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211049\Desktop\"/>
    </mc:Choice>
  </mc:AlternateContent>
  <bookViews>
    <workbookView xWindow="0" yWindow="0" windowWidth="15300" windowHeight="7575"/>
  </bookViews>
  <sheets>
    <sheet name="주주별 배당금(1~13)" sheetId="17" r:id="rId1"/>
    <sheet name="주주별 배당금(10기)" sheetId="1" state="hidden" r:id="rId2"/>
    <sheet name="BS(23.09)" sheetId="4" state="hidden" r:id="rId3"/>
    <sheet name="BS(23.03)" sheetId="5" state="hidden" r:id="rId4"/>
    <sheet name="PL(23.09)" sheetId="6" state="hidden" r:id="rId5"/>
    <sheet name="PL(23.03)" sheetId="7" state="hidden" r:id="rId6"/>
    <sheet name="비교" sheetId="8" state="hidden" r:id="rId7"/>
    <sheet name="마스턴" sheetId="9" state="hidden" r:id="rId8"/>
    <sheet name="관련비용" sheetId="10" state="hidden" r:id="rId9"/>
    <sheet name="근거규정" sheetId="11" state="hidden" r:id="rId10"/>
    <sheet name="배당금지급내역(제6기)" sheetId="12" state="hidden" r:id="rId11"/>
    <sheet name="배당통지문" sheetId="13" state="hidden" r:id="rId12"/>
  </sheets>
  <externalReferences>
    <externalReference r:id="rId13"/>
  </externalReferences>
  <definedNames>
    <definedName name="_xlnm.Print_Area" localSheetId="0">'주주별 배당금(1~13)'!#REF!</definedName>
  </definedNames>
  <calcPr calcId="162913" iterate="1"/>
</workbook>
</file>

<file path=xl/calcChain.xml><?xml version="1.0" encoding="utf-8"?>
<calcChain xmlns="http://schemas.openxmlformats.org/spreadsheetml/2006/main">
  <c r="D14" i="17" l="1"/>
  <c r="E14" i="17" s="1"/>
  <c r="F14" i="17" s="1"/>
  <c r="G14" i="17" s="1"/>
  <c r="H14" i="17" s="1"/>
  <c r="I14" i="17" s="1"/>
  <c r="N13" i="17"/>
  <c r="L13" i="17"/>
  <c r="K13" i="17"/>
  <c r="J13" i="17"/>
  <c r="I13" i="17"/>
  <c r="H13" i="17"/>
  <c r="G13" i="17"/>
  <c r="F13" i="17"/>
  <c r="E13" i="17"/>
  <c r="D13" i="17"/>
  <c r="C13" i="17"/>
  <c r="C16" i="17" s="1"/>
  <c r="C17" i="17" s="1"/>
  <c r="O8" i="17"/>
  <c r="O13" i="17" s="1"/>
  <c r="M8" i="17"/>
  <c r="M13" i="17" s="1"/>
  <c r="O6" i="17"/>
  <c r="J6" i="17"/>
  <c r="J7" i="17" s="1"/>
  <c r="N4" i="17"/>
  <c r="I4" i="17"/>
  <c r="H4" i="17"/>
  <c r="G4" i="17"/>
  <c r="F4" i="17"/>
  <c r="E4" i="17"/>
  <c r="D4" i="17"/>
  <c r="D16" i="17" l="1"/>
  <c r="D17" i="17" s="1"/>
  <c r="J14" i="17"/>
  <c r="K14" i="17" s="1"/>
  <c r="L14" i="17" s="1"/>
  <c r="M14" i="17" s="1"/>
  <c r="N14" i="17" s="1"/>
  <c r="O14" i="17" s="1"/>
  <c r="O16" i="17" s="1"/>
  <c r="I16" i="17"/>
  <c r="I17" i="17" s="1"/>
  <c r="J4" i="17"/>
  <c r="K6" i="17"/>
  <c r="K7" i="17" s="1"/>
  <c r="N16" i="17"/>
  <c r="N17" i="17" s="1"/>
  <c r="F16" i="17"/>
  <c r="F17" i="17" s="1"/>
  <c r="E16" i="17"/>
  <c r="E17" i="17" s="1"/>
  <c r="G16" i="17"/>
  <c r="G17" i="17" s="1"/>
  <c r="H16" i="17"/>
  <c r="H17" i="17" s="1"/>
  <c r="O7" i="17"/>
  <c r="O4" i="17" s="1"/>
  <c r="L16" i="17" l="1"/>
  <c r="L17" i="17" s="1"/>
  <c r="J16" i="17"/>
  <c r="K16" i="17"/>
  <c r="K17" i="17" s="1"/>
  <c r="O17" i="17"/>
  <c r="L6" i="17"/>
  <c r="L7" i="17" s="1"/>
  <c r="K4" i="17"/>
  <c r="M16" i="17"/>
  <c r="M17" i="17" s="1"/>
  <c r="L4" i="17" l="1"/>
  <c r="M6" i="17"/>
  <c r="M7" i="17" s="1"/>
  <c r="M4" i="17" s="1"/>
  <c r="Y47" i="13" l="1"/>
  <c r="Q47" i="13"/>
  <c r="I47" i="13"/>
  <c r="A47" i="13"/>
  <c r="AB44" i="13"/>
  <c r="T44" i="13"/>
  <c r="L44" i="13"/>
  <c r="D44" i="13"/>
  <c r="AB43" i="13"/>
  <c r="AD42" i="13"/>
  <c r="AD40" i="13"/>
  <c r="AB40" i="13"/>
  <c r="L40" i="13"/>
  <c r="AD39" i="13"/>
  <c r="AB39" i="13"/>
  <c r="AB38" i="13"/>
  <c r="T38" i="13"/>
  <c r="L38" i="13"/>
  <c r="D38" i="13"/>
  <c r="Z34" i="13"/>
  <c r="R34" i="13"/>
  <c r="J34" i="13"/>
  <c r="B34" i="13"/>
  <c r="AA29" i="13"/>
  <c r="S29" i="13"/>
  <c r="K29" i="13"/>
  <c r="L39" i="13" s="1"/>
  <c r="C29" i="13"/>
  <c r="D40" i="13" s="1"/>
  <c r="Y20" i="13"/>
  <c r="Q20" i="13"/>
  <c r="I20" i="13"/>
  <c r="A20" i="13"/>
  <c r="AB17" i="13"/>
  <c r="T17" i="13"/>
  <c r="L17" i="13"/>
  <c r="D17" i="13"/>
  <c r="T16" i="13"/>
  <c r="T15" i="13"/>
  <c r="T13" i="13"/>
  <c r="T12" i="13"/>
  <c r="AB11" i="13"/>
  <c r="T11" i="13"/>
  <c r="L11" i="13"/>
  <c r="Z7" i="13"/>
  <c r="R7" i="13"/>
  <c r="J7" i="13"/>
  <c r="AA2" i="13"/>
  <c r="AB16" i="13" s="1"/>
  <c r="S2" i="13"/>
  <c r="K2" i="13"/>
  <c r="L16" i="13" s="1"/>
  <c r="C2" i="13"/>
  <c r="Q49" i="12"/>
  <c r="M43" i="12"/>
  <c r="P42" i="12"/>
  <c r="E28" i="12"/>
  <c r="E22" i="12"/>
  <c r="E21" i="12"/>
  <c r="M17" i="12"/>
  <c r="L17" i="12"/>
  <c r="G17" i="12"/>
  <c r="S16" i="12"/>
  <c r="T16" i="12" s="1"/>
  <c r="N16" i="12"/>
  <c r="K16" i="12"/>
  <c r="E24" i="12" s="1"/>
  <c r="G28" i="12" s="1"/>
  <c r="J16" i="12"/>
  <c r="I16" i="12"/>
  <c r="H16" i="12"/>
  <c r="N15" i="12"/>
  <c r="AB42" i="13" s="1"/>
  <c r="K15" i="12"/>
  <c r="S15" i="12" s="1"/>
  <c r="T15" i="12" s="1"/>
  <c r="J15" i="12"/>
  <c r="I15" i="12"/>
  <c r="H15" i="12"/>
  <c r="K14" i="12"/>
  <c r="J14" i="12"/>
  <c r="I14" i="12"/>
  <c r="H14" i="12"/>
  <c r="J13" i="12"/>
  <c r="I13" i="12"/>
  <c r="K13" i="12" s="1"/>
  <c r="N13" i="12" s="1"/>
  <c r="H13" i="12"/>
  <c r="J12" i="12"/>
  <c r="I12" i="12"/>
  <c r="K12" i="12" s="1"/>
  <c r="S12" i="12" s="1"/>
  <c r="T12" i="12" s="1"/>
  <c r="H12" i="12"/>
  <c r="K11" i="12"/>
  <c r="J11" i="12"/>
  <c r="I11" i="12"/>
  <c r="H11" i="12"/>
  <c r="T10" i="12"/>
  <c r="N10" i="12"/>
  <c r="J10" i="12"/>
  <c r="I10" i="12"/>
  <c r="H10" i="12"/>
  <c r="T9" i="12"/>
  <c r="N9" i="12"/>
  <c r="J9" i="12"/>
  <c r="I9" i="12"/>
  <c r="I17" i="12" s="1"/>
  <c r="H9" i="12"/>
  <c r="T8" i="12"/>
  <c r="N8" i="12"/>
  <c r="J8" i="12"/>
  <c r="J17" i="12" s="1"/>
  <c r="I8" i="12"/>
  <c r="H8" i="12"/>
  <c r="D116" i="11"/>
  <c r="M115" i="11"/>
  <c r="M114" i="11"/>
  <c r="M113" i="11"/>
  <c r="K112" i="11"/>
  <c r="K115" i="11" s="1"/>
  <c r="M111" i="11"/>
  <c r="M110" i="11"/>
  <c r="M109" i="11"/>
  <c r="M108" i="11"/>
  <c r="M107" i="11"/>
  <c r="M106" i="11"/>
  <c r="M105" i="11"/>
  <c r="M104" i="11"/>
  <c r="M102" i="11"/>
  <c r="M101" i="11"/>
  <c r="L100" i="11"/>
  <c r="L99" i="11"/>
  <c r="L115" i="11" s="1"/>
  <c r="C98" i="11"/>
  <c r="C97" i="11"/>
  <c r="C99" i="11" s="1"/>
  <c r="D150" i="9"/>
  <c r="D151" i="9" s="1"/>
  <c r="D147" i="9"/>
  <c r="D148" i="9" s="1"/>
  <c r="D149" i="9" s="1"/>
  <c r="G143" i="9"/>
  <c r="E142" i="9"/>
  <c r="G141" i="9"/>
  <c r="C135" i="9"/>
  <c r="G131" i="9"/>
  <c r="I125" i="9"/>
  <c r="H111" i="9"/>
  <c r="I110" i="9"/>
  <c r="D109" i="9"/>
  <c r="D108" i="9"/>
  <c r="D107" i="9"/>
  <c r="P106" i="9"/>
  <c r="P107" i="9" s="1"/>
  <c r="O106" i="9"/>
  <c r="H105" i="9"/>
  <c r="D98" i="9" s="1"/>
  <c r="S104" i="9"/>
  <c r="T104" i="9" s="1"/>
  <c r="R104" i="9"/>
  <c r="V103" i="9"/>
  <c r="T103" i="9"/>
  <c r="S103" i="9"/>
  <c r="R103" i="9"/>
  <c r="R102" i="9"/>
  <c r="P102" i="9"/>
  <c r="O102" i="9"/>
  <c r="V101" i="9"/>
  <c r="R101" i="9"/>
  <c r="S101" i="9" s="1"/>
  <c r="T101" i="9" s="1"/>
  <c r="V100" i="9"/>
  <c r="V102" i="9" s="1"/>
  <c r="T100" i="9"/>
  <c r="F82" i="9" s="1"/>
  <c r="S100" i="9"/>
  <c r="R100" i="9"/>
  <c r="T99" i="9"/>
  <c r="T102" i="9" s="1"/>
  <c r="S99" i="9"/>
  <c r="S102" i="9" s="1"/>
  <c r="D99" i="9"/>
  <c r="P97" i="9"/>
  <c r="O97" i="9"/>
  <c r="O107" i="9" s="1"/>
  <c r="H96" i="9"/>
  <c r="V95" i="9"/>
  <c r="R95" i="9"/>
  <c r="H95" i="9"/>
  <c r="H94" i="9"/>
  <c r="R92" i="9"/>
  <c r="T86" i="9"/>
  <c r="O86" i="9"/>
  <c r="H84" i="9"/>
  <c r="H83" i="9"/>
  <c r="J82" i="9"/>
  <c r="H82" i="9"/>
  <c r="Q81" i="9"/>
  <c r="F81" i="9"/>
  <c r="D81" i="9"/>
  <c r="Y80" i="9"/>
  <c r="R80" i="9"/>
  <c r="R81" i="9" s="1"/>
  <c r="R79" i="9"/>
  <c r="Q79" i="9"/>
  <c r="S79" i="9" s="1"/>
  <c r="O79" i="9"/>
  <c r="O81" i="9" s="1"/>
  <c r="T78" i="9"/>
  <c r="S78" i="9"/>
  <c r="S77" i="9"/>
  <c r="T76" i="9"/>
  <c r="S76" i="9"/>
  <c r="S75" i="9"/>
  <c r="Y74" i="9"/>
  <c r="P75" i="9" s="1"/>
  <c r="P79" i="9" s="1"/>
  <c r="P81" i="9" s="1"/>
  <c r="S74" i="9"/>
  <c r="Y73" i="9"/>
  <c r="S73" i="9"/>
  <c r="Y72" i="9"/>
  <c r="T72" i="9"/>
  <c r="S72" i="9"/>
  <c r="Y71" i="9"/>
  <c r="T71" i="9"/>
  <c r="S71" i="9"/>
  <c r="D71" i="9"/>
  <c r="T68" i="9"/>
  <c r="E64" i="9"/>
  <c r="J63" i="9"/>
  <c r="E63" i="9"/>
  <c r="E62" i="9"/>
  <c r="O60" i="9"/>
  <c r="J64" i="9" s="1"/>
  <c r="C60" i="9"/>
  <c r="D69" i="9" s="1"/>
  <c r="H59" i="9"/>
  <c r="D80" i="9" s="1"/>
  <c r="H79" i="9" s="1"/>
  <c r="T52" i="9"/>
  <c r="Q45" i="9"/>
  <c r="J45" i="9"/>
  <c r="H110" i="9" s="1"/>
  <c r="I45" i="9"/>
  <c r="H109" i="9" s="1"/>
  <c r="H45" i="9"/>
  <c r="H108" i="9" s="1"/>
  <c r="G45" i="9"/>
  <c r="N41" i="9"/>
  <c r="Z40" i="9"/>
  <c r="X40" i="9"/>
  <c r="N40" i="9"/>
  <c r="X39" i="9"/>
  <c r="Z39" i="9" s="1"/>
  <c r="N39" i="9"/>
  <c r="N38" i="9"/>
  <c r="X37" i="9"/>
  <c r="Z37" i="9" s="1"/>
  <c r="V37" i="9"/>
  <c r="T37" i="9"/>
  <c r="N37" i="9"/>
  <c r="G37" i="9"/>
  <c r="P90" i="9" s="1"/>
  <c r="F37" i="9"/>
  <c r="Z36" i="9"/>
  <c r="X36" i="9"/>
  <c r="V36" i="9"/>
  <c r="T36" i="9"/>
  <c r="N36" i="9"/>
  <c r="G36" i="9"/>
  <c r="V35" i="9"/>
  <c r="X35" i="9" s="1"/>
  <c r="Z35" i="9" s="1"/>
  <c r="T35" i="9"/>
  <c r="N35" i="9"/>
  <c r="G35" i="9"/>
  <c r="Z34" i="9"/>
  <c r="X34" i="9"/>
  <c r="V34" i="9"/>
  <c r="T34" i="9"/>
  <c r="N34" i="9"/>
  <c r="G34" i="9"/>
  <c r="V33" i="9"/>
  <c r="X33" i="9" s="1"/>
  <c r="Z33" i="9" s="1"/>
  <c r="T33" i="9"/>
  <c r="N33" i="9"/>
  <c r="G33" i="9"/>
  <c r="Z32" i="9"/>
  <c r="X32" i="9"/>
  <c r="V32" i="9"/>
  <c r="T32" i="9"/>
  <c r="N32" i="9"/>
  <c r="G32" i="9"/>
  <c r="D32" i="9"/>
  <c r="D33" i="9" s="1"/>
  <c r="V31" i="9"/>
  <c r="X31" i="9" s="1"/>
  <c r="Z31" i="9" s="1"/>
  <c r="T31" i="9"/>
  <c r="N31" i="9"/>
  <c r="K31" i="9"/>
  <c r="L31" i="9" s="1"/>
  <c r="G31" i="9"/>
  <c r="V30" i="9"/>
  <c r="N30" i="9"/>
  <c r="J30" i="9"/>
  <c r="I30" i="9"/>
  <c r="H30" i="9"/>
  <c r="E101" i="9" s="1"/>
  <c r="F30" i="9"/>
  <c r="F29" i="9"/>
  <c r="F28" i="9"/>
  <c r="O26" i="9"/>
  <c r="R25" i="9"/>
  <c r="P24" i="9"/>
  <c r="P23" i="9"/>
  <c r="P22" i="9"/>
  <c r="P25" i="9" s="1"/>
  <c r="P21" i="9"/>
  <c r="P20" i="9"/>
  <c r="P19" i="9"/>
  <c r="P18" i="9"/>
  <c r="P17" i="9"/>
  <c r="P16" i="9"/>
  <c r="H26" i="9" s="1"/>
  <c r="Q13" i="9"/>
  <c r="D142" i="9" s="1"/>
  <c r="G142" i="9" s="1"/>
  <c r="Q12" i="9"/>
  <c r="G11" i="9"/>
  <c r="T28" i="9" s="1"/>
  <c r="D11" i="9"/>
  <c r="G7" i="9"/>
  <c r="Q6" i="9"/>
  <c r="T85" i="9" s="1"/>
  <c r="H6" i="9"/>
  <c r="D6" i="9"/>
  <c r="F60" i="9" s="1"/>
  <c r="E27" i="8"/>
  <c r="F24" i="8"/>
  <c r="C23" i="8"/>
  <c r="E22" i="8"/>
  <c r="C21" i="8"/>
  <c r="F19" i="8"/>
  <c r="E19" i="8"/>
  <c r="D19" i="8"/>
  <c r="C19" i="8"/>
  <c r="F18" i="8"/>
  <c r="E18" i="8"/>
  <c r="D18" i="8"/>
  <c r="C18" i="8"/>
  <c r="F17" i="8"/>
  <c r="E17" i="8"/>
  <c r="D17" i="8"/>
  <c r="C17" i="8"/>
  <c r="F16" i="8"/>
  <c r="E16" i="8"/>
  <c r="D16" i="8"/>
  <c r="C16" i="8"/>
  <c r="F15" i="8"/>
  <c r="E15" i="8"/>
  <c r="D15" i="8"/>
  <c r="C15" i="8"/>
  <c r="F14" i="8"/>
  <c r="E14" i="8"/>
  <c r="D14" i="8"/>
  <c r="C14" i="8"/>
  <c r="F12" i="8"/>
  <c r="F21" i="8" s="1"/>
  <c r="D12" i="8"/>
  <c r="C12" i="8"/>
  <c r="F11" i="8"/>
  <c r="D11" i="8"/>
  <c r="E11" i="8" s="1"/>
  <c r="C11" i="8"/>
  <c r="F10" i="8"/>
  <c r="D10" i="8"/>
  <c r="E10" i="8" s="1"/>
  <c r="E9" i="8" s="1"/>
  <c r="C10" i="8"/>
  <c r="F9" i="8"/>
  <c r="C9" i="8"/>
  <c r="F8" i="8"/>
  <c r="D8" i="8"/>
  <c r="E8" i="8" s="1"/>
  <c r="C8" i="8"/>
  <c r="F7" i="8"/>
  <c r="D7" i="8"/>
  <c r="E7" i="8" s="1"/>
  <c r="C7" i="8"/>
  <c r="F6" i="8"/>
  <c r="D6" i="8"/>
  <c r="E6" i="8" s="1"/>
  <c r="E5" i="8" s="1"/>
  <c r="E13" i="8" s="1"/>
  <c r="E20" i="8" s="1"/>
  <c r="E24" i="8" s="1"/>
  <c r="E25" i="8" s="1"/>
  <c r="C6" i="8"/>
  <c r="F5" i="8"/>
  <c r="F13" i="8" s="1"/>
  <c r="F20" i="8" s="1"/>
  <c r="C5" i="8"/>
  <c r="C13" i="8" s="1"/>
  <c r="C20" i="8" s="1"/>
  <c r="C24" i="8" s="1"/>
  <c r="BO38" i="7"/>
  <c r="BH38" i="7"/>
  <c r="E36" i="7"/>
  <c r="E35" i="7"/>
  <c r="E34" i="7"/>
  <c r="D34" i="7"/>
  <c r="E33" i="7"/>
  <c r="E32" i="7"/>
  <c r="E31" i="7"/>
  <c r="D31" i="7"/>
  <c r="E29" i="7"/>
  <c r="E28" i="7"/>
  <c r="E27" i="7"/>
  <c r="E26" i="7"/>
  <c r="E25" i="7"/>
  <c r="E24" i="7"/>
  <c r="E23" i="7"/>
  <c r="E22" i="7"/>
  <c r="E21" i="7"/>
  <c r="E20" i="7"/>
  <c r="D19" i="7"/>
  <c r="E19" i="7" s="1"/>
  <c r="E18" i="7"/>
  <c r="E17" i="7"/>
  <c r="E16" i="7"/>
  <c r="E15" i="7"/>
  <c r="E14" i="7"/>
  <c r="D13" i="7"/>
  <c r="E11" i="7"/>
  <c r="E10" i="7"/>
  <c r="E9" i="7"/>
  <c r="E8" i="7"/>
  <c r="D7" i="7"/>
  <c r="BV38" i="6"/>
  <c r="BO38" i="6"/>
  <c r="E36" i="6"/>
  <c r="E35" i="6"/>
  <c r="D34" i="6"/>
  <c r="E34" i="6" s="1"/>
  <c r="E33" i="6"/>
  <c r="E32" i="6"/>
  <c r="D31" i="6"/>
  <c r="E31" i="6" s="1"/>
  <c r="E29" i="6"/>
  <c r="E28" i="6"/>
  <c r="E27" i="6"/>
  <c r="E26" i="6"/>
  <c r="E25" i="6"/>
  <c r="E24" i="6"/>
  <c r="E23" i="6"/>
  <c r="E22" i="6"/>
  <c r="E21" i="6"/>
  <c r="E20" i="6"/>
  <c r="E19" i="6"/>
  <c r="D19" i="6"/>
  <c r="E18" i="6"/>
  <c r="E17" i="6"/>
  <c r="E16" i="6"/>
  <c r="E15" i="6"/>
  <c r="E14" i="6"/>
  <c r="D13" i="6"/>
  <c r="E13" i="6" s="1"/>
  <c r="D12" i="6"/>
  <c r="E12" i="6" s="1"/>
  <c r="E11" i="6"/>
  <c r="E10" i="6"/>
  <c r="E9" i="6"/>
  <c r="E8" i="6"/>
  <c r="D7" i="6"/>
  <c r="E73" i="5"/>
  <c r="D67" i="5"/>
  <c r="D65" i="5"/>
  <c r="D63" i="5"/>
  <c r="D59" i="5"/>
  <c r="D55" i="5"/>
  <c r="D53" i="5"/>
  <c r="D50" i="5"/>
  <c r="D35" i="5"/>
  <c r="D33" i="5"/>
  <c r="D28" i="5"/>
  <c r="D23" i="5"/>
  <c r="D21" i="5"/>
  <c r="D20" i="5"/>
  <c r="D31" i="5" s="1"/>
  <c r="D10" i="5"/>
  <c r="D9" i="5" s="1"/>
  <c r="E73" i="4"/>
  <c r="D67" i="4"/>
  <c r="D65" i="4"/>
  <c r="D63" i="4"/>
  <c r="D59" i="4"/>
  <c r="D55" i="4"/>
  <c r="D50" i="4"/>
  <c r="D35" i="4"/>
  <c r="D33" i="4" s="1"/>
  <c r="D53" i="4" s="1"/>
  <c r="D28" i="4"/>
  <c r="D23" i="4"/>
  <c r="D20" i="4" s="1"/>
  <c r="D21" i="4"/>
  <c r="D10" i="4"/>
  <c r="D9" i="4"/>
  <c r="D31" i="4" s="1"/>
  <c r="F63" i="1"/>
  <c r="F62" i="1"/>
  <c r="E62" i="1"/>
  <c r="E63" i="1" s="1"/>
  <c r="D62" i="1"/>
  <c r="D63" i="1" s="1"/>
  <c r="G63" i="1" s="1"/>
  <c r="I60" i="1"/>
  <c r="I63" i="1" s="1"/>
  <c r="C55" i="1"/>
  <c r="F49" i="1"/>
  <c r="N44" i="1"/>
  <c r="D40" i="1"/>
  <c r="I39" i="1"/>
  <c r="H39" i="1"/>
  <c r="I38" i="1"/>
  <c r="H38" i="1"/>
  <c r="I37" i="1"/>
  <c r="H37" i="1"/>
  <c r="I36" i="1"/>
  <c r="H36" i="1"/>
  <c r="I35" i="1"/>
  <c r="E47" i="1" s="1"/>
  <c r="H35" i="1"/>
  <c r="D35" i="1"/>
  <c r="E49" i="1" s="1"/>
  <c r="I34" i="1"/>
  <c r="H34" i="1"/>
  <c r="I33" i="1"/>
  <c r="H33" i="1"/>
  <c r="I32" i="1"/>
  <c r="H32" i="1"/>
  <c r="D31" i="1"/>
  <c r="D49" i="1" s="1"/>
  <c r="C49" i="1" s="1"/>
  <c r="I30" i="1"/>
  <c r="H30" i="1"/>
  <c r="I29" i="1"/>
  <c r="H29" i="1"/>
  <c r="I28" i="1"/>
  <c r="H28" i="1"/>
  <c r="I27" i="1"/>
  <c r="H27" i="1"/>
  <c r="I26" i="1"/>
  <c r="H26" i="1"/>
  <c r="I25" i="1"/>
  <c r="H25" i="1"/>
  <c r="I24" i="1"/>
  <c r="H24" i="1"/>
  <c r="H31" i="1" s="1"/>
  <c r="K19" i="1"/>
  <c r="J19" i="1"/>
  <c r="I19" i="1"/>
  <c r="H19" i="1"/>
  <c r="G19" i="1"/>
  <c r="F19" i="1"/>
  <c r="E19" i="1"/>
  <c r="D19" i="1"/>
  <c r="C19" i="1"/>
  <c r="K18" i="1"/>
  <c r="J18" i="1"/>
  <c r="I18" i="1"/>
  <c r="H18" i="1"/>
  <c r="G18" i="1"/>
  <c r="F18" i="1"/>
  <c r="E18" i="1"/>
  <c r="D18" i="1"/>
  <c r="C18" i="1"/>
  <c r="L14" i="1"/>
  <c r="L13" i="1"/>
  <c r="L10" i="1"/>
  <c r="L9" i="1"/>
  <c r="L8" i="1"/>
  <c r="L7" i="1"/>
  <c r="L12" i="1" s="1"/>
  <c r="K7" i="1"/>
  <c r="J6" i="1"/>
  <c r="J3" i="1" s="1"/>
  <c r="K5" i="1"/>
  <c r="K6" i="1" s="1"/>
  <c r="J5" i="1"/>
  <c r="I3" i="1"/>
  <c r="H3" i="1"/>
  <c r="G3" i="1"/>
  <c r="F3" i="1"/>
  <c r="E3" i="1"/>
  <c r="D3" i="1"/>
  <c r="D71" i="4" l="1"/>
  <c r="U36" i="9"/>
  <c r="W36" i="9" s="1"/>
  <c r="U34" i="9"/>
  <c r="W34" i="9" s="1"/>
  <c r="U32" i="9"/>
  <c r="W32" i="9" s="1"/>
  <c r="U37" i="9"/>
  <c r="W37" i="9" s="1"/>
  <c r="U35" i="9"/>
  <c r="W35" i="9" s="1"/>
  <c r="U33" i="9"/>
  <c r="W33" i="9" s="1"/>
  <c r="U31" i="9"/>
  <c r="W31" i="9" s="1"/>
  <c r="L16" i="1"/>
  <c r="Q17" i="9"/>
  <c r="Q24" i="9"/>
  <c r="G18" i="9"/>
  <c r="G19" i="9" s="1"/>
  <c r="G20" i="9" s="1"/>
  <c r="Q16" i="9"/>
  <c r="Q19" i="9"/>
  <c r="L5" i="1"/>
  <c r="K3" i="1"/>
  <c r="J26" i="9"/>
  <c r="D5" i="8"/>
  <c r="D13" i="8" s="1"/>
  <c r="D20" i="8" s="1"/>
  <c r="D24" i="8" s="1"/>
  <c r="D9" i="8"/>
  <c r="Q22" i="9"/>
  <c r="E103" i="9"/>
  <c r="D34" i="9"/>
  <c r="K33" i="9"/>
  <c r="L33" i="9" s="1"/>
  <c r="R105" i="9"/>
  <c r="R94" i="9"/>
  <c r="V41" i="9"/>
  <c r="X46" i="9"/>
  <c r="X30" i="9"/>
  <c r="H40" i="1"/>
  <c r="H41" i="1" s="1"/>
  <c r="D41" i="1"/>
  <c r="E7" i="7"/>
  <c r="D21" i="8"/>
  <c r="E21" i="8" s="1"/>
  <c r="E12" i="8"/>
  <c r="P26" i="9"/>
  <c r="Q20" i="9"/>
  <c r="I31" i="1"/>
  <c r="I40" i="1"/>
  <c r="F47" i="1" s="1"/>
  <c r="I61" i="1"/>
  <c r="I62" i="1"/>
  <c r="E13" i="7"/>
  <c r="D12" i="7"/>
  <c r="E12" i="7" s="1"/>
  <c r="E69" i="9"/>
  <c r="J91" i="9"/>
  <c r="E65" i="9"/>
  <c r="E66" i="9" s="1"/>
  <c r="F67" i="9"/>
  <c r="H7" i="9"/>
  <c r="Q18" i="9"/>
  <c r="T30" i="9"/>
  <c r="R106" i="9"/>
  <c r="D71" i="5"/>
  <c r="D30" i="6"/>
  <c r="J60" i="9"/>
  <c r="E70" i="9"/>
  <c r="J80" i="9" s="1"/>
  <c r="D38" i="9"/>
  <c r="D124" i="9"/>
  <c r="D127" i="9" s="1"/>
  <c r="D12" i="9"/>
  <c r="Q23" i="9"/>
  <c r="O29" i="9"/>
  <c r="D133" i="9"/>
  <c r="E7" i="6"/>
  <c r="E26" i="8"/>
  <c r="E11" i="9"/>
  <c r="I26" i="9"/>
  <c r="G26" i="9" s="1"/>
  <c r="Q21" i="9"/>
  <c r="E102" i="9"/>
  <c r="Q8" i="9"/>
  <c r="O30" i="9"/>
  <c r="K32" i="9"/>
  <c r="L32" i="9" s="1"/>
  <c r="F109" i="9"/>
  <c r="J97" i="9"/>
  <c r="V96" i="9"/>
  <c r="J98" i="9"/>
  <c r="S14" i="12"/>
  <c r="T14" i="12" s="1"/>
  <c r="N14" i="12"/>
  <c r="T75" i="9"/>
  <c r="K17" i="12"/>
  <c r="E23" i="12"/>
  <c r="S11" i="12"/>
  <c r="T11" i="12" s="1"/>
  <c r="T17" i="12" s="1"/>
  <c r="D16" i="13"/>
  <c r="D15" i="13"/>
  <c r="D13" i="13"/>
  <c r="D12" i="13"/>
  <c r="T43" i="13"/>
  <c r="T42" i="13"/>
  <c r="T40" i="13"/>
  <c r="T77" i="9"/>
  <c r="T74" i="9"/>
  <c r="T73" i="9"/>
  <c r="T79" i="9" s="1"/>
  <c r="T81" i="9" s="1"/>
  <c r="N11" i="12"/>
  <c r="N17" i="12" s="1"/>
  <c r="N12" i="12"/>
  <c r="D42" i="13" s="1"/>
  <c r="G26" i="12"/>
  <c r="F108" i="9"/>
  <c r="J99" i="9"/>
  <c r="E73" i="9"/>
  <c r="T80" i="9"/>
  <c r="J83" i="9"/>
  <c r="H17" i="12"/>
  <c r="S13" i="12"/>
  <c r="T13" i="12" s="1"/>
  <c r="E26" i="12"/>
  <c r="T39" i="13"/>
  <c r="AB12" i="13"/>
  <c r="AB13" i="13"/>
  <c r="L42" i="13"/>
  <c r="D43" i="13"/>
  <c r="D39" i="13"/>
  <c r="L43" i="13"/>
  <c r="L12" i="13"/>
  <c r="L13" i="13"/>
  <c r="L15" i="13"/>
  <c r="D72" i="4" l="1"/>
  <c r="D73" i="4" s="1"/>
  <c r="D129" i="9"/>
  <c r="G129" i="9" s="1"/>
  <c r="D37" i="6"/>
  <c r="E30" i="6"/>
  <c r="I41" i="1"/>
  <c r="D47" i="1"/>
  <c r="C47" i="1" s="1"/>
  <c r="C56" i="1" s="1"/>
  <c r="O36" i="9"/>
  <c r="O34" i="9"/>
  <c r="O37" i="9"/>
  <c r="O35" i="9"/>
  <c r="O33" i="9"/>
  <c r="O32" i="9"/>
  <c r="O31" i="9"/>
  <c r="D39" i="9"/>
  <c r="D40" i="9" s="1"/>
  <c r="D30" i="7"/>
  <c r="E38" i="1"/>
  <c r="E32" i="1"/>
  <c r="E30" i="1"/>
  <c r="E26" i="1"/>
  <c r="E34" i="1"/>
  <c r="E27" i="1"/>
  <c r="E29" i="1"/>
  <c r="E25" i="1"/>
  <c r="E36" i="1"/>
  <c r="E39" i="1"/>
  <c r="E28" i="1"/>
  <c r="E24" i="1"/>
  <c r="E37" i="1"/>
  <c r="E33" i="1"/>
  <c r="Z30" i="9"/>
  <c r="D35" i="9"/>
  <c r="K34" i="9"/>
  <c r="L34" i="9" s="1"/>
  <c r="AB15" i="13"/>
  <c r="T82" i="9"/>
  <c r="S95" i="9"/>
  <c r="T95" i="9" s="1"/>
  <c r="G27" i="12"/>
  <c r="E27" i="12"/>
  <c r="E104" i="9"/>
  <c r="F61" i="9"/>
  <c r="E71" i="9"/>
  <c r="J95" i="9"/>
  <c r="Q26" i="9"/>
  <c r="P29" i="9"/>
  <c r="D72" i="5"/>
  <c r="S94" i="9"/>
  <c r="R97" i="9"/>
  <c r="R107" i="9" s="1"/>
  <c r="E25" i="12"/>
  <c r="K31" i="12"/>
  <c r="O85" i="9"/>
  <c r="R7" i="9"/>
  <c r="F38" i="9"/>
  <c r="D13" i="9"/>
  <c r="H12" i="9"/>
  <c r="J92" i="9"/>
  <c r="S105" i="9"/>
  <c r="U30" i="9"/>
  <c r="W30" i="9" s="1"/>
  <c r="D76" i="4"/>
  <c r="L6" i="1"/>
  <c r="L3" i="1" s="1"/>
  <c r="L24" i="1" s="1"/>
  <c r="K24" i="1"/>
  <c r="Q25" i="9"/>
  <c r="J139" i="9"/>
  <c r="F86" i="9"/>
  <c r="O59" i="9"/>
  <c r="F106" i="9"/>
  <c r="G30" i="9"/>
  <c r="D36" i="9" l="1"/>
  <c r="K35" i="9"/>
  <c r="L35" i="9" s="1"/>
  <c r="K36" i="1"/>
  <c r="K37" i="1" s="1"/>
  <c r="K38" i="1" s="1"/>
  <c r="K39" i="1" s="1"/>
  <c r="K32" i="1"/>
  <c r="K33" i="1" s="1"/>
  <c r="K34" i="1" s="1"/>
  <c r="K25" i="1"/>
  <c r="K26" i="1" s="1"/>
  <c r="K27" i="1" s="1"/>
  <c r="K28" i="1" s="1"/>
  <c r="K29" i="1" s="1"/>
  <c r="K30" i="1" s="1"/>
  <c r="S106" i="9"/>
  <c r="S97" i="9"/>
  <c r="T87" i="9"/>
  <c r="D135" i="9"/>
  <c r="E40" i="1"/>
  <c r="L32" i="1"/>
  <c r="M24" i="1"/>
  <c r="L25" i="1"/>
  <c r="L36" i="1"/>
  <c r="J94" i="9"/>
  <c r="E72" i="9"/>
  <c r="D61" i="9"/>
  <c r="D37" i="7"/>
  <c r="E30" i="7"/>
  <c r="T83" i="9"/>
  <c r="J68" i="9" s="1"/>
  <c r="J70" i="9" s="1"/>
  <c r="F93" i="9" s="1"/>
  <c r="E35" i="1"/>
  <c r="E124" i="9"/>
  <c r="E125" i="9" s="1"/>
  <c r="E147" i="9" s="1"/>
  <c r="E148" i="9" s="1"/>
  <c r="H13" i="9"/>
  <c r="D14" i="9"/>
  <c r="E37" i="6"/>
  <c r="D38" i="6" s="1"/>
  <c r="T38" i="9"/>
  <c r="F39" i="9"/>
  <c r="D73" i="5"/>
  <c r="D76" i="5"/>
  <c r="E31" i="1"/>
  <c r="E41" i="1" s="1"/>
  <c r="V104" i="9"/>
  <c r="V106" i="9" s="1"/>
  <c r="V94" i="9" s="1"/>
  <c r="V97" i="9" s="1"/>
  <c r="V107" i="9" s="1"/>
  <c r="O61" i="9"/>
  <c r="O64" i="9" s="1"/>
  <c r="G29" i="12"/>
  <c r="E29" i="12"/>
  <c r="P37" i="9"/>
  <c r="Q37" i="9" s="1"/>
  <c r="P35" i="9"/>
  <c r="Q35" i="9" s="1"/>
  <c r="P33" i="9"/>
  <c r="Q33" i="9" s="1"/>
  <c r="P36" i="9"/>
  <c r="Q36" i="9" s="1"/>
  <c r="P34" i="9"/>
  <c r="Q34" i="9" s="1"/>
  <c r="P32" i="9"/>
  <c r="Q32" i="9" s="1"/>
  <c r="P30" i="9"/>
  <c r="P31" i="9"/>
  <c r="Q31" i="9" s="1"/>
  <c r="D41" i="9" l="1"/>
  <c r="H14" i="9"/>
  <c r="H15" i="9"/>
  <c r="E14" i="9"/>
  <c r="D37" i="9"/>
  <c r="K36" i="9"/>
  <c r="L36" i="9" s="1"/>
  <c r="Q30" i="9"/>
  <c r="T39" i="9"/>
  <c r="U39" i="9" s="1"/>
  <c r="W39" i="9" s="1"/>
  <c r="F40" i="9"/>
  <c r="T40" i="9" s="1"/>
  <c r="U40" i="9" s="1"/>
  <c r="W40" i="9" s="1"/>
  <c r="U38" i="9"/>
  <c r="E149" i="9"/>
  <c r="E150" i="9"/>
  <c r="E151" i="9" s="1"/>
  <c r="L33" i="1"/>
  <c r="M32" i="1"/>
  <c r="T94" i="9"/>
  <c r="L26" i="1"/>
  <c r="M25" i="1"/>
  <c r="G38" i="9"/>
  <c r="J62" i="9"/>
  <c r="T88" i="9"/>
  <c r="J84" i="9" s="1"/>
  <c r="T105" i="9"/>
  <c r="T106" i="9" s="1"/>
  <c r="E37" i="7"/>
  <c r="D38" i="7"/>
  <c r="M36" i="1"/>
  <c r="L37" i="1"/>
  <c r="S107" i="9"/>
  <c r="J124" i="9" l="1"/>
  <c r="F84" i="9"/>
  <c r="T97" i="9"/>
  <c r="T107" i="9" s="1"/>
  <c r="F124" i="9"/>
  <c r="F125" i="9" s="1"/>
  <c r="E41" i="9"/>
  <c r="F51" i="9"/>
  <c r="F41" i="9"/>
  <c r="T41" i="9" s="1"/>
  <c r="U41" i="9" s="1"/>
  <c r="W41" i="9" s="1"/>
  <c r="F107" i="9"/>
  <c r="F110" i="9" s="1"/>
  <c r="F112" i="9" s="1"/>
  <c r="L62" i="9"/>
  <c r="E133" i="9"/>
  <c r="K37" i="9"/>
  <c r="L37" i="9" s="1"/>
  <c r="L42" i="9" s="1"/>
  <c r="K38" i="9"/>
  <c r="H38" i="9" s="1"/>
  <c r="I38" i="9" s="1"/>
  <c r="L38" i="1"/>
  <c r="M37" i="1"/>
  <c r="L34" i="1"/>
  <c r="M34" i="1" s="1"/>
  <c r="M35" i="1" s="1"/>
  <c r="M33" i="1"/>
  <c r="L27" i="1"/>
  <c r="M26" i="1"/>
  <c r="V38" i="9" l="1"/>
  <c r="F147" i="9"/>
  <c r="F148" i="9" s="1"/>
  <c r="F132" i="9"/>
  <c r="G132" i="9" s="1"/>
  <c r="J38" i="9"/>
  <c r="X48" i="9"/>
  <c r="J105" i="9"/>
  <c r="F98" i="9" s="1"/>
  <c r="L28" i="1"/>
  <c r="M27" i="1"/>
  <c r="L39" i="1"/>
  <c r="M39" i="1" s="1"/>
  <c r="M38" i="1"/>
  <c r="O38" i="9"/>
  <c r="P38" i="9"/>
  <c r="J138" i="9"/>
  <c r="J140" i="9" s="1"/>
  <c r="G41" i="9"/>
  <c r="F126" i="9" s="1"/>
  <c r="F130" i="9" s="1"/>
  <c r="Q51" i="9"/>
  <c r="G51" i="9"/>
  <c r="J51" i="9"/>
  <c r="I51" i="9"/>
  <c r="H51" i="9"/>
  <c r="M28" i="1" l="1"/>
  <c r="L29" i="1"/>
  <c r="F150" i="9"/>
  <c r="F151" i="9" s="1"/>
  <c r="F149" i="9"/>
  <c r="F140" i="9"/>
  <c r="Q38" i="9"/>
  <c r="M40" i="1"/>
  <c r="X52" i="9"/>
  <c r="Z41" i="9"/>
  <c r="X38" i="9"/>
  <c r="V42" i="9"/>
  <c r="V43" i="9"/>
  <c r="W38" i="9"/>
  <c r="W42" i="9" s="1"/>
  <c r="X41" i="9" s="1"/>
  <c r="X45" i="9" s="1"/>
  <c r="X47" i="9" s="1"/>
  <c r="X49" i="9" s="1"/>
  <c r="X51" i="9" s="1"/>
  <c r="X53" i="9" s="1"/>
  <c r="E74" i="9" s="1"/>
  <c r="E75" i="9" s="1"/>
  <c r="F76" i="9" s="1"/>
  <c r="F144" i="9" l="1"/>
  <c r="F146" i="9" s="1"/>
  <c r="F133" i="9"/>
  <c r="G151" i="9"/>
  <c r="L30" i="1"/>
  <c r="M30" i="1" s="1"/>
  <c r="M29" i="1"/>
  <c r="J96" i="9"/>
  <c r="J101" i="9" s="1"/>
  <c r="F77" i="9"/>
  <c r="Z38" i="9"/>
  <c r="X42" i="9"/>
  <c r="X43" i="9"/>
  <c r="F80" i="9" l="1"/>
  <c r="J59" i="9"/>
  <c r="J61" i="9" s="1"/>
  <c r="J106" i="9"/>
  <c r="F97" i="9"/>
  <c r="G39" i="9" s="1"/>
  <c r="M31" i="1"/>
  <c r="M41" i="1" s="1"/>
  <c r="N45" i="1" s="1"/>
  <c r="Z42" i="9"/>
  <c r="Z43" i="9"/>
  <c r="G133" i="9"/>
  <c r="F134" i="9"/>
  <c r="J110" i="9" l="1"/>
  <c r="J39" i="9" s="1"/>
  <c r="J108" i="9"/>
  <c r="F99" i="9"/>
  <c r="J109" i="9"/>
  <c r="I39" i="9" s="1"/>
  <c r="D128" i="9"/>
  <c r="J65" i="9"/>
  <c r="F89" i="9" s="1"/>
  <c r="J73" i="9"/>
  <c r="J75" i="9" s="1"/>
  <c r="F94" i="9" s="1"/>
  <c r="J125" i="9"/>
  <c r="J126" i="9" s="1"/>
  <c r="O45" i="1"/>
  <c r="N46" i="1"/>
  <c r="J79" i="9"/>
  <c r="J81" i="9" s="1"/>
  <c r="J85" i="9" s="1"/>
  <c r="F85" i="9"/>
  <c r="F88" i="9" s="1"/>
  <c r="G40" i="9" l="1"/>
  <c r="F95" i="9"/>
  <c r="F100" i="9" s="1"/>
  <c r="F90" i="9"/>
  <c r="J86" i="9"/>
  <c r="J87" i="9" s="1"/>
  <c r="J111" i="9"/>
  <c r="H39" i="9"/>
  <c r="N36" i="1"/>
  <c r="N34" i="1"/>
  <c r="O34" i="1" s="1"/>
  <c r="Q34" i="1" s="1"/>
  <c r="N28" i="1"/>
  <c r="O28" i="1" s="1"/>
  <c r="Q28" i="1" s="1"/>
  <c r="N24" i="1"/>
  <c r="N39" i="1"/>
  <c r="O39" i="1" s="1"/>
  <c r="Q39" i="1" s="1"/>
  <c r="N29" i="1"/>
  <c r="O29" i="1" s="1"/>
  <c r="Q29" i="1" s="1"/>
  <c r="N32" i="1"/>
  <c r="N30" i="1"/>
  <c r="O30" i="1" s="1"/>
  <c r="Q30" i="1" s="1"/>
  <c r="N25" i="1"/>
  <c r="O25" i="1" s="1"/>
  <c r="Q25" i="1" s="1"/>
  <c r="N27" i="1"/>
  <c r="O27" i="1" s="1"/>
  <c r="Q27" i="1" s="1"/>
  <c r="N33" i="1"/>
  <c r="O33" i="1" s="1"/>
  <c r="Q33" i="1" s="1"/>
  <c r="N26" i="1"/>
  <c r="O26" i="1" s="1"/>
  <c r="Q26" i="1" s="1"/>
  <c r="N38" i="1"/>
  <c r="O38" i="1" s="1"/>
  <c r="Q38" i="1" s="1"/>
  <c r="N37" i="1"/>
  <c r="O37" i="1" s="1"/>
  <c r="Q37" i="1" s="1"/>
  <c r="G128" i="9"/>
  <c r="G46" i="9" l="1"/>
  <c r="G48" i="9" s="1"/>
  <c r="D126" i="9"/>
  <c r="G42" i="9"/>
  <c r="G50" i="9" s="1"/>
  <c r="G52" i="9" s="1"/>
  <c r="G55" i="9" s="1"/>
  <c r="N40" i="1"/>
  <c r="O36" i="1"/>
  <c r="O39" i="9"/>
  <c r="P39" i="9"/>
  <c r="N35" i="1"/>
  <c r="O32" i="1"/>
  <c r="N31" i="1"/>
  <c r="O24" i="1"/>
  <c r="F101" i="9"/>
  <c r="E114" i="9" l="1"/>
  <c r="E126" i="9"/>
  <c r="E130" i="9" s="1"/>
  <c r="D130" i="9"/>
  <c r="O31" i="1"/>
  <c r="Q24" i="1"/>
  <c r="O40" i="1"/>
  <c r="F46" i="1" s="1"/>
  <c r="Q36" i="1"/>
  <c r="F102" i="9"/>
  <c r="N41" i="1"/>
  <c r="O46" i="1" s="1"/>
  <c r="Q32" i="1"/>
  <c r="O35" i="1"/>
  <c r="E46" i="1" s="1"/>
  <c r="Q39" i="9"/>
  <c r="I40" i="9" l="1"/>
  <c r="E115" i="9"/>
  <c r="O41" i="1"/>
  <c r="D46" i="1"/>
  <c r="E50" i="1"/>
  <c r="E48" i="1"/>
  <c r="G130" i="9"/>
  <c r="G134" i="9" s="1"/>
  <c r="D134" i="9"/>
  <c r="D140" i="9"/>
  <c r="F114" i="9"/>
  <c r="F103" i="9"/>
  <c r="F50" i="1"/>
  <c r="F48" i="1"/>
  <c r="E140" i="9"/>
  <c r="E134" i="9"/>
  <c r="G140" i="9" l="1"/>
  <c r="F139" i="9" s="1"/>
  <c r="D139" i="9"/>
  <c r="G139" i="9" s="1"/>
  <c r="D144" i="9"/>
  <c r="L17" i="1"/>
  <c r="O44" i="1"/>
  <c r="D145" i="9"/>
  <c r="G145" i="9" s="1"/>
  <c r="D137" i="9"/>
  <c r="J127" i="9" s="1"/>
  <c r="J128" i="9" s="1"/>
  <c r="C46" i="1"/>
  <c r="D50" i="1"/>
  <c r="D48" i="1"/>
  <c r="J40" i="9"/>
  <c r="E116" i="9"/>
  <c r="E117" i="9" s="1"/>
  <c r="E144" i="9"/>
  <c r="E146" i="9" s="1"/>
  <c r="E139" i="9"/>
  <c r="F115" i="9"/>
  <c r="I41" i="9" s="1"/>
  <c r="I46" i="9" s="1"/>
  <c r="I48" i="9" s="1"/>
  <c r="I42" i="9"/>
  <c r="I50" i="9" s="1"/>
  <c r="I52" i="9" s="1"/>
  <c r="I55" i="9" s="1"/>
  <c r="F116" i="9" l="1"/>
  <c r="L19" i="1"/>
  <c r="L18" i="1"/>
  <c r="C48" i="1"/>
  <c r="C50" i="1"/>
  <c r="C58" i="1"/>
  <c r="C66" i="1" s="1"/>
  <c r="D146" i="9"/>
  <c r="G144" i="9"/>
  <c r="G146" i="9" s="1"/>
  <c r="J41" i="9" l="1"/>
  <c r="F117" i="9"/>
  <c r="F118" i="9" s="1"/>
  <c r="J42" i="9" l="1"/>
  <c r="J50" i="9" s="1"/>
  <c r="J52" i="9" s="1"/>
  <c r="J55" i="9" s="1"/>
  <c r="J46" i="9"/>
  <c r="J48" i="9" s="1"/>
  <c r="H40" i="9"/>
  <c r="H41" i="9"/>
  <c r="P41" i="9" l="1"/>
  <c r="Q41" i="9" s="1"/>
  <c r="O41" i="9"/>
  <c r="P40" i="9"/>
  <c r="O40" i="9"/>
  <c r="H46" i="9"/>
  <c r="H48" i="9" s="1"/>
  <c r="H42" i="9"/>
  <c r="H50" i="9" s="1"/>
  <c r="H52" i="9" s="1"/>
  <c r="H55" i="9" s="1"/>
  <c r="Q40" i="9" l="1"/>
  <c r="P42" i="9"/>
  <c r="O42" i="9"/>
  <c r="Q46" i="9" l="1"/>
  <c r="Q42" i="9"/>
  <c r="Q50" i="9" s="1"/>
  <c r="Q52" i="9" s="1"/>
</calcChain>
</file>

<file path=xl/comments1.xml><?xml version="1.0" encoding="utf-8"?>
<comments xmlns="http://schemas.openxmlformats.org/spreadsheetml/2006/main">
  <authors>
    <author>KHH</author>
  </authors>
  <commentList>
    <comment ref="J17" authorId="0" shapeId="0">
      <text>
        <r>
          <rPr>
            <b/>
            <sz val="9"/>
            <color indexed="81"/>
            <rFont val="맑은 고딕"/>
            <family val="3"/>
            <charset val="129"/>
          </rPr>
          <t>*재무모델상 수익률(일할x)에 맞추기 위해 역산한 금액
*자본준비금 전입액은 정관 부칙에서 정한 금액
(유상감자에 따른 감자차손 + 추가 대출 지급수수료)</t>
        </r>
      </text>
    </comment>
  </commentList>
</comments>
</file>

<file path=xl/sharedStrings.xml><?xml version="1.0" encoding="utf-8"?>
<sst xmlns="http://schemas.openxmlformats.org/spreadsheetml/2006/main" count="1638" uniqueCount="775">
  <si>
    <t>2. 「자본시장과 금융투자업에 관한 법률」 제5조에 따른 파생상품의 거래가 그 거래와 연계된 거래의 위험을 회피하기 위하여 한 경우로서 각 거래로 미실현이익과 미실현손실이 발생한 경우</t>
  </si>
  <si>
    <t>3. 제1호 및 제2호에 따른 배당 후 남은 배당가능이익이 있는 경우, 보통주식에 대하여 각 사업연도 1주당 1주의 발행가액에 연 7.0%의 비율로 일할 계산한 금액을 한도로 배당한다.</t>
  </si>
  <si>
    <t xml:space="preserve">  1. 「상법」 제462조제1항에 따른 해당 연도 이익배당한도의 100분의 50 이상 100분의 90 미만으로 이익배당을 정하는 경우: 「상법」 제434조에 따른 주주총회의 특별결의</t>
  </si>
  <si>
    <t>② 회사가 제1항에 따라 이익을 배당할 때에는 상법 제462조에도 불구하고 부투법 시행령 제32조가 정하는 바에 따라 해당 영업연도의 감가상각비 상당액을 100% 초과배당하여야 한다.</t>
  </si>
  <si>
    <t>① 배당금은 정기주주총회 또는 제49조 제5항에 따른 이사회의 결의로 승인을 받아 매 영업연도 종료일 현재 주주명부에 기재된 주주 또는 등록된 질권자에게 지급하되, 지급방법 및 시기는 이사회에서 결정한다.</t>
  </si>
  <si>
    <t>주식회사 한국스탠다드차타드은행
(KB리츠전문투자형사모부동산투자신탁제2호의 신탁업자)</t>
  </si>
  <si>
    <t>주식회사 한국스탠다드차타드은행
(KB리츠전문투자형사모부동산투자신탁제1호의 신탁업자)</t>
  </si>
  <si>
    <t>② 회사가 발행하는 종류주식은 이익배당 및 잔여재산분배에 관한 우선주식으로 한다.</t>
  </si>
  <si>
    <t>2. 에이종 종류주식에 대하여 동조 제4항 1호에서 정의한 에이종 종류주식의 발행가액에 이를 때까지 분배한다.</t>
  </si>
  <si>
    <t>① 회사가 발행할 주식은 모두 기명식으로 하고, 그 종류는 보통주식, 에이종 종류주식 및 비종종류주식으로 한다.</t>
  </si>
  <si>
    <t>⑤ 회사는 부동산 매각에 따른 "처분이익" 및 "처분이익을 제외한 배당가능이익"을 다음과 같이 배당한다.</t>
  </si>
  <si>
    <t>③ 회사는 비종 종류주식을 이천오백만(25,000,000)주를 넘지 않는 범위 내에서 발행할 수 있다.</t>
  </si>
  <si>
    <t>② 회사는 에이종 종류주식을 칠천만(70,000,000)주를 넘지 않는 범위 내에서 발행할 수 있다.</t>
  </si>
  <si>
    <t>③ 제1항을 위반하여 이익을 배당한 경우에 회사채권자는 배당한 이익을 회사에 반환할 것을 청구할 수 있다.</t>
  </si>
  <si>
    <t>① 회사는 대차대조표의 순자산액으로부터 다음의 금액을 공제한 액을 한도로 하여 이익배당을 할 수 있다.</t>
  </si>
  <si>
    <t>라. 다목에 따른 배당 후 남은 배당가능이익은, 보통주식에 대하여 각 주식수에 비례하여 동등하게 배당한다.</t>
  </si>
  <si>
    <t>1. 「자본시장과 금융투자업에 관한 법률」 제4조제2항제5호에 따른 파생결합증권의 거래를 하고, 그 거래의 위험을 회피하기 위하여 해당 거래와 연계된 거래를 한 경우로서 각 거래로 미실현이익과 미실현손실이 발생한 경우</t>
  </si>
  <si>
    <t xml:space="preserve">  ⑤ 제4항에 따라 결정된 배당은 주주총회의 결의를 거쳐 실시한다. 다만, 정관으로 이사회의 결의로 배당을 할 수 있다고 규정하는 경우에는 이사회의 결의로 배당을 실시할 수 있다.  &lt;신설 2012. 12. 18.&gt;</t>
  </si>
  <si>
    <t>8기 신주발행 이후 임시주총을 통하여 8기에 발생한 유상감자에 따른 감자차손과 추가대출에 따른 지급수수료 금액만큼 자본준비금을 전입하기로 한다.</t>
  </si>
  <si>
    <t>① 회사는 매 영업연도 이익배당한도의 100분의 90 이상을 주주총회 또는 제49조 제5항에 따른 이사회의 결의에 따라 주주에게 배당하여야 한다. 이 경우 상법 제458조에 따른 이익준비금은 적립하지 아니한다.</t>
  </si>
  <si>
    <t>② 회사는 이익 배당을 정기주주총회 또는 제49조 제5항에 따른 이사회의 결의를 한 날로부터 1개월 이내에 하여야 한다. 다만, 주주총회 또는 이사회에서 배당금의 지급시기를 따로 정한 경우에는 그러하지 아니하다.</t>
  </si>
  <si>
    <t>㈜국민은행
(리치먼드신도림오피스전문사모부동산투자신탁의 신탁업자)</t>
  </si>
  <si>
    <t>제8기  2021년 04월 01일부터 2021년 09월 30까지</t>
  </si>
  <si>
    <t>④ 제3항의 청구에 관한 소에 대하여는 제186조를 준용한다.</t>
  </si>
  <si>
    <t>KB리츠전문투자형사모부동산투자신탁제2호의 신탁업자 SC은행</t>
  </si>
  <si>
    <t>2. 그 결산기까지 적립된 자본준비금과 이익준비금의 합계액</t>
  </si>
  <si>
    <t>중소기업은행
(유진프라이디움전문투자형
사모투자신탁1호신탁업자)</t>
  </si>
  <si>
    <t>중소기업은행
(유진프라이디움전문투자형사모투자신탁1호신탁업자)</t>
  </si>
  <si>
    <t>제9기  2021년 10월 01일부터 2022년 03월 31까지</t>
  </si>
  <si>
    <t>4. 제1호 내지 제3호에 따른 배당 후 남은 배당가능이익이 있는 경우, 에이종 종류주식, 비종 종류주식 및 보통주식에 대하여 1주당 1주의 발행가액에 비례하여 안분 배당한다. 단, 에이종 및 비종 종류주식의 발행가액은 동조 4항 1호 및 2호의 발행가액을 기준으로 한다.</t>
  </si>
  <si>
    <t>④ 법 제28조제4항에서 "대통령령으로 정하는 비율"이란 100분의 10을 말한다.  &lt;신설 2013. 6. 17.&gt;</t>
  </si>
  <si>
    <t>가. 배당가능이익 중 처분이익을 에이종 종류주식에 대하여 매각 사업연도 이전까지 누적된 미배당분을 최우선으로 배당한다.</t>
  </si>
  <si>
    <t>1. 에이종 및 비종 종류주식에 대하여 본 조 5항 제2호 가,나에 따른 미배당금이 있는 경우 그 상당액을 배당한다.</t>
  </si>
  <si>
    <t xml:space="preserve">1. 최우선으로, 에이종 종류주식에 대하여는 에이종 종류주식 발행가액이 아닌  각 사업연도(제48조의 영업연도를 말하고 이하 같다) 1주당 보통주식 발행금액으로 계산한 1주의 발행가액으로 연 6.6%의 비율로 일할 계산한 금액을 누적적으로 배당한다. 단, 최초 주금을 납입한 사업연도에 발행한 에이종 종류주식에 관하여는 주금납입일 익일부터 해당 사업연도 말일까지의 기간에 대하여 일할 계산한 금액을 배당한다. </t>
  </si>
  <si>
    <t>㈜마스턴제25호위탁관리부동산투자회사 청산방안 검토</t>
  </si>
  <si>
    <t>&lt;매수인 제시 2021년 6월 추가반영비용&gt;</t>
  </si>
  <si>
    <t>③ 회사가 발행할 보통주식은 의결권이 있다.</t>
  </si>
  <si>
    <t>제  54 조    (배당금지급청구권의 소멸시효)</t>
  </si>
  <si>
    <t>3. 그 결산기에 적립하여야 할 이익준비금의 액</t>
  </si>
  <si>
    <t>⑥ 회사 청산시 다음과 같이 잔여재산을 분배한다</t>
  </si>
  <si>
    <t>중소기업은행  001-000714-01-464</t>
  </si>
  <si>
    <t>2. 매각 사업연도에 처분이익을 제외한 배당가능이익이 있는 경우, 이러한 배당가능이익에 대해서는 다음과 같은 순서로 배당한다.</t>
  </si>
  <si>
    <t>다. 가목 및 나목에 따른 배당 후 남은 배당가능이익은, 보통주식의 발행가액 상당액에 달하는 만큼 보통주식에 대하여 배당한다.</t>
  </si>
  <si>
    <t>가. 우선 에이종 종류주식의 동조 제4항 1호에서 정의한 발행가액 상당액에 달하는 만큼 에이종 종류주식에 대하여 배당한다.</t>
  </si>
  <si>
    <t>다. 가목 및 나목에 따른 배당 후 남은 처분이익은 그 55%는 에이종 종류주식에 대하여, 그 25%는 비종 종류주식에 대하여 그 20%는 보통주식에 대하여, 각 주식수에 비례하여 배당한다.</t>
  </si>
  <si>
    <t xml:space="preserve">④ 회사는 회사가 부동산을 매각한 경우 그 매각대금을 수령한 사업연도(이하 "매각 사업연도"라 한다)의 부동산 매각일의 직전일까지 발생한 배당가능이익(매각에 따른 회계상 처분이익, 당해 부동산의 매각과 관련하여 발생된 제반 비용은 배당가능이익 산정시 제외)을 다음과 같은 순서로 배당한다. </t>
  </si>
  <si>
    <t>당해 부동산의 처분가액 - 장부가액(유형자산평가이익 차감) - 당해 부동산의 매각과 관련하여 발생된 제반 비용(자산관리위탁계약에 따른 관련 수수료를 포함한다) - [유상감자대금 총액 + 주식발행비용 + 감가상각초과배당액 + 자본준비금전입액(감자차손전입액 제외) - 유상감자주식 발행가액]</t>
  </si>
  <si>
    <t xml:space="preserve">  ④ 제20조에 따라 상장된 부동산투자회사가 총자산에서 대통령령으로 정하는 비율 이상을 차지하는 부동산을 매각하여 그 이익을 배당할 때에는 해당 사업연도 말 10일 전까지 이사회를 개최하여 이사회의 결의로 배당 여부 및 배당 예정금액을 결정하여야 한다.  &lt;신설 2012. 12. 18.&gt;</t>
  </si>
  <si>
    <t>1. 처분이익(아래에 정의됨)이 0보다 큰 경우 다음과 같은 순서로 배당한다.</t>
  </si>
  <si>
    <t>5. 제1,2,3,4호에 따라 분배하고 남은 잔여재산은 보통주식에 분배한다.</t>
  </si>
  <si>
    <t xml:space="preserve">  ① 부동산투자회사는 「상법」 제462조제1항에 따른 해당 연도 이익배당한도의 100분의 90 이상을 주주에게 배당하여야 한다. 이 경우 「상법」 제458조에 따른 이익준비금은 적립하지 아니한다.</t>
  </si>
  <si>
    <t>3. 비종 종류주식에 대하여 동 조 제4항 제2호에서 정한 정의한 발행가액에 이를 때까지 분배한다.</t>
  </si>
  <si>
    <t>③ 회사가 제11조에 따라 상장한 경우, 총자산에서 100분의 10 이상을 차지하는 부동산을 매각하여 그 이익을 배당할 때에는 해당 영업연도 말 10일 전까지 이사회를 개최하여 이사회의 결의로 배당 여부 및 배당 예정금액을 결정하여야 한다.</t>
  </si>
  <si>
    <t>① 위탁관리 부동산투자회사가 법 제28조제3항에 따라 초과배당을 하려는 경우 초과배당금의 분배절차 및 시기 등을 포함하여 필요한 사항을 정관으로 미리 정하여야 한다.</t>
  </si>
  <si>
    <t>4. 제1,2,3호에 따라 분배하고 남은 잔여재산 중 보통주식의 발행가액에 해당하는 금액을 제외한 금액에서 에이종 종류주식에 55%, 비종 종류주식에 25%를 분배한다.</t>
  </si>
  <si>
    <t xml:space="preserve">  2. 「상법」 제462조제1항에 따른 해당 연도 이익배당한도의 100분의 90 이상으로 이익배당을 정하는 경우: 「상법」 제462조제2항 본문에 따른 주주총회의 결의</t>
  </si>
  <si>
    <t>나. 가목에 따른 배당 후 남은 배당가능이익은, 동조 제4항 2호에서 정의한의 발행가액 상당액에 달하는 만큼 비종 종류주식에 대하여 배당한다.</t>
  </si>
  <si>
    <t>② 이익배당은 주주총회의 결의로 정한다. 다만, 제449조의2제1항에 따라 재무제표를 이사회가 승인하는 경우에는 이사회의 결의로 정한다.</t>
  </si>
  <si>
    <t xml:space="preserve">    2020년 12월 10일 제6기 정기주주총회의 결의에 따라 귀 사의 제6기 배당금을 
아래와 같이 통지하오니 참고하시기 바랍니다.</t>
  </si>
  <si>
    <t>② 제1항에도 불구하고 다음 각 호의 어느 하나에 해당하는 경우에는 각각의 미실현이익과 미실현손실을 상계할 수 있다.  &lt;신설 2014. 2. 24.&gt;</t>
  </si>
  <si>
    <t>①법 제462조제1항제4호에서 "대통령령으로 정하는 미실현이익"이란 법 제446조의2의 회계 원칙에 따른 자산 및 부채에 대한 평가로 인하여 증가한 대차대조표상의 순자산액으로서, 미실현손실과 상계(相計)하지 아니한 금액을 말한다.  &lt;개정 2014. 2. 24.&gt;</t>
  </si>
  <si>
    <t>외부감사용역역수수료(21년 9월)</t>
  </si>
  <si>
    <t>재무제표용역수수료(21년 8월)</t>
  </si>
  <si>
    <t>외부감사용역역수수료(21년 8월)</t>
  </si>
  <si>
    <t>운영배당금 (16일 일할 가정)</t>
  </si>
  <si>
    <t>재무제표용역수수료(21년 7월)</t>
  </si>
  <si>
    <t xml:space="preserve">제32조(초과배당의 범위 등) </t>
  </si>
  <si>
    <t>신탁말소_신한은행(등록면허세)</t>
  </si>
  <si>
    <t>[전문개정 2011. 4. 14.]</t>
  </si>
  <si>
    <t>2021년 6월말 감가누계액 소계</t>
  </si>
  <si>
    <t>배당가능이익 한도 내 배당 적정성</t>
  </si>
  <si>
    <t>(-)상법령 제19조의 미실현이익</t>
  </si>
  <si>
    <t>2021년 6월말 취득원가 소계</t>
  </si>
  <si>
    <t>[전문개정 2010. 4. 15.]</t>
  </si>
  <si>
    <t>㈜마스턴제25호위탁관리부동산투자회사</t>
  </si>
  <si>
    <t>제  52 조    (이익의 배당)</t>
  </si>
  <si>
    <t>외부감사용역역수수료(21년 4월)</t>
  </si>
  <si>
    <t>[본조신설 2011. 4. 14.]</t>
  </si>
  <si>
    <t>2021년 6월말 토지 취득원가</t>
  </si>
  <si>
    <t>제 9 조의 2 (종류주식의 내용)</t>
  </si>
  <si>
    <t>대표이사  공 기 녕   직인생략</t>
  </si>
  <si>
    <t xml:space="preserve">제461조의2(준비금의 감소) </t>
  </si>
  <si>
    <t>[전문개정 2010. 7. 15.]</t>
  </si>
  <si>
    <t>(+)전기이전 감가상각비 초과배당액</t>
  </si>
  <si>
    <t>2021년 6월말 건물 취득원가</t>
  </si>
  <si>
    <t xml:space="preserve">제19조(미실현이익의 범위) </t>
  </si>
  <si>
    <t>4. 대통령령으로 정하는 미실현이익</t>
  </si>
  <si>
    <t>[제목개정 2013. 6. 17.]</t>
  </si>
  <si>
    <t>재무제표용역수수료(21년 4월)</t>
  </si>
  <si>
    <t>외부감사용역역수수료(21년 7월)</t>
  </si>
  <si>
    <t>2021년 6월말 장부금액 소계</t>
  </si>
  <si>
    <t>&lt;취득원가기준 Approach&gt;</t>
  </si>
  <si>
    <t>현금기준 Capital gain</t>
  </si>
  <si>
    <t>&lt;예산기준1, 매수인제시기준2&gt;</t>
  </si>
  <si>
    <t>6기말 세무조정계산서상 유보잔액</t>
  </si>
  <si>
    <t>--&gt; 결과적으로 8기 운영배당</t>
  </si>
  <si>
    <t>일반운용비용 (감가상각비 제외)</t>
  </si>
  <si>
    <t>일반운용비용 [감가상각비제외]</t>
  </si>
  <si>
    <t>외부감사용역역수수료(21년 5월)</t>
  </si>
  <si>
    <t>재무제표용역수수료(21년 6월)</t>
  </si>
  <si>
    <t>회계기준 Capital gain</t>
  </si>
  <si>
    <t>From 정관 제9조의2 제7항</t>
  </si>
  <si>
    <t>일할계산 (단 감가상각비 월할계산)</t>
  </si>
  <si>
    <t>정관기준 Capital gain배당</t>
  </si>
  <si>
    <t>쿠시먼앤드위이크필드코리아(유)</t>
  </si>
  <si>
    <t>손익계산서 (관련 비용 제외)</t>
  </si>
  <si>
    <t>재무제표용역수수료(21년 9월)</t>
  </si>
  <si>
    <t>주주현황 (2021.4.30 현재)</t>
  </si>
  <si>
    <t>손익계산서(9/15~9/30)</t>
  </si>
  <si>
    <t>[기간별 손익 및 법인세 추정액]</t>
  </si>
  <si>
    <t>재무제표용역수수료(21년 5월)</t>
  </si>
  <si>
    <t>외부감사용역역수수료(21년 6월)</t>
  </si>
  <si>
    <t xml:space="preserve">  ② 제1항에도 불구하고 자기관리 부동산투자회사의 경우 2021년 12월 31일까지 「상법」 제462조제1항에 따른 해당 연도 이익배당한도의 100분의 50 이상을 주주에게 배당하여야 하며 「상법」 제458조에 따른 이익준비금을 적립할 수 있다. 이 경우 「상법」 제462조제2항 단서에도 불구하고 다음 각 호의 구분에 따른 방법으로 이익배당을 정한다.  &lt;개정 2015. 6. 22., 2017. 3. 21., 2019. 8. 20.&gt;</t>
  </si>
  <si>
    <t xml:space="preserve">2.  비종 종류주식에 대하여는 비종 종류주식 발행가액이 아닌 각 사업연도 1주당 보통주식 발행금액으로 계산한 1주의  발행가액으로 전호에 따른 에이종 종류주식을 우선 배당한 후 연 8.6%의 비율로 일할 계산한 금액을 누적적으로 배당한다. 단, 최초 주금을 납입한 사업연도에 발행한 비종 종류주식에 관하여는 주금납입일 익일부터 해당 사업연도 말일까지의 기간에 대하여 에이종 종류주식의 배당액을 차감한 금액에서 일할 계산한 금액을 배당한다. </t>
  </si>
  <si>
    <t>7기말(2021년 3월말) 자본잉여금 누적 감액배당</t>
  </si>
  <si>
    <t>* B종 종류주 요구수익률 달성을 위한 추가배당 필요금액</t>
  </si>
  <si>
    <t>(유상증자일 ~ 잔여재산분배일) : XIRR함수 적용</t>
  </si>
  <si>
    <t>※ 본 조에서의 "처분이익"은 다음 산식에 의한다.</t>
  </si>
  <si>
    <t>KB리츠전문투자형사모부동산투자신탁제1호의신탁업자 SC은행</t>
  </si>
  <si>
    <t>아이스텀전문투자형사모부동산투자신탁제6호의신탁업자 신한은행</t>
  </si>
  <si>
    <t>(x)</t>
  </si>
  <si>
    <t>10기</t>
  </si>
  <si>
    <t>9기</t>
  </si>
  <si>
    <t>이월</t>
  </si>
  <si>
    <t>요율</t>
  </si>
  <si>
    <t>잡손실</t>
  </si>
  <si>
    <t>대변</t>
  </si>
  <si>
    <t>부동산</t>
  </si>
  <si>
    <t>잡이익</t>
  </si>
  <si>
    <t>월수</t>
  </si>
  <si>
    <t>7기말</t>
  </si>
  <si>
    <t>일정액</t>
  </si>
  <si>
    <t>주할차</t>
  </si>
  <si>
    <t>11기</t>
  </si>
  <si>
    <t>미발생</t>
  </si>
  <si>
    <t>참고</t>
  </si>
  <si>
    <t>차변</t>
  </si>
  <si>
    <t>12기</t>
  </si>
  <si>
    <t>본점</t>
  </si>
  <si>
    <t>1.</t>
  </si>
  <si>
    <t>예금</t>
  </si>
  <si>
    <t>건물</t>
  </si>
  <si>
    <t>미수금</t>
  </si>
  <si>
    <t>선수금</t>
  </si>
  <si>
    <t>총액</t>
  </si>
  <si>
    <t>2.</t>
  </si>
  <si>
    <t>날짜</t>
  </si>
  <si>
    <t>전기</t>
  </si>
  <si>
    <t>선급금</t>
  </si>
  <si>
    <t>주주명</t>
  </si>
  <si>
    <t>보험료</t>
  </si>
  <si>
    <t>보통주</t>
  </si>
  <si>
    <t>지분율</t>
  </si>
  <si>
    <t>액면가</t>
  </si>
  <si>
    <t xml:space="preserve"> </t>
  </si>
  <si>
    <t>예수금</t>
  </si>
  <si>
    <t>배당금</t>
  </si>
  <si>
    <t>발행가</t>
  </si>
  <si>
    <t>계좌명</t>
  </si>
  <si>
    <t>주</t>
  </si>
  <si>
    <t>소득세</t>
  </si>
  <si>
    <t>종류</t>
  </si>
  <si>
    <t>합계</t>
  </si>
  <si>
    <t>토지</t>
  </si>
  <si>
    <t>정관</t>
  </si>
  <si>
    <t>구분</t>
  </si>
  <si>
    <t>3기</t>
  </si>
  <si>
    <t>5기</t>
  </si>
  <si>
    <t>2기</t>
  </si>
  <si>
    <t>원</t>
  </si>
  <si>
    <t>4기</t>
  </si>
  <si>
    <t>6기</t>
  </si>
  <si>
    <t>상법령</t>
  </si>
  <si>
    <t/>
  </si>
  <si>
    <t>-</t>
  </si>
  <si>
    <t>계</t>
  </si>
  <si>
    <t>7기</t>
  </si>
  <si>
    <t>상법</t>
  </si>
  <si>
    <t>주식수</t>
  </si>
  <si>
    <t>1기</t>
  </si>
  <si>
    <t>부칙</t>
  </si>
  <si>
    <t>3.</t>
  </si>
  <si>
    <t>과목</t>
  </si>
  <si>
    <t>5.</t>
  </si>
  <si>
    <t>단위:</t>
  </si>
  <si>
    <t>9.</t>
  </si>
  <si>
    <t>(+)</t>
  </si>
  <si>
    <t>7.</t>
  </si>
  <si>
    <t>8기</t>
  </si>
  <si>
    <t>지급처</t>
  </si>
  <si>
    <t>당기</t>
  </si>
  <si>
    <t>4.</t>
  </si>
  <si>
    <t>8.</t>
  </si>
  <si>
    <t>6.</t>
  </si>
  <si>
    <t>A종</t>
  </si>
  <si>
    <t>B종</t>
  </si>
  <si>
    <t>총계</t>
  </si>
  <si>
    <t>대금</t>
  </si>
  <si>
    <t>법인세</t>
  </si>
  <si>
    <t>(-)</t>
  </si>
  <si>
    <t>잔액</t>
  </si>
  <si>
    <t>소계</t>
  </si>
  <si>
    <t>차감액</t>
  </si>
  <si>
    <t>자본금</t>
  </si>
  <si>
    <t>주총일</t>
  </si>
  <si>
    <t>감자</t>
  </si>
  <si>
    <t>차이</t>
  </si>
  <si>
    <t>설립</t>
  </si>
  <si>
    <t>㈜국민은행
(리치먼드신도림오피스전문
사모부동산투자신탁의 신탁업자)</t>
  </si>
  <si>
    <t>배당금지급청구권은 5년간 이를 행사하지 아니하면 소멸시효가 완성한다.</t>
  </si>
  <si>
    <t>① 회사가 발행할 에이종 종류주식과 비종 종류주식은 의결권이 있다.</t>
  </si>
  <si>
    <t>서울특별시 서초구 강남대로 465 (서초동, 교보생명보험㈜ 서초사옥)</t>
  </si>
  <si>
    <t>주식회사 신한은행
(아이스텀전문투자형사모부동산신탁제6호의 신탁업자)</t>
  </si>
  <si>
    <t xml:space="preserve">  ③ 위탁관리 부동산투자회사가 제1항에 따라 이익을 배당할 때에는 「상법」 제462조제1항에도 불구하고 이익을 초과하여 배당할 수 있다. 이 경우 초과배당금의 기준은 해당 연도 감가상각비의 범위에서 대통령령으로 정한다.  &lt;개정 2015. 6. 22.&gt;</t>
  </si>
  <si>
    <t>② 초과배당은 해당 연도의 감가상각비의 범위에서 배당하되, 초과배당으로 인하여 전기(前期)에서 이월된 결손금(缺損金)은 당기(當期)의 배당가능이익 산정 시 포함하지 아니한다.</t>
  </si>
  <si>
    <t>나. 배당가능이익 중 처분이익을 가목에 따른 에이종 종류주식에 대한 배당 후 잔여금액으로 비종 종류주식에 대하여 매각 사업연도 이전까지 누적된 미배당분을 최우선으로 배당한다.</t>
  </si>
  <si>
    <t>회사는 적립된 자본준비금 및 이익준비금의 총액이 자본금의 1.5배를 초과하는 경우에 주주총회의 결의에 따라 그 초과한 금액 범위에서 자본준비금과 이익준비금을 감액할 수 있다.</t>
  </si>
  <si>
    <t>(사)과학기술인공제회</t>
  </si>
  <si>
    <t>부투법상 배당가능이익</t>
  </si>
  <si>
    <t>- 아   래 –</t>
  </si>
  <si>
    <t>현금배당 결의액</t>
  </si>
  <si>
    <t>주당 배당금(률)</t>
  </si>
  <si>
    <t>(단위 : 원)</t>
  </si>
  <si>
    <t>배 당 통 지 문</t>
  </si>
  <si>
    <t>세후 배당지급액</t>
  </si>
  <si>
    <t>제6기 배당금지급내역</t>
  </si>
  <si>
    <t>비(B)종
종류주</t>
  </si>
  <si>
    <t>에이(A)종
종류주</t>
  </si>
  <si>
    <t>배당금 지급계좌</t>
  </si>
  <si>
    <t>(+)당기 감가상각비</t>
  </si>
  <si>
    <t>마스턴투자운용㈜</t>
  </si>
  <si>
    <t>㈜ 키움예스저축은행</t>
  </si>
  <si>
    <t xml:space="preserve"> VI. 당기순이익</t>
  </si>
  <si>
    <t>미처분이익잉여금</t>
  </si>
  <si>
    <t>㈜ OSB저축은행</t>
  </si>
  <si>
    <t>제9조(주식의종류)</t>
  </si>
  <si>
    <t>미지급외부감사보수</t>
  </si>
  <si>
    <t xml:space="preserve">제28조(배당) </t>
  </si>
  <si>
    <t>미지급세무용역보수</t>
  </si>
  <si>
    <t>상법상 배당가능이익</t>
  </si>
  <si>
    <t>미지급자산보관보수</t>
  </si>
  <si>
    <t>미지급사무관리보수</t>
  </si>
  <si>
    <t>1. 자본금의 액</t>
  </si>
  <si>
    <t>미지급자산관리보수</t>
  </si>
  <si>
    <t xml:space="preserve"> V. 영업외비용</t>
  </si>
  <si>
    <t xml:space="preserve"> III. 영업이익</t>
  </si>
  <si>
    <t>&lt;배당가능이익 산정&gt;</t>
  </si>
  <si>
    <t>키움예스저축은행</t>
  </si>
  <si>
    <t>증자등기(교육세)</t>
  </si>
  <si>
    <t>신탁등기(등록면허세)</t>
  </si>
  <si>
    <t>㈜ KT Estate</t>
  </si>
  <si>
    <t>법무법인(유한)세한</t>
  </si>
  <si>
    <t xml:space="preserve"> IV. 영업외수익</t>
  </si>
  <si>
    <t>셀비아제일차 주식회사</t>
  </si>
  <si>
    <t>*자본준비금 감액</t>
  </si>
  <si>
    <t>신탁등기(교육세)</t>
  </si>
  <si>
    <t>**지급수수료 세부</t>
  </si>
  <si>
    <t>(2) 일반운용비용</t>
  </si>
  <si>
    <t>한국전자금융 ㈜</t>
  </si>
  <si>
    <t>→ 상법령 19조</t>
  </si>
  <si>
    <t>㈜ 키움저축은행</t>
  </si>
  <si>
    <t>IBK투자증권 ㈜</t>
  </si>
  <si>
    <t>KB자산운용 ㈜</t>
  </si>
  <si>
    <t>총 주주현금흐름</t>
  </si>
  <si>
    <t>증자등기(등록면허세)</t>
  </si>
  <si>
    <t>(-)자본준비금</t>
  </si>
  <si>
    <t>약정 배당률 (연간)</t>
  </si>
  <si>
    <t>7기 배당금지급일</t>
  </si>
  <si>
    <t>&lt;주식 종류별 요약&gt;</t>
  </si>
  <si>
    <t>부동산 처분가액</t>
  </si>
  <si>
    <t>부동산매각예정일</t>
  </si>
  <si>
    <t>8기 배당금지급일</t>
  </si>
  <si>
    <t>새마을금고중앙회</t>
  </si>
  <si>
    <t>근저당말소(교육세)</t>
  </si>
  <si>
    <t>*주금 납입일의 익일</t>
  </si>
  <si>
    <t>성과보수 산정기준일</t>
  </si>
  <si>
    <t>소유주식수(주)</t>
  </si>
  <si>
    <t>미지급운영배당 포함시</t>
  </si>
  <si>
    <t>(금액 단위 : 원)</t>
  </si>
  <si>
    <t>8기 운영배당금</t>
  </si>
  <si>
    <t>누적 초과배당액</t>
  </si>
  <si>
    <t>회계상처분익배당-1</t>
  </si>
  <si>
    <t>정관기준 처분이익배당</t>
  </si>
  <si>
    <t>추가배당 필요금액</t>
  </si>
  <si>
    <t>회계상처분익배당-2</t>
  </si>
  <si>
    <t>7기말 BS금액</t>
  </si>
  <si>
    <t>운영배당(*1)</t>
  </si>
  <si>
    <t>(*1)의 FV</t>
  </si>
  <si>
    <t>매각시점 장부금액</t>
  </si>
  <si>
    <t>회계상 매각차익</t>
  </si>
  <si>
    <t>&lt;종별 지분율&gt;</t>
  </si>
  <si>
    <t>&lt;주발초 Recap&gt;</t>
  </si>
  <si>
    <t>사업계획 평균배당률</t>
  </si>
  <si>
    <t>B종 미지급운영배당금</t>
  </si>
  <si>
    <t>총 추가배당 필요금액</t>
  </si>
  <si>
    <t>부동산 장부금액</t>
  </si>
  <si>
    <t>8기 3M 배당후</t>
  </si>
  <si>
    <t>부동산 기말장부금액</t>
  </si>
  <si>
    <t>&lt;8기 운영이익배당&gt;</t>
  </si>
  <si>
    <t>정관기준 처분이익</t>
  </si>
  <si>
    <t>2021.06 IS</t>
  </si>
  <si>
    <t>누적 감가상각비</t>
  </si>
  <si>
    <t>&lt;8기 매각차익배당&gt;</t>
  </si>
  <si>
    <t>감가상각비 초과배당</t>
  </si>
  <si>
    <t>임대대행수수료_장기</t>
  </si>
  <si>
    <t>[2021.06~]</t>
  </si>
  <si>
    <t>2021.03.</t>
  </si>
  <si>
    <t>임대대행수수료_단기</t>
  </si>
  <si>
    <t>8기 운영배당후</t>
  </si>
  <si>
    <t>회계상 이익배당</t>
  </si>
  <si>
    <t>2021.06.</t>
  </si>
  <si>
    <t>연환산 과세표준</t>
  </si>
  <si>
    <t>제외한 배당가능이익</t>
  </si>
  <si>
    <t>8기 운영배당전</t>
  </si>
  <si>
    <t>매각관련 제반비용</t>
  </si>
  <si>
    <t>대차 check</t>
  </si>
  <si>
    <t>회계상 처분이익</t>
  </si>
  <si>
    <t>리츠운용수수료 등</t>
  </si>
  <si>
    <t>6기말 유보금액</t>
  </si>
  <si>
    <t>7기 운영배당금</t>
  </si>
  <si>
    <t>감정평가용역수수료</t>
  </si>
  <si>
    <t>잔여재산분배 계</t>
  </si>
  <si>
    <t>담보설정 법무사수수료</t>
  </si>
  <si>
    <t>각사업연도소득금액</t>
  </si>
  <si>
    <t xml:space="preserve"> II. 영업비용</t>
  </si>
  <si>
    <t>청산기간 순이익</t>
  </si>
  <si>
    <t>취득관련 부대비용</t>
  </si>
  <si>
    <t>재무실사 용역보수</t>
  </si>
  <si>
    <t>→ 부투법령 32조</t>
  </si>
  <si>
    <t>폴스트먼앤코아시아㈜</t>
  </si>
  <si>
    <t>대출수수료_선순위</t>
  </si>
  <si>
    <t>대출수수료_중순위</t>
  </si>
  <si>
    <t>건물 자본적지출</t>
  </si>
  <si>
    <t>AMC 매입보수</t>
  </si>
  <si>
    <t>인수수수료_종류주A</t>
  </si>
  <si>
    <t>주식할인발행차금</t>
  </si>
  <si>
    <t>케이비자산운용㈜</t>
  </si>
  <si>
    <t>케이비부동산신탁</t>
  </si>
  <si>
    <t>투자비시트 참조</t>
  </si>
  <si>
    <t>매각자문 용역보수</t>
  </si>
  <si>
    <t>매입세액 불공제액</t>
  </si>
  <si>
    <t>인수수수료_종류주B</t>
  </si>
  <si>
    <t>대출수수료_후순위</t>
  </si>
  <si>
    <t>한국전자금융 주식회사</t>
  </si>
  <si>
    <t>ROE (연환산)</t>
  </si>
  <si>
    <t xml:space="preserve">  (1) 당좌자산</t>
  </si>
  <si>
    <t xml:space="preserve">  (1) 투자자산</t>
  </si>
  <si>
    <t>주식회사 키움저축은행</t>
  </si>
  <si>
    <t>미지급회계용역보수</t>
  </si>
  <si>
    <t>미지급제세공과금</t>
  </si>
  <si>
    <t>KB증권 주식회사</t>
  </si>
  <si>
    <t>(금액 : 원 단위)</t>
  </si>
  <si>
    <t>조정후 운영배당금</t>
  </si>
  <si>
    <t>미수법인세환급액</t>
  </si>
  <si>
    <t>주식회사 맥서브</t>
  </si>
  <si>
    <t>KB자산운용 주식회사</t>
  </si>
  <si>
    <t>손익계산서 (기존)</t>
  </si>
  <si>
    <t xml:space="preserve">  (2) 유형자산</t>
  </si>
  <si>
    <t>Ⅱ. 비유동자산</t>
  </si>
  <si>
    <t>Ⅱ. 비유동부채</t>
  </si>
  <si>
    <t>제11기  누계</t>
  </si>
  <si>
    <t>Ⅲ. 자본잉여금</t>
  </si>
  <si>
    <t>종류주자본금(B)</t>
  </si>
  <si>
    <t>제10기  누계</t>
  </si>
  <si>
    <t>종류주자본금(A)</t>
  </si>
  <si>
    <t>2017.07.</t>
  </si>
  <si>
    <t>2017.06.</t>
  </si>
  <si>
    <t>Ⅴ. 이익잉여금</t>
  </si>
  <si>
    <t>부채 및 자본 총계</t>
  </si>
  <si>
    <t>농협생명보험㈜</t>
  </si>
  <si>
    <t>㈜맥서브</t>
  </si>
  <si>
    <t>배당 결의일</t>
  </si>
  <si>
    <t>액면가액</t>
  </si>
  <si>
    <t>주식수량</t>
  </si>
  <si>
    <t>합   계</t>
  </si>
  <si>
    <t>1주당 배당금</t>
  </si>
  <si>
    <t xml:space="preserve">부투법령 </t>
  </si>
  <si>
    <t>계좌번호</t>
  </si>
  <si>
    <t xml:space="preserve">주주명 : </t>
  </si>
  <si>
    <t>발행가액</t>
  </si>
  <si>
    <t xml:space="preserve">부투법 </t>
  </si>
  <si>
    <t>발행회사</t>
  </si>
  <si>
    <t>발행금액</t>
  </si>
  <si>
    <t>배당가능이익</t>
  </si>
  <si>
    <t>소유주식 수</t>
  </si>
  <si>
    <t>액면금액</t>
  </si>
  <si>
    <t>구     분</t>
  </si>
  <si>
    <t>주식종류</t>
  </si>
  <si>
    <t>주 주 명</t>
  </si>
  <si>
    <t>㈜젠스타</t>
  </si>
  <si>
    <t>잔여 배당금</t>
  </si>
  <si>
    <t>Ⅰ. 영업수익</t>
  </si>
  <si>
    <t>중소기업은행</t>
  </si>
  <si>
    <t>(-)자본금</t>
  </si>
  <si>
    <t>사업자등록번호</t>
  </si>
  <si>
    <t>2021.04</t>
  </si>
  <si>
    <t>이월결손금</t>
  </si>
  <si>
    <t>㈜유진저축은행</t>
  </si>
  <si>
    <t>발행주식수</t>
  </si>
  <si>
    <t>주식의 종류</t>
  </si>
  <si>
    <t>미지급차입이자</t>
  </si>
  <si>
    <t>주당 액면가액</t>
  </si>
  <si>
    <t>㈜ 맥서브</t>
  </si>
  <si>
    <t>주당 발행가액</t>
  </si>
  <si>
    <t>약정 배당금</t>
  </si>
  <si>
    <t>8기 결산기간</t>
  </si>
  <si>
    <t>적용일수</t>
  </si>
  <si>
    <t>제4기  누계</t>
  </si>
  <si>
    <t>대한소방공제회</t>
  </si>
  <si>
    <t>5,000원</t>
  </si>
  <si>
    <t>케이비손해보험</t>
  </si>
  <si>
    <t>대출취급수수료</t>
  </si>
  <si>
    <t>지방소득세</t>
  </si>
  <si>
    <t>지급 예정일</t>
  </si>
  <si>
    <t>배당금 지급일</t>
  </si>
  <si>
    <t>1주당 액면가</t>
  </si>
  <si>
    <t>감자차손</t>
  </si>
  <si>
    <t>키움저축은행</t>
  </si>
  <si>
    <t>순자산가액</t>
  </si>
  <si>
    <t>8기 운영이익</t>
  </si>
  <si>
    <t>KB증권 ㈜</t>
  </si>
  <si>
    <t>제1기  누계</t>
  </si>
  <si>
    <t>7기 배당</t>
  </si>
  <si>
    <t>지분율(%)</t>
  </si>
  <si>
    <t>[주요 가정]</t>
  </si>
  <si>
    <t>&lt;잔금&gt;</t>
  </si>
  <si>
    <t>해산준비기간</t>
  </si>
  <si>
    <t>&lt;주식수&gt;</t>
  </si>
  <si>
    <t>2018.12</t>
  </si>
  <si>
    <t>금액(원)</t>
  </si>
  <si>
    <t>제6기  누계</t>
  </si>
  <si>
    <t>&lt;계약금&gt;</t>
  </si>
  <si>
    <t>잔여재산분배일</t>
  </si>
  <si>
    <t>기간(년)</t>
  </si>
  <si>
    <t>2기 배당</t>
  </si>
  <si>
    <t>5기 배당</t>
  </si>
  <si>
    <t>유상증자</t>
  </si>
  <si>
    <t>지급일자</t>
  </si>
  <si>
    <t>A종종류주</t>
  </si>
  <si>
    <t>배당급 합계</t>
  </si>
  <si>
    <t>제5기  누계</t>
  </si>
  <si>
    <t>발행금액(원)</t>
  </si>
  <si>
    <t>1차 원본회수</t>
  </si>
  <si>
    <t>&lt;요구배당률&gt;</t>
  </si>
  <si>
    <t>납입자본</t>
  </si>
  <si>
    <t>과기공 소계</t>
  </si>
  <si>
    <t>헤산등기일</t>
  </si>
  <si>
    <t>지급수수료</t>
  </si>
  <si>
    <t>㈜현대저축은행</t>
  </si>
  <si>
    <t>전체 청산기간</t>
  </si>
  <si>
    <t>8기 운영배당</t>
  </si>
  <si>
    <t>8기 결산일</t>
  </si>
  <si>
    <t>2019.12</t>
  </si>
  <si>
    <t>6기 배당</t>
  </si>
  <si>
    <t>주주수익률</t>
  </si>
  <si>
    <t>사업개시</t>
  </si>
  <si>
    <t>A종-과기공</t>
  </si>
  <si>
    <t>영업인가</t>
  </si>
  <si>
    <t>법률자문</t>
  </si>
  <si>
    <t>B종 납입원본</t>
  </si>
  <si>
    <t>8기 예산</t>
  </si>
  <si>
    <t>결산일자</t>
  </si>
  <si>
    <t>매각기본수수료</t>
  </si>
  <si>
    <t>잔여납입원본</t>
  </si>
  <si>
    <t>2차 원본회수</t>
  </si>
  <si>
    <t>C.G.포함</t>
  </si>
  <si>
    <t>매각성과수수료</t>
  </si>
  <si>
    <t>초과달성분</t>
  </si>
  <si>
    <t>부동산매각차익</t>
  </si>
  <si>
    <t>매각자문수수료</t>
  </si>
  <si>
    <t>B종종류주</t>
  </si>
  <si>
    <t>주식발행비용</t>
  </si>
  <si>
    <t>운영연수</t>
  </si>
  <si>
    <t>예금 이자율</t>
  </si>
  <si>
    <t>차감후 금액</t>
  </si>
  <si>
    <t>법무사수수료</t>
  </si>
  <si>
    <t>건물분재산세</t>
  </si>
  <si>
    <t>연평균수익률</t>
  </si>
  <si>
    <t>주식수㈜</t>
  </si>
  <si>
    <t>1기 배당</t>
  </si>
  <si>
    <t>처분익포함</t>
  </si>
  <si>
    <t>3기 배당</t>
  </si>
  <si>
    <t>해산이후기간</t>
  </si>
  <si>
    <t>매각부대비용</t>
  </si>
  <si>
    <t>4기 배당</t>
  </si>
  <si>
    <t>추가 요구금액</t>
  </si>
  <si>
    <t>순 매각금액</t>
  </si>
  <si>
    <t>배당소득공제</t>
  </si>
  <si>
    <t>교통유발부담금</t>
  </si>
  <si>
    <t>임대보증금</t>
  </si>
  <si>
    <t>8기 3M</t>
  </si>
  <si>
    <t>잔여재산분배액</t>
  </si>
  <si>
    <t>diff</t>
  </si>
  <si>
    <t>기타예비비</t>
  </si>
  <si>
    <t>처분익제외</t>
  </si>
  <si>
    <t>취득원가</t>
  </si>
  <si>
    <t>자본총계</t>
  </si>
  <si>
    <t>이자비용</t>
  </si>
  <si>
    <t>당기순이익</t>
  </si>
  <si>
    <t>감가누계액</t>
  </si>
  <si>
    <t>누적 초과배당</t>
  </si>
  <si>
    <t>부동산운용비용</t>
  </si>
  <si>
    <t>대상금액</t>
  </si>
  <si>
    <t>재무자문</t>
  </si>
  <si>
    <t>토지분재산세</t>
  </si>
  <si>
    <t>매수인제시</t>
  </si>
  <si>
    <t>매각차익배당</t>
  </si>
  <si>
    <t>임대료수익</t>
  </si>
  <si>
    <t>추가금액</t>
  </si>
  <si>
    <t>운영이익</t>
  </si>
  <si>
    <t>기타비유동자산</t>
  </si>
  <si>
    <t>자산총계</t>
  </si>
  <si>
    <t>관리비수익</t>
  </si>
  <si>
    <t>기타수익</t>
  </si>
  <si>
    <t>감가상각비</t>
  </si>
  <si>
    <t>누적수익률</t>
  </si>
  <si>
    <t>유동부채</t>
  </si>
  <si>
    <t>부채총계</t>
  </si>
  <si>
    <t>법인세 등</t>
  </si>
  <si>
    <t>자본적지출</t>
  </si>
  <si>
    <t>이자수익</t>
  </si>
  <si>
    <t>중순위 차입금</t>
  </si>
  <si>
    <t>당기비용</t>
  </si>
  <si>
    <t>장기차입금</t>
  </si>
  <si>
    <t>적용 법인세</t>
  </si>
  <si>
    <t>운영배당</t>
  </si>
  <si>
    <t>종류주B</t>
  </si>
  <si>
    <t>삼화회계법인</t>
  </si>
  <si>
    <t>잔여원본</t>
  </si>
  <si>
    <t>약정 배당</t>
  </si>
  <si>
    <t>사업연도말</t>
  </si>
  <si>
    <t>잔여 배당</t>
  </si>
  <si>
    <t>사업개시 추정</t>
  </si>
  <si>
    <t>일할계산</t>
  </si>
  <si>
    <t>정담회계법인</t>
  </si>
  <si>
    <t>배당금액</t>
  </si>
  <si>
    <t>과세표준</t>
  </si>
  <si>
    <t>자본잉여금</t>
  </si>
  <si>
    <t>기타일반관리비</t>
  </si>
  <si>
    <t>운영배당금</t>
  </si>
  <si>
    <t>결손보전</t>
  </si>
  <si>
    <t>이익잉여금</t>
  </si>
  <si>
    <t>연환산 법인세</t>
  </si>
  <si>
    <t>임의가정</t>
  </si>
  <si>
    <t>후순위 차입금</t>
  </si>
  <si>
    <t>대상일수</t>
  </si>
  <si>
    <t>담보설정비용</t>
  </si>
  <si>
    <t>유동자산</t>
  </si>
  <si>
    <t>종류주A</t>
  </si>
  <si>
    <t>계정과목</t>
  </si>
  <si>
    <t>신주발행</t>
  </si>
  <si>
    <t>인수주선수수료</t>
  </si>
  <si>
    <t>재원조달총액의</t>
  </si>
  <si>
    <t>주식주선수수료</t>
  </si>
  <si>
    <t>감정평가수수료</t>
  </si>
  <si>
    <t>당기 미수수익</t>
  </si>
  <si>
    <t>단기금융상품</t>
  </si>
  <si>
    <t>의제배당액</t>
  </si>
  <si>
    <t>제8기  누계</t>
  </si>
  <si>
    <t>자    산</t>
  </si>
  <si>
    <t>선급비용</t>
  </si>
  <si>
    <t>추가 조정액</t>
  </si>
  <si>
    <t>금융자문수수료</t>
  </si>
  <si>
    <t>법률실사수수료</t>
  </si>
  <si>
    <t>대출기타비용</t>
  </si>
  <si>
    <t>기산일*</t>
  </si>
  <si>
    <t>담보신탁보수</t>
  </si>
  <si>
    <t xml:space="preserve">*재무모델 </t>
  </si>
  <si>
    <t>법률자문수수료</t>
  </si>
  <si>
    <t>재무자문수수료</t>
  </si>
  <si>
    <t>물리실사</t>
  </si>
  <si>
    <t>*배당금 세부</t>
  </si>
  <si>
    <t>금융주선수수료</t>
  </si>
  <si>
    <t>선순위 차입금</t>
  </si>
  <si>
    <t>회계자문수수료</t>
  </si>
  <si>
    <t>회계법인 성지</t>
  </si>
  <si>
    <t>삼성증권㈜</t>
  </si>
  <si>
    <t>세전이익</t>
  </si>
  <si>
    <t>삼정회계법인</t>
  </si>
  <si>
    <t>주식발행초과금</t>
  </si>
  <si>
    <t>키움증권</t>
  </si>
  <si>
    <t>㈜젠스타메이트</t>
  </si>
  <si>
    <t>2022.06</t>
  </si>
  <si>
    <t>장기선급비용</t>
  </si>
  <si>
    <t>미수수익</t>
  </si>
  <si>
    <t>미지급비용</t>
  </si>
  <si>
    <t>2022.08</t>
  </si>
  <si>
    <t>Ⅰ. 유동자산</t>
  </si>
  <si>
    <t xml:space="preserve">ROE </t>
  </si>
  <si>
    <t>2022.09</t>
  </si>
  <si>
    <t>성과보수</t>
  </si>
  <si>
    <t>재무상태표</t>
  </si>
  <si>
    <t>건설중인자산</t>
  </si>
  <si>
    <t>재무모델</t>
  </si>
  <si>
    <t>손익계산서</t>
  </si>
  <si>
    <t>2021.09</t>
  </si>
  <si>
    <t>감가상각누계액</t>
  </si>
  <si>
    <t>2022.07</t>
  </si>
  <si>
    <t>2023.01</t>
  </si>
  <si>
    <t>부    채</t>
  </si>
  <si>
    <t>흥국증권㈜</t>
  </si>
  <si>
    <t>재평가잉여금</t>
  </si>
  <si>
    <t>2023.02</t>
  </si>
  <si>
    <t>Ⅰ. 유동부채</t>
  </si>
  <si>
    <t>다산회계법인</t>
  </si>
  <si>
    <t>미지급기타비용</t>
  </si>
  <si>
    <t>단기차입금</t>
  </si>
  <si>
    <t>선급부가세</t>
  </si>
  <si>
    <t>2022.11</t>
  </si>
  <si>
    <t>매입보수</t>
  </si>
  <si>
    <t>인수수수료</t>
  </si>
  <si>
    <t>2022.10</t>
  </si>
  <si>
    <t>매출채권</t>
  </si>
  <si>
    <t>보통주자본금</t>
  </si>
  <si>
    <t>기타보증금</t>
  </si>
  <si>
    <t>장기금융상품</t>
  </si>
  <si>
    <t>2020.07</t>
  </si>
  <si>
    <t>2022.04</t>
  </si>
  <si>
    <t>신주청약증거금</t>
  </si>
  <si>
    <t>2021.06</t>
  </si>
  <si>
    <t>2022.02</t>
  </si>
  <si>
    <t>2020.10</t>
  </si>
  <si>
    <t>2020.08</t>
  </si>
  <si>
    <t>2023.03</t>
  </si>
  <si>
    <t>2020.03</t>
  </si>
  <si>
    <t>2021.11</t>
  </si>
  <si>
    <t>2021.05</t>
  </si>
  <si>
    <t>2020.09</t>
  </si>
  <si>
    <t>2021.12</t>
  </si>
  <si>
    <t>2020.11</t>
  </si>
  <si>
    <t>2020.06</t>
  </si>
  <si>
    <t>2020.05</t>
  </si>
  <si>
    <t>2022.01</t>
  </si>
  <si>
    <t>부가세예수금</t>
  </si>
  <si>
    <t>제9기  누계</t>
  </si>
  <si>
    <t>2021.08</t>
  </si>
  <si>
    <t>이행보증금</t>
  </si>
  <si>
    <t>2021.07</t>
  </si>
  <si>
    <t>2021.02</t>
  </si>
  <si>
    <t>미지급금</t>
  </si>
  <si>
    <t>2021.10</t>
  </si>
  <si>
    <t>자    본</t>
  </si>
  <si>
    <t>2021.03</t>
  </si>
  <si>
    <t>2020.02</t>
  </si>
  <si>
    <t>2020.04</t>
  </si>
  <si>
    <t>2020.12</t>
  </si>
  <si>
    <t>제3기  누계</t>
  </si>
  <si>
    <t>기타비용</t>
  </si>
  <si>
    <t>2019.05</t>
  </si>
  <si>
    <t>PM fee</t>
  </si>
  <si>
    <t>FM fee</t>
  </si>
  <si>
    <t>임원보수</t>
  </si>
  <si>
    <t>자산관리수수료</t>
  </si>
  <si>
    <t>제2기  누계</t>
  </si>
  <si>
    <t>자산보관수수료</t>
  </si>
  <si>
    <t>사무수탁수수료</t>
  </si>
  <si>
    <t>기타관리비</t>
  </si>
  <si>
    <t>2018.11</t>
  </si>
  <si>
    <t>세금과공과</t>
  </si>
  <si>
    <t>2018.04</t>
  </si>
  <si>
    <t>수도광열비</t>
  </si>
  <si>
    <t>2023.05</t>
  </si>
  <si>
    <t>2020.01</t>
  </si>
  <si>
    <t>2023.04</t>
  </si>
  <si>
    <t>수선유지비</t>
  </si>
  <si>
    <t>간주매출부가세</t>
  </si>
  <si>
    <t>2018.10</t>
  </si>
  <si>
    <t>2018.05</t>
  </si>
  <si>
    <t>2022.03</t>
  </si>
  <si>
    <t>2017.10</t>
  </si>
  <si>
    <t>2022.05</t>
  </si>
  <si>
    <t>2019.11</t>
  </si>
  <si>
    <t>2019.10</t>
  </si>
  <si>
    <t>제7기  누계</t>
  </si>
  <si>
    <t>2021.01</t>
  </si>
  <si>
    <t>2023.08</t>
  </si>
  <si>
    <t>2023.09</t>
  </si>
  <si>
    <t>2023.06</t>
  </si>
  <si>
    <t/>
  </si>
  <si>
    <t/>
  </si>
  <si>
    <t>2023.07</t>
  </si>
  <si>
    <t>(해산등기일~잔여재산분배일)</t>
  </si>
  <si>
    <t>(결산일 ~ 배당금지급일)</t>
  </si>
  <si>
    <t>사단법인 과학기술인공제회</t>
  </si>
  <si>
    <t>근저당말소(등록면허세)</t>
  </si>
  <si>
    <t>&lt;주주별 배당금 산정&gt;</t>
  </si>
  <si>
    <t>201-81-68693</t>
  </si>
  <si>
    <t>219-81-04744</t>
  </si>
  <si>
    <t>신탁말소_신한은행(교육세)</t>
  </si>
  <si>
    <t xml:space="preserve"> (1) 부동산운용비용</t>
  </si>
  <si>
    <t>유보는 7기에 모두 소멸가정</t>
  </si>
  <si>
    <t>전체 운영기간 주주현금흐름</t>
  </si>
  <si>
    <t>B종 종류주 요구IRR</t>
  </si>
  <si>
    <t>104-82-39723</t>
  </si>
  <si>
    <t>120-81-11421</t>
  </si>
  <si>
    <t>㈜국민은행 (수탁사업부)</t>
  </si>
  <si>
    <t>202-81-00978</t>
  </si>
  <si>
    <t>추정 Equity-IRR</t>
  </si>
  <si>
    <t>제3조 (자본준비금 전입)</t>
  </si>
  <si>
    <t>[ALT-1] 유상감자방안</t>
  </si>
  <si>
    <t>(배당금지급일~해산등기일)</t>
  </si>
  <si>
    <t>220-87-77462</t>
  </si>
  <si>
    <t xml:space="preserve">제462조(이익의 배당) </t>
  </si>
  <si>
    <t>실제 배당액(100% 가정)</t>
  </si>
  <si>
    <t>220-82-05643</t>
  </si>
  <si>
    <t>A종-유진프라이디움 펀드</t>
  </si>
  <si>
    <t>107-87-72470</t>
  </si>
  <si>
    <t>사업계획 Equity-IRR</t>
  </si>
  <si>
    <t>전체 운영기간 주주수익률</t>
  </si>
  <si>
    <t>(매각일~잔여재산분배일)</t>
  </si>
  <si>
    <t>B종 종류주 미지급배당분</t>
  </si>
  <si>
    <t>전체 투자기간 추정 총배당액</t>
  </si>
  <si>
    <t>(유상증자일~잔여재산분배일)</t>
  </si>
  <si>
    <t>세무용역수수료(21년 4월)</t>
  </si>
  <si>
    <t>운영배당금 (당기 전체)</t>
  </si>
  <si>
    <t>한계세율 (지방소득세 포함)</t>
  </si>
  <si>
    <t>8기말 배당후 잔여현금</t>
  </si>
  <si>
    <t>8기 세전매각이익배당금</t>
  </si>
  <si>
    <t>&lt;8기 배당액 Recap.&gt;</t>
  </si>
  <si>
    <t>누적 자본잉여금 감액배당</t>
  </si>
  <si>
    <t>IBK투자증권 주식회사</t>
  </si>
  <si>
    <t>감가상각비 미 초과배당액</t>
  </si>
  <si>
    <t>(+)감가상각비 초과배당액</t>
  </si>
  <si>
    <t>정관기준 처분이익의 산정</t>
  </si>
  <si>
    <t>Capital gain</t>
  </si>
  <si>
    <t>㈜삼창감정평가법인 본사</t>
  </si>
  <si>
    <t>&lt;예산기준1, 매수인제시2&gt;</t>
  </si>
  <si>
    <t xml:space="preserve">8기 신규 주주 운영배당금 </t>
  </si>
  <si>
    <t>세무용역수수료(21년 6월)</t>
  </si>
  <si>
    <t>시장 실사 용역 수수료</t>
  </si>
  <si>
    <t>주식회사 키움예스저축은행</t>
  </si>
  <si>
    <t>세무용역수수료(21년 8월)</t>
  </si>
  <si>
    <t>주식회사 케이티에스테이트</t>
  </si>
  <si>
    <t>(+)자본준비금 전입액</t>
  </si>
  <si>
    <t>세무용역수수료(21년 7월)</t>
  </si>
  <si>
    <t>건물실사 및 시장동향수수료</t>
  </si>
  <si>
    <t>&lt;2021.04 선급비용&gt;</t>
  </si>
  <si>
    <t>&lt;현금기준 Approach&gt;</t>
  </si>
  <si>
    <t>&lt;8기 운영이익 추정&gt;</t>
  </si>
  <si>
    <t>주식발행 제세금(등록세등)</t>
  </si>
  <si>
    <t>2021.06 IS 수정</t>
  </si>
  <si>
    <t>주식회사 OBS 저축은행</t>
  </si>
  <si>
    <t>세무용역수수료(21년 9월)</t>
  </si>
  <si>
    <t>세무용역수수료(21년 5월)</t>
  </si>
  <si>
    <t>임대대행수수료 비용으로 계상</t>
  </si>
  <si>
    <t xml:space="preserve">  (3) 기타비유동자산</t>
  </si>
  <si>
    <t>Ⅳ. 기타포괄손익누계액</t>
  </si>
  <si>
    <t>제11기 2023년 03월 31일 현재</t>
  </si>
  <si>
    <t>㈜케이비운용제1호위탁관리부동산투자회사</t>
  </si>
  <si>
    <t>제10기 2022년 09월 30일 현재</t>
  </si>
  <si>
    <t>(-)기타(주식할인발행차금 상각액 등)</t>
  </si>
  <si>
    <t>배당가능이익 90% 이상 배당 적정성</t>
  </si>
  <si>
    <t>7기말(2021년 3월말) 차기이월결손금</t>
  </si>
  <si>
    <t>&lt;회계상 매각차익 기준 Approach&gt;</t>
  </si>
  <si>
    <t>③ 초과배당은 금전으로 하여야 한다.</t>
  </si>
  <si>
    <t>: Capital gain Recap.</t>
  </si>
  <si>
    <t>농협은행  305-0000-2764-01</t>
  </si>
  <si>
    <t>주식회사 마스턴제25호위탁관리부동산투자회사</t>
  </si>
  <si>
    <t>국민은행 816-01-0244-140</t>
  </si>
  <si>
    <t>SC제일은행  441-10-010628</t>
  </si>
  <si>
    <t>B종 Capital gain 안분비율</t>
  </si>
  <si>
    <t>우리은행  1005-402-599896</t>
  </si>
  <si>
    <t>7기말(2021년 3월말) 감가상각누계액</t>
  </si>
  <si>
    <t>㈜유진저축은행(구,(주)현대저축은행)</t>
  </si>
  <si>
    <t>우리은행  1005-602-058886</t>
  </si>
  <si>
    <t>제  53 조    (이익배당의 지급)</t>
  </si>
  <si>
    <t>제11기 2023년 09월 30일 현재</t>
  </si>
  <si>
    <t>&lt;잔여재산분배에 대한 의제배당 계산 :&gt;</t>
  </si>
  <si>
    <t>KB운용1호리츠</t>
    <phoneticPr fontId="53" type="noConversion"/>
  </si>
  <si>
    <t>Share deal Closing</t>
    <phoneticPr fontId="53" type="noConversion"/>
  </si>
  <si>
    <t>구분 (금액단위: 원)</t>
    <phoneticPr fontId="53" type="noConversion"/>
  </si>
  <si>
    <t>13기</t>
    <phoneticPr fontId="53" type="noConversion"/>
  </si>
  <si>
    <t>(+)전기이전 감가상각비 초과배당액(초과배당으로 인한 이월결손금)</t>
    <phoneticPr fontId="53" type="noConversion"/>
  </si>
  <si>
    <t>부투법상 배당가능이익 (=당기순이익+감가상각비)</t>
    <phoneticPr fontId="53" type="noConversion"/>
  </si>
  <si>
    <t>실제 배당액</t>
    <phoneticPr fontId="5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</si>
</sst>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1">
    <numFmt numFmtId="41" formatCode="_-* #,##0_-;\-* #,##0_-;_-* &quot;-&quot;_-;_-@_-"/>
    <numFmt numFmtId="43" formatCode="_-* #,##0.00_-;\-* #,##0.00_-;_-* &quot;-&quot;??_-;_-@_-"/>
    <numFmt numFmtId="176" formatCode="0.0%"/>
    <numFmt numFmtId="177" formatCode="#,##0&quot;주&quot;"/>
    <numFmt numFmtId="178" formatCode="[$-F800]dddd\,\ mmmm\ dd\,\ yyyy"/>
    <numFmt numFmtId="179" formatCode="#,000&quot;원&quot;"/>
    <numFmt numFmtId="180" formatCode="\(0.00%\)"/>
    <numFmt numFmtId="181" formatCode="#,##0_ "/>
    <numFmt numFmtId="182" formatCode="#,###&quot;원&quot;"/>
    <numFmt numFmtId="183" formatCode="#,##0\ ;[Red]\(#,##0\);&quot;- &quot;"/>
    <numFmt numFmtId="184" formatCode="_([$€-2]* #,##0.00_);_([$€-2]* \(#,##0.00\);_([$€-2]* &quot;-&quot;??_)"/>
    <numFmt numFmtId="185" formatCode="yyyy&quot;년&quot;\ m&quot;월&quot;\ d&quot;일&quot;;@"/>
    <numFmt numFmtId="186" formatCode="#,##0_);[Red]\(#,##0\)"/>
    <numFmt numFmtId="187" formatCode="_-* #,##0_-;\-* #,##0_-;_-* &quot;-&quot;??_-;_-@_-"/>
    <numFmt numFmtId="188" formatCode="_-* #,##0_-;[Red]\(#,##0\);_-* &quot;-&quot;_-;_-@_-"/>
    <numFmt numFmtId="189" formatCode="General&quot;개&quot;&quot;월&quot;"/>
    <numFmt numFmtId="190" formatCode="_-* #,##0_-&quot;일&quot;;\-* #,##0_-;_-* &quot;-&quot;_-;_-@_-"/>
    <numFmt numFmtId="191" formatCode="0.0_)&quot;개월&quot;;[Red]\(0.0\)"/>
    <numFmt numFmtId="192" formatCode="0.00%;\-0.00%;_-* &quot;-&quot;_-;_-@_-"/>
    <numFmt numFmtId="193" formatCode="0.0000%;\-0.0000%;_-* &quot;-&quot;_-;_-@_-"/>
    <numFmt numFmtId="194" formatCode="_-* #,##0.00_-;[Red]\(#,##0.00\);_-* &quot;-&quot;_-;_-@_-"/>
    <numFmt numFmtId="195" formatCode="0.00000%"/>
    <numFmt numFmtId="196" formatCode="_-* #,##0.0_-&quot;년&quot;;\-* #,##0.0_-;_-* &quot;-&quot;_-;_-@_-"/>
    <numFmt numFmtId="197" formatCode="0.0000%"/>
    <numFmt numFmtId="198" formatCode="_-* #,##0_-;[Red]\(#,##0\)_-;_-* &quot;-&quot;_-;_-@_-"/>
    <numFmt numFmtId="199" formatCode="#,###_);\(#,##0\)"/>
    <numFmt numFmtId="200" formatCode="#,##0_);[Red]\(#,##0\);&quot;-&quot;\ _)"/>
    <numFmt numFmtId="201" formatCode="0.00%;;&quot;-%&quot;"/>
    <numFmt numFmtId="202" formatCode="#,##0\ ;[Red]\(#,##0\);&quot;-&quot;\ "/>
    <numFmt numFmtId="203" formatCode="0.0%;;&quot;-%&quot;"/>
    <numFmt numFmtId="206" formatCode="#,##0.00_);[Red]\(#,##0.00\)"/>
  </numFmts>
  <fonts count="55" x14ac:knownFonts="1">
    <font>
      <sz val="11"/>
      <color rgb="FF000000"/>
      <name val="맑은 고딕"/>
    </font>
    <font>
      <sz val="11"/>
      <color theme="1"/>
      <name val="맑은 고딕"/>
      <family val="2"/>
      <charset val="129"/>
      <scheme val="minor"/>
    </font>
    <font>
      <sz val="11"/>
      <color rgb="FF000000"/>
      <name val="돋움"/>
      <family val="3"/>
      <charset val="129"/>
    </font>
    <font>
      <sz val="10"/>
      <color rgb="FF000000"/>
      <name val="맑은 고딕"/>
      <family val="3"/>
      <charset val="129"/>
    </font>
    <font>
      <sz val="10"/>
      <color rgb="FF000000"/>
      <name val="Arial"/>
      <family val="2"/>
    </font>
    <font>
      <sz val="11"/>
      <color rgb="FF000000"/>
      <name val="한컴바탕"/>
      <family val="3"/>
      <charset val="129"/>
    </font>
    <font>
      <b/>
      <sz val="10"/>
      <color rgb="FF000000"/>
      <name val="맑은 고딕"/>
      <family val="3"/>
      <charset val="129"/>
    </font>
    <font>
      <sz val="10"/>
      <color rgb="FF000000"/>
      <name val="KB금융 제목체 Light"/>
      <family val="3"/>
      <charset val="129"/>
    </font>
    <font>
      <sz val="11"/>
      <color rgb="FF000000"/>
      <name val="KB금융 제목체 Light"/>
      <family val="3"/>
      <charset val="129"/>
    </font>
    <font>
      <sz val="14"/>
      <color rgb="FF000000"/>
      <name val="KB금융 제목체 Light"/>
      <family val="3"/>
      <charset val="129"/>
    </font>
    <font>
      <sz val="18"/>
      <color rgb="FF000000"/>
      <name val="KB금융 제목체 Light"/>
      <family val="3"/>
      <charset val="129"/>
    </font>
    <font>
      <sz val="12"/>
      <color rgb="FF000000"/>
      <name val="KB금융 제목체 Light"/>
      <family val="3"/>
      <charset val="129"/>
    </font>
    <font>
      <b/>
      <u/>
      <sz val="12"/>
      <color rgb="FF000000"/>
      <name val="KB금융 제목체 Light"/>
      <family val="3"/>
      <charset val="129"/>
    </font>
    <font>
      <b/>
      <sz val="12"/>
      <color rgb="FF000000"/>
      <name val="KB금융 제목체 Light"/>
      <family val="3"/>
      <charset val="129"/>
    </font>
    <font>
      <sz val="11"/>
      <color rgb="FFFF0000"/>
      <name val="KB금융 제목체 Light"/>
      <family val="3"/>
      <charset val="129"/>
    </font>
    <font>
      <b/>
      <sz val="18"/>
      <color rgb="FF000000"/>
      <name val="KB금융 제목체 Light"/>
      <family val="3"/>
      <charset val="129"/>
    </font>
    <font>
      <b/>
      <u val="double"/>
      <sz val="18"/>
      <color rgb="FF000000"/>
      <name val="KB금융 제목체 Light"/>
      <family val="3"/>
      <charset val="129"/>
    </font>
    <font>
      <b/>
      <sz val="11"/>
      <color rgb="FF000000"/>
      <name val="맑은 고딕"/>
      <family val="3"/>
      <charset val="129"/>
    </font>
    <font>
      <sz val="11"/>
      <color rgb="FFFF0000"/>
      <name val="맑은 고딕"/>
      <family val="3"/>
      <charset val="129"/>
    </font>
    <font>
      <b/>
      <u/>
      <sz val="16"/>
      <color rgb="FF000000"/>
      <name val="맑은 고딕"/>
      <family val="3"/>
      <charset val="129"/>
    </font>
    <font>
      <b/>
      <sz val="10"/>
      <color rgb="FFFFFFFF"/>
      <name val="맑은 고딕"/>
      <family val="3"/>
      <charset val="129"/>
    </font>
    <font>
      <sz val="10"/>
      <color rgb="FF0000FF"/>
      <name val="맑은 고딕"/>
      <family val="3"/>
      <charset val="129"/>
    </font>
    <font>
      <b/>
      <sz val="10"/>
      <color rgb="FFFFFF00"/>
      <name val="맑은 고딕"/>
      <family val="3"/>
      <charset val="129"/>
    </font>
    <font>
      <sz val="9"/>
      <color rgb="FF000000"/>
      <name val="맑은 고딕"/>
      <family val="3"/>
      <charset val="129"/>
    </font>
    <font>
      <sz val="11"/>
      <color rgb="FF0000FF"/>
      <name val="맑은 고딕"/>
      <family val="3"/>
      <charset val="129"/>
    </font>
    <font>
      <sz val="10"/>
      <color rgb="FFFFFFFF"/>
      <name val="맑은 고딕"/>
      <family val="3"/>
      <charset val="129"/>
    </font>
    <font>
      <b/>
      <sz val="10"/>
      <color rgb="FFA6A6A6"/>
      <name val="맑은 고딕"/>
      <family val="3"/>
      <charset val="129"/>
    </font>
    <font>
      <sz val="10"/>
      <color rgb="FFBFBFBF"/>
      <name val="맑은 고딕"/>
      <family val="3"/>
      <charset val="129"/>
    </font>
    <font>
      <sz val="10"/>
      <color rgb="FFC00000"/>
      <name val="맑은 고딕"/>
      <family val="3"/>
      <charset val="129"/>
    </font>
    <font>
      <b/>
      <sz val="10"/>
      <color rgb="FFC00000"/>
      <name val="맑은 고딕"/>
      <family val="3"/>
      <charset val="129"/>
    </font>
    <font>
      <sz val="10"/>
      <color rgb="FFFF0000"/>
      <name val="맑은 고딕"/>
      <family val="3"/>
      <charset val="129"/>
    </font>
    <font>
      <sz val="10"/>
      <color rgb="FF808080"/>
      <name val="맑은 고딕"/>
      <family val="3"/>
      <charset val="129"/>
    </font>
    <font>
      <b/>
      <sz val="10"/>
      <color rgb="FF0000FF"/>
      <name val="맑은 고딕"/>
      <family val="3"/>
      <charset val="129"/>
    </font>
    <font>
      <sz val="10"/>
      <color rgb="FF7F7F7F"/>
      <name val="맑은 고딕"/>
      <family val="3"/>
      <charset val="129"/>
    </font>
    <font>
      <sz val="10"/>
      <color rgb="FFD9D9D9"/>
      <name val="맑은 고딕"/>
      <family val="3"/>
      <charset val="129"/>
    </font>
    <font>
      <u/>
      <sz val="10"/>
      <color rgb="FF000000"/>
      <name val="맑은 고딕"/>
      <family val="3"/>
      <charset val="129"/>
    </font>
    <font>
      <i/>
      <sz val="10"/>
      <color rgb="FFF4B184"/>
      <name val="맑은 고딕"/>
      <family val="3"/>
      <charset val="129"/>
    </font>
    <font>
      <b/>
      <i/>
      <sz val="10"/>
      <color rgb="FFF4B184"/>
      <name val="맑은 고딕"/>
      <family val="3"/>
      <charset val="129"/>
    </font>
    <font>
      <i/>
      <sz val="10"/>
      <color rgb="FF000000"/>
      <name val="맑은 고딕"/>
      <family val="3"/>
      <charset val="129"/>
    </font>
    <font>
      <u/>
      <sz val="10"/>
      <color rgb="FF7F7F7F"/>
      <name val="맑은 고딕"/>
      <family val="3"/>
      <charset val="129"/>
    </font>
    <font>
      <u/>
      <sz val="10"/>
      <color rgb="FF8496B1"/>
      <name val="맑은 고딕"/>
      <family val="3"/>
      <charset val="129"/>
    </font>
    <font>
      <i/>
      <sz val="10"/>
      <color rgb="FFFF0000"/>
      <name val="맑은 고딕"/>
      <family val="3"/>
      <charset val="129"/>
    </font>
    <font>
      <b/>
      <u/>
      <sz val="10"/>
      <color rgb="FF000000"/>
      <name val="맑은 고딕"/>
      <family val="3"/>
      <charset val="129"/>
    </font>
    <font>
      <b/>
      <sz val="10"/>
      <color rgb="FF7F7F7F"/>
      <name val="맑은 고딕"/>
      <family val="3"/>
      <charset val="129"/>
    </font>
    <font>
      <b/>
      <sz val="10"/>
      <color rgb="FFFF0000"/>
      <name val="맑은 고딕"/>
      <family val="3"/>
      <charset val="129"/>
    </font>
    <font>
      <b/>
      <u/>
      <sz val="10"/>
      <color rgb="FF0000FF"/>
      <name val="맑은 고딕"/>
      <family val="3"/>
      <charset val="129"/>
    </font>
    <font>
      <i/>
      <sz val="10"/>
      <color rgb="FFC00000"/>
      <name val="맑은 고딕"/>
      <family val="3"/>
      <charset val="129"/>
    </font>
    <font>
      <i/>
      <u/>
      <sz val="10"/>
      <color rgb="FF000000"/>
      <name val="맑은 고딕"/>
      <family val="3"/>
      <charset val="129"/>
    </font>
    <font>
      <sz val="10"/>
      <color rgb="FF7030A0"/>
      <name val="맑은 고딕"/>
      <family val="3"/>
      <charset val="129"/>
    </font>
    <font>
      <i/>
      <sz val="10"/>
      <color rgb="FF7F7F7F"/>
      <name val="맑은 고딕"/>
      <family val="3"/>
      <charset val="129"/>
    </font>
    <font>
      <u/>
      <sz val="11"/>
      <color rgb="FF000000"/>
      <name val="맑은 고딕"/>
      <family val="3"/>
      <charset val="129"/>
    </font>
    <font>
      <b/>
      <sz val="11"/>
      <color rgb="FFFF0000"/>
      <name val="맑은 고딕"/>
      <family val="3"/>
      <charset val="129"/>
    </font>
    <font>
      <sz val="11"/>
      <color rgb="FF000000"/>
      <name val="맑은 고딕"/>
      <family val="3"/>
      <charset val="129"/>
    </font>
    <font>
      <sz val="8"/>
      <name val="돋움"/>
      <family val="3"/>
      <charset val="129"/>
    </font>
    <font>
      <b/>
      <sz val="9"/>
      <color indexed="81"/>
      <name val="맑은 고딕"/>
      <family val="3"/>
      <charset val="129"/>
    </font>
  </fonts>
  <fills count="26">
    <fill>
      <patternFill patternType="none"/>
    </fill>
    <fill>
      <patternFill patternType="gray125"/>
    </fill>
    <fill>
      <patternFill patternType="solid">
        <fgColor rgb="FFBFBFBF"/>
        <bgColor indexed="64"/>
      </patternFill>
    </fill>
    <fill>
      <patternFill patternType="solid">
        <fgColor rgb="FFF2F2F2"/>
        <bgColor indexed="64"/>
      </patternFill>
    </fill>
    <fill>
      <patternFill patternType="solid">
        <fgColor rgb="FFD9D9D9"/>
        <bgColor indexed="64"/>
      </patternFill>
    </fill>
    <fill>
      <patternFill patternType="solid">
        <fgColor rgb="FFE7E6E6"/>
        <bgColor indexed="64"/>
      </patternFill>
    </fill>
    <fill>
      <patternFill patternType="solid">
        <fgColor rgb="FFFFFF00"/>
        <bgColor indexed="64"/>
      </patternFill>
    </fill>
    <fill>
      <patternFill patternType="solid">
        <fgColor rgb="FF333F50"/>
        <bgColor indexed="64"/>
      </patternFill>
    </fill>
    <fill>
      <patternFill patternType="solid">
        <fgColor rgb="FF800000"/>
        <bgColor indexed="64"/>
      </patternFill>
    </fill>
    <fill>
      <patternFill patternType="solid">
        <fgColor rgb="FF000000"/>
        <bgColor indexed="64"/>
      </patternFill>
    </fill>
    <fill>
      <patternFill patternType="solid">
        <fgColor rgb="FFDAE3F3"/>
        <bgColor indexed="64"/>
      </patternFill>
    </fill>
    <fill>
      <patternFill patternType="solid">
        <fgColor rgb="FFE2F0D9"/>
        <bgColor indexed="64"/>
      </patternFill>
    </fill>
    <fill>
      <patternFill patternType="solid">
        <fgColor rgb="FFFBE5D7"/>
        <bgColor indexed="64"/>
      </patternFill>
    </fill>
    <fill>
      <patternFill patternType="solid">
        <fgColor rgb="FFC9C9C9"/>
        <bgColor indexed="64"/>
      </patternFill>
    </fill>
    <fill>
      <patternFill patternType="solid">
        <fgColor rgb="FFEDEDED"/>
        <bgColor indexed="64"/>
      </patternFill>
    </fill>
    <fill>
      <patternFill patternType="solid">
        <fgColor rgb="FFD0CECE"/>
        <bgColor indexed="64"/>
      </patternFill>
    </fill>
    <fill>
      <patternFill patternType="solid">
        <fgColor rgb="FFFFE699"/>
        <bgColor indexed="64"/>
      </patternFill>
    </fill>
    <fill>
      <patternFill patternType="gray0625"/>
    </fill>
    <fill>
      <patternFill patternType="lightTrellis"/>
    </fill>
    <fill>
      <patternFill patternType="solid">
        <fgColor rgb="FFFFF2CC"/>
        <bgColor indexed="64"/>
      </patternFill>
    </fill>
    <fill>
      <patternFill patternType="solid">
        <fgColor rgb="FFDDEBF7"/>
        <bgColor indexed="64"/>
      </patternFill>
    </fill>
    <fill>
      <patternFill patternType="lightUp"/>
    </fill>
    <fill>
      <patternFill patternType="solid">
        <fgColor rgb="FFBED7EE"/>
        <bgColor indexed="64"/>
      </patternFill>
    </fill>
    <fill>
      <patternFill patternType="solid">
        <fgColor rgb="FFFF0000"/>
        <bgColor indexed="64"/>
      </patternFill>
    </fill>
    <fill>
      <patternFill patternType="solid">
        <fgColor rgb="FF17375E"/>
        <bgColor indexed="64"/>
      </patternFill>
    </fill>
    <fill>
      <patternFill patternType="solid">
        <fgColor theme="2"/>
        <bgColor indexed="64"/>
      </patternFill>
    </fill>
  </fills>
  <borders count="139">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indexed="64"/>
      </right>
      <top style="thin">
        <color indexed="64"/>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rgb="FF000000"/>
      </bottom>
      <diagonal/>
    </border>
    <border>
      <left style="thin">
        <color indexed="64"/>
      </left>
      <right style="medium">
        <color indexed="64"/>
      </right>
      <top style="thin">
        <color indexed="64"/>
      </top>
      <bottom/>
      <diagonal/>
    </border>
    <border>
      <left style="thin">
        <color indexed="64"/>
      </left>
      <right style="medium">
        <color indexed="64"/>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hair">
        <color indexed="64"/>
      </bottom>
      <diagonal/>
    </border>
    <border>
      <left style="medium">
        <color indexed="64"/>
      </left>
      <right style="medium">
        <color indexed="64"/>
      </right>
      <top style="medium">
        <color indexed="64"/>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hair">
        <color indexed="64"/>
      </left>
      <right style="hair">
        <color indexed="64"/>
      </right>
      <top style="hair">
        <color indexed="64"/>
      </top>
      <bottom/>
      <diagonal/>
    </border>
    <border>
      <left style="hair">
        <color indexed="64"/>
      </left>
      <right/>
      <top style="thin">
        <color indexed="64"/>
      </top>
      <bottom style="thin">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style="thin">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hair">
        <color indexed="64"/>
      </top>
      <bottom/>
      <diagonal/>
    </border>
    <border>
      <left/>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style="thick">
        <color rgb="FFBFBFBF"/>
      </left>
      <right style="thick">
        <color rgb="FFBFBFBF"/>
      </right>
      <top style="thick">
        <color rgb="FFBFBFBF"/>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ck">
        <color rgb="FFBFBFBF"/>
      </left>
      <right style="thick">
        <color rgb="FFBFBFBF"/>
      </right>
      <top/>
      <bottom style="thick">
        <color rgb="FFBFBFBF"/>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style="thin">
        <color indexed="64"/>
      </right>
      <top style="hair">
        <color indexed="64"/>
      </top>
      <bottom/>
      <diagonal/>
    </border>
    <border>
      <left/>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style="thin">
        <color indexed="64"/>
      </left>
      <right/>
      <top/>
      <bottom style="hair">
        <color indexed="64"/>
      </bottom>
      <diagonal/>
    </border>
    <border>
      <left/>
      <right style="double">
        <color indexed="64"/>
      </right>
      <top/>
      <bottom style="hair">
        <color indexed="64"/>
      </bottom>
      <diagonal/>
    </border>
    <border>
      <left/>
      <right style="thin">
        <color indexed="64"/>
      </right>
      <top/>
      <bottom style="hair">
        <color indexed="64"/>
      </bottom>
      <diagonal/>
    </border>
    <border>
      <left/>
      <right style="double">
        <color indexed="64"/>
      </right>
      <top/>
      <bottom style="thin">
        <color indexed="64"/>
      </bottom>
      <diagonal/>
    </border>
    <border>
      <left/>
      <right style="thin">
        <color indexed="64"/>
      </right>
      <top/>
      <bottom style="thin">
        <color indexed="64"/>
      </bottom>
      <diagonal/>
    </border>
    <border>
      <left style="thin">
        <color indexed="64"/>
      </left>
      <right/>
      <top style="hair">
        <color indexed="64"/>
      </top>
      <bottom/>
      <diagonal/>
    </border>
    <border>
      <left/>
      <right style="double">
        <color indexed="64"/>
      </right>
      <top style="hair">
        <color indexed="64"/>
      </top>
      <bottom/>
      <diagonal/>
    </border>
    <border>
      <left/>
      <right style="thin">
        <color indexed="64"/>
      </right>
      <top style="hair">
        <color indexed="64"/>
      </top>
      <bottom/>
      <diagonal/>
    </border>
    <border>
      <left/>
      <right style="double">
        <color indexed="64"/>
      </right>
      <top/>
      <bottom/>
      <diagonal/>
    </border>
    <border>
      <left style="hair">
        <color indexed="64"/>
      </left>
      <right/>
      <top style="hair">
        <color indexed="64"/>
      </top>
      <bottom/>
      <diagonal/>
    </border>
    <border>
      <left/>
      <right style="hair">
        <color indexed="64"/>
      </right>
      <top style="hair">
        <color indexed="64"/>
      </top>
      <bottom/>
      <diagonal/>
    </border>
    <border>
      <left/>
      <right/>
      <top style="hair">
        <color indexed="64"/>
      </top>
      <bottom style="thin">
        <color indexed="64"/>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thin">
        <color indexed="64"/>
      </left>
      <right style="thin">
        <color rgb="FF000000"/>
      </right>
      <top style="thin">
        <color indexed="64"/>
      </top>
      <bottom style="hair">
        <color indexed="64"/>
      </bottom>
      <diagonal/>
    </border>
    <border>
      <left style="thin">
        <color rgb="FF000000"/>
      </left>
      <right style="thin">
        <color rgb="FF000000"/>
      </right>
      <top style="thin">
        <color indexed="64"/>
      </top>
      <bottom style="hair">
        <color indexed="64"/>
      </bottom>
      <diagonal/>
    </border>
    <border>
      <left style="thin">
        <color rgb="FF000000"/>
      </left>
      <right/>
      <top style="thin">
        <color indexed="64"/>
      </top>
      <bottom style="hair">
        <color indexed="64"/>
      </bottom>
      <diagonal/>
    </border>
    <border>
      <left/>
      <right style="thin">
        <color rgb="FF000000"/>
      </right>
      <top style="thin">
        <color indexed="64"/>
      </top>
      <bottom style="hair">
        <color indexed="64"/>
      </bottom>
      <diagonal/>
    </border>
    <border>
      <left style="thin">
        <color rgb="FF000000"/>
      </left>
      <right style="thin">
        <color indexed="64"/>
      </right>
      <top style="thin">
        <color indexed="64"/>
      </top>
      <bottom style="hair">
        <color indexed="64"/>
      </bottom>
      <diagonal/>
    </border>
    <border>
      <left style="thin">
        <color indexed="64"/>
      </left>
      <right style="thin">
        <color rgb="FF000000"/>
      </right>
      <top/>
      <bottom style="hair">
        <color indexed="64"/>
      </bottom>
      <diagonal/>
    </border>
    <border>
      <left/>
      <right style="thin">
        <color rgb="FF000000"/>
      </right>
      <top/>
      <bottom style="hair">
        <color indexed="64"/>
      </bottom>
      <diagonal/>
    </border>
    <border>
      <left style="thin">
        <color rgb="FF000000"/>
      </left>
      <right style="thin">
        <color indexed="64"/>
      </right>
      <top/>
      <bottom style="hair">
        <color indexed="64"/>
      </bottom>
      <diagonal/>
    </border>
    <border>
      <left style="thin">
        <color indexed="64"/>
      </left>
      <right style="thin">
        <color rgb="FF000000"/>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rgb="FF000000"/>
      </left>
      <right/>
      <top/>
      <bottom style="hair">
        <color indexed="64"/>
      </bottom>
      <diagonal/>
    </border>
    <border>
      <left style="thin">
        <color rgb="FF000000"/>
      </left>
      <right/>
      <top style="hair">
        <color indexed="64"/>
      </top>
      <bottom style="hair">
        <color indexed="64"/>
      </bottom>
      <diagonal/>
    </border>
    <border>
      <left style="thin">
        <color rgb="FF000000"/>
      </left>
      <right style="thin">
        <color rgb="FF000000"/>
      </right>
      <top/>
      <bottom style="hair">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thin">
        <color indexed="64"/>
      </bottom>
      <diagonal/>
    </border>
    <border>
      <left style="thin">
        <color rgb="FF000000"/>
      </left>
      <right style="thin">
        <color rgb="FF000000"/>
      </right>
      <top style="hair">
        <color indexed="64"/>
      </top>
      <bottom style="thin">
        <color indexed="64"/>
      </bottom>
      <diagonal/>
    </border>
    <border>
      <left style="thin">
        <color rgb="FF000000"/>
      </left>
      <right/>
      <top style="hair">
        <color indexed="64"/>
      </top>
      <bottom style="thin">
        <color indexed="64"/>
      </bottom>
      <diagonal/>
    </border>
    <border>
      <left/>
      <right style="thin">
        <color rgb="FF000000"/>
      </right>
      <top style="hair">
        <color indexed="64"/>
      </top>
      <bottom style="thin">
        <color indexed="64"/>
      </bottom>
      <diagonal/>
    </border>
    <border>
      <left style="thin">
        <color rgb="FF000000"/>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15">
    <xf numFmtId="0" fontId="0" fillId="0" borderId="0">
      <alignment vertical="center"/>
    </xf>
    <xf numFmtId="41" fontId="52" fillId="0" borderId="0">
      <alignment vertical="center"/>
    </xf>
    <xf numFmtId="9" fontId="52" fillId="0" borderId="0">
      <alignment vertical="center"/>
    </xf>
    <xf numFmtId="0" fontId="2" fillId="0" borderId="0"/>
    <xf numFmtId="0" fontId="2" fillId="0" borderId="0">
      <alignment vertical="center"/>
    </xf>
    <xf numFmtId="184" fontId="52" fillId="0" borderId="0">
      <alignment vertical="center"/>
    </xf>
    <xf numFmtId="0" fontId="3" fillId="0" borderId="0">
      <alignment vertical="center"/>
    </xf>
    <xf numFmtId="41" fontId="3" fillId="0" borderId="0">
      <alignment vertical="center"/>
    </xf>
    <xf numFmtId="0" fontId="4" fillId="0" borderId="0">
      <alignment vertical="center"/>
    </xf>
    <xf numFmtId="9" fontId="3" fillId="0" borderId="0">
      <alignment vertical="center"/>
    </xf>
    <xf numFmtId="184" fontId="5" fillId="0" borderId="0"/>
    <xf numFmtId="0" fontId="1" fillId="0" borderId="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0" fontId="52" fillId="0" borderId="0">
      <alignment vertical="center"/>
    </xf>
  </cellStyleXfs>
  <cellXfs count="1084">
    <xf numFmtId="0" fontId="0" fillId="0" borderId="0" xfId="0" applyNumberFormat="1">
      <alignment vertical="center"/>
    </xf>
    <xf numFmtId="0" fontId="3" fillId="0" borderId="0" xfId="0" applyNumberFormat="1" applyFont="1">
      <alignment vertical="center"/>
    </xf>
    <xf numFmtId="0" fontId="3" fillId="0" borderId="1" xfId="0" applyNumberFormat="1" applyFont="1" applyBorder="1" applyAlignment="1">
      <alignment horizontal="left" vertical="center" indent="1"/>
    </xf>
    <xf numFmtId="0" fontId="3" fillId="0" borderId="2" xfId="0" applyNumberFormat="1" applyFont="1" applyBorder="1" applyAlignment="1">
      <alignment horizontal="left" vertical="center" wrapText="1" indent="1"/>
    </xf>
    <xf numFmtId="3" fontId="3" fillId="0" borderId="0" xfId="0" applyNumberFormat="1" applyFont="1">
      <alignment vertical="center"/>
    </xf>
    <xf numFmtId="41" fontId="3" fillId="0" borderId="0" xfId="1" applyNumberFormat="1" applyFont="1">
      <alignment vertical="center"/>
    </xf>
    <xf numFmtId="3" fontId="3" fillId="0" borderId="3" xfId="0" applyNumberFormat="1" applyFont="1" applyBorder="1">
      <alignment vertical="center"/>
    </xf>
    <xf numFmtId="41" fontId="3" fillId="0" borderId="3" xfId="1" applyNumberFormat="1" applyFont="1" applyBorder="1">
      <alignment vertical="center"/>
    </xf>
    <xf numFmtId="0" fontId="3" fillId="0" borderId="0" xfId="0" applyNumberFormat="1" applyFont="1" applyBorder="1">
      <alignment vertical="center"/>
    </xf>
    <xf numFmtId="3" fontId="3" fillId="0" borderId="4" xfId="0" applyNumberFormat="1" applyFont="1" applyBorder="1">
      <alignment vertical="center"/>
    </xf>
    <xf numFmtId="10" fontId="3" fillId="0" borderId="4" xfId="2" applyNumberFormat="1" applyFont="1" applyBorder="1">
      <alignment vertical="center"/>
    </xf>
    <xf numFmtId="41" fontId="3" fillId="0" borderId="4" xfId="1" applyNumberFormat="1" applyFont="1" applyBorder="1">
      <alignment vertical="center"/>
    </xf>
    <xf numFmtId="0" fontId="3" fillId="0" borderId="5" xfId="0" applyNumberFormat="1" applyFont="1" applyBorder="1">
      <alignment vertical="center"/>
    </xf>
    <xf numFmtId="3" fontId="3" fillId="0" borderId="6" xfId="0" applyNumberFormat="1" applyFont="1" applyBorder="1">
      <alignment vertical="center"/>
    </xf>
    <xf numFmtId="0" fontId="3" fillId="0" borderId="7" xfId="0" applyNumberFormat="1" applyFont="1" applyBorder="1">
      <alignment vertical="center"/>
    </xf>
    <xf numFmtId="41" fontId="3" fillId="0" borderId="6" xfId="1" applyNumberFormat="1" applyFont="1" applyBorder="1">
      <alignment vertical="center"/>
    </xf>
    <xf numFmtId="3" fontId="3" fillId="0" borderId="6" xfId="0" applyNumberFormat="1" applyFont="1" applyBorder="1" applyAlignment="1">
      <alignment horizontal="center" vertical="center"/>
    </xf>
    <xf numFmtId="3" fontId="3" fillId="0" borderId="3" xfId="0" applyNumberFormat="1" applyFont="1" applyBorder="1" applyAlignment="1">
      <alignment horizontal="center" vertical="center"/>
    </xf>
    <xf numFmtId="0" fontId="3" fillId="0" borderId="8" xfId="0" applyNumberFormat="1" applyFont="1" applyBorder="1">
      <alignment vertical="center"/>
    </xf>
    <xf numFmtId="0" fontId="6" fillId="2" borderId="9" xfId="0" applyNumberFormat="1" applyFont="1" applyFill="1" applyBorder="1" applyAlignment="1">
      <alignment horizontal="center" vertical="center"/>
    </xf>
    <xf numFmtId="3" fontId="6" fillId="2" borderId="10" xfId="0" applyNumberFormat="1" applyFont="1" applyFill="1" applyBorder="1" applyAlignment="1">
      <alignment horizontal="center" vertical="center"/>
    </xf>
    <xf numFmtId="0" fontId="6" fillId="2" borderId="10" xfId="0" applyNumberFormat="1" applyFont="1" applyFill="1" applyBorder="1" applyAlignment="1">
      <alignment horizontal="center" vertical="center"/>
    </xf>
    <xf numFmtId="0" fontId="6" fillId="2" borderId="11" xfId="0" applyNumberFormat="1" applyFont="1" applyFill="1" applyBorder="1" applyAlignment="1">
      <alignment horizontal="center" vertical="center"/>
    </xf>
    <xf numFmtId="0" fontId="3" fillId="0" borderId="0" xfId="0" applyNumberFormat="1" applyFont="1" applyAlignment="1">
      <alignment horizontal="left" vertical="center"/>
    </xf>
    <xf numFmtId="0" fontId="6" fillId="0" borderId="0" xfId="0" applyNumberFormat="1" applyFont="1" applyBorder="1">
      <alignment vertical="center"/>
    </xf>
    <xf numFmtId="0" fontId="6" fillId="3" borderId="12" xfId="0" applyNumberFormat="1" applyFont="1" applyFill="1" applyBorder="1">
      <alignment vertical="center"/>
    </xf>
    <xf numFmtId="3" fontId="6" fillId="3" borderId="13" xfId="0" applyNumberFormat="1" applyFont="1" applyFill="1" applyBorder="1" applyAlignment="1">
      <alignment horizontal="center" vertical="center"/>
    </xf>
    <xf numFmtId="3" fontId="6" fillId="3" borderId="13" xfId="0" applyNumberFormat="1" applyFont="1" applyFill="1" applyBorder="1">
      <alignment vertical="center"/>
    </xf>
    <xf numFmtId="10" fontId="6" fillId="3" borderId="13" xfId="2" applyNumberFormat="1" applyFont="1" applyFill="1" applyBorder="1">
      <alignment vertical="center"/>
    </xf>
    <xf numFmtId="41" fontId="6" fillId="3" borderId="13" xfId="1" applyNumberFormat="1" applyFont="1" applyFill="1" applyBorder="1">
      <alignment vertical="center"/>
    </xf>
    <xf numFmtId="41" fontId="6" fillId="3" borderId="14" xfId="1" applyNumberFormat="1" applyFont="1" applyFill="1" applyBorder="1">
      <alignment vertical="center"/>
    </xf>
    <xf numFmtId="0" fontId="6" fillId="0" borderId="0" xfId="0" applyNumberFormat="1" applyFont="1">
      <alignment vertical="center"/>
    </xf>
    <xf numFmtId="41" fontId="3" fillId="0" borderId="0" xfId="0" applyNumberFormat="1" applyFont="1">
      <alignment vertical="center"/>
    </xf>
    <xf numFmtId="0" fontId="3" fillId="0" borderId="0" xfId="0" applyNumberFormat="1" applyFont="1" applyAlignment="1">
      <alignment horizontal="center" vertical="center"/>
    </xf>
    <xf numFmtId="0" fontId="3" fillId="0" borderId="15" xfId="0" applyNumberFormat="1" applyFont="1" applyBorder="1" applyAlignment="1">
      <alignment vertical="center"/>
    </xf>
    <xf numFmtId="3" fontId="6" fillId="2" borderId="10" xfId="0" applyNumberFormat="1" applyFont="1" applyFill="1" applyBorder="1">
      <alignment vertical="center"/>
    </xf>
    <xf numFmtId="41" fontId="6" fillId="2" borderId="10" xfId="1" applyNumberFormat="1" applyFont="1" applyFill="1" applyBorder="1">
      <alignment vertical="center"/>
    </xf>
    <xf numFmtId="41" fontId="6" fillId="2" borderId="11" xfId="1" applyNumberFormat="1" applyFont="1" applyFill="1" applyBorder="1">
      <alignment vertical="center"/>
    </xf>
    <xf numFmtId="41" fontId="6" fillId="0" borderId="0" xfId="0" applyNumberFormat="1" applyFont="1">
      <alignment vertical="center"/>
    </xf>
    <xf numFmtId="0" fontId="3" fillId="0" borderId="16" xfId="0" applyNumberFormat="1" applyFont="1" applyBorder="1" applyAlignment="1">
      <alignment horizontal="left" vertical="center" wrapText="1"/>
    </xf>
    <xf numFmtId="177" fontId="3" fillId="0" borderId="16" xfId="0" applyNumberFormat="1" applyFont="1" applyBorder="1" applyAlignment="1">
      <alignment horizontal="right" vertical="center" wrapText="1"/>
    </xf>
    <xf numFmtId="0" fontId="7" fillId="0" borderId="0" xfId="0" applyNumberFormat="1" applyFont="1" applyAlignment="1">
      <alignment horizontal="center" vertical="center"/>
    </xf>
    <xf numFmtId="41" fontId="7" fillId="0" borderId="0" xfId="1" applyNumberFormat="1" applyFont="1" applyAlignment="1">
      <alignment horizontal="center" vertical="center"/>
    </xf>
    <xf numFmtId="0" fontId="8" fillId="0" borderId="0" xfId="0" applyNumberFormat="1" applyFont="1" applyAlignment="1">
      <alignment vertical="center"/>
    </xf>
    <xf numFmtId="41" fontId="9" fillId="0" borderId="0" xfId="1" applyNumberFormat="1" applyFont="1" applyAlignment="1">
      <alignment horizontal="center" vertical="center"/>
    </xf>
    <xf numFmtId="0" fontId="9" fillId="0" borderId="0" xfId="0" applyNumberFormat="1" applyFont="1" applyAlignment="1">
      <alignment horizontal="center" vertical="center"/>
    </xf>
    <xf numFmtId="0" fontId="10" fillId="0" borderId="0" xfId="0" applyNumberFormat="1" applyFont="1" applyAlignment="1">
      <alignment horizontal="center" vertical="center"/>
    </xf>
    <xf numFmtId="0" fontId="8" fillId="0" borderId="0" xfId="0" applyNumberFormat="1" applyFont="1" applyAlignment="1">
      <alignment horizontal="left" vertical="center"/>
    </xf>
    <xf numFmtId="0" fontId="7" fillId="0" borderId="0" xfId="0" applyNumberFormat="1" applyFont="1" applyAlignment="1">
      <alignment horizontal="right" vertical="center"/>
    </xf>
    <xf numFmtId="0" fontId="11" fillId="0" borderId="0" xfId="3" applyNumberFormat="1" applyFont="1" applyBorder="1" applyAlignment="1">
      <alignment vertical="center"/>
    </xf>
    <xf numFmtId="0" fontId="12" fillId="0" borderId="0" xfId="3" applyNumberFormat="1" applyFont="1" applyBorder="1" applyAlignment="1">
      <alignment vertical="center"/>
    </xf>
    <xf numFmtId="3" fontId="12" fillId="0" borderId="0" xfId="0" applyNumberFormat="1" applyFont="1" applyBorder="1" applyAlignment="1">
      <alignment vertical="center"/>
    </xf>
    <xf numFmtId="3" fontId="12" fillId="0" borderId="0" xfId="4" applyNumberFormat="1" applyFont="1" applyFill="1" applyBorder="1" applyAlignment="1">
      <alignment vertical="center"/>
    </xf>
    <xf numFmtId="0" fontId="12" fillId="0" borderId="0" xfId="4" applyNumberFormat="1" applyFont="1" applyFill="1" applyBorder="1" applyAlignment="1">
      <alignment vertical="center" wrapText="1"/>
    </xf>
    <xf numFmtId="0" fontId="13" fillId="0" borderId="0" xfId="3" applyNumberFormat="1" applyFont="1" applyBorder="1" applyAlignment="1">
      <alignment vertical="center"/>
    </xf>
    <xf numFmtId="0" fontId="11" fillId="0" borderId="0" xfId="3" applyNumberFormat="1" applyFont="1" applyBorder="1" applyAlignment="1">
      <alignment horizontal="justify" vertical="center" wrapText="1"/>
    </xf>
    <xf numFmtId="181" fontId="11" fillId="0" borderId="17" xfId="3" applyNumberFormat="1" applyFont="1" applyBorder="1" applyAlignment="1">
      <alignment vertical="center" shrinkToFit="1"/>
    </xf>
    <xf numFmtId="0" fontId="11" fillId="0" borderId="17" xfId="3" applyNumberFormat="1" applyFont="1" applyBorder="1" applyAlignment="1">
      <alignment vertical="center" shrinkToFit="1"/>
    </xf>
    <xf numFmtId="0" fontId="13" fillId="0" borderId="17" xfId="3" applyNumberFormat="1" applyFont="1" applyBorder="1" applyAlignment="1">
      <alignment vertical="center" shrinkToFit="1"/>
    </xf>
    <xf numFmtId="0" fontId="11" fillId="0" borderId="0" xfId="3" applyNumberFormat="1" applyFont="1" applyBorder="1" applyAlignment="1">
      <alignment horizontal="center" vertical="center"/>
    </xf>
    <xf numFmtId="0" fontId="8" fillId="4" borderId="18" xfId="0" applyNumberFormat="1" applyFont="1" applyFill="1" applyBorder="1" applyAlignment="1">
      <alignment horizontal="center" vertical="center" wrapText="1"/>
    </xf>
    <xf numFmtId="0" fontId="8" fillId="4" borderId="19" xfId="0" applyNumberFormat="1" applyFont="1" applyFill="1" applyBorder="1" applyAlignment="1">
      <alignment horizontal="center" vertical="center" wrapText="1"/>
    </xf>
    <xf numFmtId="0" fontId="8" fillId="4" borderId="20" xfId="0" applyNumberFormat="1" applyFont="1" applyFill="1" applyBorder="1" applyAlignment="1">
      <alignment horizontal="center" vertical="center" wrapText="1"/>
    </xf>
    <xf numFmtId="0" fontId="8" fillId="4" borderId="21" xfId="0" applyNumberFormat="1" applyFont="1" applyFill="1" applyBorder="1" applyAlignment="1">
      <alignment horizontal="center" vertical="center" wrapText="1"/>
    </xf>
    <xf numFmtId="0" fontId="8" fillId="4" borderId="22" xfId="0" applyNumberFormat="1" applyFont="1" applyFill="1" applyBorder="1" applyAlignment="1">
      <alignment horizontal="center" vertical="center" wrapText="1"/>
    </xf>
    <xf numFmtId="0" fontId="8" fillId="0" borderId="0" xfId="0" applyNumberFormat="1" applyFont="1" applyAlignment="1">
      <alignment horizontal="center" vertical="center"/>
    </xf>
    <xf numFmtId="41" fontId="8" fillId="0" borderId="0" xfId="1" applyNumberFormat="1" applyFont="1" applyAlignment="1">
      <alignment horizontal="center" vertical="center"/>
    </xf>
    <xf numFmtId="0" fontId="8" fillId="0" borderId="23" xfId="0" applyNumberFormat="1" applyFont="1" applyFill="1" applyBorder="1" applyAlignment="1">
      <alignment horizontal="center" vertical="center" wrapText="1"/>
    </xf>
    <xf numFmtId="3" fontId="8" fillId="0" borderId="24" xfId="0" applyNumberFormat="1" applyFont="1" applyFill="1" applyBorder="1" applyAlignment="1">
      <alignment vertical="center" wrapText="1"/>
    </xf>
    <xf numFmtId="3" fontId="8" fillId="0" borderId="17" xfId="0" applyNumberFormat="1" applyFont="1" applyFill="1" applyBorder="1" applyAlignment="1">
      <alignment horizontal="center" vertical="center"/>
    </xf>
    <xf numFmtId="41" fontId="8" fillId="0" borderId="25" xfId="1" applyNumberFormat="1" applyFont="1" applyFill="1" applyBorder="1" applyAlignment="1">
      <alignment horizontal="center" vertical="center" wrapText="1"/>
    </xf>
    <xf numFmtId="3" fontId="8" fillId="0" borderId="16" xfId="0" applyNumberFormat="1" applyFont="1" applyFill="1" applyBorder="1" applyAlignment="1">
      <alignment horizontal="right" vertical="center"/>
    </xf>
    <xf numFmtId="41" fontId="8" fillId="0" borderId="26" xfId="1" applyNumberFormat="1" applyFont="1" applyFill="1" applyBorder="1" applyAlignment="1">
      <alignment horizontal="center" vertical="center" wrapText="1"/>
    </xf>
    <xf numFmtId="41" fontId="8" fillId="0" borderId="27" xfId="1" applyNumberFormat="1" applyFont="1" applyFill="1" applyBorder="1" applyAlignment="1">
      <alignment vertical="center" wrapText="1"/>
    </xf>
    <xf numFmtId="10" fontId="8" fillId="0" borderId="27" xfId="2" applyNumberFormat="1" applyFont="1" applyFill="1" applyBorder="1" applyAlignment="1">
      <alignment vertical="center" wrapText="1"/>
    </xf>
    <xf numFmtId="41" fontId="8" fillId="0" borderId="28" xfId="1" applyNumberFormat="1" applyFont="1" applyFill="1" applyBorder="1" applyAlignment="1">
      <alignment horizontal="center" vertical="center" wrapText="1"/>
    </xf>
    <xf numFmtId="41" fontId="8" fillId="0" borderId="27" xfId="1" applyNumberFormat="1" applyFont="1" applyFill="1" applyBorder="1" applyAlignment="1">
      <alignment horizontal="center" vertical="center" wrapText="1"/>
    </xf>
    <xf numFmtId="41" fontId="8" fillId="0" borderId="29" xfId="1" applyNumberFormat="1" applyFont="1" applyFill="1" applyBorder="1" applyAlignment="1">
      <alignment horizontal="center" vertical="center" wrapText="1"/>
    </xf>
    <xf numFmtId="0" fontId="14" fillId="0" borderId="0" xfId="0" applyNumberFormat="1" applyFont="1" applyFill="1" applyAlignment="1">
      <alignment horizontal="center" vertical="center"/>
    </xf>
    <xf numFmtId="41" fontId="8" fillId="0" borderId="0" xfId="1" applyNumberFormat="1" applyFont="1" applyFill="1" applyAlignment="1">
      <alignment horizontal="center" vertical="center"/>
    </xf>
    <xf numFmtId="41" fontId="14" fillId="0" borderId="0" xfId="1" applyNumberFormat="1" applyFont="1" applyFill="1" applyAlignment="1">
      <alignment horizontal="center" vertical="center"/>
    </xf>
    <xf numFmtId="0" fontId="8" fillId="0" borderId="30" xfId="0" applyNumberFormat="1" applyFont="1" applyFill="1" applyBorder="1" applyAlignment="1">
      <alignment horizontal="center" vertical="center" wrapText="1"/>
    </xf>
    <xf numFmtId="3" fontId="8" fillId="0" borderId="16" xfId="0" applyNumberFormat="1" applyFont="1" applyFill="1" applyBorder="1" applyAlignment="1">
      <alignment horizontal="left" vertical="center" wrapText="1"/>
    </xf>
    <xf numFmtId="41" fontId="8" fillId="0" borderId="25" xfId="1" applyNumberFormat="1" applyFont="1" applyFill="1" applyBorder="1" applyAlignment="1">
      <alignment horizontal="right" vertical="center" wrapText="1"/>
    </xf>
    <xf numFmtId="41" fontId="8" fillId="0" borderId="17" xfId="1" applyNumberFormat="1" applyFont="1" applyFill="1" applyBorder="1" applyAlignment="1">
      <alignment horizontal="center" vertical="center" wrapText="1"/>
    </xf>
    <xf numFmtId="41" fontId="8" fillId="0" borderId="31" xfId="1" applyNumberFormat="1" applyFont="1" applyFill="1" applyBorder="1" applyAlignment="1">
      <alignment horizontal="center" vertical="center" wrapText="1"/>
    </xf>
    <xf numFmtId="0" fontId="8" fillId="0" borderId="0" xfId="0" applyNumberFormat="1" applyFont="1" applyFill="1" applyAlignment="1">
      <alignment horizontal="center" vertical="center"/>
    </xf>
    <xf numFmtId="0" fontId="8" fillId="0" borderId="16" xfId="0" applyNumberFormat="1" applyFont="1" applyFill="1" applyBorder="1" applyAlignment="1">
      <alignment horizontal="left" vertical="center" wrapText="1"/>
    </xf>
    <xf numFmtId="3" fontId="8" fillId="0" borderId="32" xfId="0" applyNumberFormat="1" applyFont="1" applyFill="1" applyBorder="1" applyAlignment="1">
      <alignment horizontal="right" vertical="center"/>
    </xf>
    <xf numFmtId="41" fontId="14" fillId="0" borderId="0" xfId="1" applyNumberFormat="1" applyFont="1" applyFill="1" applyAlignment="1">
      <alignment horizontal="left" vertical="center"/>
    </xf>
    <xf numFmtId="41" fontId="14" fillId="0" borderId="0" xfId="0" applyNumberFormat="1" applyFont="1" applyFill="1" applyAlignment="1">
      <alignment horizontal="center" vertical="center"/>
    </xf>
    <xf numFmtId="0" fontId="8" fillId="0" borderId="16" xfId="0" applyNumberFormat="1" applyFont="1" applyFill="1" applyBorder="1" applyAlignment="1">
      <alignment horizontal="left" vertical="center"/>
    </xf>
    <xf numFmtId="3" fontId="8" fillId="0" borderId="17" xfId="0" applyNumberFormat="1" applyFont="1" applyFill="1" applyBorder="1" applyAlignment="1">
      <alignment horizontal="center" vertical="center" wrapText="1"/>
    </xf>
    <xf numFmtId="0" fontId="8" fillId="4" borderId="33" xfId="0" applyNumberFormat="1" applyFont="1" applyFill="1" applyBorder="1" applyAlignment="1">
      <alignment horizontal="center" vertical="center"/>
    </xf>
    <xf numFmtId="41" fontId="8" fillId="4" borderId="34" xfId="1" applyNumberFormat="1" applyFont="1" applyFill="1" applyBorder="1" applyAlignment="1">
      <alignment horizontal="right" vertical="center" wrapText="1"/>
    </xf>
    <xf numFmtId="10" fontId="8" fillId="4" borderId="34" xfId="2" applyNumberFormat="1" applyFont="1" applyFill="1" applyBorder="1" applyAlignment="1">
      <alignment vertical="center" wrapText="1"/>
    </xf>
    <xf numFmtId="41" fontId="8" fillId="4" borderId="35" xfId="1" applyNumberFormat="1" applyFont="1" applyFill="1" applyBorder="1" applyAlignment="1">
      <alignment horizontal="right" vertical="center" wrapText="1"/>
    </xf>
    <xf numFmtId="41" fontId="8" fillId="4" borderId="34" xfId="1" applyNumberFormat="1" applyFont="1" applyFill="1" applyBorder="1" applyAlignment="1">
      <alignment horizontal="center" vertical="center" wrapText="1"/>
    </xf>
    <xf numFmtId="41" fontId="8" fillId="4" borderId="36" xfId="1" applyNumberFormat="1" applyFont="1" applyFill="1" applyBorder="1" applyAlignment="1">
      <alignment horizontal="center" vertical="center" wrapText="1"/>
    </xf>
    <xf numFmtId="3" fontId="8" fillId="0" borderId="0" xfId="0" applyNumberFormat="1" applyFont="1" applyAlignment="1">
      <alignment horizontal="center" vertical="center"/>
    </xf>
    <xf numFmtId="41" fontId="8" fillId="0" borderId="0" xfId="0" applyNumberFormat="1" applyFont="1" applyAlignment="1">
      <alignment horizontal="center" vertical="center"/>
    </xf>
    <xf numFmtId="0" fontId="8" fillId="0" borderId="0" xfId="0" applyNumberFormat="1" applyFont="1" applyBorder="1" applyAlignment="1">
      <alignment horizontal="center" vertical="center"/>
    </xf>
    <xf numFmtId="0" fontId="8" fillId="4" borderId="16" xfId="0" applyNumberFormat="1" applyFont="1" applyFill="1" applyBorder="1" applyAlignment="1">
      <alignment horizontal="center" vertical="center"/>
    </xf>
    <xf numFmtId="10" fontId="8" fillId="0" borderId="0" xfId="2" applyNumberFormat="1" applyFont="1" applyBorder="1" applyAlignment="1">
      <alignment horizontal="center" vertical="center"/>
    </xf>
    <xf numFmtId="10" fontId="8" fillId="0" borderId="0" xfId="2" applyNumberFormat="1" applyFont="1" applyAlignment="1">
      <alignment horizontal="center" vertical="center"/>
    </xf>
    <xf numFmtId="180" fontId="8" fillId="0" borderId="31" xfId="2" applyNumberFormat="1" applyFont="1" applyFill="1" applyBorder="1" applyAlignment="1">
      <alignment horizontal="left" vertical="center"/>
    </xf>
    <xf numFmtId="180" fontId="8" fillId="0" borderId="37" xfId="2" applyNumberFormat="1" applyFont="1" applyFill="1" applyBorder="1" applyAlignment="1">
      <alignment horizontal="left" vertical="center"/>
    </xf>
    <xf numFmtId="0" fontId="6" fillId="2" borderId="16" xfId="0" applyNumberFormat="1" applyFont="1" applyFill="1" applyBorder="1" applyAlignment="1">
      <alignment horizontal="center" vertical="center"/>
    </xf>
    <xf numFmtId="41" fontId="3" fillId="0" borderId="16" xfId="0" applyNumberFormat="1" applyFont="1" applyBorder="1" applyAlignment="1">
      <alignment horizontal="right" vertical="center" wrapText="1"/>
    </xf>
    <xf numFmtId="41" fontId="3" fillId="0" borderId="16" xfId="1" applyNumberFormat="1" applyFont="1" applyBorder="1" applyAlignment="1">
      <alignment horizontal="right" vertical="center" wrapText="1"/>
    </xf>
    <xf numFmtId="3" fontId="3" fillId="0" borderId="4" xfId="0" applyNumberFormat="1" applyFont="1" applyBorder="1" applyAlignment="1">
      <alignment horizontal="center" vertical="center"/>
    </xf>
    <xf numFmtId="3" fontId="3" fillId="0" borderId="4" xfId="0" applyNumberFormat="1" applyFont="1" applyBorder="1" applyAlignment="1">
      <alignment horizontal="center" vertical="center"/>
    </xf>
    <xf numFmtId="179" fontId="8" fillId="0" borderId="16" xfId="1" applyNumberFormat="1" applyFont="1" applyFill="1" applyBorder="1" applyAlignment="1">
      <alignment horizontal="right" vertical="center"/>
    </xf>
    <xf numFmtId="179" fontId="8" fillId="0" borderId="38" xfId="1" applyNumberFormat="1" applyFont="1" applyFill="1" applyBorder="1" applyAlignment="1">
      <alignment horizontal="right" vertical="center"/>
    </xf>
    <xf numFmtId="0" fontId="8" fillId="4" borderId="30" xfId="0" applyNumberFormat="1" applyFont="1" applyFill="1" applyBorder="1" applyAlignment="1">
      <alignment horizontal="center" vertical="center"/>
    </xf>
    <xf numFmtId="0" fontId="8" fillId="4" borderId="39" xfId="0" applyNumberFormat="1" applyFont="1" applyFill="1" applyBorder="1" applyAlignment="1">
      <alignment horizontal="center" vertical="center"/>
    </xf>
    <xf numFmtId="41" fontId="8" fillId="0" borderId="16" xfId="1" applyNumberFormat="1" applyFont="1" applyFill="1" applyBorder="1" applyAlignment="1">
      <alignment horizontal="right" vertical="center"/>
    </xf>
    <xf numFmtId="41" fontId="8" fillId="0" borderId="38" xfId="1" applyNumberFormat="1" applyFont="1" applyFill="1" applyBorder="1" applyAlignment="1">
      <alignment horizontal="right" vertical="center"/>
    </xf>
    <xf numFmtId="179" fontId="8" fillId="0" borderId="33" xfId="1" applyNumberFormat="1" applyFont="1" applyFill="1" applyBorder="1" applyAlignment="1">
      <alignment horizontal="right" vertical="center"/>
    </xf>
    <xf numFmtId="179" fontId="8" fillId="0" borderId="40" xfId="1" applyNumberFormat="1" applyFont="1" applyFill="1" applyBorder="1" applyAlignment="1">
      <alignment horizontal="right" vertical="center"/>
    </xf>
    <xf numFmtId="0" fontId="8" fillId="0" borderId="41" xfId="0" applyNumberFormat="1" applyFont="1" applyFill="1" applyBorder="1" applyAlignment="1">
      <alignment horizontal="center" vertical="center" wrapText="1"/>
    </xf>
    <xf numFmtId="0" fontId="8" fillId="0" borderId="23" xfId="0" applyNumberFormat="1" applyFont="1" applyFill="1" applyBorder="1" applyAlignment="1">
      <alignment horizontal="center" vertical="center" wrapText="1"/>
    </xf>
    <xf numFmtId="0" fontId="8" fillId="0" borderId="42" xfId="0" applyNumberFormat="1" applyFont="1" applyFill="1" applyBorder="1" applyAlignment="1">
      <alignment horizontal="left" vertical="center"/>
    </xf>
    <xf numFmtId="0" fontId="8" fillId="0" borderId="24" xfId="0" applyNumberFormat="1" applyFont="1" applyFill="1" applyBorder="1" applyAlignment="1">
      <alignment horizontal="left" vertical="center"/>
    </xf>
    <xf numFmtId="41" fontId="8" fillId="0" borderId="16" xfId="1" applyNumberFormat="1" applyFont="1" applyFill="1" applyBorder="1" applyAlignment="1">
      <alignment horizontal="center" vertical="center"/>
    </xf>
    <xf numFmtId="41" fontId="8" fillId="0" borderId="43" xfId="1" applyNumberFormat="1" applyFont="1" applyFill="1" applyBorder="1" applyAlignment="1">
      <alignment horizontal="center" vertical="center"/>
    </xf>
    <xf numFmtId="178" fontId="8" fillId="0" borderId="16" xfId="0" applyNumberFormat="1" applyFont="1" applyFill="1" applyBorder="1" applyAlignment="1">
      <alignment horizontal="center" vertical="center"/>
    </xf>
    <xf numFmtId="178" fontId="8" fillId="0" borderId="43" xfId="0" applyNumberFormat="1" applyFont="1" applyFill="1" applyBorder="1" applyAlignment="1">
      <alignment horizontal="center" vertical="center"/>
    </xf>
    <xf numFmtId="0" fontId="8" fillId="4" borderId="16" xfId="0" applyNumberFormat="1" applyFont="1" applyFill="1" applyBorder="1" applyAlignment="1">
      <alignment horizontal="center" vertical="center"/>
    </xf>
    <xf numFmtId="0" fontId="8" fillId="4" borderId="18" xfId="0" applyNumberFormat="1" applyFont="1" applyFill="1" applyBorder="1" applyAlignment="1">
      <alignment horizontal="center" vertical="center"/>
    </xf>
    <xf numFmtId="0" fontId="8" fillId="4" borderId="19" xfId="0" applyNumberFormat="1" applyFont="1" applyFill="1" applyBorder="1" applyAlignment="1">
      <alignment horizontal="center" vertical="center"/>
    </xf>
    <xf numFmtId="0" fontId="8" fillId="4" borderId="44" xfId="0" applyNumberFormat="1" applyFont="1" applyFill="1" applyBorder="1" applyAlignment="1">
      <alignment horizontal="center" vertical="center"/>
    </xf>
    <xf numFmtId="0" fontId="8" fillId="4" borderId="45" xfId="0" applyNumberFormat="1" applyFont="1" applyFill="1" applyBorder="1" applyAlignment="1">
      <alignment horizontal="center" vertical="center"/>
    </xf>
    <xf numFmtId="0" fontId="8" fillId="4" borderId="46" xfId="0" applyNumberFormat="1" applyFont="1" applyFill="1" applyBorder="1" applyAlignment="1">
      <alignment horizontal="center" vertical="center"/>
    </xf>
    <xf numFmtId="178" fontId="8" fillId="0" borderId="19" xfId="0" applyNumberFormat="1" applyFont="1" applyFill="1" applyBorder="1" applyAlignment="1">
      <alignment horizontal="center" vertical="center"/>
    </xf>
    <xf numFmtId="178" fontId="8" fillId="0" borderId="47" xfId="0" applyNumberFormat="1" applyFont="1" applyFill="1" applyBorder="1" applyAlignment="1">
      <alignment horizontal="center" vertical="center"/>
    </xf>
    <xf numFmtId="41" fontId="8" fillId="0" borderId="42" xfId="1" applyNumberFormat="1" applyFont="1" applyFill="1" applyBorder="1" applyAlignment="1">
      <alignment horizontal="center" vertical="center" wrapText="1"/>
    </xf>
    <xf numFmtId="41" fontId="8" fillId="0" borderId="48" xfId="1" applyNumberFormat="1" applyFont="1" applyFill="1" applyBorder="1" applyAlignment="1">
      <alignment horizontal="center" vertical="center" wrapText="1"/>
    </xf>
    <xf numFmtId="41" fontId="8" fillId="0" borderId="49" xfId="1" applyNumberFormat="1" applyFont="1" applyFill="1" applyBorder="1" applyAlignment="1">
      <alignment horizontal="center" vertical="center" wrapText="1"/>
    </xf>
    <xf numFmtId="41" fontId="8" fillId="0" borderId="50" xfId="1" applyNumberFormat="1" applyFont="1" applyFill="1" applyBorder="1" applyAlignment="1">
      <alignment horizontal="center" vertical="center" wrapText="1"/>
    </xf>
    <xf numFmtId="41" fontId="8" fillId="0" borderId="51" xfId="1" applyNumberFormat="1" applyFont="1" applyFill="1" applyBorder="1" applyAlignment="1">
      <alignment horizontal="center" vertical="center" wrapText="1"/>
    </xf>
    <xf numFmtId="41" fontId="8" fillId="0" borderId="52" xfId="1" applyNumberFormat="1" applyFont="1" applyFill="1" applyBorder="1" applyAlignment="1">
      <alignment horizontal="center" vertical="center" wrapText="1"/>
    </xf>
    <xf numFmtId="0" fontId="15" fillId="0" borderId="0" xfId="0" applyNumberFormat="1" applyFont="1" applyAlignment="1">
      <alignment horizontal="center" vertical="center"/>
    </xf>
    <xf numFmtId="0" fontId="16" fillId="0" borderId="0" xfId="0" applyNumberFormat="1" applyFont="1" applyAlignment="1">
      <alignment horizontal="center" vertical="center"/>
    </xf>
    <xf numFmtId="3" fontId="11" fillId="0" borderId="16" xfId="3" applyNumberFormat="1" applyFont="1" applyBorder="1" applyAlignment="1">
      <alignment horizontal="center" vertical="center" shrinkToFit="1"/>
    </xf>
    <xf numFmtId="177" fontId="11" fillId="0" borderId="16" xfId="3" applyNumberFormat="1" applyFont="1" applyBorder="1" applyAlignment="1">
      <alignment horizontal="right" vertical="center" shrinkToFit="1"/>
    </xf>
    <xf numFmtId="182" fontId="11" fillId="0" borderId="16" xfId="3" applyNumberFormat="1" applyFont="1" applyBorder="1" applyAlignment="1">
      <alignment horizontal="right" vertical="center" shrinkToFit="1"/>
    </xf>
    <xf numFmtId="182" fontId="13" fillId="0" borderId="16" xfId="3" applyNumberFormat="1" applyFont="1" applyBorder="1" applyAlignment="1">
      <alignment horizontal="right" vertical="center" shrinkToFit="1"/>
    </xf>
    <xf numFmtId="181" fontId="11" fillId="0" borderId="38" xfId="3" applyNumberFormat="1" applyFont="1" applyBorder="1" applyAlignment="1">
      <alignment horizontal="center" vertical="center" wrapText="1"/>
    </xf>
    <xf numFmtId="181" fontId="11" fillId="0" borderId="53" xfId="3" applyNumberFormat="1" applyFont="1" applyBorder="1" applyAlignment="1">
      <alignment horizontal="center" vertical="center" wrapText="1"/>
    </xf>
    <xf numFmtId="181" fontId="11" fillId="0" borderId="17" xfId="3" applyNumberFormat="1" applyFont="1" applyBorder="1" applyAlignment="1">
      <alignment horizontal="center" vertical="center" wrapText="1"/>
    </xf>
    <xf numFmtId="31" fontId="11" fillId="0" borderId="38" xfId="3" applyNumberFormat="1" applyFont="1" applyBorder="1" applyAlignment="1">
      <alignment horizontal="center" vertical="center" shrinkToFit="1"/>
    </xf>
    <xf numFmtId="31" fontId="11" fillId="0" borderId="53" xfId="3" applyNumberFormat="1" applyFont="1" applyBorder="1" applyAlignment="1">
      <alignment horizontal="center" vertical="center" shrinkToFit="1"/>
    </xf>
    <xf numFmtId="31" fontId="11" fillId="0" borderId="17" xfId="3" applyNumberFormat="1" applyFont="1" applyBorder="1" applyAlignment="1">
      <alignment horizontal="center" vertical="center" shrinkToFit="1"/>
    </xf>
    <xf numFmtId="31" fontId="11" fillId="0" borderId="0" xfId="3" applyNumberFormat="1" applyFont="1" applyBorder="1" applyAlignment="1">
      <alignment horizontal="center" vertical="center"/>
    </xf>
    <xf numFmtId="0" fontId="11" fillId="0" borderId="0" xfId="3" applyNumberFormat="1" applyFont="1" applyBorder="1" applyAlignment="1">
      <alignment horizontal="center" vertical="center"/>
    </xf>
    <xf numFmtId="0" fontId="11" fillId="0" borderId="16" xfId="3" applyNumberFormat="1" applyFont="1" applyBorder="1" applyAlignment="1">
      <alignment horizontal="center" vertical="center" shrinkToFit="1"/>
    </xf>
    <xf numFmtId="0" fontId="11" fillId="0" borderId="0" xfId="3" quotePrefix="1" applyNumberFormat="1" applyFont="1" applyBorder="1" applyAlignment="1">
      <alignment horizontal="center" vertical="center"/>
    </xf>
    <xf numFmtId="0" fontId="11" fillId="0" borderId="16" xfId="3" applyNumberFormat="1" applyFont="1" applyBorder="1" applyAlignment="1">
      <alignment horizontal="left" vertical="center" indent="1"/>
    </xf>
    <xf numFmtId="181" fontId="11" fillId="0" borderId="16" xfId="3" applyNumberFormat="1" applyFont="1" applyBorder="1" applyAlignment="1">
      <alignment horizontal="right" vertical="center" shrinkToFit="1"/>
    </xf>
    <xf numFmtId="181" fontId="11" fillId="0" borderId="38" xfId="3" applyNumberFormat="1" applyFont="1" applyBorder="1" applyAlignment="1">
      <alignment horizontal="right" vertical="center" shrinkToFit="1"/>
    </xf>
    <xf numFmtId="0" fontId="15" fillId="0" borderId="0" xfId="3" applyNumberFormat="1" applyFont="1" applyBorder="1" applyAlignment="1">
      <alignment horizontal="center" vertical="center"/>
    </xf>
    <xf numFmtId="0" fontId="11" fillId="0" borderId="0" xfId="3" applyNumberFormat="1" applyFont="1" applyBorder="1" applyAlignment="1">
      <alignment horizontal="left" vertical="center" wrapText="1"/>
    </xf>
    <xf numFmtId="0" fontId="13" fillId="0" borderId="16" xfId="3" applyNumberFormat="1" applyFont="1" applyBorder="1" applyAlignment="1">
      <alignment horizontal="left" vertical="center" indent="1"/>
    </xf>
    <xf numFmtId="181" fontId="13" fillId="0" borderId="16" xfId="3" applyNumberFormat="1" applyFont="1" applyBorder="1" applyAlignment="1">
      <alignment horizontal="right" vertical="center" shrinkToFit="1"/>
    </xf>
    <xf numFmtId="181" fontId="13" fillId="0" borderId="38" xfId="3" applyNumberFormat="1" applyFont="1" applyBorder="1" applyAlignment="1">
      <alignment horizontal="right" vertical="center" shrinkToFit="1"/>
    </xf>
    <xf numFmtId="181" fontId="11" fillId="0" borderId="16" xfId="3" applyNumberFormat="1" applyFont="1" applyBorder="1" applyAlignment="1">
      <alignment horizontal="center" vertical="center" wrapText="1"/>
    </xf>
    <xf numFmtId="31" fontId="11" fillId="0" borderId="16" xfId="3" applyNumberFormat="1" applyFont="1" applyBorder="1" applyAlignment="1">
      <alignment horizontal="center" vertical="center" shrinkToFit="1"/>
    </xf>
    <xf numFmtId="0" fontId="17" fillId="0" borderId="0" xfId="0" applyNumberFormat="1" applyFont="1">
      <alignment vertical="center"/>
    </xf>
    <xf numFmtId="0" fontId="0" fillId="0" borderId="0" xfId="0" applyNumberFormat="1" applyFont="1">
      <alignment vertical="center"/>
    </xf>
    <xf numFmtId="0" fontId="18" fillId="0" borderId="0" xfId="0" applyNumberFormat="1" applyFont="1">
      <alignment vertical="center"/>
    </xf>
    <xf numFmtId="0" fontId="6" fillId="5" borderId="42" xfId="0" applyNumberFormat="1" applyFont="1" applyFill="1" applyBorder="1" applyAlignment="1">
      <alignment horizontal="center" vertical="center"/>
    </xf>
    <xf numFmtId="3" fontId="6" fillId="5" borderId="38" xfId="0" applyNumberFormat="1" applyFont="1" applyFill="1" applyBorder="1" applyAlignment="1">
      <alignment horizontal="center" vertical="center"/>
    </xf>
    <xf numFmtId="0" fontId="6" fillId="5" borderId="2" xfId="0" applyNumberFormat="1" applyFont="1" applyFill="1" applyBorder="1" applyAlignment="1">
      <alignment horizontal="center" vertical="center"/>
    </xf>
    <xf numFmtId="14" fontId="6" fillId="5" borderId="54" xfId="0" applyNumberFormat="1" applyFont="1" applyFill="1" applyBorder="1" applyAlignment="1">
      <alignment horizontal="center" vertical="center"/>
    </xf>
    <xf numFmtId="0" fontId="6" fillId="5" borderId="24" xfId="0" applyNumberFormat="1" applyFont="1" applyFill="1" applyBorder="1" applyAlignment="1">
      <alignment horizontal="center" vertical="center"/>
    </xf>
    <xf numFmtId="14" fontId="6" fillId="5" borderId="42" xfId="0" applyNumberFormat="1" applyFont="1" applyFill="1" applyBorder="1" applyAlignment="1">
      <alignment horizontal="center" vertical="center"/>
    </xf>
    <xf numFmtId="3" fontId="6" fillId="5" borderId="16" xfId="0" applyNumberFormat="1" applyFont="1" applyFill="1" applyBorder="1" applyAlignment="1">
      <alignment horizontal="center" vertical="center"/>
    </xf>
    <xf numFmtId="14" fontId="6" fillId="5" borderId="16" xfId="0" applyNumberFormat="1" applyFont="1" applyFill="1" applyBorder="1" applyAlignment="1">
      <alignment horizontal="center" vertical="center"/>
    </xf>
    <xf numFmtId="0" fontId="3" fillId="5" borderId="55" xfId="0" applyNumberFormat="1" applyFont="1" applyFill="1" applyBorder="1">
      <alignment vertical="center"/>
    </xf>
    <xf numFmtId="3" fontId="3" fillId="5" borderId="55" xfId="0" applyNumberFormat="1" applyFont="1" applyFill="1" applyBorder="1" applyAlignment="1">
      <alignment horizontal="center" vertical="center"/>
    </xf>
    <xf numFmtId="0" fontId="3" fillId="5" borderId="56" xfId="0" applyNumberFormat="1" applyFont="1" applyFill="1" applyBorder="1">
      <alignment vertical="center"/>
    </xf>
    <xf numFmtId="3" fontId="3" fillId="5" borderId="56" xfId="0" applyNumberFormat="1" applyFont="1" applyFill="1" applyBorder="1" applyAlignment="1">
      <alignment horizontal="center" vertical="center"/>
    </xf>
    <xf numFmtId="0" fontId="6" fillId="6" borderId="16" xfId="0" applyNumberFormat="1" applyFont="1" applyFill="1" applyBorder="1">
      <alignment vertical="center"/>
    </xf>
    <xf numFmtId="183" fontId="3" fillId="0" borderId="1" xfId="0" applyNumberFormat="1" applyFont="1" applyBorder="1">
      <alignment vertical="center"/>
    </xf>
    <xf numFmtId="183" fontId="3" fillId="0" borderId="57" xfId="0" applyNumberFormat="1" applyFont="1" applyBorder="1">
      <alignment vertical="center"/>
    </xf>
    <xf numFmtId="183" fontId="3" fillId="0" borderId="2" xfId="0" applyNumberFormat="1" applyFont="1" applyBorder="1">
      <alignment vertical="center"/>
    </xf>
    <xf numFmtId="183" fontId="6" fillId="6" borderId="16" xfId="0" applyNumberFormat="1" applyFont="1" applyFill="1" applyBorder="1">
      <alignment vertical="center"/>
    </xf>
    <xf numFmtId="49" fontId="3" fillId="0" borderId="0" xfId="5" applyNumberFormat="1" applyFont="1">
      <alignment vertical="center"/>
    </xf>
    <xf numFmtId="184" fontId="52" fillId="0" borderId="0" xfId="5" applyNumberFormat="1">
      <alignment vertical="center"/>
    </xf>
    <xf numFmtId="184" fontId="52" fillId="0" borderId="0" xfId="5" applyNumberFormat="1" applyFill="1">
      <alignment vertical="center"/>
    </xf>
    <xf numFmtId="3" fontId="3" fillId="0" borderId="0" xfId="1" applyNumberFormat="1" applyFont="1">
      <alignment vertical="center"/>
    </xf>
    <xf numFmtId="184" fontId="19" fillId="0" borderId="0" xfId="5" applyNumberFormat="1" applyFont="1" applyFill="1" applyAlignment="1">
      <alignment horizontal="center" vertical="center"/>
    </xf>
    <xf numFmtId="49" fontId="3" fillId="0" borderId="0" xfId="5" applyNumberFormat="1" applyFont="1" applyFill="1" applyAlignment="1">
      <alignment horizontal="center" vertical="center"/>
    </xf>
    <xf numFmtId="49" fontId="3" fillId="7" borderId="54" xfId="5" applyNumberFormat="1" applyFont="1" applyFill="1" applyBorder="1">
      <alignment vertical="center"/>
    </xf>
    <xf numFmtId="49" fontId="20" fillId="7" borderId="58" xfId="5" applyNumberFormat="1" applyFont="1" applyFill="1" applyBorder="1" applyAlignment="1">
      <alignment horizontal="center" vertical="center"/>
    </xf>
    <xf numFmtId="41" fontId="20" fillId="7" borderId="42" xfId="5" applyNumberFormat="1" applyFont="1" applyFill="1" applyBorder="1" applyAlignment="1">
      <alignment horizontal="center" vertical="center"/>
    </xf>
    <xf numFmtId="185" fontId="20" fillId="7" borderId="42" xfId="5" applyNumberFormat="1" applyFont="1" applyFill="1" applyBorder="1" applyAlignment="1">
      <alignment horizontal="center" vertical="center"/>
    </xf>
    <xf numFmtId="185" fontId="20" fillId="0" borderId="0" xfId="5" applyNumberFormat="1" applyFont="1" applyFill="1" applyBorder="1" applyAlignment="1">
      <alignment horizontal="center" vertical="center"/>
    </xf>
    <xf numFmtId="49" fontId="3" fillId="7" borderId="58" xfId="5" applyNumberFormat="1" applyFont="1" applyFill="1" applyBorder="1">
      <alignment vertical="center"/>
    </xf>
    <xf numFmtId="41" fontId="6" fillId="0" borderId="42" xfId="1" applyNumberFormat="1" applyFont="1" applyBorder="1">
      <alignment vertical="center"/>
    </xf>
    <xf numFmtId="41" fontId="6" fillId="0" borderId="42" xfId="1" applyNumberFormat="1" applyFont="1" applyBorder="1">
      <alignment vertical="center"/>
    </xf>
    <xf numFmtId="41" fontId="6" fillId="0" borderId="0" xfId="1" applyNumberFormat="1" applyFont="1" applyFill="1" applyBorder="1">
      <alignment vertical="center"/>
    </xf>
    <xf numFmtId="41" fontId="6" fillId="0" borderId="2" xfId="1" applyNumberFormat="1" applyFont="1" applyBorder="1">
      <alignment vertical="center"/>
    </xf>
    <xf numFmtId="41" fontId="6" fillId="0" borderId="2" xfId="1" applyNumberFormat="1" applyFont="1" applyBorder="1">
      <alignment vertical="center"/>
    </xf>
    <xf numFmtId="41" fontId="3" fillId="0" borderId="2" xfId="1" applyNumberFormat="1" applyFont="1" applyBorder="1">
      <alignment vertical="center"/>
    </xf>
    <xf numFmtId="41" fontId="3" fillId="0" borderId="2" xfId="1" applyNumberFormat="1" applyFont="1" applyBorder="1">
      <alignment vertical="center"/>
    </xf>
    <xf numFmtId="41" fontId="3" fillId="0" borderId="0" xfId="1" applyNumberFormat="1" applyFont="1" applyFill="1" applyBorder="1">
      <alignment vertical="center"/>
    </xf>
    <xf numFmtId="0" fontId="3" fillId="0" borderId="59" xfId="5" quotePrefix="1" applyNumberFormat="1" applyFont="1" applyBorder="1" applyAlignment="1">
      <alignment horizontal="right" vertical="center"/>
    </xf>
    <xf numFmtId="184" fontId="3" fillId="0" borderId="60" xfId="5" applyNumberFormat="1" applyFont="1" applyBorder="1">
      <alignment vertical="center"/>
    </xf>
    <xf numFmtId="41" fontId="3" fillId="0" borderId="2" xfId="1" applyNumberFormat="1" applyFont="1" applyFill="1" applyBorder="1">
      <alignment vertical="center"/>
    </xf>
    <xf numFmtId="184" fontId="3" fillId="0" borderId="60" xfId="5" applyNumberFormat="1" applyFont="1" applyFill="1" applyBorder="1">
      <alignment vertical="center"/>
    </xf>
    <xf numFmtId="0" fontId="3" fillId="0" borderId="59" xfId="5" quotePrefix="1" applyNumberFormat="1" applyFont="1" applyFill="1" applyBorder="1" applyAlignment="1">
      <alignment horizontal="right" vertical="center"/>
    </xf>
    <xf numFmtId="41" fontId="3" fillId="0" borderId="2" xfId="1" applyNumberFormat="1" applyFont="1" applyFill="1" applyBorder="1">
      <alignment vertical="center"/>
    </xf>
    <xf numFmtId="184" fontId="3" fillId="0" borderId="59" xfId="5" applyNumberFormat="1" applyFont="1" applyBorder="1">
      <alignment vertical="center"/>
    </xf>
    <xf numFmtId="186" fontId="3" fillId="0" borderId="2" xfId="1" applyNumberFormat="1" applyFont="1" applyBorder="1">
      <alignment vertical="center"/>
    </xf>
    <xf numFmtId="186" fontId="3" fillId="0" borderId="0" xfId="1" applyNumberFormat="1" applyFont="1" applyFill="1" applyBorder="1">
      <alignment vertical="center"/>
    </xf>
    <xf numFmtId="184" fontId="3" fillId="0" borderId="60" xfId="5" applyNumberFormat="1" applyFont="1" applyBorder="1" applyAlignment="1">
      <alignment horizontal="left" vertical="center"/>
    </xf>
    <xf numFmtId="41" fontId="3" fillId="0" borderId="2" xfId="1" applyNumberFormat="1" applyFont="1" applyBorder="1">
      <alignment vertical="center"/>
    </xf>
    <xf numFmtId="41" fontId="3" fillId="0" borderId="2" xfId="1" applyNumberFormat="1" applyFont="1" applyBorder="1">
      <alignment vertical="center"/>
    </xf>
    <xf numFmtId="41" fontId="3" fillId="0" borderId="0" xfId="1" applyNumberFormat="1" applyFont="1" applyFill="1" applyBorder="1">
      <alignment vertical="center"/>
    </xf>
    <xf numFmtId="49" fontId="3" fillId="0" borderId="59" xfId="5" applyNumberFormat="1" applyFont="1" applyBorder="1" applyAlignment="1">
      <alignment horizontal="right" vertical="center"/>
    </xf>
    <xf numFmtId="184" fontId="3" fillId="0" borderId="60" xfId="5" applyNumberFormat="1" applyFont="1" applyBorder="1">
      <alignment vertical="center"/>
    </xf>
    <xf numFmtId="49" fontId="3" fillId="0" borderId="59" xfId="5" applyNumberFormat="1" applyFont="1" applyFill="1" applyBorder="1" applyAlignment="1">
      <alignment horizontal="right" vertical="center"/>
    </xf>
    <xf numFmtId="184" fontId="3" fillId="0" borderId="60" xfId="5" applyNumberFormat="1" applyFont="1" applyFill="1" applyBorder="1">
      <alignment vertical="center"/>
    </xf>
    <xf numFmtId="41" fontId="3" fillId="0" borderId="2" xfId="1" applyNumberFormat="1" applyFont="1" applyFill="1" applyBorder="1">
      <alignment vertical="center"/>
    </xf>
    <xf numFmtId="41" fontId="3" fillId="0" borderId="2" xfId="1" applyNumberFormat="1" applyFont="1" applyFill="1" applyBorder="1">
      <alignment vertical="center"/>
    </xf>
    <xf numFmtId="41" fontId="6" fillId="4" borderId="24" xfId="1" applyNumberFormat="1" applyFont="1" applyFill="1" applyBorder="1">
      <alignment vertical="center"/>
    </xf>
    <xf numFmtId="41" fontId="6" fillId="4" borderId="24" xfId="1" applyNumberFormat="1" applyFont="1" applyFill="1" applyBorder="1">
      <alignment vertical="center"/>
    </xf>
    <xf numFmtId="41" fontId="3" fillId="0" borderId="42" xfId="1" applyNumberFormat="1" applyFont="1" applyBorder="1">
      <alignment vertical="center"/>
    </xf>
    <xf numFmtId="41" fontId="3" fillId="0" borderId="42" xfId="1" applyNumberFormat="1" applyFont="1" applyBorder="1">
      <alignment vertical="center"/>
    </xf>
    <xf numFmtId="184" fontId="3" fillId="3" borderId="59" xfId="5" applyNumberFormat="1" applyFont="1" applyFill="1" applyBorder="1">
      <alignment vertical="center"/>
    </xf>
    <xf numFmtId="184" fontId="21" fillId="3" borderId="60" xfId="5" applyNumberFormat="1" applyFont="1" applyFill="1" applyBorder="1">
      <alignment vertical="center"/>
    </xf>
    <xf numFmtId="41" fontId="3" fillId="3" borderId="2" xfId="1" applyNumberFormat="1" applyFont="1" applyFill="1" applyBorder="1">
      <alignment vertical="center"/>
    </xf>
    <xf numFmtId="41" fontId="3" fillId="3" borderId="2" xfId="1" applyNumberFormat="1" applyFont="1" applyFill="1" applyBorder="1">
      <alignment vertical="center"/>
    </xf>
    <xf numFmtId="49" fontId="3" fillId="0" borderId="59" xfId="5" quotePrefix="1" applyNumberFormat="1" applyFont="1" applyBorder="1" applyAlignment="1">
      <alignment horizontal="right" vertical="center"/>
    </xf>
    <xf numFmtId="186" fontId="6" fillId="0" borderId="2" xfId="1" applyNumberFormat="1" applyFont="1" applyBorder="1">
      <alignment vertical="center"/>
    </xf>
    <xf numFmtId="186" fontId="6" fillId="0" borderId="0" xfId="1" applyNumberFormat="1" applyFont="1" applyFill="1" applyBorder="1">
      <alignment vertical="center"/>
    </xf>
    <xf numFmtId="41" fontId="3" fillId="0" borderId="0" xfId="1" applyNumberFormat="1" applyFont="1">
      <alignment vertical="center"/>
    </xf>
    <xf numFmtId="41" fontId="3" fillId="0" borderId="0" xfId="1" applyNumberFormat="1" applyFont="1" applyFill="1">
      <alignment vertical="center"/>
    </xf>
    <xf numFmtId="3" fontId="21" fillId="0" borderId="0" xfId="5" applyNumberFormat="1" applyFont="1">
      <alignment vertical="center"/>
    </xf>
    <xf numFmtId="41" fontId="0" fillId="0" borderId="0" xfId="5" applyNumberFormat="1" applyFont="1">
      <alignment vertical="center"/>
    </xf>
    <xf numFmtId="184" fontId="0" fillId="0" borderId="0" xfId="5" applyNumberFormat="1" applyFont="1">
      <alignment vertical="center"/>
    </xf>
    <xf numFmtId="41" fontId="0" fillId="0" borderId="0" xfId="1" applyNumberFormat="1" applyFont="1">
      <alignment vertical="center"/>
    </xf>
    <xf numFmtId="41" fontId="0" fillId="0" borderId="0" xfId="1" applyNumberFormat="1" applyFont="1">
      <alignment vertical="center"/>
    </xf>
    <xf numFmtId="0" fontId="6" fillId="5" borderId="61" xfId="0" applyNumberFormat="1" applyFont="1" applyFill="1" applyBorder="1">
      <alignment vertical="center"/>
    </xf>
    <xf numFmtId="183" fontId="6" fillId="5" borderId="61" xfId="0" applyNumberFormat="1" applyFont="1" applyFill="1" applyBorder="1">
      <alignment vertical="center"/>
    </xf>
    <xf numFmtId="41" fontId="17" fillId="0" borderId="0" xfId="1" applyNumberFormat="1" applyFont="1">
      <alignment vertical="center"/>
    </xf>
    <xf numFmtId="3" fontId="52" fillId="0" borderId="0" xfId="5" applyNumberFormat="1">
      <alignment vertical="center"/>
    </xf>
    <xf numFmtId="49" fontId="20" fillId="7" borderId="0" xfId="5" applyNumberFormat="1" applyFont="1" applyFill="1">
      <alignment vertical="center"/>
    </xf>
    <xf numFmtId="49" fontId="20" fillId="7" borderId="0" xfId="5" applyNumberFormat="1" applyFont="1" applyFill="1" applyAlignment="1">
      <alignment horizontal="center" vertical="center"/>
    </xf>
    <xf numFmtId="49" fontId="22" fillId="7" borderId="62" xfId="5" applyNumberFormat="1" applyFont="1" applyFill="1" applyBorder="1" applyAlignment="1">
      <alignment horizontal="center" vertical="center"/>
    </xf>
    <xf numFmtId="3" fontId="20" fillId="7" borderId="58" xfId="5" quotePrefix="1" applyNumberFormat="1" applyFont="1" applyFill="1" applyBorder="1" applyAlignment="1">
      <alignment horizontal="center" vertical="center"/>
    </xf>
    <xf numFmtId="0" fontId="20" fillId="7" borderId="58" xfId="5" quotePrefix="1" applyNumberFormat="1" applyFont="1" applyFill="1" applyBorder="1" applyAlignment="1">
      <alignment horizontal="center" vertical="center"/>
    </xf>
    <xf numFmtId="0" fontId="20" fillId="7" borderId="63" xfId="5" quotePrefix="1" applyNumberFormat="1" applyFont="1" applyFill="1" applyBorder="1" applyAlignment="1">
      <alignment horizontal="center" vertical="center"/>
    </xf>
    <xf numFmtId="0" fontId="20" fillId="7" borderId="42" xfId="5" quotePrefix="1" applyNumberFormat="1" applyFont="1" applyFill="1" applyBorder="1" applyAlignment="1">
      <alignment horizontal="center" vertical="center"/>
    </xf>
    <xf numFmtId="49" fontId="22" fillId="7" borderId="42" xfId="5" applyNumberFormat="1" applyFont="1" applyFill="1" applyBorder="1" applyAlignment="1">
      <alignment horizontal="center" vertical="center"/>
    </xf>
    <xf numFmtId="0" fontId="20" fillId="7" borderId="42" xfId="5" applyNumberFormat="1" applyFont="1" applyFill="1" applyBorder="1" applyAlignment="1">
      <alignment horizontal="center" vertical="center"/>
    </xf>
    <xf numFmtId="49" fontId="20" fillId="7" borderId="42" xfId="5" applyNumberFormat="1" applyFont="1" applyFill="1" applyBorder="1" applyAlignment="1">
      <alignment horizontal="center" vertical="center"/>
    </xf>
    <xf numFmtId="0" fontId="20" fillId="7" borderId="0" xfId="5" applyNumberFormat="1" applyFont="1" applyFill="1" applyAlignment="1">
      <alignment horizontal="center" vertical="center"/>
    </xf>
    <xf numFmtId="0" fontId="20" fillId="7" borderId="0" xfId="5" quotePrefix="1" applyNumberFormat="1" applyFont="1" applyFill="1" applyAlignment="1">
      <alignment horizontal="center" vertical="center"/>
    </xf>
    <xf numFmtId="41" fontId="6" fillId="0" borderId="0" xfId="1" applyNumberFormat="1" applyFont="1">
      <alignment vertical="center"/>
    </xf>
    <xf numFmtId="41" fontId="3" fillId="0" borderId="0" xfId="1" applyNumberFormat="1" applyFont="1">
      <alignment vertical="center"/>
    </xf>
    <xf numFmtId="184" fontId="3" fillId="0" borderId="0" xfId="5" applyNumberFormat="1" applyFont="1">
      <alignment vertical="center"/>
    </xf>
    <xf numFmtId="184" fontId="6" fillId="0" borderId="0" xfId="5" applyNumberFormat="1" applyFont="1">
      <alignment vertical="center"/>
    </xf>
    <xf numFmtId="184" fontId="3" fillId="0" borderId="0" xfId="5" applyNumberFormat="1" applyFont="1">
      <alignment vertical="center"/>
    </xf>
    <xf numFmtId="49" fontId="3" fillId="0" borderId="59" xfId="5" applyNumberFormat="1" applyFont="1" applyBorder="1" applyAlignment="1">
      <alignment horizontal="right" vertical="center"/>
    </xf>
    <xf numFmtId="41" fontId="6" fillId="0" borderId="0" xfId="1" applyNumberFormat="1" applyFont="1">
      <alignment vertical="center"/>
    </xf>
    <xf numFmtId="49" fontId="3" fillId="0" borderId="59" xfId="5" applyNumberFormat="1" applyFont="1" applyBorder="1" applyAlignment="1">
      <alignment horizontal="right" vertical="center"/>
    </xf>
    <xf numFmtId="3" fontId="0" fillId="0" borderId="0" xfId="5" applyNumberFormat="1" applyFont="1">
      <alignment vertical="center"/>
    </xf>
    <xf numFmtId="184" fontId="3" fillId="0" borderId="64" xfId="5" applyNumberFormat="1" applyFont="1" applyBorder="1">
      <alignment vertical="center"/>
    </xf>
    <xf numFmtId="49" fontId="3" fillId="0" borderId="65" xfId="5" applyNumberFormat="1" applyFont="1" applyBorder="1" applyAlignment="1">
      <alignment horizontal="right" vertical="center"/>
    </xf>
    <xf numFmtId="49" fontId="3" fillId="0" borderId="65" xfId="5" applyNumberFormat="1" applyFont="1" applyBorder="1" applyAlignment="1">
      <alignment horizontal="right" vertical="center"/>
    </xf>
    <xf numFmtId="184" fontId="3" fillId="0" borderId="64" xfId="5" applyNumberFormat="1" applyFont="1" applyBorder="1">
      <alignment vertical="center"/>
    </xf>
    <xf numFmtId="49" fontId="3" fillId="0" borderId="0" xfId="5" applyNumberFormat="1" applyFont="1" applyAlignment="1">
      <alignment horizontal="right" vertical="center"/>
    </xf>
    <xf numFmtId="43" fontId="3" fillId="0" borderId="0" xfId="1" applyNumberFormat="1" applyFont="1">
      <alignment vertical="center"/>
    </xf>
    <xf numFmtId="3" fontId="3" fillId="0" borderId="0" xfId="1" applyNumberFormat="1" applyFont="1">
      <alignment vertical="center"/>
    </xf>
    <xf numFmtId="41" fontId="23" fillId="0" borderId="0" xfId="1" applyNumberFormat="1" applyFont="1">
      <alignment vertical="center"/>
    </xf>
    <xf numFmtId="41" fontId="21" fillId="0" borderId="0" xfId="1" applyNumberFormat="1" applyFont="1">
      <alignment vertical="center"/>
    </xf>
    <xf numFmtId="184" fontId="21" fillId="0" borderId="0" xfId="5" applyNumberFormat="1" applyFont="1">
      <alignment vertical="center"/>
    </xf>
    <xf numFmtId="184" fontId="24" fillId="0" borderId="0" xfId="5" applyNumberFormat="1" applyFont="1">
      <alignment vertical="center"/>
    </xf>
    <xf numFmtId="0" fontId="0" fillId="0" borderId="0" xfId="0" applyNumberFormat="1" applyFont="1">
      <alignment vertical="center"/>
    </xf>
    <xf numFmtId="183" fontId="3" fillId="0" borderId="0" xfId="0" applyNumberFormat="1" applyFont="1">
      <alignment vertical="center"/>
    </xf>
    <xf numFmtId="0" fontId="6" fillId="0" borderId="0" xfId="0" applyNumberFormat="1" applyFont="1" applyAlignment="1">
      <alignment horizontal="left" vertical="center"/>
    </xf>
    <xf numFmtId="0" fontId="3" fillId="0" borderId="15" xfId="0" applyNumberFormat="1" applyFont="1" applyFill="1" applyBorder="1">
      <alignment vertical="center"/>
    </xf>
    <xf numFmtId="3" fontId="3" fillId="0" borderId="66" xfId="0" applyNumberFormat="1" applyFont="1" applyFill="1" applyBorder="1" applyAlignment="1">
      <alignment horizontal="center" vertical="center"/>
    </xf>
    <xf numFmtId="3" fontId="3" fillId="0" borderId="66" xfId="0" applyNumberFormat="1" applyFont="1" applyFill="1" applyBorder="1">
      <alignment vertical="center"/>
    </xf>
    <xf numFmtId="0" fontId="6" fillId="2" borderId="9" xfId="0" applyNumberFormat="1" applyFont="1" applyFill="1" applyBorder="1" applyAlignment="1">
      <alignment horizontal="centerContinuous" vertical="center"/>
    </xf>
    <xf numFmtId="3" fontId="6" fillId="2" borderId="10" xfId="0" applyNumberFormat="1" applyFont="1" applyFill="1" applyBorder="1" applyAlignment="1">
      <alignment horizontal="centerContinuous" vertical="center"/>
    </xf>
    <xf numFmtId="0" fontId="6" fillId="2" borderId="67" xfId="0" applyNumberFormat="1" applyFont="1" applyFill="1" applyBorder="1" applyAlignment="1">
      <alignment horizontal="center" vertical="center"/>
    </xf>
    <xf numFmtId="41" fontId="3" fillId="0" borderId="68" xfId="1" applyNumberFormat="1" applyFont="1" applyBorder="1">
      <alignment vertical="center"/>
    </xf>
    <xf numFmtId="41" fontId="3" fillId="0" borderId="69" xfId="1" applyNumberFormat="1" applyFont="1" applyBorder="1">
      <alignment vertical="center"/>
    </xf>
    <xf numFmtId="41" fontId="6" fillId="3" borderId="70" xfId="1" applyNumberFormat="1" applyFont="1" applyFill="1" applyBorder="1">
      <alignment vertical="center"/>
    </xf>
    <xf numFmtId="41" fontId="3" fillId="0" borderId="71" xfId="1" applyNumberFormat="1" applyFont="1" applyBorder="1">
      <alignment vertical="center"/>
    </xf>
    <xf numFmtId="3" fontId="6" fillId="3" borderId="70" xfId="0" applyNumberFormat="1" applyFont="1" applyFill="1" applyBorder="1">
      <alignment vertical="center"/>
    </xf>
    <xf numFmtId="3" fontId="6" fillId="2" borderId="67" xfId="0" applyNumberFormat="1" applyFont="1" applyFill="1" applyBorder="1">
      <alignment vertical="center"/>
    </xf>
    <xf numFmtId="0" fontId="0" fillId="0" borderId="0" xfId="0" applyNumberFormat="1" applyFont="1">
      <alignment vertical="center"/>
    </xf>
    <xf numFmtId="0" fontId="0" fillId="0" borderId="16" xfId="0" applyNumberFormat="1" applyBorder="1">
      <alignment vertical="center"/>
    </xf>
    <xf numFmtId="0" fontId="0" fillId="5" borderId="16" xfId="0" applyNumberFormat="1" applyFill="1" applyBorder="1" applyAlignment="1">
      <alignment horizontal="center" vertical="center"/>
    </xf>
    <xf numFmtId="183" fontId="0" fillId="0" borderId="16" xfId="0" applyNumberFormat="1" applyBorder="1">
      <alignment vertical="center"/>
    </xf>
    <xf numFmtId="183" fontId="0" fillId="5" borderId="16" xfId="0" applyNumberFormat="1" applyFill="1" applyBorder="1">
      <alignment vertical="center"/>
    </xf>
    <xf numFmtId="10" fontId="3" fillId="0" borderId="4" xfId="2" applyNumberFormat="1" applyFont="1" applyBorder="1" applyAlignment="1">
      <alignment horizontal="center" vertical="center"/>
    </xf>
    <xf numFmtId="0" fontId="18" fillId="0" borderId="0" xfId="0" applyNumberFormat="1" applyFont="1">
      <alignment vertical="center"/>
    </xf>
    <xf numFmtId="10" fontId="6" fillId="3" borderId="70" xfId="2" applyNumberFormat="1" applyFont="1" applyFill="1" applyBorder="1">
      <alignment vertical="center"/>
    </xf>
    <xf numFmtId="14" fontId="3" fillId="0" borderId="4" xfId="2" applyNumberFormat="1" applyFont="1" applyBorder="1" applyAlignment="1">
      <alignment horizontal="center" vertical="center"/>
    </xf>
    <xf numFmtId="10" fontId="6" fillId="3" borderId="13" xfId="2" applyNumberFormat="1" applyFont="1" applyFill="1" applyBorder="1" applyAlignment="1">
      <alignment horizontal="center" vertical="center"/>
    </xf>
    <xf numFmtId="14" fontId="3" fillId="3" borderId="13" xfId="2" applyNumberFormat="1" applyFont="1" applyFill="1" applyBorder="1" applyAlignment="1">
      <alignment horizontal="center" vertical="center"/>
    </xf>
    <xf numFmtId="10" fontId="3" fillId="0" borderId="6" xfId="2" applyNumberFormat="1" applyFont="1" applyFill="1" applyBorder="1" applyAlignment="1">
      <alignment horizontal="center" vertical="center"/>
    </xf>
    <xf numFmtId="10" fontId="3" fillId="0" borderId="3" xfId="2" applyNumberFormat="1" applyFont="1" applyFill="1" applyBorder="1" applyAlignment="1">
      <alignment horizontal="center" vertical="center"/>
    </xf>
    <xf numFmtId="10" fontId="3" fillId="0" borderId="3" xfId="2" applyNumberFormat="1" applyFont="1" applyBorder="1" applyAlignment="1">
      <alignment horizontal="center" vertical="center"/>
    </xf>
    <xf numFmtId="183" fontId="3" fillId="0" borderId="68" xfId="2" applyNumberFormat="1" applyFont="1" applyBorder="1">
      <alignment vertical="center"/>
    </xf>
    <xf numFmtId="183" fontId="3" fillId="0" borderId="69" xfId="1" applyNumberFormat="1" applyFont="1" applyBorder="1">
      <alignment vertical="center"/>
    </xf>
    <xf numFmtId="183" fontId="3" fillId="0" borderId="71" xfId="2" applyNumberFormat="1" applyFont="1" applyFill="1" applyBorder="1">
      <alignment vertical="center"/>
    </xf>
    <xf numFmtId="183" fontId="3" fillId="0" borderId="69" xfId="2" applyNumberFormat="1" applyFont="1" applyFill="1" applyBorder="1">
      <alignment vertical="center"/>
    </xf>
    <xf numFmtId="183" fontId="6" fillId="3" borderId="70" xfId="2" applyNumberFormat="1" applyFont="1" applyFill="1" applyBorder="1">
      <alignment vertical="center"/>
    </xf>
    <xf numFmtId="41" fontId="6" fillId="3" borderId="70" xfId="2" applyNumberFormat="1" applyFont="1" applyFill="1" applyBorder="1">
      <alignment vertical="center"/>
    </xf>
    <xf numFmtId="183" fontId="3" fillId="0" borderId="72" xfId="2" applyNumberFormat="1" applyFont="1" applyBorder="1">
      <alignment vertical="center"/>
    </xf>
    <xf numFmtId="183" fontId="6" fillId="3" borderId="14" xfId="2" applyNumberFormat="1" applyFont="1" applyFill="1" applyBorder="1">
      <alignment vertical="center"/>
    </xf>
    <xf numFmtId="0" fontId="3" fillId="0" borderId="0" xfId="0" applyNumberFormat="1" applyFont="1" applyAlignment="1">
      <alignment horizontal="right" vertical="center"/>
    </xf>
    <xf numFmtId="0" fontId="0" fillId="5" borderId="38" xfId="0" applyNumberFormat="1" applyFill="1" applyBorder="1" applyAlignment="1">
      <alignment horizontal="centerContinuous" vertical="center"/>
    </xf>
    <xf numFmtId="0" fontId="0" fillId="5" borderId="17" xfId="0" applyNumberFormat="1" applyFill="1" applyBorder="1" applyAlignment="1">
      <alignment horizontal="centerContinuous" vertical="center"/>
    </xf>
    <xf numFmtId="183" fontId="6" fillId="2" borderId="67" xfId="0" applyNumberFormat="1" applyFont="1" applyFill="1" applyBorder="1">
      <alignment vertical="center"/>
    </xf>
    <xf numFmtId="0" fontId="0" fillId="0" borderId="0" xfId="0" applyNumberFormat="1" applyFill="1">
      <alignment vertical="center"/>
    </xf>
    <xf numFmtId="0" fontId="3" fillId="0" borderId="0" xfId="6" applyNumberFormat="1" applyFont="1">
      <alignment vertical="center"/>
    </xf>
    <xf numFmtId="0" fontId="20" fillId="8" borderId="0" xfId="6" applyNumberFormat="1" applyFont="1" applyFill="1">
      <alignment vertical="center"/>
    </xf>
    <xf numFmtId="0" fontId="25" fillId="8" borderId="0" xfId="6" applyNumberFormat="1" applyFont="1" applyFill="1">
      <alignment vertical="center"/>
    </xf>
    <xf numFmtId="0" fontId="26" fillId="8" borderId="0" xfId="6" applyNumberFormat="1" applyFont="1" applyFill="1">
      <alignment vertical="center"/>
    </xf>
    <xf numFmtId="0" fontId="27" fillId="0" borderId="0" xfId="6" applyNumberFormat="1" applyFont="1">
      <alignment vertical="center"/>
    </xf>
    <xf numFmtId="0" fontId="20" fillId="9" borderId="0" xfId="6" applyNumberFormat="1" applyFont="1" applyFill="1">
      <alignment vertical="center"/>
    </xf>
    <xf numFmtId="0" fontId="25" fillId="9" borderId="0" xfId="6" applyNumberFormat="1" applyFont="1" applyFill="1">
      <alignment vertical="center"/>
    </xf>
    <xf numFmtId="0" fontId="3" fillId="0" borderId="0" xfId="6" applyNumberFormat="1" applyFont="1" applyAlignment="1">
      <alignment horizontal="right" vertical="center"/>
    </xf>
    <xf numFmtId="41" fontId="21" fillId="0" borderId="0" xfId="7" applyNumberFormat="1" applyFont="1" applyAlignment="1">
      <alignment horizontal="right" vertical="center"/>
    </xf>
    <xf numFmtId="41" fontId="21" fillId="10" borderId="0" xfId="7" applyNumberFormat="1" applyFont="1" applyFill="1">
      <alignment vertical="center"/>
    </xf>
    <xf numFmtId="0" fontId="3" fillId="0" borderId="0" xfId="6" applyNumberFormat="1" applyFont="1" applyFill="1">
      <alignment vertical="center"/>
    </xf>
    <xf numFmtId="41" fontId="3" fillId="0" borderId="0" xfId="7" applyNumberFormat="1" applyFont="1" applyBorder="1">
      <alignment vertical="center"/>
    </xf>
    <xf numFmtId="41" fontId="28" fillId="0" borderId="0" xfId="7" applyNumberFormat="1" applyFont="1" applyBorder="1">
      <alignment vertical="center"/>
    </xf>
    <xf numFmtId="0" fontId="29" fillId="0" borderId="73" xfId="6" applyNumberFormat="1" applyFont="1" applyFill="1" applyBorder="1">
      <alignment vertical="center"/>
    </xf>
    <xf numFmtId="0" fontId="6" fillId="0" borderId="74" xfId="6" applyNumberFormat="1" applyFont="1" applyFill="1" applyBorder="1">
      <alignment vertical="center"/>
    </xf>
    <xf numFmtId="41" fontId="21" fillId="0" borderId="74" xfId="7" applyNumberFormat="1" applyFont="1" applyFill="1" applyBorder="1">
      <alignment vertical="center"/>
    </xf>
    <xf numFmtId="0" fontId="21" fillId="0" borderId="74" xfId="6" applyNumberFormat="1" applyFont="1" applyFill="1" applyBorder="1">
      <alignment vertical="center"/>
    </xf>
    <xf numFmtId="0" fontId="21" fillId="0" borderId="75" xfId="6" applyNumberFormat="1" applyFont="1" applyFill="1" applyBorder="1">
      <alignment vertical="center"/>
    </xf>
    <xf numFmtId="0" fontId="3" fillId="0" borderId="0" xfId="6" applyNumberFormat="1" applyFont="1" applyFill="1" applyAlignment="1">
      <alignment horizontal="right" vertical="center"/>
    </xf>
    <xf numFmtId="0" fontId="29" fillId="0" borderId="76" xfId="6" applyNumberFormat="1" applyFont="1" applyFill="1" applyBorder="1">
      <alignment vertical="center"/>
    </xf>
    <xf numFmtId="0" fontId="3" fillId="0" borderId="0" xfId="6" applyNumberFormat="1" applyFont="1" applyFill="1" applyBorder="1" applyAlignment="1">
      <alignment horizontal="left" vertical="center"/>
    </xf>
    <xf numFmtId="187" fontId="21" fillId="11" borderId="0" xfId="7" applyNumberFormat="1" applyFont="1" applyFill="1" applyBorder="1">
      <alignment vertical="center"/>
    </xf>
    <xf numFmtId="0" fontId="3" fillId="0" borderId="0" xfId="6" applyNumberFormat="1" applyFont="1" applyFill="1" applyBorder="1" applyAlignment="1">
      <alignment horizontal="right" vertical="center"/>
    </xf>
    <xf numFmtId="9" fontId="21" fillId="0" borderId="0" xfId="6" applyNumberFormat="1" applyFont="1" applyFill="1" applyBorder="1" applyAlignment="1">
      <alignment horizontal="center" vertical="center"/>
    </xf>
    <xf numFmtId="41" fontId="3" fillId="0" borderId="0" xfId="6" applyNumberFormat="1" applyFont="1" applyFill="1" applyBorder="1">
      <alignment vertical="center"/>
    </xf>
    <xf numFmtId="0" fontId="21" fillId="0" borderId="77" xfId="6" applyNumberFormat="1" applyFont="1" applyFill="1" applyBorder="1">
      <alignment vertical="center"/>
    </xf>
    <xf numFmtId="41" fontId="27" fillId="0" borderId="0" xfId="7" applyNumberFormat="1" applyFont="1">
      <alignment vertical="center"/>
    </xf>
    <xf numFmtId="41" fontId="3" fillId="0" borderId="78" xfId="7" applyNumberFormat="1" applyFont="1" applyBorder="1">
      <alignment vertical="center"/>
    </xf>
    <xf numFmtId="0" fontId="6" fillId="0" borderId="0" xfId="6" applyNumberFormat="1" applyFont="1" applyFill="1" applyBorder="1">
      <alignment vertical="center"/>
    </xf>
    <xf numFmtId="41" fontId="30" fillId="0" borderId="0" xfId="7" applyNumberFormat="1" applyFont="1" applyFill="1" applyBorder="1">
      <alignment vertical="center"/>
    </xf>
    <xf numFmtId="9" fontId="3" fillId="0" borderId="0" xfId="6" applyNumberFormat="1" applyFont="1" applyFill="1" applyBorder="1" applyAlignment="1">
      <alignment horizontal="center" vertical="center"/>
    </xf>
    <xf numFmtId="0" fontId="3" fillId="0" borderId="0" xfId="6" applyNumberFormat="1" applyFont="1" applyBorder="1">
      <alignment vertical="center"/>
    </xf>
    <xf numFmtId="14" fontId="21" fillId="10" borderId="0" xfId="7" applyNumberFormat="1" applyFont="1" applyFill="1" applyBorder="1" applyAlignment="1">
      <alignment horizontal="right" vertical="center" indent="1"/>
    </xf>
    <xf numFmtId="0" fontId="21" fillId="0" borderId="0" xfId="6" applyNumberFormat="1" applyFont="1" applyFill="1" applyBorder="1">
      <alignment vertical="center"/>
    </xf>
    <xf numFmtId="41" fontId="21" fillId="0" borderId="0" xfId="7" applyNumberFormat="1" applyFont="1" applyFill="1" applyBorder="1">
      <alignment vertical="center"/>
    </xf>
    <xf numFmtId="188" fontId="31" fillId="0" borderId="0" xfId="6" applyNumberFormat="1" applyFont="1">
      <alignment vertical="center"/>
    </xf>
    <xf numFmtId="41" fontId="3" fillId="0" borderId="79" xfId="6" applyNumberFormat="1" applyFont="1" applyBorder="1">
      <alignment vertical="center"/>
    </xf>
    <xf numFmtId="0" fontId="3" fillId="0" borderId="76" xfId="6" applyNumberFormat="1" applyFont="1" applyFill="1" applyBorder="1" applyAlignment="1">
      <alignment horizontal="left" vertical="center" indent="1"/>
    </xf>
    <xf numFmtId="14" fontId="21" fillId="0" borderId="0" xfId="7" applyNumberFormat="1" applyFont="1" applyFill="1" applyBorder="1" applyAlignment="1">
      <alignment horizontal="right" vertical="center" indent="1"/>
    </xf>
    <xf numFmtId="0" fontId="3" fillId="0" borderId="0" xfId="6" applyNumberFormat="1" applyFont="1" applyFill="1" applyBorder="1">
      <alignment vertical="center"/>
    </xf>
    <xf numFmtId="0" fontId="21" fillId="0" borderId="77" xfId="6" applyNumberFormat="1" applyFont="1" applyFill="1" applyBorder="1" applyAlignment="1">
      <alignment horizontal="right" vertical="center"/>
    </xf>
    <xf numFmtId="14" fontId="21" fillId="12" borderId="0" xfId="7" applyNumberFormat="1" applyFont="1" applyFill="1" applyBorder="1" applyAlignment="1">
      <alignment horizontal="right" vertical="center" indent="1"/>
    </xf>
    <xf numFmtId="0" fontId="32" fillId="10" borderId="0" xfId="6" applyNumberFormat="1" applyFont="1" applyFill="1" applyAlignment="1">
      <alignment horizontal="center" vertical="center"/>
    </xf>
    <xf numFmtId="0" fontId="6" fillId="0" borderId="0" xfId="6" applyNumberFormat="1" applyFont="1" applyFill="1">
      <alignment vertical="center"/>
    </xf>
    <xf numFmtId="14" fontId="3" fillId="0" borderId="0" xfId="7" applyNumberFormat="1" applyFont="1" applyFill="1" applyBorder="1" applyAlignment="1">
      <alignment horizontal="right" vertical="center" indent="1"/>
    </xf>
    <xf numFmtId="189" fontId="33" fillId="0" borderId="0" xfId="8" applyNumberFormat="1" applyFont="1" applyFill="1" applyBorder="1" applyAlignment="1">
      <alignment horizontal="center" vertical="center"/>
    </xf>
    <xf numFmtId="190" fontId="3" fillId="0" borderId="77" xfId="7" applyNumberFormat="1" applyFont="1" applyFill="1" applyBorder="1" applyAlignment="1">
      <alignment vertical="center"/>
    </xf>
    <xf numFmtId="188" fontId="34" fillId="0" borderId="0" xfId="6" applyNumberFormat="1" applyFont="1">
      <alignment vertical="center"/>
    </xf>
    <xf numFmtId="188" fontId="21" fillId="0" borderId="0" xfId="6" applyNumberFormat="1" applyFont="1">
      <alignment vertical="center"/>
    </xf>
    <xf numFmtId="0" fontId="6" fillId="0" borderId="76" xfId="6" applyNumberFormat="1" applyFont="1" applyBorder="1">
      <alignment vertical="center"/>
    </xf>
    <xf numFmtId="190" fontId="3" fillId="0" borderId="0" xfId="6" applyNumberFormat="1" applyFont="1" applyFill="1">
      <alignment vertical="center"/>
    </xf>
    <xf numFmtId="0" fontId="3" fillId="0" borderId="77" xfId="6" applyNumberFormat="1" applyFont="1" applyBorder="1" applyAlignment="1">
      <alignment horizontal="right" vertical="center"/>
    </xf>
    <xf numFmtId="41" fontId="21" fillId="0" borderId="0" xfId="7" applyNumberFormat="1" applyFont="1" applyBorder="1">
      <alignment vertical="center"/>
    </xf>
    <xf numFmtId="0" fontId="34" fillId="0" borderId="0" xfId="6" applyNumberFormat="1" applyFont="1" applyBorder="1">
      <alignment vertical="center"/>
    </xf>
    <xf numFmtId="188" fontId="3" fillId="0" borderId="0" xfId="7" applyNumberFormat="1" applyFont="1" applyFill="1" applyBorder="1">
      <alignment vertical="center"/>
    </xf>
    <xf numFmtId="41" fontId="30" fillId="0" borderId="0" xfId="7" applyNumberFormat="1" applyFont="1" applyBorder="1">
      <alignment vertical="center"/>
    </xf>
    <xf numFmtId="9" fontId="21" fillId="13" borderId="0" xfId="7" applyNumberFormat="1" applyFont="1" applyFill="1" applyBorder="1" applyAlignment="1">
      <alignment horizontal="right" vertical="center" indent="1"/>
    </xf>
    <xf numFmtId="0" fontId="3" fillId="14" borderId="0" xfId="6" applyNumberFormat="1" applyFont="1" applyFill="1" applyBorder="1">
      <alignment vertical="center"/>
    </xf>
    <xf numFmtId="191" fontId="3" fillId="14" borderId="0" xfId="6" applyNumberFormat="1" applyFont="1" applyFill="1" applyBorder="1">
      <alignment vertical="center"/>
    </xf>
    <xf numFmtId="0" fontId="6" fillId="0" borderId="0" xfId="6" applyNumberFormat="1" applyFont="1">
      <alignment vertical="center"/>
    </xf>
    <xf numFmtId="0" fontId="35" fillId="0" borderId="0" xfId="6" applyNumberFormat="1" applyFont="1" applyAlignment="1">
      <alignment horizontal="center" vertical="center"/>
    </xf>
    <xf numFmtId="0" fontId="6" fillId="0" borderId="80" xfId="6" applyNumberFormat="1" applyFont="1" applyBorder="1">
      <alignment vertical="center"/>
    </xf>
    <xf numFmtId="0" fontId="3" fillId="0" borderId="81" xfId="6" applyNumberFormat="1" applyFont="1" applyBorder="1">
      <alignment vertical="center"/>
    </xf>
    <xf numFmtId="9" fontId="21" fillId="0" borderId="81" xfId="7" applyNumberFormat="1" applyFont="1" applyBorder="1">
      <alignment vertical="center"/>
    </xf>
    <xf numFmtId="176" fontId="21" fillId="0" borderId="81" xfId="6" applyNumberFormat="1" applyFont="1" applyBorder="1">
      <alignment vertical="center"/>
    </xf>
    <xf numFmtId="0" fontId="3" fillId="0" borderId="82" xfId="6" applyNumberFormat="1" applyFont="1" applyBorder="1" applyAlignment="1">
      <alignment horizontal="right" vertical="center"/>
    </xf>
    <xf numFmtId="0" fontId="36" fillId="0" borderId="0" xfId="6" applyNumberFormat="1" applyFont="1">
      <alignment vertical="center"/>
    </xf>
    <xf numFmtId="41" fontId="3" fillId="0" borderId="0" xfId="7" applyNumberFormat="1" applyFont="1" applyFill="1">
      <alignment vertical="center"/>
    </xf>
    <xf numFmtId="176" fontId="3" fillId="0" borderId="0" xfId="9" applyNumberFormat="1" applyFont="1" applyAlignment="1">
      <alignment horizontal="right" vertical="center" indent="2"/>
    </xf>
    <xf numFmtId="41" fontId="21" fillId="0" borderId="0" xfId="7" applyNumberFormat="1" applyFont="1" applyFill="1">
      <alignment vertical="center"/>
    </xf>
    <xf numFmtId="0" fontId="37" fillId="0" borderId="0" xfId="6" applyNumberFormat="1" applyFont="1">
      <alignment vertical="center"/>
    </xf>
    <xf numFmtId="41" fontId="36" fillId="0" borderId="0" xfId="7" applyNumberFormat="1" applyFont="1">
      <alignment vertical="center"/>
    </xf>
    <xf numFmtId="176" fontId="36" fillId="0" borderId="0" xfId="9" applyNumberFormat="1" applyFont="1" applyAlignment="1">
      <alignment horizontal="right" vertical="center"/>
    </xf>
    <xf numFmtId="41" fontId="3" fillId="0" borderId="0" xfId="7" applyNumberFormat="1" applyFont="1">
      <alignment vertical="center"/>
    </xf>
    <xf numFmtId="41" fontId="30" fillId="0" borderId="0" xfId="7" applyNumberFormat="1" applyFont="1" applyFill="1" applyAlignment="1">
      <alignment horizontal="right" vertical="center"/>
    </xf>
    <xf numFmtId="41" fontId="3" fillId="0" borderId="0" xfId="7" applyNumberFormat="1" applyFont="1" applyAlignment="1">
      <alignment horizontal="right" vertical="center"/>
    </xf>
    <xf numFmtId="41" fontId="3" fillId="0" borderId="0" xfId="6" applyNumberFormat="1" applyFont="1">
      <alignment vertical="center"/>
    </xf>
    <xf numFmtId="0" fontId="29" fillId="0" borderId="0" xfId="6" applyNumberFormat="1" applyFont="1">
      <alignment vertical="center"/>
    </xf>
    <xf numFmtId="0" fontId="3" fillId="0" borderId="0" xfId="6" applyNumberFormat="1" applyFont="1" applyAlignment="1">
      <alignment horizontal="left" vertical="center" indent="1"/>
    </xf>
    <xf numFmtId="9" fontId="3" fillId="0" borderId="0" xfId="7" applyNumberFormat="1" applyFont="1">
      <alignment vertical="center"/>
    </xf>
    <xf numFmtId="176" fontId="21" fillId="0" borderId="0" xfId="6" applyNumberFormat="1" applyFont="1" applyAlignment="1">
      <alignment horizontal="center" vertical="center"/>
    </xf>
    <xf numFmtId="0" fontId="38" fillId="0" borderId="0" xfId="6" applyNumberFormat="1" applyFont="1" applyBorder="1">
      <alignment vertical="center"/>
    </xf>
    <xf numFmtId="41" fontId="3" fillId="0" borderId="83" xfId="7" applyNumberFormat="1" applyFont="1" applyFill="1" applyBorder="1">
      <alignment vertical="center"/>
    </xf>
    <xf numFmtId="176" fontId="3" fillId="0" borderId="83" xfId="9" applyNumberFormat="1" applyFont="1" applyBorder="1" applyAlignment="1">
      <alignment horizontal="right" vertical="center" indent="2"/>
    </xf>
    <xf numFmtId="41" fontId="33" fillId="0" borderId="0" xfId="6" applyNumberFormat="1" applyFont="1">
      <alignment vertical="center"/>
    </xf>
    <xf numFmtId="41" fontId="3" fillId="3" borderId="0" xfId="6" applyNumberFormat="1" applyFont="1" applyFill="1">
      <alignment vertical="center"/>
    </xf>
    <xf numFmtId="0" fontId="32" fillId="0" borderId="0" xfId="6" applyNumberFormat="1" applyFont="1">
      <alignment vertical="center"/>
    </xf>
    <xf numFmtId="0" fontId="3" fillId="15" borderId="16" xfId="6" applyNumberFormat="1" applyFont="1" applyFill="1" applyBorder="1" applyAlignment="1">
      <alignment horizontal="center" vertical="center"/>
    </xf>
    <xf numFmtId="0" fontId="3" fillId="15" borderId="9" xfId="6" applyNumberFormat="1" applyFont="1" applyFill="1" applyBorder="1" applyAlignment="1">
      <alignment horizontal="center" vertical="center"/>
    </xf>
    <xf numFmtId="0" fontId="3" fillId="15" borderId="10" xfId="6" applyNumberFormat="1" applyFont="1" applyFill="1" applyBorder="1" applyAlignment="1">
      <alignment horizontal="center" vertical="center"/>
    </xf>
    <xf numFmtId="0" fontId="3" fillId="15" borderId="11" xfId="6" applyNumberFormat="1" applyFont="1" applyFill="1" applyBorder="1" applyAlignment="1">
      <alignment horizontal="center" vertical="center"/>
    </xf>
    <xf numFmtId="0" fontId="35" fillId="3" borderId="0" xfId="6" applyNumberFormat="1" applyFont="1" applyFill="1">
      <alignment vertical="center"/>
    </xf>
    <xf numFmtId="0" fontId="39" fillId="0" borderId="0" xfId="6" applyNumberFormat="1" applyFont="1" applyAlignment="1">
      <alignment horizontal="right" vertical="center"/>
    </xf>
    <xf numFmtId="0" fontId="35" fillId="3" borderId="0" xfId="6" applyNumberFormat="1" applyFont="1" applyFill="1" applyAlignment="1">
      <alignment horizontal="center" vertical="center"/>
    </xf>
    <xf numFmtId="0" fontId="6" fillId="3" borderId="0" xfId="6" applyNumberFormat="1" applyFont="1" applyFill="1" applyAlignment="1">
      <alignment horizontal="left" vertical="center" indent="1"/>
    </xf>
    <xf numFmtId="0" fontId="3" fillId="3" borderId="0" xfId="6" applyNumberFormat="1" applyFont="1" applyFill="1" applyBorder="1">
      <alignment vertical="center"/>
    </xf>
    <xf numFmtId="0" fontId="3" fillId="3" borderId="0" xfId="6" applyNumberFormat="1" applyFont="1" applyFill="1" applyAlignment="1">
      <alignment horizontal="right" vertical="center"/>
    </xf>
    <xf numFmtId="0" fontId="3" fillId="3" borderId="84" xfId="6" applyNumberFormat="1" applyFont="1" applyFill="1" applyBorder="1" applyAlignment="1">
      <alignment horizontal="left" vertical="center" indent="1"/>
    </xf>
    <xf numFmtId="41" fontId="3" fillId="3" borderId="0" xfId="6" applyNumberFormat="1" applyFont="1" applyFill="1" applyBorder="1">
      <alignment vertical="center"/>
    </xf>
    <xf numFmtId="186" fontId="3" fillId="0" borderId="42" xfId="7" applyNumberFormat="1" applyFont="1" applyFill="1" applyBorder="1" applyAlignment="1">
      <alignment horizontal="center" vertical="center"/>
    </xf>
    <xf numFmtId="14" fontId="21" fillId="11" borderId="42" xfId="7" applyNumberFormat="1" applyFont="1" applyFill="1" applyBorder="1" applyAlignment="1">
      <alignment horizontal="center" vertical="center"/>
    </xf>
    <xf numFmtId="14" fontId="3" fillId="0" borderId="42" xfId="7" applyNumberFormat="1" applyFont="1" applyFill="1" applyBorder="1" applyAlignment="1">
      <alignment horizontal="center" vertical="center"/>
    </xf>
    <xf numFmtId="14" fontId="31" fillId="0" borderId="42" xfId="7" applyNumberFormat="1" applyFont="1" applyFill="1" applyBorder="1" applyAlignment="1">
      <alignment horizontal="center" vertical="center"/>
    </xf>
    <xf numFmtId="188" fontId="3" fillId="0" borderId="42" xfId="7" applyNumberFormat="1" applyFont="1" applyFill="1" applyBorder="1">
      <alignment vertical="center"/>
    </xf>
    <xf numFmtId="188" fontId="3" fillId="0" borderId="85" xfId="7" applyNumberFormat="1" applyFont="1" applyFill="1" applyBorder="1">
      <alignment vertical="center"/>
    </xf>
    <xf numFmtId="188" fontId="3" fillId="0" borderId="86" xfId="7" applyNumberFormat="1" applyFont="1" applyFill="1" applyBorder="1">
      <alignment vertical="center"/>
    </xf>
    <xf numFmtId="14" fontId="3" fillId="0" borderId="87" xfId="7" applyNumberFormat="1" applyFont="1" applyFill="1" applyBorder="1" applyAlignment="1">
      <alignment horizontal="center" vertical="center"/>
    </xf>
    <xf numFmtId="0" fontId="3" fillId="3" borderId="0" xfId="6" applyNumberFormat="1" applyFont="1" applyFill="1">
      <alignment vertical="center"/>
    </xf>
    <xf numFmtId="0" fontId="33" fillId="0" borderId="0" xfId="6" applyNumberFormat="1" applyFont="1">
      <alignment vertical="center"/>
    </xf>
    <xf numFmtId="14" fontId="30" fillId="3" borderId="0" xfId="7" applyNumberFormat="1" applyFont="1" applyFill="1" applyBorder="1" applyAlignment="1">
      <alignment horizontal="center" vertical="center"/>
    </xf>
    <xf numFmtId="192" fontId="30" fillId="3" borderId="0" xfId="9" applyNumberFormat="1" applyFont="1" applyFill="1" applyBorder="1" applyAlignment="1">
      <alignment horizontal="center" vertical="center"/>
    </xf>
    <xf numFmtId="193" fontId="30" fillId="3" borderId="88" xfId="9" applyNumberFormat="1" applyFont="1" applyFill="1" applyBorder="1" applyAlignment="1">
      <alignment horizontal="center" vertical="center"/>
    </xf>
    <xf numFmtId="186" fontId="3" fillId="0" borderId="2" xfId="7" applyNumberFormat="1" applyFont="1" applyFill="1" applyBorder="1" applyAlignment="1">
      <alignment horizontal="center" vertical="center"/>
    </xf>
    <xf numFmtId="14" fontId="3" fillId="11" borderId="2" xfId="7" applyNumberFormat="1" applyFont="1" applyFill="1" applyBorder="1" applyAlignment="1">
      <alignment horizontal="center" vertical="center"/>
    </xf>
    <xf numFmtId="14" fontId="3" fillId="0" borderId="2" xfId="7" applyNumberFormat="1" applyFont="1" applyFill="1" applyBorder="1" applyAlignment="1">
      <alignment horizontal="center" vertical="center"/>
    </xf>
    <xf numFmtId="14" fontId="31" fillId="0" borderId="2" xfId="7" applyNumberFormat="1" applyFont="1" applyFill="1" applyBorder="1" applyAlignment="1">
      <alignment horizontal="center" vertical="center"/>
    </xf>
    <xf numFmtId="188" fontId="3" fillId="0" borderId="2" xfId="7" applyNumberFormat="1" applyFont="1" applyFill="1" applyBorder="1">
      <alignment vertical="center"/>
    </xf>
    <xf numFmtId="188" fontId="3" fillId="0" borderId="89" xfId="7" applyNumberFormat="1" applyFont="1" applyFill="1" applyBorder="1">
      <alignment vertical="center"/>
    </xf>
    <xf numFmtId="188" fontId="3" fillId="0" borderId="90" xfId="7" applyNumberFormat="1" applyFont="1" applyFill="1" applyBorder="1">
      <alignment vertical="center"/>
    </xf>
    <xf numFmtId="14" fontId="3" fillId="0" borderId="91" xfId="7" applyNumberFormat="1" applyFont="1" applyFill="1" applyBorder="1" applyAlignment="1">
      <alignment horizontal="center" vertical="center"/>
    </xf>
    <xf numFmtId="0" fontId="40" fillId="0" borderId="0" xfId="6" applyNumberFormat="1" applyFont="1">
      <alignment vertical="center"/>
    </xf>
    <xf numFmtId="176" fontId="39" fillId="0" borderId="0" xfId="6" applyNumberFormat="1" applyFont="1">
      <alignment vertical="center"/>
    </xf>
    <xf numFmtId="176" fontId="40" fillId="0" borderId="0" xfId="6" applyNumberFormat="1" applyFont="1">
      <alignment vertical="center"/>
    </xf>
    <xf numFmtId="176" fontId="3" fillId="3" borderId="0" xfId="6" applyNumberFormat="1" applyFont="1" applyFill="1">
      <alignment vertical="center"/>
    </xf>
    <xf numFmtId="0" fontId="35" fillId="3" borderId="0" xfId="6" applyNumberFormat="1" applyFont="1" applyFill="1" applyBorder="1" applyAlignment="1">
      <alignment horizontal="center" vertical="center"/>
    </xf>
    <xf numFmtId="0" fontId="39" fillId="3" borderId="0" xfId="6" applyNumberFormat="1" applyFont="1" applyFill="1" applyBorder="1" applyAlignment="1">
      <alignment horizontal="center" vertical="center"/>
    </xf>
    <xf numFmtId="0" fontId="39" fillId="0" borderId="0" xfId="6" applyNumberFormat="1" applyFont="1" applyFill="1" applyAlignment="1">
      <alignment horizontal="right" vertical="center"/>
    </xf>
    <xf numFmtId="186" fontId="3" fillId="3" borderId="57" xfId="7" applyNumberFormat="1" applyFont="1" applyFill="1" applyBorder="1" applyAlignment="1">
      <alignment horizontal="center" vertical="center"/>
    </xf>
    <xf numFmtId="14" fontId="30" fillId="3" borderId="57" xfId="7" applyNumberFormat="1" applyFont="1" applyFill="1" applyBorder="1" applyAlignment="1">
      <alignment horizontal="center" vertical="center"/>
    </xf>
    <xf numFmtId="14" fontId="3" fillId="3" borderId="57" xfId="7" applyNumberFormat="1" applyFont="1" applyFill="1" applyBorder="1" applyAlignment="1">
      <alignment horizontal="center" vertical="center"/>
    </xf>
    <xf numFmtId="14" fontId="31" fillId="3" borderId="57" xfId="7" applyNumberFormat="1" applyFont="1" applyFill="1" applyBorder="1" applyAlignment="1">
      <alignment horizontal="center" vertical="center"/>
    </xf>
    <xf numFmtId="188" fontId="21" fillId="3" borderId="57" xfId="7" applyNumberFormat="1" applyFont="1" applyFill="1" applyBorder="1">
      <alignment vertical="center"/>
    </xf>
    <xf numFmtId="188" fontId="3" fillId="0" borderId="15" xfId="7" applyNumberFormat="1" applyFont="1" applyFill="1" applyBorder="1">
      <alignment vertical="center"/>
    </xf>
    <xf numFmtId="188" fontId="3" fillId="0" borderId="66" xfId="7" applyNumberFormat="1" applyFont="1" applyFill="1" applyBorder="1">
      <alignment vertical="center"/>
    </xf>
    <xf numFmtId="188" fontId="3" fillId="0" borderId="92" xfId="7" applyNumberFormat="1" applyFont="1" applyFill="1" applyBorder="1">
      <alignment vertical="center"/>
    </xf>
    <xf numFmtId="188" fontId="3" fillId="0" borderId="0" xfId="6" applyNumberFormat="1" applyFont="1">
      <alignment vertical="center"/>
    </xf>
    <xf numFmtId="186" fontId="3" fillId="0" borderId="0" xfId="6" applyNumberFormat="1" applyFont="1">
      <alignment vertical="center"/>
    </xf>
    <xf numFmtId="188" fontId="33" fillId="0" borderId="0" xfId="7" applyNumberFormat="1" applyFont="1" applyFill="1" applyBorder="1">
      <alignment vertical="center"/>
    </xf>
    <xf numFmtId="188" fontId="3" fillId="3" borderId="0" xfId="7" applyNumberFormat="1" applyFont="1" applyFill="1" applyBorder="1">
      <alignment vertical="center"/>
    </xf>
    <xf numFmtId="188" fontId="3" fillId="0" borderId="0" xfId="6" applyNumberFormat="1" applyFont="1" applyFill="1" applyBorder="1">
      <alignment vertical="center"/>
    </xf>
    <xf numFmtId="14" fontId="33" fillId="3" borderId="0" xfId="7" applyNumberFormat="1" applyFont="1" applyFill="1" applyBorder="1" applyAlignment="1">
      <alignment horizontal="center" vertical="center"/>
    </xf>
    <xf numFmtId="194" fontId="3" fillId="3" borderId="0" xfId="7" applyNumberFormat="1" applyFont="1" applyFill="1" applyBorder="1">
      <alignment vertical="center"/>
    </xf>
    <xf numFmtId="188" fontId="33" fillId="3" borderId="0" xfId="7" applyNumberFormat="1" applyFont="1" applyFill="1" applyBorder="1">
      <alignment vertical="center"/>
    </xf>
    <xf numFmtId="41" fontId="3" fillId="3" borderId="2" xfId="7" applyNumberFormat="1" applyFont="1" applyFill="1" applyBorder="1" applyAlignment="1">
      <alignment horizontal="center" vertical="center"/>
    </xf>
    <xf numFmtId="14" fontId="3" fillId="3" borderId="2" xfId="7" applyNumberFormat="1" applyFont="1" applyFill="1" applyBorder="1" applyAlignment="1">
      <alignment horizontal="center" vertical="center"/>
    </xf>
    <xf numFmtId="14" fontId="21" fillId="3" borderId="2" xfId="7" applyNumberFormat="1" applyFont="1" applyFill="1" applyBorder="1" applyAlignment="1">
      <alignment horizontal="center" vertical="center"/>
    </xf>
    <xf numFmtId="14" fontId="21" fillId="3" borderId="2" xfId="6" applyNumberFormat="1" applyFont="1" applyFill="1" applyBorder="1" applyAlignment="1">
      <alignment horizontal="center" vertical="center"/>
    </xf>
    <xf numFmtId="188" fontId="3" fillId="3" borderId="2" xfId="7" applyNumberFormat="1" applyFont="1" applyFill="1" applyBorder="1">
      <alignment vertical="center"/>
    </xf>
    <xf numFmtId="188" fontId="28" fillId="0" borderId="89" xfId="7" applyNumberFormat="1" applyFont="1" applyFill="1" applyBorder="1">
      <alignment vertical="center"/>
    </xf>
    <xf numFmtId="188" fontId="28" fillId="0" borderId="90" xfId="7" applyNumberFormat="1" applyFont="1" applyFill="1" applyBorder="1">
      <alignment vertical="center"/>
    </xf>
    <xf numFmtId="188" fontId="3" fillId="0" borderId="91" xfId="7" applyNumberFormat="1" applyFont="1" applyFill="1" applyBorder="1">
      <alignment vertical="center"/>
    </xf>
    <xf numFmtId="188" fontId="30" fillId="0" borderId="0" xfId="6" applyNumberFormat="1" applyFont="1">
      <alignment vertical="center"/>
    </xf>
    <xf numFmtId="188" fontId="21" fillId="0" borderId="91" xfId="7" applyNumberFormat="1" applyFont="1" applyFill="1" applyBorder="1">
      <alignment vertical="center"/>
    </xf>
    <xf numFmtId="195" fontId="3" fillId="0" borderId="0" xfId="9" applyNumberFormat="1" applyFont="1">
      <alignment vertical="center"/>
    </xf>
    <xf numFmtId="41" fontId="3" fillId="3" borderId="55" xfId="7" applyNumberFormat="1" applyFont="1" applyFill="1" applyBorder="1" applyAlignment="1">
      <alignment horizontal="center" vertical="center"/>
    </xf>
    <xf numFmtId="14" fontId="3" fillId="3" borderId="55" xfId="7" applyNumberFormat="1" applyFont="1" applyFill="1" applyBorder="1" applyAlignment="1">
      <alignment horizontal="center" vertical="center"/>
    </xf>
    <xf numFmtId="14" fontId="21" fillId="3" borderId="55" xfId="7" applyNumberFormat="1" applyFont="1" applyFill="1" applyBorder="1" applyAlignment="1">
      <alignment horizontal="center" vertical="center"/>
    </xf>
    <xf numFmtId="14" fontId="30" fillId="3" borderId="55" xfId="6" applyNumberFormat="1" applyFont="1" applyFill="1" applyBorder="1" applyAlignment="1">
      <alignment horizontal="center" vertical="center"/>
    </xf>
    <xf numFmtId="188" fontId="3" fillId="3" borderId="55" xfId="7" applyNumberFormat="1" applyFont="1" applyFill="1" applyBorder="1">
      <alignment vertical="center"/>
    </xf>
    <xf numFmtId="188" fontId="28" fillId="0" borderId="8" xfId="7" applyNumberFormat="1" applyFont="1" applyFill="1" applyBorder="1">
      <alignment vertical="center"/>
    </xf>
    <xf numFmtId="188" fontId="28" fillId="0" borderId="4" xfId="7" applyNumberFormat="1" applyFont="1" applyFill="1" applyBorder="1">
      <alignment vertical="center"/>
    </xf>
    <xf numFmtId="188" fontId="3" fillId="0" borderId="72" xfId="7" applyNumberFormat="1" applyFont="1" applyFill="1" applyBorder="1">
      <alignment vertical="center"/>
    </xf>
    <xf numFmtId="186" fontId="3" fillId="0" borderId="93" xfId="6" applyNumberFormat="1" applyFont="1" applyBorder="1">
      <alignment vertical="center"/>
    </xf>
    <xf numFmtId="188" fontId="33" fillId="0" borderId="93" xfId="7" applyNumberFormat="1" applyFont="1" applyFill="1" applyBorder="1">
      <alignment vertical="center"/>
    </xf>
    <xf numFmtId="188" fontId="3" fillId="0" borderId="93" xfId="7" applyNumberFormat="1" applyFont="1" applyFill="1" applyBorder="1">
      <alignment vertical="center"/>
    </xf>
    <xf numFmtId="188" fontId="3" fillId="3" borderId="93" xfId="7" applyNumberFormat="1" applyFont="1" applyFill="1" applyBorder="1">
      <alignment vertical="center"/>
    </xf>
    <xf numFmtId="14" fontId="30" fillId="3" borderId="2" xfId="6" applyNumberFormat="1" applyFont="1" applyFill="1" applyBorder="1" applyAlignment="1">
      <alignment horizontal="center" vertical="center"/>
    </xf>
    <xf numFmtId="188" fontId="30" fillId="16" borderId="2" xfId="7" applyNumberFormat="1" applyFont="1" applyFill="1" applyBorder="1">
      <alignment vertical="center"/>
    </xf>
    <xf numFmtId="188" fontId="3" fillId="16" borderId="89" xfId="7" applyNumberFormat="1" applyFont="1" applyFill="1" applyBorder="1">
      <alignment vertical="center"/>
    </xf>
    <xf numFmtId="188" fontId="3" fillId="16" borderId="90" xfId="7" applyNumberFormat="1" applyFont="1" applyFill="1" applyBorder="1">
      <alignment vertical="center"/>
    </xf>
    <xf numFmtId="188" fontId="3" fillId="16" borderId="91" xfId="7" applyNumberFormat="1" applyFont="1" applyFill="1" applyBorder="1">
      <alignment vertical="center"/>
    </xf>
    <xf numFmtId="188" fontId="3" fillId="17" borderId="0" xfId="7" applyNumberFormat="1" applyFont="1" applyFill="1" applyBorder="1">
      <alignment vertical="center"/>
    </xf>
    <xf numFmtId="0" fontId="30" fillId="0" borderId="0" xfId="6" applyNumberFormat="1" applyFont="1" applyAlignment="1">
      <alignment horizontal="right" vertical="center"/>
    </xf>
    <xf numFmtId="41" fontId="3" fillId="3" borderId="2" xfId="7" applyNumberFormat="1" applyFont="1" applyFill="1" applyBorder="1" applyAlignment="1">
      <alignment vertical="center"/>
    </xf>
    <xf numFmtId="14" fontId="33" fillId="3" borderId="2" xfId="7" applyNumberFormat="1" applyFont="1" applyFill="1" applyBorder="1" applyAlignment="1">
      <alignment horizontal="center" vertical="center"/>
    </xf>
    <xf numFmtId="14" fontId="33" fillId="3" borderId="2" xfId="6" applyNumberFormat="1" applyFont="1" applyFill="1" applyBorder="1" applyAlignment="1">
      <alignment horizontal="center" vertical="center"/>
    </xf>
    <xf numFmtId="188" fontId="30" fillId="3" borderId="2" xfId="7" applyNumberFormat="1" applyFont="1" applyFill="1" applyBorder="1">
      <alignment vertical="center"/>
    </xf>
    <xf numFmtId="188" fontId="30" fillId="0" borderId="89" xfId="7" applyNumberFormat="1" applyFont="1" applyFill="1" applyBorder="1">
      <alignment vertical="center"/>
    </xf>
    <xf numFmtId="188" fontId="30" fillId="0" borderId="90" xfId="7" applyNumberFormat="1" applyFont="1" applyFill="1" applyBorder="1">
      <alignment vertical="center"/>
    </xf>
    <xf numFmtId="188" fontId="30" fillId="0" borderId="91" xfId="7" applyNumberFormat="1" applyFont="1" applyFill="1" applyBorder="1">
      <alignment vertical="center"/>
    </xf>
    <xf numFmtId="0" fontId="3" fillId="17" borderId="0" xfId="6" applyNumberFormat="1" applyFont="1" applyFill="1">
      <alignment vertical="center"/>
    </xf>
    <xf numFmtId="0" fontId="3" fillId="18" borderId="0" xfId="6" applyNumberFormat="1" applyFont="1" applyFill="1">
      <alignment vertical="center"/>
    </xf>
    <xf numFmtId="41" fontId="3" fillId="3" borderId="24" xfId="7" applyNumberFormat="1" applyFont="1" applyFill="1" applyBorder="1" applyAlignment="1">
      <alignment vertical="center"/>
    </xf>
    <xf numFmtId="14" fontId="28" fillId="3" borderId="24" xfId="7" applyNumberFormat="1" applyFont="1" applyFill="1" applyBorder="1" applyAlignment="1">
      <alignment horizontal="center" vertical="center"/>
    </xf>
    <xf numFmtId="14" fontId="3" fillId="3" borderId="24" xfId="7" applyNumberFormat="1" applyFont="1" applyFill="1" applyBorder="1" applyAlignment="1">
      <alignment horizontal="center" vertical="center"/>
    </xf>
    <xf numFmtId="14" fontId="33" fillId="3" borderId="24" xfId="7" applyNumberFormat="1" applyFont="1" applyFill="1" applyBorder="1" applyAlignment="1">
      <alignment horizontal="center" vertical="center"/>
    </xf>
    <xf numFmtId="188" fontId="28" fillId="3" borderId="2" xfId="7" applyNumberFormat="1" applyFont="1" applyFill="1" applyBorder="1">
      <alignment vertical="center"/>
    </xf>
    <xf numFmtId="188" fontId="30" fillId="0" borderId="94" xfId="7" applyNumberFormat="1" applyFont="1" applyFill="1" applyBorder="1">
      <alignment vertical="center"/>
    </xf>
    <xf numFmtId="188" fontId="30" fillId="0" borderId="95" xfId="7" applyNumberFormat="1" applyFont="1" applyFill="1" applyBorder="1">
      <alignment vertical="center"/>
    </xf>
    <xf numFmtId="188" fontId="30" fillId="0" borderId="96" xfId="7" applyNumberFormat="1" applyFont="1" applyFill="1" applyBorder="1">
      <alignment vertical="center"/>
    </xf>
    <xf numFmtId="188" fontId="3" fillId="0" borderId="0" xfId="6" applyNumberFormat="1" applyFont="1" applyFill="1">
      <alignment vertical="center"/>
    </xf>
    <xf numFmtId="188" fontId="21" fillId="19" borderId="0" xfId="7" applyNumberFormat="1" applyFont="1" applyFill="1" applyBorder="1">
      <alignment vertical="center"/>
    </xf>
    <xf numFmtId="41" fontId="3" fillId="0" borderId="65" xfId="7" applyNumberFormat="1" applyFont="1" applyBorder="1" applyAlignment="1">
      <alignment horizontal="left" vertical="center" indent="1"/>
    </xf>
    <xf numFmtId="0" fontId="3" fillId="0" borderId="53" xfId="6" applyNumberFormat="1" applyFont="1" applyBorder="1" applyAlignment="1">
      <alignment horizontal="left" vertical="center" indent="5"/>
    </xf>
    <xf numFmtId="0" fontId="3" fillId="0" borderId="17" xfId="6" applyNumberFormat="1" applyFont="1" applyBorder="1" applyAlignment="1">
      <alignment horizontal="left" vertical="center" indent="5"/>
    </xf>
    <xf numFmtId="188" fontId="3" fillId="0" borderId="16" xfId="7" applyNumberFormat="1" applyFont="1" applyFill="1" applyBorder="1">
      <alignment vertical="center"/>
    </xf>
    <xf numFmtId="188" fontId="3" fillId="0" borderId="9" xfId="7" applyNumberFormat="1" applyFont="1" applyFill="1" applyBorder="1">
      <alignment vertical="center"/>
    </xf>
    <xf numFmtId="188" fontId="3" fillId="0" borderId="10" xfId="7" applyNumberFormat="1" applyFont="1" applyFill="1" applyBorder="1">
      <alignment vertical="center"/>
    </xf>
    <xf numFmtId="188" fontId="3" fillId="0" borderId="11" xfId="7" applyNumberFormat="1" applyFont="1" applyFill="1" applyBorder="1">
      <alignment vertical="center"/>
    </xf>
    <xf numFmtId="188" fontId="3" fillId="3" borderId="83" xfId="6" applyNumberFormat="1" applyFont="1" applyFill="1" applyBorder="1">
      <alignment vertical="center"/>
    </xf>
    <xf numFmtId="188" fontId="33" fillId="0" borderId="83" xfId="7" applyNumberFormat="1" applyFont="1" applyFill="1" applyBorder="1">
      <alignment vertical="center"/>
    </xf>
    <xf numFmtId="188" fontId="3" fillId="0" borderId="83" xfId="7" applyNumberFormat="1" applyFont="1" applyFill="1" applyBorder="1">
      <alignment vertical="center"/>
    </xf>
    <xf numFmtId="188" fontId="3" fillId="3" borderId="83" xfId="7" applyNumberFormat="1" applyFont="1" applyFill="1" applyBorder="1">
      <alignment vertical="center"/>
    </xf>
    <xf numFmtId="0" fontId="3" fillId="3" borderId="0" xfId="6" applyNumberFormat="1" applyFont="1" applyFill="1" applyAlignment="1">
      <alignment horizontal="center" vertical="center"/>
    </xf>
    <xf numFmtId="188" fontId="33" fillId="3" borderId="83" xfId="6" applyNumberFormat="1" applyFont="1" applyFill="1" applyBorder="1">
      <alignment vertical="center"/>
    </xf>
    <xf numFmtId="188" fontId="3" fillId="3" borderId="63" xfId="6" applyNumberFormat="1" applyFont="1" applyFill="1" applyBorder="1">
      <alignment vertical="center"/>
    </xf>
    <xf numFmtId="188" fontId="33" fillId="0" borderId="83" xfId="6" applyNumberFormat="1" applyFont="1" applyFill="1" applyBorder="1">
      <alignment vertical="center"/>
    </xf>
    <xf numFmtId="41" fontId="3" fillId="0" borderId="0" xfId="7" applyNumberFormat="1" applyFont="1" applyBorder="1" applyAlignment="1">
      <alignment horizontal="left" vertical="center" indent="1"/>
    </xf>
    <xf numFmtId="0" fontId="3" fillId="0" borderId="0" xfId="6" applyNumberFormat="1" applyFont="1" applyBorder="1" applyAlignment="1">
      <alignment horizontal="left" vertical="center" indent="5"/>
    </xf>
    <xf numFmtId="193" fontId="33" fillId="3" borderId="0" xfId="9" applyNumberFormat="1" applyFont="1" applyFill="1" applyBorder="1" applyAlignment="1">
      <alignment horizontal="center" vertical="center"/>
    </xf>
    <xf numFmtId="193" fontId="3" fillId="3" borderId="0" xfId="9" applyNumberFormat="1" applyFont="1" applyFill="1" applyBorder="1" applyAlignment="1">
      <alignment horizontal="center" vertical="center"/>
    </xf>
    <xf numFmtId="193" fontId="33" fillId="0" borderId="0" xfId="9" applyNumberFormat="1" applyFont="1" applyFill="1" applyBorder="1" applyAlignment="1">
      <alignment horizontal="center" vertical="center"/>
    </xf>
    <xf numFmtId="0" fontId="30" fillId="0" borderId="0" xfId="6" applyNumberFormat="1" applyFont="1">
      <alignment vertical="center"/>
    </xf>
    <xf numFmtId="0" fontId="3" fillId="15" borderId="38" xfId="6" applyNumberFormat="1" applyFont="1" applyFill="1" applyBorder="1" applyAlignment="1">
      <alignment horizontal="center" vertical="center"/>
    </xf>
    <xf numFmtId="0" fontId="3" fillId="15" borderId="53" xfId="6" applyNumberFormat="1" applyFont="1" applyFill="1" applyBorder="1" applyAlignment="1">
      <alignment horizontal="center" vertical="center"/>
    </xf>
    <xf numFmtId="0" fontId="3" fillId="15" borderId="97" xfId="6" applyNumberFormat="1" applyFont="1" applyFill="1" applyBorder="1" applyAlignment="1">
      <alignment horizontal="center" vertical="center"/>
    </xf>
    <xf numFmtId="10" fontId="3" fillId="15" borderId="17" xfId="9" applyNumberFormat="1" applyFont="1" applyFill="1" applyBorder="1" applyAlignment="1">
      <alignment horizontal="center" vertical="center"/>
    </xf>
    <xf numFmtId="10" fontId="3" fillId="15" borderId="9" xfId="9" applyNumberFormat="1" applyFont="1" applyFill="1" applyBorder="1" applyAlignment="1">
      <alignment horizontal="center" vertical="center"/>
    </xf>
    <xf numFmtId="10" fontId="3" fillId="15" borderId="10" xfId="9" applyNumberFormat="1" applyFont="1" applyFill="1" applyBorder="1" applyAlignment="1">
      <alignment horizontal="center" vertical="center"/>
    </xf>
    <xf numFmtId="10" fontId="3" fillId="15" borderId="11" xfId="9" applyNumberFormat="1" applyFont="1" applyFill="1" applyBorder="1" applyAlignment="1">
      <alignment horizontal="center" vertical="center"/>
    </xf>
    <xf numFmtId="0" fontId="3" fillId="0" borderId="54" xfId="6" applyNumberFormat="1" applyFont="1" applyFill="1" applyBorder="1" applyAlignment="1">
      <alignment horizontal="left" vertical="center" indent="1"/>
    </xf>
    <xf numFmtId="0" fontId="3" fillId="0" borderId="63" xfId="6" applyNumberFormat="1" applyFont="1" applyFill="1" applyBorder="1" applyAlignment="1">
      <alignment horizontal="left" vertical="center"/>
    </xf>
    <xf numFmtId="0" fontId="3" fillId="0" borderId="63" xfId="6" applyNumberFormat="1" applyFont="1" applyFill="1" applyBorder="1" applyAlignment="1">
      <alignment horizontal="left" vertical="center" indent="2"/>
    </xf>
    <xf numFmtId="0" fontId="3" fillId="0" borderId="98" xfId="6" applyNumberFormat="1" applyFont="1" applyFill="1" applyBorder="1" applyAlignment="1">
      <alignment horizontal="left" vertical="center" indent="2"/>
    </xf>
    <xf numFmtId="10" fontId="3" fillId="0" borderId="58" xfId="9" applyNumberFormat="1" applyFont="1" applyFill="1" applyBorder="1">
      <alignment vertical="center"/>
    </xf>
    <xf numFmtId="10" fontId="3" fillId="0" borderId="85" xfId="9" applyNumberFormat="1" applyFont="1" applyFill="1" applyBorder="1">
      <alignment vertical="center"/>
    </xf>
    <xf numFmtId="10" fontId="3" fillId="0" borderId="86" xfId="9" applyNumberFormat="1" applyFont="1" applyFill="1" applyBorder="1">
      <alignment vertical="center"/>
    </xf>
    <xf numFmtId="10" fontId="3" fillId="0" borderId="87" xfId="9" applyNumberFormat="1" applyFont="1" applyFill="1" applyBorder="1">
      <alignment vertical="center"/>
    </xf>
    <xf numFmtId="0" fontId="3" fillId="0" borderId="99" xfId="6" applyNumberFormat="1" applyFont="1" applyFill="1" applyBorder="1" applyAlignment="1">
      <alignment horizontal="left" vertical="center" indent="1"/>
    </xf>
    <xf numFmtId="0" fontId="3" fillId="0" borderId="93" xfId="6" applyNumberFormat="1" applyFont="1" applyFill="1" applyBorder="1" applyAlignment="1">
      <alignment horizontal="left" vertical="center" indent="2"/>
    </xf>
    <xf numFmtId="0" fontId="3" fillId="0" borderId="100" xfId="6" applyNumberFormat="1" applyFont="1" applyFill="1" applyBorder="1" applyAlignment="1">
      <alignment horizontal="left" vertical="center" indent="2"/>
    </xf>
    <xf numFmtId="10" fontId="21" fillId="0" borderId="101" xfId="9" applyNumberFormat="1" applyFont="1" applyFill="1" applyBorder="1">
      <alignment vertical="center"/>
    </xf>
    <xf numFmtId="10" fontId="21" fillId="0" borderId="8" xfId="9" applyNumberFormat="1" applyFont="1" applyFill="1" applyBorder="1">
      <alignment vertical="center"/>
    </xf>
    <xf numFmtId="10" fontId="21" fillId="0" borderId="4" xfId="9" applyNumberFormat="1" applyFont="1" applyFill="1" applyBorder="1">
      <alignment vertical="center"/>
    </xf>
    <xf numFmtId="10" fontId="21" fillId="0" borderId="72" xfId="9" applyNumberFormat="1" applyFont="1" applyFill="1" applyBorder="1">
      <alignment vertical="center"/>
    </xf>
    <xf numFmtId="188" fontId="3" fillId="0" borderId="63" xfId="6" applyNumberFormat="1" applyFont="1" applyBorder="1">
      <alignment vertical="center"/>
    </xf>
    <xf numFmtId="0" fontId="3" fillId="0" borderId="65" xfId="6" applyNumberFormat="1" applyFont="1" applyFill="1" applyBorder="1" applyAlignment="1">
      <alignment horizontal="left" vertical="center" indent="1"/>
    </xf>
    <xf numFmtId="0" fontId="3" fillId="0" borderId="64" xfId="6" applyNumberFormat="1" applyFont="1" applyFill="1" applyBorder="1" applyAlignment="1">
      <alignment horizontal="left" vertical="center" indent="2"/>
    </xf>
    <xf numFmtId="0" fontId="3" fillId="0" borderId="102" xfId="6" applyNumberFormat="1" applyFont="1" applyFill="1" applyBorder="1" applyAlignment="1">
      <alignment horizontal="left" vertical="center" indent="2"/>
    </xf>
    <xf numFmtId="10" fontId="3" fillId="0" borderId="103" xfId="9" applyNumberFormat="1" applyFont="1" applyFill="1" applyBorder="1">
      <alignment vertical="center"/>
    </xf>
    <xf numFmtId="10" fontId="3" fillId="0" borderId="94" xfId="9" applyNumberFormat="1" applyFont="1" applyFill="1" applyBorder="1">
      <alignment vertical="center"/>
    </xf>
    <xf numFmtId="10" fontId="3" fillId="0" borderId="95" xfId="9" applyNumberFormat="1" applyFont="1" applyFill="1" applyBorder="1">
      <alignment vertical="center"/>
    </xf>
    <xf numFmtId="10" fontId="3" fillId="0" borderId="96" xfId="9" applyNumberFormat="1" applyFont="1" applyFill="1" applyBorder="1">
      <alignment vertical="center"/>
    </xf>
    <xf numFmtId="10" fontId="6" fillId="0" borderId="0" xfId="9" applyNumberFormat="1" applyFont="1" applyFill="1" applyBorder="1">
      <alignment vertical="center"/>
    </xf>
    <xf numFmtId="0" fontId="3" fillId="0" borderId="63" xfId="6" applyNumberFormat="1" applyFont="1" applyFill="1" applyBorder="1" applyAlignment="1">
      <alignment vertical="center"/>
    </xf>
    <xf numFmtId="0" fontId="3" fillId="0" borderId="98" xfId="6" applyNumberFormat="1" applyFont="1" applyFill="1" applyBorder="1" applyAlignment="1">
      <alignment vertical="center"/>
    </xf>
    <xf numFmtId="9" fontId="3" fillId="0" borderId="0" xfId="6" applyNumberFormat="1" applyFont="1">
      <alignment vertical="center"/>
    </xf>
    <xf numFmtId="0" fontId="3" fillId="0" borderId="59" xfId="6" applyNumberFormat="1" applyFont="1" applyFill="1" applyBorder="1" applyAlignment="1">
      <alignment horizontal="left" vertical="center" indent="1"/>
    </xf>
    <xf numFmtId="190" fontId="3" fillId="0" borderId="100" xfId="6" applyNumberFormat="1" applyFont="1" applyFill="1" applyBorder="1" applyAlignment="1">
      <alignment horizontal="center" vertical="center"/>
    </xf>
    <xf numFmtId="196" fontId="3" fillId="0" borderId="60" xfId="7" applyNumberFormat="1" applyFont="1" applyFill="1" applyBorder="1">
      <alignment vertical="center"/>
    </xf>
    <xf numFmtId="196" fontId="3" fillId="0" borderId="89" xfId="7" applyNumberFormat="1" applyFont="1" applyFill="1" applyBorder="1">
      <alignment vertical="center"/>
    </xf>
    <xf numFmtId="196" fontId="3" fillId="0" borderId="90" xfId="7" applyNumberFormat="1" applyFont="1" applyFill="1" applyBorder="1">
      <alignment vertical="center"/>
    </xf>
    <xf numFmtId="196" fontId="3" fillId="0" borderId="91" xfId="7" applyNumberFormat="1" applyFont="1" applyFill="1" applyBorder="1">
      <alignment vertical="center"/>
    </xf>
    <xf numFmtId="0" fontId="41" fillId="0" borderId="0" xfId="6" applyNumberFormat="1" applyFont="1">
      <alignment vertical="center"/>
    </xf>
    <xf numFmtId="0" fontId="3" fillId="0" borderId="104" xfId="6" applyNumberFormat="1" applyFont="1" applyFill="1" applyBorder="1" applyAlignment="1">
      <alignment horizontal="left" vertical="center" indent="1"/>
    </xf>
    <xf numFmtId="0" fontId="3" fillId="0" borderId="78" xfId="6" applyNumberFormat="1" applyFont="1" applyFill="1" applyBorder="1" applyAlignment="1">
      <alignment vertical="center"/>
    </xf>
    <xf numFmtId="0" fontId="3" fillId="0" borderId="105" xfId="6" applyNumberFormat="1" applyFont="1" applyFill="1" applyBorder="1" applyAlignment="1">
      <alignment vertical="center"/>
    </xf>
    <xf numFmtId="10" fontId="3" fillId="0" borderId="106" xfId="9" applyNumberFormat="1" applyFont="1" applyFill="1" applyBorder="1">
      <alignment vertical="center"/>
    </xf>
    <xf numFmtId="10" fontId="3" fillId="0" borderId="15" xfId="9" applyNumberFormat="1" applyFont="1" applyFill="1" applyBorder="1">
      <alignment vertical="center"/>
    </xf>
    <xf numFmtId="10" fontId="3" fillId="0" borderId="66" xfId="9" applyNumberFormat="1" applyFont="1" applyFill="1" applyBorder="1">
      <alignment vertical="center"/>
    </xf>
    <xf numFmtId="10" fontId="3" fillId="0" borderId="92" xfId="9" applyNumberFormat="1" applyFont="1" applyFill="1" applyBorder="1">
      <alignment vertical="center"/>
    </xf>
    <xf numFmtId="0" fontId="3" fillId="0" borderId="0" xfId="6" applyNumberFormat="1" applyFont="1" applyFill="1" applyBorder="1" applyAlignment="1">
      <alignment vertical="center"/>
    </xf>
    <xf numFmtId="0" fontId="3" fillId="0" borderId="107" xfId="6" applyNumberFormat="1" applyFont="1" applyFill="1" applyBorder="1" applyAlignment="1">
      <alignment vertical="center"/>
    </xf>
    <xf numFmtId="10" fontId="21" fillId="0" borderId="60" xfId="9" applyNumberFormat="1" applyFont="1" applyFill="1" applyBorder="1">
      <alignment vertical="center"/>
    </xf>
    <xf numFmtId="10" fontId="21" fillId="0" borderId="89" xfId="9" applyNumberFormat="1" applyFont="1" applyFill="1" applyBorder="1">
      <alignment vertical="center"/>
    </xf>
    <xf numFmtId="10" fontId="21" fillId="0" borderId="90" xfId="9" applyNumberFormat="1" applyFont="1" applyFill="1" applyBorder="1">
      <alignment vertical="center"/>
    </xf>
    <xf numFmtId="10" fontId="21" fillId="0" borderId="91" xfId="9" applyNumberFormat="1" applyFont="1" applyFill="1" applyBorder="1">
      <alignment vertical="center"/>
    </xf>
    <xf numFmtId="188" fontId="3" fillId="0" borderId="83" xfId="6" applyNumberFormat="1" applyFont="1" applyBorder="1">
      <alignment vertical="center"/>
    </xf>
    <xf numFmtId="0" fontId="3" fillId="0" borderId="93" xfId="6" applyNumberFormat="1" applyFont="1" applyFill="1" applyBorder="1" applyAlignment="1">
      <alignment vertical="center"/>
    </xf>
    <xf numFmtId="0" fontId="42" fillId="0" borderId="0" xfId="6" applyNumberFormat="1" applyFont="1" applyBorder="1" applyAlignment="1">
      <alignment horizontal="center" vertical="center"/>
    </xf>
    <xf numFmtId="10" fontId="6" fillId="0" borderId="81" xfId="9" applyNumberFormat="1" applyFont="1" applyBorder="1">
      <alignment vertical="center"/>
    </xf>
    <xf numFmtId="197" fontId="3" fillId="0" borderId="0" xfId="9" applyNumberFormat="1" applyFont="1">
      <alignment vertical="center"/>
    </xf>
    <xf numFmtId="10" fontId="6" fillId="0" borderId="0" xfId="9" applyNumberFormat="1" applyFont="1" applyBorder="1">
      <alignment vertical="center"/>
    </xf>
    <xf numFmtId="41" fontId="3" fillId="0" borderId="0" xfId="6" applyNumberFormat="1" applyFont="1" applyBorder="1">
      <alignment vertical="center"/>
    </xf>
    <xf numFmtId="0" fontId="29" fillId="0" borderId="0" xfId="6" applyNumberFormat="1" applyFont="1" applyAlignment="1">
      <alignment horizontal="left" vertical="center" indent="5"/>
    </xf>
    <xf numFmtId="0" fontId="6" fillId="0" borderId="0" xfId="6" applyNumberFormat="1" applyFont="1" applyFill="1">
      <alignment vertical="center"/>
    </xf>
    <xf numFmtId="0" fontId="6" fillId="14" borderId="0" xfId="6" applyNumberFormat="1" applyFont="1" applyFill="1">
      <alignment vertical="center"/>
    </xf>
    <xf numFmtId="0" fontId="3" fillId="14" borderId="0" xfId="6" applyNumberFormat="1" applyFont="1" applyFill="1">
      <alignment vertical="center"/>
    </xf>
    <xf numFmtId="176" fontId="21" fillId="0" borderId="0" xfId="6" applyNumberFormat="1" applyFont="1" applyAlignment="1">
      <alignment horizontal="right" vertical="center"/>
    </xf>
    <xf numFmtId="198" fontId="3" fillId="0" borderId="0" xfId="6" applyNumberFormat="1" applyFont="1" applyFill="1" applyBorder="1">
      <alignment vertical="center"/>
    </xf>
    <xf numFmtId="0" fontId="3" fillId="14" borderId="0" xfId="6" applyNumberFormat="1" applyFont="1" applyFill="1" applyAlignment="1">
      <alignment vertical="center"/>
    </xf>
    <xf numFmtId="198" fontId="30" fillId="14" borderId="0" xfId="6" applyNumberFormat="1" applyFont="1" applyFill="1">
      <alignment vertical="center"/>
    </xf>
    <xf numFmtId="41" fontId="30" fillId="0" borderId="0" xfId="6" applyNumberFormat="1" applyFont="1">
      <alignment vertical="center"/>
    </xf>
    <xf numFmtId="198" fontId="3" fillId="3" borderId="0" xfId="6" applyNumberFormat="1" applyFont="1" applyFill="1" applyBorder="1">
      <alignment vertical="center"/>
    </xf>
    <xf numFmtId="0" fontId="3" fillId="0" borderId="108" xfId="6" applyNumberFormat="1" applyFont="1" applyBorder="1">
      <alignment vertical="center"/>
    </xf>
    <xf numFmtId="10" fontId="33" fillId="0" borderId="78" xfId="6" applyNumberFormat="1" applyFont="1" applyBorder="1">
      <alignment vertical="center"/>
    </xf>
    <xf numFmtId="41" fontId="3" fillId="0" borderId="109" xfId="7" applyNumberFormat="1" applyFont="1" applyBorder="1">
      <alignment vertical="center"/>
    </xf>
    <xf numFmtId="41" fontId="3" fillId="0" borderId="78" xfId="6" applyNumberFormat="1" applyFont="1" applyFill="1" applyBorder="1">
      <alignment vertical="center"/>
    </xf>
    <xf numFmtId="198" fontId="3" fillId="14" borderId="110" xfId="6" applyNumberFormat="1" applyFont="1" applyFill="1" applyBorder="1">
      <alignment vertical="center"/>
    </xf>
    <xf numFmtId="0" fontId="3" fillId="0" borderId="111" xfId="6" applyNumberFormat="1" applyFont="1" applyBorder="1" applyAlignment="1">
      <alignment horizontal="left" vertical="center" indent="1"/>
    </xf>
    <xf numFmtId="41" fontId="21" fillId="0" borderId="0" xfId="7" applyNumberFormat="1" applyFont="1" applyFill="1" applyBorder="1">
      <alignment vertical="center"/>
    </xf>
    <xf numFmtId="41" fontId="3" fillId="0" borderId="112" xfId="7" applyNumberFormat="1" applyFont="1" applyBorder="1">
      <alignment vertical="center"/>
    </xf>
    <xf numFmtId="41" fontId="31" fillId="0" borderId="0" xfId="6" applyNumberFormat="1" applyFont="1">
      <alignment vertical="center"/>
    </xf>
    <xf numFmtId="0" fontId="3" fillId="0" borderId="0" xfId="6" applyNumberFormat="1" applyFont="1">
      <alignment vertical="center"/>
    </xf>
    <xf numFmtId="41" fontId="3" fillId="14" borderId="0" xfId="6" applyNumberFormat="1" applyFont="1" applyFill="1">
      <alignment vertical="center"/>
    </xf>
    <xf numFmtId="41" fontId="30" fillId="0" borderId="0" xfId="6" applyNumberFormat="1" applyFont="1" applyFill="1" applyBorder="1">
      <alignment vertical="center"/>
    </xf>
    <xf numFmtId="10" fontId="21" fillId="0" borderId="0" xfId="6" applyNumberFormat="1" applyFont="1" applyBorder="1">
      <alignment vertical="center"/>
    </xf>
    <xf numFmtId="41" fontId="3" fillId="0" borderId="0" xfId="7" applyNumberFormat="1" applyFont="1" applyFill="1" applyBorder="1">
      <alignment vertical="center"/>
    </xf>
    <xf numFmtId="41" fontId="3" fillId="0" borderId="110" xfId="6" applyNumberFormat="1" applyFont="1" applyBorder="1">
      <alignment vertical="center"/>
    </xf>
    <xf numFmtId="176" fontId="33" fillId="0" borderId="0" xfId="9" applyNumberFormat="1" applyFont="1">
      <alignment vertical="center"/>
    </xf>
    <xf numFmtId="0" fontId="3" fillId="0" borderId="68" xfId="6" applyNumberFormat="1" applyFont="1" applyBorder="1" applyAlignment="1">
      <alignment horizontal="left" vertical="center" indent="1"/>
    </xf>
    <xf numFmtId="10" fontId="21" fillId="0" borderId="93" xfId="6" applyNumberFormat="1" applyFont="1" applyBorder="1">
      <alignment vertical="center"/>
    </xf>
    <xf numFmtId="41" fontId="3" fillId="12" borderId="93" xfId="7" applyNumberFormat="1" applyFont="1" applyFill="1" applyBorder="1">
      <alignment vertical="center"/>
    </xf>
    <xf numFmtId="41" fontId="3" fillId="0" borderId="113" xfId="7" applyNumberFormat="1" applyFont="1" applyBorder="1">
      <alignment vertical="center"/>
    </xf>
    <xf numFmtId="176" fontId="32" fillId="0" borderId="0" xfId="7" applyNumberFormat="1" applyFont="1" applyFill="1" applyBorder="1" applyAlignment="1">
      <alignment horizontal="right" vertical="center" indent="1"/>
    </xf>
    <xf numFmtId="0" fontId="43" fillId="0" borderId="0" xfId="6" applyNumberFormat="1" applyFont="1" applyFill="1" applyAlignment="1">
      <alignment horizontal="left" vertical="center" indent="5"/>
    </xf>
    <xf numFmtId="0" fontId="33" fillId="3" borderId="0" xfId="6" applyNumberFormat="1" applyFont="1" applyFill="1">
      <alignment vertical="center"/>
    </xf>
    <xf numFmtId="0" fontId="3" fillId="0" borderId="108" xfId="6" applyNumberFormat="1" applyFont="1" applyFill="1" applyBorder="1">
      <alignment vertical="center"/>
    </xf>
    <xf numFmtId="0" fontId="3" fillId="0" borderId="78" xfId="6" applyNumberFormat="1" applyFont="1" applyFill="1" applyBorder="1">
      <alignment vertical="center"/>
    </xf>
    <xf numFmtId="41" fontId="3" fillId="0" borderId="109" xfId="7" applyNumberFormat="1" applyFont="1" applyFill="1" applyBorder="1">
      <alignment vertical="center"/>
    </xf>
    <xf numFmtId="0" fontId="33" fillId="0" borderId="0" xfId="6" applyNumberFormat="1" applyFont="1" applyFill="1">
      <alignment vertical="center"/>
    </xf>
    <xf numFmtId="41" fontId="30" fillId="3" borderId="0" xfId="6" applyNumberFormat="1" applyFont="1" applyFill="1">
      <alignment vertical="center"/>
    </xf>
    <xf numFmtId="0" fontId="30" fillId="0" borderId="0" xfId="6" applyNumberFormat="1" applyFont="1" applyAlignment="1">
      <alignment horizontal="left" vertical="center"/>
    </xf>
    <xf numFmtId="0" fontId="44" fillId="0" borderId="0" xfId="6" applyNumberFormat="1" applyFont="1" applyFill="1" applyAlignment="1">
      <alignment horizontal="center" vertical="center"/>
    </xf>
    <xf numFmtId="0" fontId="3" fillId="0" borderId="111" xfId="6" applyNumberFormat="1" applyFont="1" applyFill="1" applyBorder="1">
      <alignment vertical="center"/>
    </xf>
    <xf numFmtId="41" fontId="3" fillId="0" borderId="112" xfId="7" applyNumberFormat="1" applyFont="1" applyFill="1" applyBorder="1">
      <alignment vertical="center"/>
    </xf>
    <xf numFmtId="0" fontId="33" fillId="0" borderId="0" xfId="6" applyNumberFormat="1" applyFont="1" applyFill="1" applyAlignment="1">
      <alignment horizontal="right" vertical="center"/>
    </xf>
    <xf numFmtId="41" fontId="33" fillId="3" borderId="0" xfId="6" applyNumberFormat="1" applyFont="1" applyFill="1">
      <alignment vertical="center"/>
    </xf>
    <xf numFmtId="0" fontId="3" fillId="0" borderId="0" xfId="6" applyNumberFormat="1" applyFont="1" applyAlignment="1">
      <alignment horizontal="center" vertical="center"/>
    </xf>
    <xf numFmtId="0" fontId="42" fillId="3" borderId="0" xfId="6" applyNumberFormat="1" applyFont="1" applyFill="1" applyAlignment="1">
      <alignment horizontal="centerContinuous" vertical="center"/>
    </xf>
    <xf numFmtId="0" fontId="3" fillId="0" borderId="111" xfId="6" applyNumberFormat="1" applyFont="1" applyFill="1" applyBorder="1" applyAlignment="1">
      <alignment horizontal="right" vertical="center"/>
    </xf>
    <xf numFmtId="41" fontId="33" fillId="3" borderId="78" xfId="6" applyNumberFormat="1" applyFont="1" applyFill="1" applyBorder="1">
      <alignment vertical="center"/>
    </xf>
    <xf numFmtId="0" fontId="42" fillId="3" borderId="0" xfId="6" applyNumberFormat="1" applyFont="1" applyFill="1" applyBorder="1" applyAlignment="1">
      <alignment horizontal="center" vertical="center"/>
    </xf>
    <xf numFmtId="0" fontId="45" fillId="0" borderId="0" xfId="6" applyNumberFormat="1" applyFont="1" applyBorder="1" applyAlignment="1">
      <alignment horizontal="center" vertical="center"/>
    </xf>
    <xf numFmtId="198" fontId="28" fillId="12" borderId="0" xfId="6" applyNumberFormat="1" applyFont="1" applyFill="1" applyBorder="1">
      <alignment vertical="center"/>
    </xf>
    <xf numFmtId="198" fontId="28" fillId="0" borderId="0" xfId="6" applyNumberFormat="1" applyFont="1" applyFill="1" applyBorder="1">
      <alignment vertical="center"/>
    </xf>
    <xf numFmtId="198" fontId="28" fillId="3" borderId="0" xfId="6" applyNumberFormat="1" applyFont="1" applyFill="1" applyBorder="1">
      <alignment vertical="center"/>
    </xf>
    <xf numFmtId="198" fontId="33" fillId="0" borderId="0" xfId="6" applyNumberFormat="1" applyFont="1" applyFill="1" applyBorder="1">
      <alignment vertical="center"/>
    </xf>
    <xf numFmtId="198" fontId="3" fillId="0" borderId="0" xfId="6" applyNumberFormat="1" applyFont="1" applyFill="1" applyBorder="1">
      <alignment vertical="center"/>
    </xf>
    <xf numFmtId="198" fontId="21" fillId="12" borderId="0" xfId="6" applyNumberFormat="1" applyFont="1" applyFill="1" applyBorder="1">
      <alignment vertical="center"/>
    </xf>
    <xf numFmtId="0" fontId="46" fillId="0" borderId="0" xfId="6" applyNumberFormat="1" applyFont="1">
      <alignment vertical="center"/>
    </xf>
    <xf numFmtId="198" fontId="3" fillId="0" borderId="0" xfId="6" applyNumberFormat="1" applyFont="1">
      <alignment vertical="center"/>
    </xf>
    <xf numFmtId="41" fontId="30" fillId="19" borderId="0" xfId="6" applyNumberFormat="1" applyFont="1" applyFill="1" applyBorder="1">
      <alignment vertical="center"/>
    </xf>
    <xf numFmtId="41" fontId="33" fillId="11" borderId="0" xfId="6" applyNumberFormat="1" applyFont="1" applyFill="1">
      <alignment vertical="center"/>
    </xf>
    <xf numFmtId="198" fontId="3" fillId="0" borderId="83" xfId="6" applyNumberFormat="1" applyFont="1" applyBorder="1">
      <alignment vertical="center"/>
    </xf>
    <xf numFmtId="0" fontId="3" fillId="0" borderId="111" xfId="6" applyNumberFormat="1" applyFont="1" applyBorder="1">
      <alignment vertical="center"/>
    </xf>
    <xf numFmtId="0" fontId="3" fillId="0" borderId="78" xfId="6" applyNumberFormat="1" applyFont="1" applyBorder="1">
      <alignment vertical="center"/>
    </xf>
    <xf numFmtId="41" fontId="3" fillId="0" borderId="78" xfId="6" applyNumberFormat="1" applyFont="1" applyBorder="1">
      <alignment vertical="center"/>
    </xf>
    <xf numFmtId="0" fontId="3" fillId="0" borderId="112" xfId="6" applyNumberFormat="1" applyFont="1" applyBorder="1">
      <alignment vertical="center"/>
    </xf>
    <xf numFmtId="3" fontId="3" fillId="0" borderId="0" xfId="6" applyNumberFormat="1" applyFont="1">
      <alignment vertical="center"/>
    </xf>
    <xf numFmtId="0" fontId="3" fillId="0" borderId="68" xfId="6" applyNumberFormat="1" applyFont="1" applyBorder="1">
      <alignment vertical="center"/>
    </xf>
    <xf numFmtId="0" fontId="3" fillId="0" borderId="93" xfId="6" applyNumberFormat="1" applyFont="1" applyBorder="1">
      <alignment vertical="center"/>
    </xf>
    <xf numFmtId="9" fontId="32" fillId="20" borderId="93" xfId="7" applyNumberFormat="1" applyFont="1" applyFill="1" applyBorder="1" applyAlignment="1">
      <alignment horizontal="right" vertical="center" indent="1"/>
    </xf>
    <xf numFmtId="43" fontId="3" fillId="0" borderId="113" xfId="7" applyNumberFormat="1" applyFont="1" applyBorder="1">
      <alignment vertical="center"/>
    </xf>
    <xf numFmtId="0" fontId="29" fillId="0" borderId="0" xfId="6" applyNumberFormat="1" applyFont="1" applyFill="1" applyAlignment="1">
      <alignment horizontal="left" vertical="center" indent="5"/>
    </xf>
    <xf numFmtId="0" fontId="3" fillId="3" borderId="0" xfId="6" applyNumberFormat="1" applyFont="1" applyFill="1" applyAlignment="1">
      <alignment horizontal="left" vertical="center"/>
    </xf>
    <xf numFmtId="0" fontId="3" fillId="3" borderId="0" xfId="6" applyNumberFormat="1" applyFont="1" applyFill="1" applyAlignment="1">
      <alignment horizontal="left" vertical="center" indent="1"/>
    </xf>
    <xf numFmtId="198" fontId="3" fillId="3" borderId="0" xfId="6" applyNumberFormat="1" applyFont="1" applyFill="1" applyBorder="1">
      <alignment vertical="center"/>
    </xf>
    <xf numFmtId="198" fontId="3" fillId="0" borderId="78" xfId="6" applyNumberFormat="1" applyFont="1" applyFill="1" applyBorder="1">
      <alignment vertical="center"/>
    </xf>
    <xf numFmtId="198" fontId="3" fillId="3" borderId="78" xfId="6" applyNumberFormat="1" applyFont="1" applyFill="1" applyBorder="1">
      <alignment vertical="center"/>
    </xf>
    <xf numFmtId="198" fontId="3" fillId="14" borderId="78" xfId="6" applyNumberFormat="1" applyFont="1" applyFill="1" applyBorder="1">
      <alignment vertical="center"/>
    </xf>
    <xf numFmtId="198" fontId="33" fillId="3" borderId="0" xfId="6" applyNumberFormat="1" applyFont="1" applyFill="1" applyBorder="1">
      <alignment vertical="center"/>
    </xf>
    <xf numFmtId="189" fontId="28" fillId="0" borderId="0" xfId="8" applyNumberFormat="1" applyFont="1" applyFill="1" applyBorder="1" applyAlignment="1">
      <alignment horizontal="right" vertical="center"/>
    </xf>
    <xf numFmtId="198" fontId="3" fillId="3" borderId="83" xfId="6" applyNumberFormat="1" applyFont="1" applyFill="1" applyBorder="1">
      <alignment vertical="center"/>
    </xf>
    <xf numFmtId="41" fontId="3" fillId="3" borderId="78" xfId="6" applyNumberFormat="1" applyFont="1" applyFill="1" applyBorder="1">
      <alignment vertical="center"/>
    </xf>
    <xf numFmtId="9" fontId="21" fillId="10" borderId="0" xfId="6" applyNumberFormat="1" applyFont="1" applyFill="1" applyAlignment="1">
      <alignment horizontal="right" vertical="center"/>
    </xf>
    <xf numFmtId="41" fontId="3" fillId="0" borderId="93" xfId="7" applyNumberFormat="1" applyFont="1" applyFill="1" applyBorder="1">
      <alignment vertical="center"/>
    </xf>
    <xf numFmtId="41" fontId="3" fillId="11" borderId="0" xfId="6" applyNumberFormat="1" applyFont="1" applyFill="1">
      <alignment vertical="center"/>
    </xf>
    <xf numFmtId="0" fontId="28" fillId="0" borderId="0" xfId="6" applyNumberFormat="1" applyFont="1" applyAlignment="1">
      <alignment horizontal="right" vertical="center"/>
    </xf>
    <xf numFmtId="199" fontId="30" fillId="0" borderId="0" xfId="6" applyNumberFormat="1" applyFont="1" applyFill="1">
      <alignment vertical="center"/>
    </xf>
    <xf numFmtId="41" fontId="3" fillId="3" borderId="79" xfId="6" applyNumberFormat="1" applyFont="1" applyFill="1" applyBorder="1">
      <alignment vertical="center"/>
    </xf>
    <xf numFmtId="188" fontId="3" fillId="0" borderId="0" xfId="7" applyNumberFormat="1" applyFont="1">
      <alignment vertical="center"/>
    </xf>
    <xf numFmtId="41" fontId="28" fillId="10" borderId="0" xfId="6" applyNumberFormat="1" applyFont="1" applyFill="1">
      <alignment vertical="center"/>
    </xf>
    <xf numFmtId="0" fontId="31" fillId="0" borderId="0" xfId="6" applyNumberFormat="1" applyFont="1">
      <alignment vertical="center"/>
    </xf>
    <xf numFmtId="0" fontId="38" fillId="0" borderId="0" xfId="6" applyNumberFormat="1" applyFont="1" applyFill="1">
      <alignment vertical="center"/>
    </xf>
    <xf numFmtId="41" fontId="38" fillId="0" borderId="0" xfId="6" applyNumberFormat="1" applyFont="1" applyFill="1">
      <alignment vertical="center"/>
    </xf>
    <xf numFmtId="0" fontId="32" fillId="0" borderId="0" xfId="6" applyNumberFormat="1" applyFont="1" applyAlignment="1">
      <alignment vertical="center"/>
    </xf>
    <xf numFmtId="0" fontId="32" fillId="0" borderId="0" xfId="6" applyNumberFormat="1" applyFont="1" applyFill="1" applyAlignment="1">
      <alignment horizontal="left" vertical="center" indent="5"/>
    </xf>
    <xf numFmtId="0" fontId="30" fillId="0" borderId="0" xfId="6" applyNumberFormat="1" applyFont="1" applyAlignment="1">
      <alignment horizontal="left" vertical="center" indent="2"/>
    </xf>
    <xf numFmtId="188" fontId="3" fillId="0" borderId="0" xfId="7" applyNumberFormat="1" applyFont="1" applyBorder="1">
      <alignment vertical="center"/>
    </xf>
    <xf numFmtId="0" fontId="31" fillId="0" borderId="0" xfId="6" applyNumberFormat="1" applyFont="1" applyFill="1" applyAlignment="1">
      <alignment horizontal="left" vertical="center" indent="1"/>
    </xf>
    <xf numFmtId="188" fontId="30" fillId="3" borderId="0" xfId="6" applyNumberFormat="1" applyFont="1" applyFill="1">
      <alignment vertical="center"/>
    </xf>
    <xf numFmtId="0" fontId="47" fillId="0" borderId="0" xfId="6" applyNumberFormat="1" applyFont="1" applyBorder="1" applyAlignment="1">
      <alignment horizontal="center" vertical="center"/>
    </xf>
    <xf numFmtId="14" fontId="3" fillId="0" borderId="0" xfId="6" applyNumberFormat="1" applyFont="1" applyAlignment="1">
      <alignment horizontal="center" vertical="center"/>
    </xf>
    <xf numFmtId="14" fontId="3" fillId="3" borderId="0" xfId="6" applyNumberFormat="1" applyFont="1" applyFill="1" applyAlignment="1">
      <alignment horizontal="center" vertical="center"/>
    </xf>
    <xf numFmtId="41" fontId="3" fillId="0" borderId="0" xfId="6" applyNumberFormat="1" applyFont="1" applyFill="1">
      <alignment vertical="center"/>
    </xf>
    <xf numFmtId="0" fontId="35" fillId="0" borderId="0" xfId="6" applyNumberFormat="1" applyFont="1" applyBorder="1" applyAlignment="1">
      <alignment horizontal="center" vertical="center"/>
    </xf>
    <xf numFmtId="0" fontId="39" fillId="0" borderId="0" xfId="6" applyNumberFormat="1" applyFont="1" applyBorder="1" applyAlignment="1">
      <alignment horizontal="center" vertical="center"/>
    </xf>
    <xf numFmtId="198" fontId="3" fillId="10" borderId="0" xfId="6" applyNumberFormat="1" applyFont="1" applyFill="1" applyBorder="1">
      <alignment vertical="center"/>
    </xf>
    <xf numFmtId="199" fontId="3" fillId="20" borderId="0" xfId="6" applyNumberFormat="1" applyFont="1" applyFill="1">
      <alignment vertical="center"/>
    </xf>
    <xf numFmtId="198" fontId="48" fillId="20" borderId="0" xfId="6" applyNumberFormat="1" applyFont="1" applyFill="1" applyBorder="1">
      <alignment vertical="center"/>
    </xf>
    <xf numFmtId="41" fontId="3" fillId="20" borderId="0" xfId="6" applyNumberFormat="1" applyFont="1" applyFill="1">
      <alignment vertical="center"/>
    </xf>
    <xf numFmtId="198" fontId="33" fillId="0" borderId="0" xfId="6" applyNumberFormat="1" applyFont="1">
      <alignment vertical="center"/>
    </xf>
    <xf numFmtId="199" fontId="3" fillId="0" borderId="0" xfId="6" applyNumberFormat="1" applyFont="1" applyFill="1">
      <alignment vertical="center"/>
    </xf>
    <xf numFmtId="41" fontId="3" fillId="0" borderId="79" xfId="6" applyNumberFormat="1" applyFont="1" applyFill="1" applyBorder="1">
      <alignment vertical="center"/>
    </xf>
    <xf numFmtId="41" fontId="33" fillId="0" borderId="79" xfId="6" applyNumberFormat="1" applyFont="1" applyFill="1" applyBorder="1">
      <alignment vertical="center"/>
    </xf>
    <xf numFmtId="0" fontId="49" fillId="0" borderId="0" xfId="6" applyNumberFormat="1" applyFont="1" applyFill="1" applyAlignment="1">
      <alignment horizontal="left" vertical="center" indent="1"/>
    </xf>
    <xf numFmtId="0" fontId="49" fillId="0" borderId="0" xfId="6" applyNumberFormat="1" applyFont="1">
      <alignment vertical="center"/>
    </xf>
    <xf numFmtId="41" fontId="49" fillId="19" borderId="0" xfId="6" applyNumberFormat="1" applyFont="1" applyFill="1">
      <alignment vertical="center"/>
    </xf>
    <xf numFmtId="41" fontId="3" fillId="10" borderId="0" xfId="6" applyNumberFormat="1" applyFont="1" applyFill="1">
      <alignment vertical="center"/>
    </xf>
    <xf numFmtId="41" fontId="48" fillId="0" borderId="0" xfId="6" applyNumberFormat="1" applyFont="1">
      <alignment vertical="center"/>
    </xf>
    <xf numFmtId="10" fontId="38" fillId="0" borderId="0" xfId="6" applyNumberFormat="1" applyFont="1" applyAlignment="1">
      <alignment horizontal="left" vertical="center" indent="1"/>
    </xf>
    <xf numFmtId="188" fontId="49" fillId="3" borderId="0" xfId="6" applyNumberFormat="1" applyFont="1" applyFill="1">
      <alignment vertical="center"/>
    </xf>
    <xf numFmtId="188" fontId="38" fillId="19" borderId="0" xfId="6" applyNumberFormat="1" applyFont="1" applyFill="1">
      <alignment vertical="center"/>
    </xf>
    <xf numFmtId="41" fontId="3" fillId="3" borderId="110" xfId="6" applyNumberFormat="1" applyFont="1" applyFill="1" applyBorder="1">
      <alignment vertical="center"/>
    </xf>
    <xf numFmtId="41" fontId="33" fillId="0" borderId="79" xfId="6" applyNumberFormat="1" applyFont="1" applyBorder="1">
      <alignment vertical="center"/>
    </xf>
    <xf numFmtId="0" fontId="33" fillId="0" borderId="0" xfId="6" applyNumberFormat="1" applyFont="1" applyAlignment="1">
      <alignment horizontal="left" vertical="center" indent="1"/>
    </xf>
    <xf numFmtId="0" fontId="38" fillId="19" borderId="0" xfId="6" applyNumberFormat="1" applyFont="1" applyFill="1">
      <alignment vertical="center"/>
    </xf>
    <xf numFmtId="199" fontId="3" fillId="0" borderId="0" xfId="6" applyNumberFormat="1" applyFont="1">
      <alignment vertical="center"/>
    </xf>
    <xf numFmtId="199" fontId="3" fillId="20" borderId="0" xfId="6" applyNumberFormat="1" applyFont="1" applyFill="1">
      <alignment vertical="center"/>
    </xf>
    <xf numFmtId="41" fontId="3" fillId="0" borderId="110" xfId="6" applyNumberFormat="1" applyFont="1" applyFill="1" applyBorder="1">
      <alignment vertical="center"/>
    </xf>
    <xf numFmtId="0" fontId="30" fillId="0" borderId="0" xfId="6" applyNumberFormat="1" applyFont="1" applyAlignment="1">
      <alignment horizontal="left" vertical="center" indent="1"/>
    </xf>
    <xf numFmtId="10" fontId="38" fillId="0" borderId="0" xfId="6" applyNumberFormat="1" applyFont="1">
      <alignment vertical="center"/>
    </xf>
    <xf numFmtId="9" fontId="21" fillId="0" borderId="0" xfId="6" applyNumberFormat="1" applyFont="1" applyAlignment="1">
      <alignment horizontal="center" vertical="center"/>
    </xf>
    <xf numFmtId="41" fontId="38" fillId="19" borderId="0" xfId="6" applyNumberFormat="1" applyFont="1" applyFill="1">
      <alignment vertical="center"/>
    </xf>
    <xf numFmtId="9" fontId="33" fillId="0" borderId="0" xfId="6" applyNumberFormat="1" applyFont="1" applyAlignment="1">
      <alignment horizontal="center" vertical="center"/>
    </xf>
    <xf numFmtId="188" fontId="3" fillId="10" borderId="0" xfId="6" applyNumberFormat="1" applyFont="1" applyFill="1">
      <alignment vertical="center"/>
    </xf>
    <xf numFmtId="0" fontId="30" fillId="0" borderId="0" xfId="6" quotePrefix="1" applyNumberFormat="1" applyFont="1" applyFill="1">
      <alignment vertical="center"/>
    </xf>
    <xf numFmtId="188" fontId="49" fillId="3" borderId="110" xfId="6" applyNumberFormat="1" applyFont="1" applyFill="1" applyBorder="1">
      <alignment vertical="center"/>
    </xf>
    <xf numFmtId="188" fontId="38" fillId="19" borderId="110" xfId="6" applyNumberFormat="1" applyFont="1" applyFill="1" applyBorder="1">
      <alignment vertical="center"/>
    </xf>
    <xf numFmtId="0" fontId="6" fillId="0" borderId="0" xfId="6" applyNumberFormat="1" applyFont="1" applyBorder="1">
      <alignment vertical="center"/>
    </xf>
    <xf numFmtId="41" fontId="3" fillId="0" borderId="64" xfId="7" applyNumberFormat="1" applyFont="1" applyBorder="1" applyAlignment="1">
      <alignment horizontal="right" vertical="center" indent="1"/>
    </xf>
    <xf numFmtId="0" fontId="6" fillId="0" borderId="0" xfId="6" applyNumberFormat="1" applyFont="1" applyAlignment="1">
      <alignment horizontal="left" vertical="center" indent="6"/>
    </xf>
    <xf numFmtId="0" fontId="6" fillId="0" borderId="0" xfId="6" applyNumberFormat="1" applyFont="1" applyAlignment="1">
      <alignment vertical="center"/>
    </xf>
    <xf numFmtId="14" fontId="3" fillId="0" borderId="0" xfId="6" applyNumberFormat="1" applyFont="1" applyAlignment="1">
      <alignment horizontal="right" vertical="center"/>
    </xf>
    <xf numFmtId="14" fontId="30" fillId="0" borderId="0" xfId="6" applyNumberFormat="1" applyFont="1" applyAlignment="1">
      <alignment horizontal="right" vertical="center"/>
    </xf>
    <xf numFmtId="188" fontId="3" fillId="21" borderId="0" xfId="6" applyNumberFormat="1" applyFont="1" applyFill="1">
      <alignment vertical="center"/>
    </xf>
    <xf numFmtId="188" fontId="3" fillId="11" borderId="0" xfId="6" applyNumberFormat="1" applyFont="1" applyFill="1">
      <alignment vertical="center"/>
    </xf>
    <xf numFmtId="188" fontId="3" fillId="0" borderId="0" xfId="6" applyNumberFormat="1" applyFont="1" applyBorder="1">
      <alignment vertical="center"/>
    </xf>
    <xf numFmtId="188" fontId="21" fillId="11" borderId="0" xfId="6" applyNumberFormat="1" applyFont="1" applyFill="1">
      <alignment vertical="center"/>
    </xf>
    <xf numFmtId="188" fontId="30" fillId="0" borderId="0" xfId="6" applyNumberFormat="1" applyFont="1" applyFill="1">
      <alignment vertical="center"/>
    </xf>
    <xf numFmtId="188" fontId="21" fillId="0" borderId="0" xfId="6" applyNumberFormat="1" applyFont="1" applyFill="1">
      <alignment vertical="center"/>
    </xf>
    <xf numFmtId="0" fontId="3" fillId="19" borderId="0" xfId="6" applyNumberFormat="1" applyFont="1" applyFill="1">
      <alignment vertical="center"/>
    </xf>
    <xf numFmtId="188" fontId="3" fillId="19" borderId="0" xfId="6" applyNumberFormat="1" applyFont="1" applyFill="1">
      <alignment vertical="center"/>
    </xf>
    <xf numFmtId="41" fontId="3" fillId="19" borderId="0" xfId="7" applyNumberFormat="1" applyFont="1" applyFill="1">
      <alignment vertical="center"/>
    </xf>
    <xf numFmtId="0" fontId="3" fillId="0" borderId="0" xfId="6" applyNumberFormat="1" applyFont="1" applyBorder="1" applyAlignment="1">
      <alignment vertical="center"/>
    </xf>
    <xf numFmtId="0" fontId="3" fillId="0" borderId="0" xfId="6" applyNumberFormat="1" applyFont="1" applyAlignment="1">
      <alignment vertical="center"/>
    </xf>
    <xf numFmtId="0" fontId="3" fillId="0" borderId="54" xfId="6" applyNumberFormat="1" applyFont="1" applyBorder="1">
      <alignment vertical="center"/>
    </xf>
    <xf numFmtId="0" fontId="3" fillId="0" borderId="63" xfId="6" applyNumberFormat="1" applyFont="1" applyBorder="1">
      <alignment vertical="center"/>
    </xf>
    <xf numFmtId="176" fontId="38" fillId="0" borderId="63" xfId="9" applyNumberFormat="1" applyFont="1" applyBorder="1" applyAlignment="1">
      <alignment horizontal="center" vertical="center"/>
    </xf>
    <xf numFmtId="176" fontId="38" fillId="0" borderId="58" xfId="6" applyNumberFormat="1" applyFont="1" applyBorder="1" applyAlignment="1">
      <alignment horizontal="center" vertical="center"/>
    </xf>
    <xf numFmtId="0" fontId="3" fillId="0" borderId="59" xfId="6" applyNumberFormat="1" applyFont="1" applyBorder="1">
      <alignment vertical="center"/>
    </xf>
    <xf numFmtId="188" fontId="3" fillId="0" borderId="60" xfId="6" applyNumberFormat="1" applyFont="1" applyBorder="1">
      <alignment vertical="center"/>
    </xf>
    <xf numFmtId="188" fontId="3" fillId="15" borderId="83" xfId="6" applyNumberFormat="1" applyFont="1" applyFill="1" applyBorder="1">
      <alignment vertical="center"/>
    </xf>
    <xf numFmtId="0" fontId="3" fillId="0" borderId="59" xfId="6" applyNumberFormat="1" applyFont="1" applyBorder="1" applyAlignment="1">
      <alignment horizontal="right" vertical="center"/>
    </xf>
    <xf numFmtId="0" fontId="3" fillId="20" borderId="0" xfId="6" applyNumberFormat="1" applyFont="1" applyFill="1" applyBorder="1">
      <alignment vertical="center"/>
    </xf>
    <xf numFmtId="188" fontId="3" fillId="20" borderId="0" xfId="7" applyNumberFormat="1" applyFont="1" applyFill="1" applyBorder="1">
      <alignment vertical="center"/>
    </xf>
    <xf numFmtId="188" fontId="3" fillId="0" borderId="58" xfId="6" applyNumberFormat="1" applyFont="1" applyBorder="1">
      <alignment vertical="center"/>
    </xf>
    <xf numFmtId="188" fontId="3" fillId="15" borderId="0" xfId="6" applyNumberFormat="1" applyFont="1" applyFill="1" applyBorder="1">
      <alignment vertical="center"/>
    </xf>
    <xf numFmtId="188" fontId="3" fillId="0" borderId="103" xfId="6" applyNumberFormat="1" applyFont="1" applyFill="1" applyBorder="1">
      <alignment vertical="center"/>
    </xf>
    <xf numFmtId="0" fontId="3" fillId="0" borderId="60" xfId="6" applyNumberFormat="1" applyFont="1" applyBorder="1">
      <alignment vertical="center"/>
    </xf>
    <xf numFmtId="176" fontId="3" fillId="0" borderId="64" xfId="6" applyNumberFormat="1" applyFont="1" applyBorder="1">
      <alignment vertical="center"/>
    </xf>
    <xf numFmtId="0" fontId="6" fillId="19" borderId="0" xfId="6" applyNumberFormat="1" applyFont="1" applyFill="1" applyBorder="1">
      <alignment vertical="center"/>
    </xf>
    <xf numFmtId="188" fontId="3" fillId="19" borderId="83" xfId="6" applyNumberFormat="1" applyFont="1" applyFill="1" applyBorder="1">
      <alignment vertical="center"/>
    </xf>
    <xf numFmtId="188" fontId="3" fillId="19" borderId="60" xfId="6" applyNumberFormat="1" applyFont="1" applyFill="1" applyBorder="1">
      <alignment vertical="center"/>
    </xf>
    <xf numFmtId="0" fontId="3" fillId="0" borderId="65" xfId="6" applyNumberFormat="1" applyFont="1" applyBorder="1">
      <alignment vertical="center"/>
    </xf>
    <xf numFmtId="0" fontId="3" fillId="0" borderId="64" xfId="6" applyNumberFormat="1" applyFont="1" applyBorder="1">
      <alignment vertical="center"/>
    </xf>
    <xf numFmtId="41" fontId="3" fillId="0" borderId="64" xfId="7" applyNumberFormat="1" applyFont="1" applyBorder="1">
      <alignment vertical="center"/>
    </xf>
    <xf numFmtId="0" fontId="3" fillId="0" borderId="103" xfId="6" applyNumberFormat="1" applyFont="1" applyBorder="1">
      <alignment vertical="center"/>
    </xf>
    <xf numFmtId="183" fontId="0" fillId="0" borderId="0" xfId="0" applyNumberFormat="1">
      <alignment vertical="center"/>
    </xf>
    <xf numFmtId="183" fontId="17" fillId="5" borderId="16" xfId="0" applyNumberFormat="1" applyFont="1" applyFill="1" applyBorder="1">
      <alignment vertical="center"/>
    </xf>
    <xf numFmtId="0" fontId="26" fillId="8" borderId="0" xfId="6" applyNumberFormat="1" applyFont="1" applyFill="1" applyAlignment="1">
      <alignment horizontal="center" vertical="center"/>
    </xf>
    <xf numFmtId="0" fontId="50" fillId="0" borderId="0" xfId="0" applyNumberFormat="1" applyFont="1" applyAlignment="1">
      <alignment horizontal="center" vertical="center"/>
    </xf>
    <xf numFmtId="41" fontId="0" fillId="0" borderId="0" xfId="0" applyNumberFormat="1">
      <alignment vertical="center"/>
    </xf>
    <xf numFmtId="0" fontId="6" fillId="0" borderId="114" xfId="0" applyNumberFormat="1" applyFont="1" applyBorder="1" applyAlignment="1">
      <alignment horizontal="left" vertical="center"/>
    </xf>
    <xf numFmtId="0" fontId="3" fillId="0" borderId="115" xfId="0" applyNumberFormat="1" applyFont="1" applyBorder="1">
      <alignment vertical="center"/>
    </xf>
    <xf numFmtId="0" fontId="3" fillId="0" borderId="116" xfId="0" applyNumberFormat="1" applyFont="1" applyBorder="1">
      <alignment vertical="center"/>
    </xf>
    <xf numFmtId="0" fontId="3" fillId="0" borderId="117" xfId="0" applyNumberFormat="1" applyFont="1" applyBorder="1">
      <alignment vertical="center"/>
    </xf>
    <xf numFmtId="3" fontId="6" fillId="0" borderId="118" xfId="0" applyNumberFormat="1" applyFont="1" applyBorder="1">
      <alignment vertical="center"/>
    </xf>
    <xf numFmtId="0" fontId="3" fillId="0" borderId="119" xfId="0" applyNumberFormat="1" applyFont="1" applyFill="1" applyBorder="1" applyAlignment="1">
      <alignment horizontal="left" vertical="center" indent="1"/>
    </xf>
    <xf numFmtId="201" fontId="30" fillId="0" borderId="120" xfId="0" applyNumberFormat="1" applyFont="1" applyFill="1" applyBorder="1">
      <alignment vertical="center"/>
    </xf>
    <xf numFmtId="202" fontId="30" fillId="0" borderId="121" xfId="0" applyNumberFormat="1" applyFont="1" applyFill="1" applyBorder="1">
      <alignment vertical="center"/>
    </xf>
    <xf numFmtId="0" fontId="3" fillId="0" borderId="122" xfId="0" applyNumberFormat="1" applyFont="1" applyFill="1" applyBorder="1" applyAlignment="1">
      <alignment horizontal="left" vertical="center" indent="1"/>
    </xf>
    <xf numFmtId="203" fontId="30" fillId="0" borderId="123" xfId="0" applyNumberFormat="1" applyFont="1" applyFill="1" applyBorder="1">
      <alignment vertical="center"/>
    </xf>
    <xf numFmtId="202" fontId="3" fillId="0" borderId="124" xfId="0" applyNumberFormat="1" applyFont="1" applyFill="1" applyBorder="1">
      <alignment vertical="center"/>
    </xf>
    <xf numFmtId="9" fontId="30" fillId="0" borderId="123" xfId="0" applyNumberFormat="1" applyFont="1" applyFill="1" applyBorder="1">
      <alignment vertical="center"/>
    </xf>
    <xf numFmtId="202" fontId="30" fillId="0" borderId="124" xfId="0" applyNumberFormat="1" applyFont="1" applyFill="1" applyBorder="1">
      <alignment vertical="center"/>
    </xf>
    <xf numFmtId="0" fontId="3" fillId="0" borderId="122" xfId="0" applyNumberFormat="1" applyFont="1" applyFill="1" applyBorder="1" applyAlignment="1">
      <alignment horizontal="left" vertical="center" indent="1"/>
    </xf>
    <xf numFmtId="176" fontId="30" fillId="0" borderId="123" xfId="0" applyNumberFormat="1" applyFont="1" applyFill="1" applyBorder="1">
      <alignment vertical="center"/>
    </xf>
    <xf numFmtId="200" fontId="3" fillId="0" borderId="123" xfId="0" applyNumberFormat="1" applyFont="1" applyFill="1" applyBorder="1" applyAlignment="1">
      <alignment horizontal="center" vertical="center"/>
    </xf>
    <xf numFmtId="0" fontId="0" fillId="0" borderId="123" xfId="0" applyNumberFormat="1" applyFont="1" applyBorder="1">
      <alignment vertical="center"/>
    </xf>
    <xf numFmtId="10" fontId="18" fillId="0" borderId="123" xfId="0" applyNumberFormat="1" applyFont="1" applyBorder="1">
      <alignment vertical="center"/>
    </xf>
    <xf numFmtId="202" fontId="30" fillId="6" borderId="124" xfId="0" applyNumberFormat="1" applyFont="1" applyFill="1" applyBorder="1">
      <alignment vertical="center"/>
    </xf>
    <xf numFmtId="0" fontId="3" fillId="0" borderId="122" xfId="0" applyNumberFormat="1" applyFont="1" applyBorder="1" applyAlignment="1">
      <alignment horizontal="left" vertical="center" indent="1"/>
    </xf>
    <xf numFmtId="0" fontId="3" fillId="0" borderId="123" xfId="0" applyNumberFormat="1" applyFont="1" applyBorder="1">
      <alignment vertical="center"/>
    </xf>
    <xf numFmtId="14" fontId="30" fillId="0" borderId="123" xfId="0" applyNumberFormat="1" applyFont="1" applyFill="1" applyBorder="1" applyAlignment="1">
      <alignment horizontal="center" vertical="center"/>
    </xf>
    <xf numFmtId="200" fontId="3" fillId="0" borderId="125" xfId="0" applyNumberFormat="1" applyFont="1" applyFill="1" applyBorder="1" applyAlignment="1">
      <alignment horizontal="left" vertical="center"/>
    </xf>
    <xf numFmtId="200" fontId="3" fillId="0" borderId="126" xfId="0" applyNumberFormat="1" applyFont="1" applyFill="1" applyBorder="1" applyAlignment="1">
      <alignment horizontal="left" vertical="center"/>
    </xf>
    <xf numFmtId="0" fontId="3" fillId="0" borderId="126" xfId="0" applyNumberFormat="1" applyFont="1" applyBorder="1" applyAlignment="1">
      <alignment horizontal="left" vertical="center"/>
    </xf>
    <xf numFmtId="0" fontId="0" fillId="20" borderId="16" xfId="0" applyNumberFormat="1" applyFill="1" applyBorder="1">
      <alignment vertical="center"/>
    </xf>
    <xf numFmtId="183" fontId="0" fillId="20" borderId="16" xfId="0" applyNumberFormat="1" applyFill="1" applyBorder="1">
      <alignment vertical="center"/>
    </xf>
    <xf numFmtId="0" fontId="3" fillId="20" borderId="122" xfId="0" applyNumberFormat="1" applyFont="1" applyFill="1" applyBorder="1" applyAlignment="1">
      <alignment horizontal="left" vertical="center" indent="1"/>
    </xf>
    <xf numFmtId="200" fontId="3" fillId="20" borderId="126" xfId="0" applyNumberFormat="1" applyFont="1" applyFill="1" applyBorder="1" applyAlignment="1">
      <alignment horizontal="left" vertical="center" shrinkToFit="1"/>
    </xf>
    <xf numFmtId="10" fontId="30" fillId="20" borderId="123" xfId="0" applyNumberFormat="1" applyFont="1" applyFill="1" applyBorder="1">
      <alignment vertical="center"/>
    </xf>
    <xf numFmtId="202" fontId="3" fillId="20" borderId="124" xfId="0" applyNumberFormat="1" applyFont="1" applyFill="1" applyBorder="1">
      <alignment vertical="center"/>
    </xf>
    <xf numFmtId="200" fontId="3" fillId="20" borderId="126" xfId="0" applyNumberFormat="1" applyFont="1" applyFill="1" applyBorder="1" applyAlignment="1">
      <alignment horizontal="left" vertical="center"/>
    </xf>
    <xf numFmtId="0" fontId="3" fillId="0" borderId="127" xfId="0" applyNumberFormat="1" applyFont="1" applyFill="1" applyBorder="1" applyAlignment="1">
      <alignment horizontal="left" vertical="center"/>
    </xf>
    <xf numFmtId="0" fontId="3" fillId="0" borderId="128" xfId="0" applyNumberFormat="1" applyFont="1" applyFill="1" applyBorder="1" applyAlignment="1">
      <alignment horizontal="left" vertical="center"/>
    </xf>
    <xf numFmtId="0" fontId="30" fillId="20" borderId="128" xfId="0" applyNumberFormat="1" applyFont="1" applyFill="1" applyBorder="1" applyAlignment="1">
      <alignment horizontal="left" vertical="center"/>
    </xf>
    <xf numFmtId="0" fontId="30" fillId="0" borderId="128" xfId="0" applyNumberFormat="1" applyFont="1" applyFill="1" applyBorder="1" applyAlignment="1">
      <alignment horizontal="left" vertical="center"/>
    </xf>
    <xf numFmtId="202" fontId="0" fillId="0" borderId="0" xfId="0" applyNumberFormat="1">
      <alignment vertical="center"/>
    </xf>
    <xf numFmtId="0" fontId="0" fillId="19" borderId="16" xfId="0" applyNumberFormat="1" applyFill="1" applyBorder="1">
      <alignment vertical="center"/>
    </xf>
    <xf numFmtId="183" fontId="0" fillId="19" borderId="16" xfId="0" applyNumberFormat="1" applyFill="1" applyBorder="1">
      <alignment vertical="center"/>
    </xf>
    <xf numFmtId="0" fontId="3" fillId="19" borderId="129" xfId="0" applyNumberFormat="1" applyFont="1" applyFill="1" applyBorder="1" applyAlignment="1">
      <alignment horizontal="left" vertical="center" indent="1"/>
    </xf>
    <xf numFmtId="0" fontId="3" fillId="19" borderId="130" xfId="0" applyNumberFormat="1" applyFont="1" applyFill="1" applyBorder="1" applyAlignment="1">
      <alignment horizontal="left" vertical="center"/>
    </xf>
    <xf numFmtId="0" fontId="3" fillId="19" borderId="131" xfId="0" applyNumberFormat="1" applyFont="1" applyFill="1" applyBorder="1" applyAlignment="1">
      <alignment horizontal="center" vertical="center"/>
    </xf>
    <xf numFmtId="0" fontId="3" fillId="19" borderId="132" xfId="0" applyNumberFormat="1" applyFont="1" applyFill="1" applyBorder="1">
      <alignment vertical="center"/>
    </xf>
    <xf numFmtId="202" fontId="30" fillId="19" borderId="133" xfId="0" applyNumberFormat="1" applyFont="1" applyFill="1" applyBorder="1">
      <alignment vertical="center"/>
    </xf>
    <xf numFmtId="41" fontId="0" fillId="0" borderId="83" xfId="1" applyNumberFormat="1" applyFont="1" applyBorder="1">
      <alignment vertical="center"/>
    </xf>
    <xf numFmtId="0" fontId="0" fillId="5" borderId="0" xfId="0" applyNumberFormat="1" applyFill="1">
      <alignment vertical="center"/>
    </xf>
    <xf numFmtId="202" fontId="0" fillId="5" borderId="0" xfId="0" applyNumberFormat="1" applyFill="1">
      <alignment vertical="center"/>
    </xf>
    <xf numFmtId="0" fontId="0" fillId="6" borderId="0" xfId="0" applyNumberFormat="1" applyFill="1">
      <alignment vertical="center"/>
    </xf>
    <xf numFmtId="0" fontId="0" fillId="0" borderId="0" xfId="0" applyNumberFormat="1" applyAlignment="1">
      <alignment horizontal="right" vertical="center"/>
    </xf>
    <xf numFmtId="202" fontId="0" fillId="16" borderId="0" xfId="0" applyNumberFormat="1" applyFill="1">
      <alignment vertical="center"/>
    </xf>
    <xf numFmtId="202" fontId="0" fillId="22" borderId="0" xfId="0" applyNumberFormat="1" applyFill="1">
      <alignment vertical="center"/>
    </xf>
    <xf numFmtId="183" fontId="0" fillId="11" borderId="16" xfId="0" applyNumberFormat="1" applyFill="1" applyBorder="1">
      <alignment vertical="center"/>
    </xf>
    <xf numFmtId="202" fontId="0" fillId="6" borderId="0" xfId="0" applyNumberFormat="1" applyFill="1">
      <alignment vertical="center"/>
    </xf>
    <xf numFmtId="202" fontId="18" fillId="6" borderId="0" xfId="0" applyNumberFormat="1" applyFont="1" applyFill="1">
      <alignment vertical="center"/>
    </xf>
    <xf numFmtId="0" fontId="50" fillId="6" borderId="0" xfId="0" applyNumberFormat="1" applyFont="1" applyFill="1" applyAlignment="1">
      <alignment horizontal="center" vertical="center"/>
    </xf>
    <xf numFmtId="183" fontId="3" fillId="0" borderId="16" xfId="0" applyNumberFormat="1" applyFont="1" applyBorder="1">
      <alignment vertical="center"/>
    </xf>
    <xf numFmtId="9" fontId="6" fillId="2" borderId="10" xfId="2" applyNumberFormat="1" applyFont="1" applyFill="1" applyBorder="1">
      <alignment vertical="center"/>
    </xf>
    <xf numFmtId="183" fontId="3" fillId="0" borderId="24" xfId="0" applyNumberFormat="1" applyFont="1" applyBorder="1">
      <alignment vertical="center"/>
    </xf>
    <xf numFmtId="183" fontId="3" fillId="0" borderId="24" xfId="0" applyNumberFormat="1" applyFont="1" applyFill="1" applyBorder="1">
      <alignment vertical="center"/>
    </xf>
    <xf numFmtId="183" fontId="3" fillId="0" borderId="134" xfId="0" applyNumberFormat="1" applyFont="1" applyBorder="1">
      <alignment vertical="center"/>
    </xf>
    <xf numFmtId="183" fontId="17" fillId="5" borderId="16" xfId="0" applyNumberFormat="1" applyFont="1" applyFill="1" applyBorder="1" applyAlignment="1">
      <alignment horizontal="center" vertical="center"/>
    </xf>
    <xf numFmtId="183" fontId="0" fillId="6" borderId="0" xfId="0" applyNumberFormat="1" applyFill="1">
      <alignment vertical="center"/>
    </xf>
    <xf numFmtId="0" fontId="18" fillId="0" borderId="0" xfId="0" applyNumberFormat="1" applyFont="1" applyFill="1">
      <alignment vertical="center"/>
    </xf>
    <xf numFmtId="14" fontId="0" fillId="0" borderId="0" xfId="0" applyNumberFormat="1">
      <alignment vertical="center"/>
    </xf>
    <xf numFmtId="183" fontId="0" fillId="5" borderId="0" xfId="0" applyNumberFormat="1" applyFill="1">
      <alignment vertical="center"/>
    </xf>
    <xf numFmtId="14" fontId="0" fillId="22" borderId="0" xfId="0" applyNumberFormat="1" applyFill="1">
      <alignment vertical="center"/>
    </xf>
    <xf numFmtId="183" fontId="0" fillId="22" borderId="0" xfId="0" applyNumberFormat="1" applyFill="1">
      <alignment vertical="center"/>
    </xf>
    <xf numFmtId="14" fontId="0" fillId="6" borderId="0" xfId="0" applyNumberFormat="1" applyFill="1">
      <alignment vertical="center"/>
    </xf>
    <xf numFmtId="14" fontId="0" fillId="23" borderId="0" xfId="0" applyNumberFormat="1" applyFill="1">
      <alignment vertical="center"/>
    </xf>
    <xf numFmtId="183" fontId="0" fillId="23" borderId="0" xfId="0" applyNumberFormat="1" applyFill="1">
      <alignment vertical="center"/>
    </xf>
    <xf numFmtId="183" fontId="0" fillId="0" borderId="0" xfId="0" applyNumberFormat="1" applyFill="1">
      <alignment vertical="center"/>
    </xf>
    <xf numFmtId="183" fontId="0" fillId="0" borderId="16" xfId="0" applyNumberFormat="1" applyFill="1" applyBorder="1">
      <alignment vertical="center"/>
    </xf>
    <xf numFmtId="183" fontId="3" fillId="0" borderId="0" xfId="0" applyNumberFormat="1" applyFont="1" applyBorder="1">
      <alignment vertical="center"/>
    </xf>
    <xf numFmtId="183" fontId="3" fillId="0" borderId="0" xfId="0" applyNumberFormat="1" applyFont="1" applyFill="1" applyBorder="1">
      <alignment vertical="center"/>
    </xf>
    <xf numFmtId="183" fontId="3" fillId="0" borderId="16" xfId="0" applyNumberFormat="1" applyFont="1" applyBorder="1" applyAlignment="1">
      <alignment horizontal="right" vertical="center" wrapText="1"/>
    </xf>
    <xf numFmtId="0" fontId="0" fillId="0" borderId="0" xfId="0" applyNumberFormat="1" applyBorder="1">
      <alignment vertical="center"/>
    </xf>
    <xf numFmtId="0" fontId="0" fillId="0" borderId="0" xfId="0" applyNumberFormat="1" applyFill="1" applyBorder="1">
      <alignment vertical="center"/>
    </xf>
    <xf numFmtId="183" fontId="0" fillId="0" borderId="0" xfId="0" applyNumberFormat="1" applyFill="1" applyBorder="1">
      <alignment vertical="center"/>
    </xf>
    <xf numFmtId="176" fontId="0" fillId="0" borderId="16" xfId="2" applyNumberFormat="1" applyFont="1" applyBorder="1">
      <alignment vertical="center"/>
    </xf>
    <xf numFmtId="0" fontId="3" fillId="0" borderId="0" xfId="0" applyNumberFormat="1" applyFont="1" applyFill="1" applyBorder="1" applyAlignment="1">
      <alignment horizontal="left" vertical="center" wrapText="1"/>
    </xf>
    <xf numFmtId="183" fontId="3" fillId="0" borderId="1" xfId="0" applyNumberFormat="1" applyFont="1" applyFill="1" applyBorder="1">
      <alignment vertical="center"/>
    </xf>
    <xf numFmtId="183" fontId="3" fillId="0" borderId="57" xfId="0" applyNumberFormat="1" applyFont="1" applyFill="1" applyBorder="1">
      <alignment vertical="center"/>
    </xf>
    <xf numFmtId="0" fontId="51" fillId="0" borderId="0" xfId="0" applyNumberFormat="1" applyFont="1" applyFill="1">
      <alignment vertical="center"/>
    </xf>
    <xf numFmtId="183" fontId="17" fillId="6" borderId="16" xfId="0" applyNumberFormat="1" applyFont="1" applyFill="1" applyBorder="1">
      <alignment vertical="center"/>
    </xf>
    <xf numFmtId="183" fontId="17" fillId="0" borderId="16" xfId="0" applyNumberFormat="1" applyFont="1" applyFill="1" applyBorder="1">
      <alignment vertical="center"/>
    </xf>
    <xf numFmtId="176" fontId="0" fillId="0" borderId="0" xfId="2" applyNumberFormat="1" applyFont="1">
      <alignment vertical="center"/>
    </xf>
    <xf numFmtId="41" fontId="3" fillId="0" borderId="2" xfId="1" applyNumberFormat="1" applyFont="1" applyFill="1" applyBorder="1">
      <alignment vertical="center"/>
    </xf>
    <xf numFmtId="41" fontId="6" fillId="4" borderId="135" xfId="1" applyNumberFormat="1" applyFont="1" applyFill="1" applyBorder="1">
      <alignment vertical="center"/>
    </xf>
    <xf numFmtId="3" fontId="6" fillId="4" borderId="17" xfId="1" applyNumberFormat="1" applyFont="1" applyFill="1" applyBorder="1">
      <alignment vertical="center"/>
    </xf>
    <xf numFmtId="41" fontId="6" fillId="4" borderId="17" xfId="1" applyNumberFormat="1" applyFont="1" applyFill="1" applyBorder="1">
      <alignment vertical="center"/>
    </xf>
    <xf numFmtId="41" fontId="6" fillId="4" borderId="17" xfId="1" applyNumberFormat="1" applyFont="1" applyFill="1" applyBorder="1">
      <alignment vertical="center"/>
    </xf>
    <xf numFmtId="41" fontId="6" fillId="4" borderId="53" xfId="1" applyNumberFormat="1" applyFont="1" applyFill="1" applyBorder="1">
      <alignment vertical="center"/>
    </xf>
    <xf numFmtId="41" fontId="6" fillId="4" borderId="16" xfId="1" applyNumberFormat="1" applyFont="1" applyFill="1" applyBorder="1">
      <alignment vertical="center"/>
    </xf>
    <xf numFmtId="41" fontId="6" fillId="4" borderId="38" xfId="1" applyNumberFormat="1" applyFont="1" applyFill="1" applyBorder="1">
      <alignment vertical="center"/>
    </xf>
    <xf numFmtId="41" fontId="3" fillId="3" borderId="136" xfId="1" applyNumberFormat="1" applyFont="1" applyFill="1" applyBorder="1">
      <alignment vertical="center"/>
    </xf>
    <xf numFmtId="3" fontId="3" fillId="0" borderId="60" xfId="1" applyNumberFormat="1" applyFont="1" applyBorder="1">
      <alignment vertical="center"/>
    </xf>
    <xf numFmtId="41" fontId="3" fillId="0" borderId="60" xfId="1" applyNumberFormat="1" applyFont="1" applyBorder="1">
      <alignment vertical="center"/>
    </xf>
    <xf numFmtId="41" fontId="3" fillId="0" borderId="60" xfId="1" applyNumberFormat="1" applyFont="1" applyBorder="1">
      <alignment vertical="center"/>
    </xf>
    <xf numFmtId="41" fontId="3" fillId="0" borderId="0" xfId="1" applyNumberFormat="1" applyFont="1" applyFill="1" applyBorder="1">
      <alignment vertical="center"/>
    </xf>
    <xf numFmtId="41" fontId="3" fillId="0" borderId="2" xfId="1" applyNumberFormat="1" applyFont="1" applyBorder="1">
      <alignment vertical="center"/>
    </xf>
    <xf numFmtId="41" fontId="3" fillId="3" borderId="2" xfId="1" applyNumberFormat="1" applyFont="1" applyFill="1" applyBorder="1">
      <alignment vertical="center"/>
    </xf>
    <xf numFmtId="41" fontId="3" fillId="0" borderId="59" xfId="1" applyNumberFormat="1" applyFont="1" applyBorder="1">
      <alignment vertical="center"/>
    </xf>
    <xf numFmtId="41" fontId="3" fillId="3" borderId="137" xfId="1" applyNumberFormat="1" applyFont="1" applyFill="1" applyBorder="1">
      <alignment vertical="center"/>
    </xf>
    <xf numFmtId="3" fontId="3" fillId="3" borderId="103" xfId="1" applyNumberFormat="1" applyFont="1" applyFill="1" applyBorder="1">
      <alignment vertical="center"/>
    </xf>
    <xf numFmtId="41" fontId="3" fillId="3" borderId="103" xfId="1" applyNumberFormat="1" applyFont="1" applyFill="1" applyBorder="1">
      <alignment vertical="center"/>
    </xf>
    <xf numFmtId="41" fontId="3" fillId="3" borderId="103" xfId="1" applyNumberFormat="1" applyFont="1" applyFill="1" applyBorder="1">
      <alignment vertical="center"/>
    </xf>
    <xf numFmtId="41" fontId="3" fillId="3" borderId="64" xfId="1" applyNumberFormat="1" applyFont="1" applyFill="1" applyBorder="1">
      <alignment vertical="center"/>
    </xf>
    <xf numFmtId="41" fontId="3" fillId="3" borderId="24" xfId="1" applyNumberFormat="1" applyFont="1" applyFill="1" applyBorder="1">
      <alignment vertical="center"/>
    </xf>
    <xf numFmtId="41" fontId="3" fillId="3" borderId="65" xfId="1" applyNumberFormat="1" applyFont="1" applyFill="1" applyBorder="1">
      <alignment vertical="center"/>
    </xf>
    <xf numFmtId="41" fontId="3" fillId="3" borderId="135" xfId="1" applyNumberFormat="1" applyFont="1" applyFill="1" applyBorder="1">
      <alignment vertical="center"/>
    </xf>
    <xf numFmtId="3" fontId="3" fillId="3" borderId="17" xfId="1" applyNumberFormat="1" applyFont="1" applyFill="1" applyBorder="1">
      <alignment vertical="center"/>
    </xf>
    <xf numFmtId="41" fontId="3" fillId="3" borderId="17" xfId="1" applyNumberFormat="1" applyFont="1" applyFill="1" applyBorder="1">
      <alignment vertical="center"/>
    </xf>
    <xf numFmtId="41" fontId="3" fillId="3" borderId="17" xfId="1" applyNumberFormat="1" applyFont="1" applyFill="1" applyBorder="1">
      <alignment vertical="center"/>
    </xf>
    <xf numFmtId="41" fontId="3" fillId="3" borderId="53" xfId="1" applyNumberFormat="1" applyFont="1" applyFill="1" applyBorder="1">
      <alignment vertical="center"/>
    </xf>
    <xf numFmtId="41" fontId="3" fillId="3" borderId="16" xfId="1" applyNumberFormat="1" applyFont="1" applyFill="1" applyBorder="1">
      <alignment vertical="center"/>
    </xf>
    <xf numFmtId="41" fontId="3" fillId="3" borderId="38" xfId="1" applyNumberFormat="1" applyFont="1" applyFill="1" applyBorder="1">
      <alignment vertical="center"/>
    </xf>
    <xf numFmtId="184" fontId="3" fillId="0" borderId="0" xfId="5" applyNumberFormat="1" applyFont="1">
      <alignment vertical="center"/>
    </xf>
    <xf numFmtId="41" fontId="3" fillId="3" borderId="136" xfId="1" applyNumberFormat="1" applyFont="1" applyFill="1" applyBorder="1">
      <alignment vertical="center"/>
    </xf>
    <xf numFmtId="3" fontId="3" fillId="0" borderId="60" xfId="1" applyNumberFormat="1" applyFont="1" applyBorder="1">
      <alignment vertical="center"/>
    </xf>
    <xf numFmtId="41" fontId="3" fillId="0" borderId="60" xfId="1" applyNumberFormat="1" applyFont="1" applyBorder="1">
      <alignment vertical="center"/>
    </xf>
    <xf numFmtId="41" fontId="3" fillId="0" borderId="60" xfId="1" applyNumberFormat="1" applyFont="1" applyBorder="1">
      <alignment vertical="center"/>
    </xf>
    <xf numFmtId="41" fontId="3" fillId="0" borderId="0" xfId="1" applyNumberFormat="1" applyFont="1" applyFill="1" applyBorder="1">
      <alignment vertical="center"/>
    </xf>
    <xf numFmtId="41" fontId="3" fillId="0" borderId="2" xfId="1" applyNumberFormat="1" applyFont="1" applyBorder="1">
      <alignment vertical="center"/>
    </xf>
    <xf numFmtId="41" fontId="3" fillId="3" borderId="2" xfId="1" applyNumberFormat="1" applyFont="1" applyFill="1" applyBorder="1">
      <alignment vertical="center"/>
    </xf>
    <xf numFmtId="41" fontId="3" fillId="0" borderId="0" xfId="1" applyNumberFormat="1" applyFont="1">
      <alignment vertical="center"/>
    </xf>
    <xf numFmtId="41" fontId="3" fillId="0" borderId="59" xfId="1" applyNumberFormat="1" applyFont="1" applyBorder="1">
      <alignment vertical="center"/>
    </xf>
    <xf numFmtId="186" fontId="6" fillId="4" borderId="135" xfId="1" applyNumberFormat="1" applyFont="1" applyFill="1" applyBorder="1">
      <alignment vertical="center"/>
    </xf>
    <xf numFmtId="186" fontId="6" fillId="4" borderId="17" xfId="1" applyNumberFormat="1" applyFont="1" applyFill="1" applyBorder="1">
      <alignment vertical="center"/>
    </xf>
    <xf numFmtId="186" fontId="6" fillId="4" borderId="53" xfId="1" applyNumberFormat="1" applyFont="1" applyFill="1" applyBorder="1">
      <alignment vertical="center"/>
    </xf>
    <xf numFmtId="186" fontId="6" fillId="4" borderId="16" xfId="1" applyNumberFormat="1" applyFont="1" applyFill="1" applyBorder="1">
      <alignment vertical="center"/>
    </xf>
    <xf numFmtId="186" fontId="3" fillId="0" borderId="60" xfId="1" applyNumberFormat="1" applyFont="1" applyBorder="1">
      <alignment vertical="center"/>
    </xf>
    <xf numFmtId="41" fontId="3" fillId="3" borderId="60" xfId="1" applyNumberFormat="1" applyFont="1" applyFill="1" applyBorder="1">
      <alignment vertical="center"/>
    </xf>
    <xf numFmtId="41" fontId="3" fillId="0" borderId="103" xfId="1" applyNumberFormat="1" applyFont="1" applyBorder="1">
      <alignment vertical="center"/>
    </xf>
    <xf numFmtId="41" fontId="3" fillId="0" borderId="24" xfId="1" applyNumberFormat="1" applyFont="1" applyBorder="1">
      <alignment vertical="center"/>
    </xf>
    <xf numFmtId="41" fontId="3" fillId="3" borderId="137" xfId="1" applyNumberFormat="1" applyFont="1" applyFill="1" applyBorder="1">
      <alignment vertical="center"/>
    </xf>
    <xf numFmtId="3" fontId="3" fillId="0" borderId="103" xfId="1" applyNumberFormat="1" applyFont="1" applyBorder="1">
      <alignment vertical="center"/>
    </xf>
    <xf numFmtId="41" fontId="3" fillId="0" borderId="103" xfId="1" applyNumberFormat="1" applyFont="1" applyBorder="1">
      <alignment vertical="center"/>
    </xf>
    <xf numFmtId="41" fontId="3" fillId="0" borderId="103" xfId="1" applyNumberFormat="1" applyFont="1" applyBorder="1">
      <alignment vertical="center"/>
    </xf>
    <xf numFmtId="41" fontId="3" fillId="0" borderId="64" xfId="1" applyNumberFormat="1" applyFont="1" applyFill="1" applyBorder="1">
      <alignment vertical="center"/>
    </xf>
    <xf numFmtId="41" fontId="3" fillId="0" borderId="24" xfId="1" applyNumberFormat="1" applyFont="1" applyBorder="1">
      <alignment vertical="center"/>
    </xf>
    <xf numFmtId="41" fontId="3" fillId="3" borderId="24" xfId="1" applyNumberFormat="1" applyFont="1" applyFill="1" applyBorder="1">
      <alignment vertical="center"/>
    </xf>
    <xf numFmtId="186" fontId="6" fillId="4" borderId="138" xfId="1" applyNumberFormat="1" applyFont="1" applyFill="1" applyBorder="1">
      <alignment vertical="center"/>
    </xf>
    <xf numFmtId="186" fontId="6" fillId="4" borderId="64" xfId="1" applyNumberFormat="1" applyFont="1" applyFill="1" applyBorder="1">
      <alignment vertical="center"/>
    </xf>
    <xf numFmtId="41" fontId="6" fillId="4" borderId="65" xfId="1" applyNumberFormat="1" applyFont="1" applyFill="1" applyBorder="1">
      <alignment vertical="center"/>
    </xf>
    <xf numFmtId="41" fontId="6" fillId="4" borderId="24" xfId="1" applyNumberFormat="1" applyFont="1" applyFill="1" applyBorder="1">
      <alignment vertical="center"/>
    </xf>
    <xf numFmtId="176" fontId="0" fillId="0" borderId="0" xfId="0" applyNumberFormat="1">
      <alignment vertical="center"/>
    </xf>
    <xf numFmtId="10" fontId="0" fillId="0" borderId="0" xfId="2" applyNumberFormat="1" applyFont="1">
      <alignment vertical="center"/>
    </xf>
    <xf numFmtId="10" fontId="0" fillId="0" borderId="16" xfId="2" applyNumberFormat="1" applyFont="1" applyBorder="1">
      <alignment vertical="center"/>
    </xf>
    <xf numFmtId="10" fontId="3" fillId="0" borderId="16" xfId="2" applyNumberFormat="1" applyFont="1" applyFill="1" applyBorder="1" applyAlignment="1">
      <alignment horizontal="right" vertical="center" wrapText="1"/>
    </xf>
    <xf numFmtId="10" fontId="3" fillId="0" borderId="16" xfId="0" applyNumberFormat="1" applyFont="1" applyBorder="1" applyAlignment="1">
      <alignment horizontal="right" vertical="center" wrapText="1"/>
    </xf>
    <xf numFmtId="43" fontId="0" fillId="0" borderId="0" xfId="0" applyNumberFormat="1">
      <alignment vertical="center"/>
    </xf>
    <xf numFmtId="184" fontId="19" fillId="0" borderId="0" xfId="5" applyNumberFormat="1" applyFont="1" applyAlignment="1">
      <alignment horizontal="center" vertical="center"/>
    </xf>
    <xf numFmtId="49" fontId="3" fillId="0" borderId="0" xfId="5" applyNumberFormat="1" applyFont="1" applyAlignment="1">
      <alignment horizontal="center" vertical="center"/>
    </xf>
    <xf numFmtId="184" fontId="3" fillId="0" borderId="60" xfId="5" applyNumberFormat="1" applyFont="1" applyBorder="1">
      <alignment vertical="center"/>
    </xf>
    <xf numFmtId="41" fontId="3" fillId="0" borderId="2" xfId="1" applyNumberFormat="1" applyFont="1" applyBorder="1">
      <alignment vertical="center"/>
    </xf>
    <xf numFmtId="41" fontId="3" fillId="0" borderId="2" xfId="1" applyNumberFormat="1" applyFont="1" applyBorder="1">
      <alignment vertical="center"/>
    </xf>
    <xf numFmtId="41" fontId="3" fillId="3" borderId="136" xfId="1" applyNumberFormat="1" applyFont="1" applyFill="1" applyBorder="1">
      <alignment vertical="center"/>
    </xf>
    <xf numFmtId="206" fontId="6" fillId="4" borderId="138" xfId="1" applyNumberFormat="1" applyFont="1" applyFill="1" applyBorder="1">
      <alignment vertical="center"/>
    </xf>
    <xf numFmtId="206" fontId="6" fillId="4" borderId="135" xfId="1" applyNumberFormat="1" applyFont="1" applyFill="1" applyBorder="1">
      <alignment vertical="center"/>
    </xf>
    <xf numFmtId="41" fontId="6" fillId="4" borderId="135" xfId="1" applyNumberFormat="1" applyFont="1" applyFill="1" applyBorder="1">
      <alignment vertical="center"/>
    </xf>
    <xf numFmtId="184" fontId="0" fillId="0" borderId="0" xfId="10" applyNumberFormat="1" applyFont="1"/>
    <xf numFmtId="49" fontId="3" fillId="0" borderId="0" xfId="0" applyNumberFormat="1" applyFont="1">
      <alignment vertical="center"/>
    </xf>
    <xf numFmtId="184" fontId="3" fillId="0" borderId="0" xfId="10" applyNumberFormat="1" applyFont="1"/>
    <xf numFmtId="41" fontId="6" fillId="4" borderId="17" xfId="10" applyNumberFormat="1" applyFont="1" applyFill="1" applyBorder="1"/>
    <xf numFmtId="49" fontId="3" fillId="0" borderId="59" xfId="0" applyNumberFormat="1" applyFont="1" applyBorder="1" applyAlignment="1">
      <alignment horizontal="right" vertical="center"/>
    </xf>
    <xf numFmtId="41" fontId="3" fillId="0" borderId="60" xfId="10" applyNumberFormat="1" applyFont="1" applyBorder="1"/>
    <xf numFmtId="184" fontId="3" fillId="0" borderId="0" xfId="10" applyNumberFormat="1" applyFont="1" applyFill="1" applyBorder="1"/>
    <xf numFmtId="184" fontId="3" fillId="0" borderId="2" xfId="10" applyNumberFormat="1" applyFont="1" applyBorder="1"/>
    <xf numFmtId="184" fontId="3" fillId="3" borderId="2" xfId="10" applyNumberFormat="1" applyFont="1" applyFill="1" applyBorder="1"/>
    <xf numFmtId="41" fontId="3" fillId="3" borderId="103" xfId="10" applyNumberFormat="1" applyFont="1" applyFill="1" applyBorder="1"/>
    <xf numFmtId="41" fontId="3" fillId="3" borderId="17" xfId="10" applyNumberFormat="1" applyFont="1" applyFill="1" applyBorder="1"/>
    <xf numFmtId="41" fontId="3" fillId="0" borderId="103" xfId="10" applyNumberFormat="1" applyFont="1" applyBorder="1"/>
    <xf numFmtId="184" fontId="6" fillId="4" borderId="24" xfId="10" applyNumberFormat="1" applyFont="1" applyFill="1" applyBorder="1"/>
    <xf numFmtId="0" fontId="19" fillId="0" borderId="0" xfId="0" applyNumberFormat="1" applyFont="1" applyFill="1" applyAlignment="1">
      <alignment horizontal="center" vertical="center"/>
    </xf>
    <xf numFmtId="0" fontId="19" fillId="0" borderId="0" xfId="0" applyNumberFormat="1" applyFont="1" applyAlignment="1">
      <alignment horizontal="center" vertical="center"/>
    </xf>
    <xf numFmtId="49" fontId="3" fillId="0" borderId="0" xfId="0" applyNumberFormat="1" applyFont="1" applyFill="1" applyAlignment="1">
      <alignment horizontal="center" vertical="center"/>
    </xf>
    <xf numFmtId="49" fontId="3" fillId="0" borderId="0" xfId="0" applyNumberFormat="1" applyFont="1" applyAlignment="1">
      <alignment horizontal="center" vertical="center"/>
    </xf>
    <xf numFmtId="49" fontId="3" fillId="24" borderId="54" xfId="0" applyNumberFormat="1" applyFont="1" applyFill="1" applyBorder="1">
      <alignment vertical="center"/>
    </xf>
    <xf numFmtId="49" fontId="20" fillId="24" borderId="58" xfId="0" applyNumberFormat="1" applyFont="1" applyFill="1" applyBorder="1" applyAlignment="1">
      <alignment horizontal="center" vertical="center"/>
    </xf>
    <xf numFmtId="41" fontId="20" fillId="24" borderId="42" xfId="0" applyNumberFormat="1" applyFont="1" applyFill="1" applyBorder="1" applyAlignment="1">
      <alignment horizontal="center" vertical="center"/>
    </xf>
    <xf numFmtId="185" fontId="20" fillId="24" borderId="42" xfId="0" applyNumberFormat="1" applyFont="1" applyFill="1" applyBorder="1" applyAlignment="1">
      <alignment horizontal="center" vertical="center"/>
    </xf>
    <xf numFmtId="185" fontId="20" fillId="0" borderId="0" xfId="0" applyNumberFormat="1" applyFont="1" applyFill="1" applyBorder="1" applyAlignment="1">
      <alignment horizontal="center" vertical="center"/>
    </xf>
    <xf numFmtId="49" fontId="3" fillId="24" borderId="58" xfId="0" applyNumberFormat="1" applyFont="1" applyFill="1" applyBorder="1">
      <alignment vertical="center"/>
    </xf>
    <xf numFmtId="41" fontId="6" fillId="0" borderId="42" xfId="10" applyNumberFormat="1" applyFont="1" applyBorder="1"/>
    <xf numFmtId="184" fontId="6" fillId="0" borderId="42" xfId="10" applyNumberFormat="1" applyFont="1" applyBorder="1"/>
    <xf numFmtId="184" fontId="6" fillId="0" borderId="0" xfId="10" applyNumberFormat="1" applyFont="1" applyFill="1" applyBorder="1"/>
    <xf numFmtId="41" fontId="6" fillId="0" borderId="2" xfId="10" applyNumberFormat="1" applyFont="1" applyBorder="1"/>
    <xf numFmtId="184" fontId="6" fillId="0" borderId="2" xfId="10" applyNumberFormat="1" applyFont="1" applyBorder="1"/>
    <xf numFmtId="41" fontId="3" fillId="0" borderId="2" xfId="10" applyNumberFormat="1" applyFont="1" applyBorder="1"/>
    <xf numFmtId="0" fontId="3" fillId="0" borderId="59" xfId="0" quotePrefix="1" applyNumberFormat="1" applyFont="1" applyBorder="1" applyAlignment="1">
      <alignment horizontal="right" vertical="center"/>
    </xf>
    <xf numFmtId="0" fontId="3" fillId="0" borderId="60" xfId="0" applyNumberFormat="1" applyFont="1" applyBorder="1">
      <alignment vertical="center"/>
    </xf>
    <xf numFmtId="41" fontId="3" fillId="0" borderId="2" xfId="10" applyNumberFormat="1" applyFont="1" applyFill="1" applyBorder="1"/>
    <xf numFmtId="0" fontId="3" fillId="0" borderId="60" xfId="0" applyNumberFormat="1" applyFont="1" applyFill="1" applyBorder="1">
      <alignment vertical="center"/>
    </xf>
    <xf numFmtId="0" fontId="3" fillId="0" borderId="59" xfId="0" quotePrefix="1" applyNumberFormat="1" applyFont="1" applyFill="1" applyBorder="1" applyAlignment="1">
      <alignment horizontal="right" vertical="center"/>
    </xf>
    <xf numFmtId="0" fontId="3" fillId="0" borderId="59" xfId="0" applyNumberFormat="1" applyFont="1" applyBorder="1">
      <alignment vertical="center"/>
    </xf>
    <xf numFmtId="186" fontId="3" fillId="0" borderId="2" xfId="10" applyNumberFormat="1" applyFont="1" applyBorder="1"/>
    <xf numFmtId="186" fontId="3" fillId="0" borderId="0" xfId="10" applyNumberFormat="1" applyFont="1" applyFill="1" applyBorder="1"/>
    <xf numFmtId="0" fontId="3" fillId="0" borderId="60" xfId="0" applyNumberFormat="1" applyFont="1" applyBorder="1" applyAlignment="1">
      <alignment horizontal="left" vertical="center"/>
    </xf>
    <xf numFmtId="49" fontId="3" fillId="0" borderId="59" xfId="0" applyNumberFormat="1" applyFont="1" applyFill="1" applyBorder="1" applyAlignment="1">
      <alignment horizontal="right" vertical="center"/>
    </xf>
    <xf numFmtId="41" fontId="6" fillId="4" borderId="24" xfId="10" applyNumberFormat="1" applyFont="1" applyFill="1" applyBorder="1"/>
    <xf numFmtId="41" fontId="3" fillId="0" borderId="42" xfId="10" applyNumberFormat="1" applyFont="1" applyBorder="1"/>
    <xf numFmtId="184" fontId="3" fillId="0" borderId="42" xfId="10" applyNumberFormat="1" applyFont="1" applyBorder="1"/>
    <xf numFmtId="0" fontId="3" fillId="3" borderId="59" xfId="0" applyNumberFormat="1" applyFont="1" applyFill="1" applyBorder="1">
      <alignment vertical="center"/>
    </xf>
    <xf numFmtId="0" fontId="21" fillId="3" borderId="60" xfId="0" applyNumberFormat="1" applyFont="1" applyFill="1" applyBorder="1">
      <alignment vertical="center"/>
    </xf>
    <xf numFmtId="41" fontId="3" fillId="3" borderId="2" xfId="10" applyNumberFormat="1" applyFont="1" applyFill="1" applyBorder="1"/>
    <xf numFmtId="49" fontId="3" fillId="0" borderId="59" xfId="0" quotePrefix="1" applyNumberFormat="1" applyFont="1" applyBorder="1" applyAlignment="1">
      <alignment horizontal="right" vertical="center"/>
    </xf>
    <xf numFmtId="186" fontId="6" fillId="0" borderId="2" xfId="10" applyNumberFormat="1" applyFont="1" applyBorder="1"/>
    <xf numFmtId="186" fontId="6" fillId="0" borderId="0" xfId="10" applyNumberFormat="1" applyFont="1" applyFill="1" applyBorder="1"/>
    <xf numFmtId="41" fontId="3" fillId="0" borderId="0" xfId="10" applyNumberFormat="1" applyFont="1"/>
    <xf numFmtId="184" fontId="3" fillId="0" borderId="0" xfId="10" applyNumberFormat="1" applyFont="1" applyFill="1"/>
    <xf numFmtId="3" fontId="21" fillId="0" borderId="0" xfId="0" applyNumberFormat="1" applyFont="1">
      <alignment vertical="center"/>
    </xf>
    <xf numFmtId="41" fontId="0" fillId="0" borderId="0" xfId="0" applyNumberFormat="1" applyFont="1">
      <alignment vertical="center"/>
    </xf>
    <xf numFmtId="41" fontId="0" fillId="0" borderId="0" xfId="10" applyNumberFormat="1" applyFont="1"/>
    <xf numFmtId="0" fontId="6" fillId="4" borderId="65" xfId="0" applyNumberFormat="1" applyFont="1" applyFill="1" applyBorder="1" applyAlignment="1">
      <alignment vertical="center"/>
    </xf>
    <xf numFmtId="0" fontId="6" fillId="4" borderId="103" xfId="0" applyNumberFormat="1" applyFont="1" applyFill="1" applyBorder="1" applyAlignment="1">
      <alignment vertical="center"/>
    </xf>
    <xf numFmtId="0" fontId="6" fillId="0" borderId="54" xfId="0" applyNumberFormat="1" applyFont="1" applyBorder="1" applyAlignment="1">
      <alignment vertical="center"/>
    </xf>
    <xf numFmtId="0" fontId="6" fillId="0" borderId="58" xfId="0" applyNumberFormat="1" applyFont="1" applyBorder="1" applyAlignment="1">
      <alignment vertical="center"/>
    </xf>
    <xf numFmtId="0" fontId="6" fillId="0" borderId="59" xfId="0" applyNumberFormat="1" applyFont="1" applyBorder="1" applyAlignment="1">
      <alignment vertical="center"/>
    </xf>
    <xf numFmtId="0" fontId="6" fillId="0" borderId="60" xfId="0" applyNumberFormat="1" applyFont="1" applyBorder="1" applyAlignment="1">
      <alignment vertical="center"/>
    </xf>
    <xf numFmtId="0" fontId="3" fillId="0" borderId="59" xfId="0" applyNumberFormat="1" applyFont="1" applyBorder="1" applyAlignment="1">
      <alignment horizontal="left" vertical="center"/>
    </xf>
    <xf numFmtId="0" fontId="3" fillId="0" borderId="60" xfId="0" applyNumberFormat="1" applyFont="1" applyBorder="1" applyAlignment="1">
      <alignment horizontal="left" vertical="center"/>
    </xf>
    <xf numFmtId="0" fontId="19" fillId="0" borderId="0" xfId="0" applyNumberFormat="1" applyFont="1" applyAlignment="1">
      <alignment horizontal="center" vertical="center"/>
    </xf>
    <xf numFmtId="49" fontId="3" fillId="0" borderId="0" xfId="0" applyNumberFormat="1" applyFont="1" applyAlignment="1">
      <alignment horizontal="center" vertical="center"/>
    </xf>
    <xf numFmtId="184" fontId="6" fillId="0" borderId="59" xfId="5" applyNumberFormat="1" applyFont="1" applyBorder="1" applyAlignment="1">
      <alignment vertical="center"/>
    </xf>
    <xf numFmtId="184" fontId="6" fillId="0" borderId="60" xfId="5" applyNumberFormat="1" applyFont="1" applyBorder="1" applyAlignment="1">
      <alignment vertical="center"/>
    </xf>
    <xf numFmtId="184" fontId="6" fillId="4" borderId="65" xfId="5" applyNumberFormat="1" applyFont="1" applyFill="1" applyBorder="1" applyAlignment="1">
      <alignment vertical="center"/>
    </xf>
    <xf numFmtId="184" fontId="6" fillId="4" borderId="103" xfId="5" applyNumberFormat="1" applyFont="1" applyFill="1" applyBorder="1" applyAlignment="1">
      <alignment vertical="center"/>
    </xf>
    <xf numFmtId="184" fontId="3" fillId="0" borderId="59" xfId="5" applyNumberFormat="1" applyFont="1" applyBorder="1" applyAlignment="1">
      <alignment horizontal="left" vertical="center"/>
    </xf>
    <xf numFmtId="184" fontId="3" fillId="0" borderId="60" xfId="5" applyNumberFormat="1" applyFont="1" applyBorder="1" applyAlignment="1">
      <alignment horizontal="left" vertical="center"/>
    </xf>
    <xf numFmtId="184" fontId="6" fillId="0" borderId="54" xfId="5" applyNumberFormat="1" applyFont="1" applyBorder="1" applyAlignment="1">
      <alignment vertical="center"/>
    </xf>
    <xf numFmtId="184" fontId="6" fillId="0" borderId="58" xfId="5" applyNumberFormat="1" applyFont="1" applyBorder="1" applyAlignment="1">
      <alignment vertical="center"/>
    </xf>
    <xf numFmtId="184" fontId="19" fillId="0" borderId="0" xfId="5" applyNumberFormat="1" applyFont="1" applyAlignment="1">
      <alignment horizontal="center" vertical="center"/>
    </xf>
    <xf numFmtId="49" fontId="3" fillId="0" borderId="0" xfId="5" applyNumberFormat="1" applyFont="1" applyAlignment="1">
      <alignment horizontal="center" vertical="center"/>
    </xf>
    <xf numFmtId="184" fontId="3" fillId="3" borderId="38" xfId="5" applyNumberFormat="1" applyFont="1" applyFill="1" applyBorder="1" applyAlignment="1">
      <alignment horizontal="left" vertical="center"/>
    </xf>
    <xf numFmtId="184" fontId="3" fillId="3" borderId="53" xfId="5" applyNumberFormat="1" applyFont="1" applyFill="1" applyBorder="1" applyAlignment="1">
      <alignment horizontal="left" vertical="center"/>
    </xf>
    <xf numFmtId="184" fontId="6" fillId="4" borderId="38" xfId="5" applyNumberFormat="1" applyFont="1" applyFill="1" applyBorder="1" applyAlignment="1">
      <alignment horizontal="left" vertical="center"/>
    </xf>
    <xf numFmtId="184" fontId="6" fillId="4" borderId="53" xfId="5" applyNumberFormat="1" applyFont="1" applyFill="1" applyBorder="1" applyAlignment="1">
      <alignment horizontal="left" vertical="center"/>
    </xf>
    <xf numFmtId="184" fontId="3" fillId="0" borderId="0" xfId="5" applyNumberFormat="1" applyFont="1" applyAlignment="1">
      <alignment horizontal="center" vertical="center"/>
    </xf>
    <xf numFmtId="184" fontId="3" fillId="3" borderId="65" xfId="5" applyNumberFormat="1" applyFont="1" applyFill="1" applyBorder="1" applyAlignment="1">
      <alignment horizontal="left" vertical="center"/>
    </xf>
    <xf numFmtId="184" fontId="3" fillId="3" borderId="64" xfId="5" applyNumberFormat="1" applyFont="1" applyFill="1" applyBorder="1" applyAlignment="1">
      <alignment horizontal="left" vertical="center"/>
    </xf>
    <xf numFmtId="41" fontId="52" fillId="0" borderId="42" xfId="1" applyBorder="1">
      <alignment vertical="center"/>
    </xf>
    <xf numFmtId="41" fontId="52" fillId="0" borderId="2" xfId="1" applyBorder="1">
      <alignment vertical="center"/>
    </xf>
    <xf numFmtId="41" fontId="19" fillId="0" borderId="0" xfId="0" applyNumberFormat="1" applyFont="1" applyAlignment="1">
      <alignment horizontal="center" vertical="center"/>
    </xf>
    <xf numFmtId="41" fontId="3" fillId="0" borderId="0" xfId="0" applyNumberFormat="1" applyFont="1" applyAlignment="1">
      <alignment horizontal="center" vertical="center"/>
    </xf>
    <xf numFmtId="41" fontId="20" fillId="24" borderId="0" xfId="0" applyNumberFormat="1" applyFont="1" applyFill="1">
      <alignment vertical="center"/>
    </xf>
    <xf numFmtId="41" fontId="20" fillId="24" borderId="0" xfId="0" applyNumberFormat="1" applyFont="1" applyFill="1" applyAlignment="1">
      <alignment horizontal="center" vertical="center"/>
    </xf>
    <xf numFmtId="41" fontId="22" fillId="24" borderId="62" xfId="0" applyNumberFormat="1" applyFont="1" applyFill="1" applyBorder="1" applyAlignment="1">
      <alignment horizontal="center" vertical="center"/>
    </xf>
    <xf numFmtId="41" fontId="20" fillId="24" borderId="58" xfId="0" quotePrefix="1" applyNumberFormat="1" applyFont="1" applyFill="1" applyBorder="1" applyAlignment="1">
      <alignment horizontal="center" vertical="center"/>
    </xf>
    <xf numFmtId="41" fontId="20" fillId="24" borderId="63" xfId="0" quotePrefix="1" applyNumberFormat="1" applyFont="1" applyFill="1" applyBorder="1" applyAlignment="1">
      <alignment horizontal="center" vertical="center"/>
    </xf>
    <xf numFmtId="41" fontId="20" fillId="24" borderId="42" xfId="0" quotePrefix="1" applyNumberFormat="1" applyFont="1" applyFill="1" applyBorder="1" applyAlignment="1">
      <alignment horizontal="center" vertical="center"/>
    </xf>
    <xf numFmtId="41" fontId="22" fillId="24" borderId="42" xfId="0" applyNumberFormat="1" applyFont="1" applyFill="1" applyBorder="1" applyAlignment="1">
      <alignment horizontal="center" vertical="center"/>
    </xf>
    <xf numFmtId="41" fontId="20" fillId="24" borderId="0" xfId="0" quotePrefix="1" applyNumberFormat="1" applyFont="1" applyFill="1" applyAlignment="1">
      <alignment horizontal="center" vertical="center"/>
    </xf>
    <xf numFmtId="41" fontId="6" fillId="0" borderId="0" xfId="10" applyNumberFormat="1" applyFont="1"/>
    <xf numFmtId="41" fontId="6" fillId="4" borderId="38" xfId="0" applyNumberFormat="1" applyFont="1" applyFill="1" applyBorder="1" applyAlignment="1">
      <alignment horizontal="left" vertical="center"/>
    </xf>
    <xf numFmtId="41" fontId="6" fillId="4" borderId="53" xfId="0" applyNumberFormat="1" applyFont="1" applyFill="1" applyBorder="1" applyAlignment="1">
      <alignment horizontal="left" vertical="center"/>
    </xf>
    <xf numFmtId="41" fontId="6" fillId="4" borderId="135" xfId="10" applyNumberFormat="1" applyFont="1" applyFill="1" applyBorder="1"/>
    <xf numFmtId="41" fontId="6" fillId="4" borderId="53" xfId="10" applyNumberFormat="1" applyFont="1" applyFill="1" applyBorder="1"/>
    <xf numFmtId="41" fontId="6" fillId="4" borderId="16" xfId="10" applyNumberFormat="1" applyFont="1" applyFill="1" applyBorder="1"/>
    <xf numFmtId="41" fontId="6" fillId="4" borderId="38" xfId="10" applyNumberFormat="1" applyFont="1" applyFill="1" applyBorder="1"/>
    <xf numFmtId="41" fontId="3" fillId="0" borderId="59" xfId="0" applyNumberFormat="1" applyFont="1" applyBorder="1" applyAlignment="1">
      <alignment horizontal="right" vertical="center"/>
    </xf>
    <xf numFmtId="41" fontId="3" fillId="3" borderId="136" xfId="10" applyNumberFormat="1" applyFont="1" applyFill="1" applyBorder="1"/>
    <xf numFmtId="41" fontId="3" fillId="0" borderId="0" xfId="10" applyNumberFormat="1" applyFont="1" applyFill="1" applyBorder="1"/>
    <xf numFmtId="41" fontId="3" fillId="0" borderId="59" xfId="10" applyNumberFormat="1" applyFont="1" applyBorder="1"/>
    <xf numFmtId="41" fontId="3" fillId="3" borderId="65" xfId="0" applyNumberFormat="1" applyFont="1" applyFill="1" applyBorder="1" applyAlignment="1">
      <alignment horizontal="left" vertical="center"/>
    </xf>
    <xf numFmtId="41" fontId="3" fillId="3" borderId="64" xfId="0" applyNumberFormat="1" applyFont="1" applyFill="1" applyBorder="1" applyAlignment="1">
      <alignment horizontal="left" vertical="center"/>
    </xf>
    <xf numFmtId="41" fontId="3" fillId="3" borderId="137" xfId="10" applyNumberFormat="1" applyFont="1" applyFill="1" applyBorder="1"/>
    <xf numFmtId="41" fontId="3" fillId="3" borderId="64" xfId="10" applyNumberFormat="1" applyFont="1" applyFill="1" applyBorder="1"/>
    <xf numFmtId="41" fontId="3" fillId="3" borderId="24" xfId="10" applyNumberFormat="1" applyFont="1" applyFill="1" applyBorder="1"/>
    <xf numFmtId="41" fontId="3" fillId="3" borderId="65" xfId="10" applyNumberFormat="1" applyFont="1" applyFill="1" applyBorder="1"/>
    <xf numFmtId="41" fontId="3" fillId="3" borderId="38" xfId="0" applyNumberFormat="1" applyFont="1" applyFill="1" applyBorder="1" applyAlignment="1">
      <alignment horizontal="left" vertical="center"/>
    </xf>
    <xf numFmtId="41" fontId="3" fillId="3" borderId="53" xfId="0" applyNumberFormat="1" applyFont="1" applyFill="1" applyBorder="1" applyAlignment="1">
      <alignment horizontal="left" vertical="center"/>
    </xf>
    <xf numFmtId="41" fontId="3" fillId="3" borderId="135" xfId="10" applyNumberFormat="1" applyFont="1" applyFill="1" applyBorder="1"/>
    <xf numFmtId="41" fontId="3" fillId="3" borderId="53" xfId="10" applyNumberFormat="1" applyFont="1" applyFill="1" applyBorder="1"/>
    <xf numFmtId="41" fontId="3" fillId="3" borderId="16" xfId="10" applyNumberFormat="1" applyFont="1" applyFill="1" applyBorder="1"/>
    <xf numFmtId="41" fontId="3" fillId="3" borderId="38" xfId="10" applyNumberFormat="1" applyFont="1" applyFill="1" applyBorder="1"/>
    <xf numFmtId="41" fontId="3" fillId="0" borderId="64" xfId="0" applyNumberFormat="1" applyFont="1" applyBorder="1">
      <alignment vertical="center"/>
    </xf>
    <xf numFmtId="41" fontId="3" fillId="0" borderId="65" xfId="0" applyNumberFormat="1" applyFont="1" applyBorder="1" applyAlignment="1">
      <alignment horizontal="right" vertical="center"/>
    </xf>
    <xf numFmtId="41" fontId="3" fillId="3" borderId="60" xfId="10" applyNumberFormat="1" applyFont="1" applyFill="1" applyBorder="1"/>
    <xf numFmtId="41" fontId="3" fillId="0" borderId="24" xfId="10" applyNumberFormat="1" applyFont="1" applyBorder="1"/>
    <xf numFmtId="41" fontId="3" fillId="0" borderId="64" xfId="10" applyNumberFormat="1" applyFont="1" applyFill="1" applyBorder="1"/>
    <xf numFmtId="41" fontId="6" fillId="4" borderId="138" xfId="10" applyNumberFormat="1" applyFont="1" applyFill="1" applyBorder="1"/>
    <xf numFmtId="41" fontId="6" fillId="4" borderId="64" xfId="10" applyNumberFormat="1" applyFont="1" applyFill="1" applyBorder="1"/>
    <xf numFmtId="41" fontId="6" fillId="4" borderId="65" xfId="10" applyNumberFormat="1" applyFont="1" applyFill="1" applyBorder="1"/>
    <xf numFmtId="41" fontId="3" fillId="0" borderId="0" xfId="0" applyNumberFormat="1" applyFont="1" applyAlignment="1">
      <alignment horizontal="right" vertical="center"/>
    </xf>
    <xf numFmtId="41" fontId="17" fillId="0" borderId="0" xfId="10" applyNumberFormat="1" applyFont="1"/>
    <xf numFmtId="41" fontId="23" fillId="0" borderId="0" xfId="10" applyNumberFormat="1" applyFont="1"/>
    <xf numFmtId="41" fontId="21" fillId="0" borderId="0" xfId="10" applyNumberFormat="1" applyFont="1"/>
    <xf numFmtId="41" fontId="21" fillId="0" borderId="0" xfId="0" applyNumberFormat="1" applyFont="1">
      <alignment vertical="center"/>
    </xf>
    <xf numFmtId="41" fontId="24" fillId="0" borderId="0" xfId="0" applyNumberFormat="1" applyFont="1">
      <alignment vertical="center"/>
    </xf>
    <xf numFmtId="0" fontId="17" fillId="0" borderId="0" xfId="14" applyNumberFormat="1" applyFont="1">
      <alignment vertical="center"/>
    </xf>
    <xf numFmtId="0" fontId="52" fillId="0" borderId="0" xfId="14" applyNumberFormat="1">
      <alignment vertical="center"/>
    </xf>
    <xf numFmtId="0" fontId="3" fillId="0" borderId="0" xfId="14" applyNumberFormat="1" applyFont="1" applyAlignment="1">
      <alignment horizontal="center" vertical="center"/>
    </xf>
    <xf numFmtId="0" fontId="3" fillId="0" borderId="0" xfId="14" applyNumberFormat="1" applyFont="1" applyAlignment="1">
      <alignment horizontal="right" vertical="center"/>
    </xf>
    <xf numFmtId="0" fontId="6" fillId="0" borderId="0" xfId="14" applyNumberFormat="1" applyFont="1" applyAlignment="1">
      <alignment horizontal="left" vertical="center"/>
    </xf>
    <xf numFmtId="3" fontId="6" fillId="5" borderId="16" xfId="14" applyNumberFormat="1" applyFont="1" applyFill="1" applyBorder="1" applyAlignment="1">
      <alignment horizontal="center" vertical="center"/>
    </xf>
    <xf numFmtId="14" fontId="6" fillId="5" borderId="16" xfId="14" applyNumberFormat="1" applyFont="1" applyFill="1" applyBorder="1" applyAlignment="1">
      <alignment horizontal="center" vertical="center"/>
    </xf>
    <xf numFmtId="0" fontId="6" fillId="5" borderId="16" xfId="14" applyNumberFormat="1" applyFont="1" applyFill="1" applyBorder="1">
      <alignment vertical="center"/>
    </xf>
    <xf numFmtId="183" fontId="6" fillId="5" borderId="16" xfId="14" applyNumberFormat="1" applyFont="1" applyFill="1" applyBorder="1">
      <alignment vertical="center"/>
    </xf>
    <xf numFmtId="0" fontId="3" fillId="0" borderId="16" xfId="14" applyNumberFormat="1" applyFont="1" applyBorder="1" applyAlignment="1">
      <alignment horizontal="left" vertical="center" indent="1"/>
    </xf>
    <xf numFmtId="183" fontId="3" fillId="0" borderId="16" xfId="14" applyNumberFormat="1" applyFont="1" applyBorder="1">
      <alignment vertical="center"/>
    </xf>
    <xf numFmtId="183" fontId="3" fillId="0" borderId="16" xfId="14" applyNumberFormat="1" applyFont="1" applyFill="1" applyBorder="1">
      <alignment vertical="center"/>
    </xf>
    <xf numFmtId="0" fontId="3" fillId="0" borderId="16" xfId="14" applyNumberFormat="1" applyFont="1" applyBorder="1" applyAlignment="1">
      <alignment horizontal="left" vertical="center" wrapText="1" indent="1"/>
    </xf>
    <xf numFmtId="0" fontId="6" fillId="25" borderId="16" xfId="14" applyNumberFormat="1" applyFont="1" applyFill="1" applyBorder="1">
      <alignment vertical="center"/>
    </xf>
    <xf numFmtId="183" fontId="6" fillId="25" borderId="16" xfId="14" applyNumberFormat="1" applyFont="1" applyFill="1" applyBorder="1">
      <alignment vertical="center"/>
    </xf>
    <xf numFmtId="3" fontId="3" fillId="0" borderId="0" xfId="14" applyNumberFormat="1" applyFont="1">
      <alignment vertical="center"/>
    </xf>
    <xf numFmtId="183" fontId="52" fillId="0" borderId="0" xfId="14" applyNumberFormat="1">
      <alignment vertical="center"/>
    </xf>
    <xf numFmtId="0" fontId="6" fillId="5" borderId="16" xfId="14" applyNumberFormat="1" applyFont="1" applyFill="1" applyBorder="1" applyAlignment="1">
      <alignment horizontal="center" vertical="center"/>
    </xf>
  </cellXfs>
  <cellStyles count="15">
    <cellStyle name="_3-12_J 34" xfId="10"/>
    <cellStyle name="백분율" xfId="2" builtinId="5"/>
    <cellStyle name="백분율 2" xfId="9"/>
    <cellStyle name="백분율 3" xfId="12"/>
    <cellStyle name="쉼표 [0]" xfId="1" builtinId="6"/>
    <cellStyle name="쉼표 [0] 2" xfId="7"/>
    <cellStyle name="쉼표 [0] 3" xfId="13"/>
    <cellStyle name="표준" xfId="0" builtinId="0"/>
    <cellStyle name="표준 2" xfId="4"/>
    <cellStyle name="표준 3" xfId="5"/>
    <cellStyle name="표준 4" xfId="6"/>
    <cellStyle name="표준 5" xfId="11"/>
    <cellStyle name="표준 6" xfId="14"/>
    <cellStyle name="표준_용인하수_10" xfId="8"/>
    <cellStyle name="표준_코크렙6호_배당내역_계좌조회(6기)"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000.%20&#44592;&#51316;&#51088;&#47308;\1.%20KB&#50868;&#50857;%201&#54840;%20&#47532;&#52768;(&#49468;&#53552;&#54252;&#51064;&#53944;%20&#50920;&#49828;&#53944;)\&#48176;&#45817;&#44552;%20&#51648;&#44553;&#49884;&#51216;\1.%20(KB1)%2013&#44592;%20&#47532;&#52768;%20&#48176;&#45817;&#44552;%20&#49328;&#51221;%20&#45236;&#50669;(2406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주별 배당금 (13)"/>
      <sheetName val="BS(24.03)"/>
      <sheetName val="PL(24.03)"/>
      <sheetName val="주주별 배당금 (12)"/>
      <sheetName val="주주별 배당금 (11)"/>
      <sheetName val="주주별 배당금 (10)"/>
      <sheetName val="주주별 배당금(9)"/>
      <sheetName val="주주별 배당금(8)"/>
      <sheetName val="주주별 배당금(10기)"/>
      <sheetName val="BS(23.03)"/>
      <sheetName val="PL(23.09)"/>
      <sheetName val="PL(23.03)"/>
      <sheetName val="비교"/>
      <sheetName val="마스턴"/>
      <sheetName val="관련비용"/>
      <sheetName val="근거규정"/>
      <sheetName val="배당금지급내역(제6기)"/>
      <sheetName val="배당통지문"/>
    </sheetNames>
    <sheetDataSet>
      <sheetData sheetId="0"/>
      <sheetData sheetId="1">
        <row r="71">
          <cell r="E71">
            <v>125106190910.3871</v>
          </cell>
        </row>
      </sheetData>
      <sheetData sheetId="2"/>
      <sheetData sheetId="3"/>
      <sheetData sheetId="4"/>
      <sheetData sheetId="5"/>
      <sheetData sheetId="6"/>
      <sheetData sheetId="7"/>
      <sheetData sheetId="8"/>
      <sheetData sheetId="9">
        <row r="71">
          <cell r="D71">
            <v>130170542160.3871</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B2:O18"/>
  <sheetViews>
    <sheetView showGridLines="0" tabSelected="1" zoomScale="75" zoomScaleNormal="75" workbookViewId="0">
      <selection activeCell="L27" sqref="L27"/>
    </sheetView>
  </sheetViews>
  <sheetFormatPr defaultRowHeight="16.5" x14ac:dyDescent="0.3"/>
  <cols>
    <col min="1" max="1" width="9" style="1067"/>
    <col min="2" max="2" width="54.5" style="1067" bestFit="1" customWidth="1"/>
    <col min="3" max="3" width="17.125" style="1067" bestFit="1" customWidth="1"/>
    <col min="4" max="4" width="16.625" style="1067" bestFit="1" customWidth="1"/>
    <col min="5" max="7" width="14.75" style="1067" bestFit="1" customWidth="1"/>
    <col min="8" max="8" width="21.125" style="1067" bestFit="1" customWidth="1"/>
    <col min="9" max="9" width="16.25" style="1067" bestFit="1" customWidth="1"/>
    <col min="10" max="10" width="16.5" style="1067" bestFit="1" customWidth="1"/>
    <col min="11" max="11" width="17.25" style="1067" bestFit="1" customWidth="1"/>
    <col min="12" max="13" width="15.875" style="1067" bestFit="1" customWidth="1"/>
    <col min="14" max="15" width="17" style="1067" bestFit="1" customWidth="1"/>
    <col min="16" max="18" width="13.25" style="1067" bestFit="1" customWidth="1"/>
    <col min="19" max="19" width="21.125" style="1067" bestFit="1" customWidth="1"/>
    <col min="20" max="16384" width="9" style="1067"/>
  </cols>
  <sheetData>
    <row r="2" spans="2:15" x14ac:dyDescent="0.3">
      <c r="B2" s="1066" t="s">
        <v>768</v>
      </c>
    </row>
    <row r="3" spans="2:15" x14ac:dyDescent="0.3">
      <c r="J3" s="1068" t="s">
        <v>769</v>
      </c>
      <c r="K3" s="1069"/>
    </row>
    <row r="4" spans="2:15" x14ac:dyDescent="0.3">
      <c r="B4" s="1070" t="s">
        <v>246</v>
      </c>
      <c r="C4" s="1068"/>
      <c r="D4" s="1068">
        <f t="shared" ref="D4:N4" si="0">D7-D6+1</f>
        <v>183</v>
      </c>
      <c r="E4" s="1068">
        <f t="shared" si="0"/>
        <v>182</v>
      </c>
      <c r="F4" s="1068">
        <f t="shared" si="0"/>
        <v>183</v>
      </c>
      <c r="G4" s="1068">
        <f t="shared" si="0"/>
        <v>183</v>
      </c>
      <c r="H4" s="1068">
        <f t="shared" si="0"/>
        <v>183</v>
      </c>
      <c r="I4" s="1068">
        <f t="shared" si="0"/>
        <v>182</v>
      </c>
      <c r="J4" s="1068">
        <f t="shared" si="0"/>
        <v>183</v>
      </c>
      <c r="K4" s="1068">
        <f t="shared" si="0"/>
        <v>182</v>
      </c>
      <c r="L4" s="1068">
        <f t="shared" si="0"/>
        <v>183</v>
      </c>
      <c r="M4" s="1068">
        <f t="shared" si="0"/>
        <v>182</v>
      </c>
      <c r="N4" s="1068">
        <f t="shared" si="0"/>
        <v>183</v>
      </c>
      <c r="O4" s="1068">
        <f>O7-O6+1</f>
        <v>183</v>
      </c>
    </row>
    <row r="5" spans="2:15" x14ac:dyDescent="0.3">
      <c r="B5" s="1083" t="s">
        <v>770</v>
      </c>
      <c r="C5" s="1071" t="s">
        <v>179</v>
      </c>
      <c r="D5" s="1071" t="s">
        <v>168</v>
      </c>
      <c r="E5" s="1071" t="s">
        <v>166</v>
      </c>
      <c r="F5" s="1071" t="s">
        <v>170</v>
      </c>
      <c r="G5" s="1071" t="s">
        <v>167</v>
      </c>
      <c r="H5" s="1071" t="s">
        <v>171</v>
      </c>
      <c r="I5" s="1071" t="s">
        <v>176</v>
      </c>
      <c r="J5" s="1071" t="s">
        <v>188</v>
      </c>
      <c r="K5" s="1071" t="s">
        <v>122</v>
      </c>
      <c r="L5" s="1071" t="s">
        <v>121</v>
      </c>
      <c r="M5" s="1071" t="s">
        <v>133</v>
      </c>
      <c r="N5" s="1071" t="s">
        <v>137</v>
      </c>
      <c r="O5" s="1071" t="s">
        <v>771</v>
      </c>
    </row>
    <row r="6" spans="2:15" x14ac:dyDescent="0.3">
      <c r="B6" s="1083"/>
      <c r="C6" s="1072">
        <v>42888</v>
      </c>
      <c r="D6" s="1072">
        <v>43191</v>
      </c>
      <c r="E6" s="1072">
        <v>43374</v>
      </c>
      <c r="F6" s="1072">
        <v>43556</v>
      </c>
      <c r="G6" s="1072">
        <v>43739</v>
      </c>
      <c r="H6" s="1072">
        <v>43922</v>
      </c>
      <c r="I6" s="1072">
        <v>44105</v>
      </c>
      <c r="J6" s="1072">
        <f>I7+1</f>
        <v>44287</v>
      </c>
      <c r="K6" s="1072">
        <f>J7+1</f>
        <v>44470</v>
      </c>
      <c r="L6" s="1072">
        <f>K7+1</f>
        <v>44652</v>
      </c>
      <c r="M6" s="1072">
        <f>L7+1</f>
        <v>44835</v>
      </c>
      <c r="N6" s="1072">
        <v>45017</v>
      </c>
      <c r="O6" s="1072">
        <f>N7+1</f>
        <v>45200</v>
      </c>
    </row>
    <row r="7" spans="2:15" x14ac:dyDescent="0.3">
      <c r="B7" s="1083"/>
      <c r="C7" s="1072">
        <v>43190</v>
      </c>
      <c r="D7" s="1072">
        <v>43373</v>
      </c>
      <c r="E7" s="1072">
        <v>43555</v>
      </c>
      <c r="F7" s="1072">
        <v>43738</v>
      </c>
      <c r="G7" s="1072">
        <v>43921</v>
      </c>
      <c r="H7" s="1072">
        <v>44104</v>
      </c>
      <c r="I7" s="1072">
        <v>44286</v>
      </c>
      <c r="J7" s="1072">
        <f>EOMONTH(J6,5)</f>
        <v>44469</v>
      </c>
      <c r="K7" s="1072">
        <f>EOMONTH(K6,5)</f>
        <v>44651</v>
      </c>
      <c r="L7" s="1072">
        <f>EOMONTH(L6,5)</f>
        <v>44834</v>
      </c>
      <c r="M7" s="1072">
        <f>EOMONTH(M6,5)</f>
        <v>45016</v>
      </c>
      <c r="N7" s="1072">
        <v>45199</v>
      </c>
      <c r="O7" s="1072">
        <f>EOMONTH(O6,5)</f>
        <v>45382</v>
      </c>
    </row>
    <row r="8" spans="2:15" x14ac:dyDescent="0.3">
      <c r="B8" s="1073" t="s">
        <v>418</v>
      </c>
      <c r="C8" s="1074">
        <v>88579408151</v>
      </c>
      <c r="D8" s="1074">
        <v>87305184775</v>
      </c>
      <c r="E8" s="1074">
        <v>84776343942</v>
      </c>
      <c r="F8" s="1074">
        <v>83972834754</v>
      </c>
      <c r="G8" s="1074">
        <v>82118199587</v>
      </c>
      <c r="H8" s="1074">
        <v>79677395277</v>
      </c>
      <c r="I8" s="1074">
        <v>78571667239</v>
      </c>
      <c r="J8" s="1074">
        <v>133604632635</v>
      </c>
      <c r="K8" s="1074">
        <v>135079698963</v>
      </c>
      <c r="L8" s="1074">
        <v>132310593946</v>
      </c>
      <c r="M8" s="1074">
        <f>'[1]BS(23.03)'!D71</f>
        <v>130170542160.3871</v>
      </c>
      <c r="N8" s="1074">
        <v>127217702445.38699</v>
      </c>
      <c r="O8" s="1074">
        <f>'[1]BS(24.03)'!E71</f>
        <v>125106190910.3871</v>
      </c>
    </row>
    <row r="9" spans="2:15" x14ac:dyDescent="0.3">
      <c r="B9" s="1075" t="s">
        <v>393</v>
      </c>
      <c r="C9" s="1076">
        <v>22350000000</v>
      </c>
      <c r="D9" s="1076">
        <v>22350000000</v>
      </c>
      <c r="E9" s="1076">
        <v>22350000000</v>
      </c>
      <c r="F9" s="1076">
        <v>22350000000</v>
      </c>
      <c r="G9" s="1076">
        <v>22350000000</v>
      </c>
      <c r="H9" s="1076">
        <v>22350000000</v>
      </c>
      <c r="I9" s="1076">
        <v>22350000000</v>
      </c>
      <c r="J9" s="1076">
        <v>12700000000</v>
      </c>
      <c r="K9" s="1076">
        <v>12700000000</v>
      </c>
      <c r="L9" s="1076">
        <v>12700000000</v>
      </c>
      <c r="M9" s="1076">
        <v>12700000000</v>
      </c>
      <c r="N9" s="1076">
        <v>12700000000</v>
      </c>
      <c r="O9" s="1076">
        <v>12700000000</v>
      </c>
    </row>
    <row r="10" spans="2:15" x14ac:dyDescent="0.3">
      <c r="B10" s="1075" t="s">
        <v>265</v>
      </c>
      <c r="C10" s="1076">
        <v>65068559240</v>
      </c>
      <c r="D10" s="1076">
        <v>65068559240</v>
      </c>
      <c r="E10" s="1076">
        <v>65068559240</v>
      </c>
      <c r="F10" s="1076">
        <v>65068559240</v>
      </c>
      <c r="G10" s="1076">
        <v>65068559240</v>
      </c>
      <c r="H10" s="1076">
        <v>65068559240</v>
      </c>
      <c r="I10" s="1076">
        <v>65068559240</v>
      </c>
      <c r="J10" s="1077">
        <v>171304659240</v>
      </c>
      <c r="K10" s="1077">
        <v>33001343350</v>
      </c>
      <c r="L10" s="1077">
        <v>33001343350</v>
      </c>
      <c r="M10" s="1077">
        <v>33001343350</v>
      </c>
      <c r="N10" s="1077">
        <v>33001343350</v>
      </c>
      <c r="O10" s="1077">
        <v>33001343350</v>
      </c>
    </row>
    <row r="11" spans="2:15" x14ac:dyDescent="0.3">
      <c r="B11" s="1075" t="s">
        <v>71</v>
      </c>
      <c r="C11" s="1076">
        <v>0</v>
      </c>
      <c r="D11" s="1076">
        <v>0</v>
      </c>
      <c r="E11" s="1076">
        <v>0</v>
      </c>
      <c r="F11" s="1076">
        <v>0</v>
      </c>
      <c r="G11" s="1076">
        <v>0</v>
      </c>
      <c r="H11" s="1076">
        <v>0</v>
      </c>
      <c r="I11" s="1076">
        <v>0</v>
      </c>
      <c r="J11" s="1077">
        <v>100101092722</v>
      </c>
      <c r="K11" s="1077">
        <v>100101092722</v>
      </c>
      <c r="L11" s="1077">
        <v>100101092722</v>
      </c>
      <c r="M11" s="1077">
        <v>100101092722</v>
      </c>
      <c r="N11" s="1077">
        <v>100101092722</v>
      </c>
      <c r="O11" s="1077">
        <v>100101092722</v>
      </c>
    </row>
    <row r="12" spans="2:15" x14ac:dyDescent="0.3">
      <c r="B12" s="1075" t="s">
        <v>750</v>
      </c>
      <c r="C12" s="1076">
        <v>0</v>
      </c>
      <c r="D12" s="1076">
        <v>0</v>
      </c>
      <c r="E12" s="1076">
        <v>0</v>
      </c>
      <c r="F12" s="1076">
        <v>0</v>
      </c>
      <c r="G12" s="1076">
        <v>0</v>
      </c>
      <c r="H12" s="1076">
        <v>0</v>
      </c>
      <c r="I12" s="1076">
        <v>0</v>
      </c>
      <c r="J12" s="1076"/>
      <c r="K12" s="1076"/>
      <c r="L12" s="1076"/>
      <c r="M12" s="1076"/>
      <c r="N12" s="1076"/>
      <c r="O12" s="1076"/>
    </row>
    <row r="13" spans="2:15" x14ac:dyDescent="0.3">
      <c r="B13" s="1073" t="s">
        <v>239</v>
      </c>
      <c r="C13" s="1074">
        <f t="shared" ref="C13:O13" si="1">C8-C9-C10-C12-C11</f>
        <v>1160848911</v>
      </c>
      <c r="D13" s="1074">
        <f t="shared" si="1"/>
        <v>-113374465</v>
      </c>
      <c r="E13" s="1074">
        <f t="shared" si="1"/>
        <v>-2642215298</v>
      </c>
      <c r="F13" s="1074">
        <f t="shared" si="1"/>
        <v>-3445724486</v>
      </c>
      <c r="G13" s="1074">
        <f t="shared" si="1"/>
        <v>-5300359653</v>
      </c>
      <c r="H13" s="1074">
        <f t="shared" si="1"/>
        <v>-7741163963</v>
      </c>
      <c r="I13" s="1074">
        <f t="shared" si="1"/>
        <v>-8846892001</v>
      </c>
      <c r="J13" s="1074">
        <f t="shared" si="1"/>
        <v>-150501119327</v>
      </c>
      <c r="K13" s="1074">
        <f t="shared" si="1"/>
        <v>-10722737109</v>
      </c>
      <c r="L13" s="1074">
        <f t="shared" si="1"/>
        <v>-13491842126</v>
      </c>
      <c r="M13" s="1074">
        <f t="shared" si="1"/>
        <v>-15631893911.6129</v>
      </c>
      <c r="N13" s="1074">
        <f t="shared" si="1"/>
        <v>-18584733626.613007</v>
      </c>
      <c r="O13" s="1074">
        <f t="shared" si="1"/>
        <v>-20696245161.6129</v>
      </c>
    </row>
    <row r="14" spans="2:15" x14ac:dyDescent="0.3">
      <c r="B14" s="1078" t="s">
        <v>772</v>
      </c>
      <c r="C14" s="1076">
        <v>0</v>
      </c>
      <c r="D14" s="1076">
        <f t="shared" ref="D14:I14" si="2">C14+C15</f>
        <v>1573706600</v>
      </c>
      <c r="E14" s="1076">
        <f t="shared" si="2"/>
        <v>3462154520</v>
      </c>
      <c r="F14" s="1076">
        <f t="shared" si="2"/>
        <v>5350602440</v>
      </c>
      <c r="G14" s="1076">
        <f t="shared" si="2"/>
        <v>7239050360</v>
      </c>
      <c r="H14" s="1076">
        <f t="shared" si="2"/>
        <v>9127498280</v>
      </c>
      <c r="I14" s="1076">
        <f t="shared" si="2"/>
        <v>11015946200</v>
      </c>
      <c r="J14" s="1076">
        <f>I14+I15</f>
        <v>12904394120</v>
      </c>
      <c r="K14" s="1076">
        <f>J14</f>
        <v>12904394120</v>
      </c>
      <c r="L14" s="1076">
        <f>K14+K15</f>
        <v>15505621550</v>
      </c>
      <c r="M14" s="1076">
        <f>L14+L15</f>
        <v>18106848980</v>
      </c>
      <c r="N14" s="1076">
        <f>M14+M15</f>
        <v>20708076410</v>
      </c>
      <c r="O14" s="1076">
        <f>N14+N15</f>
        <v>23309899076</v>
      </c>
    </row>
    <row r="15" spans="2:15" x14ac:dyDescent="0.3">
      <c r="B15" s="1075" t="s">
        <v>229</v>
      </c>
      <c r="C15" s="1076">
        <v>1573706600</v>
      </c>
      <c r="D15" s="1076">
        <v>1888447920</v>
      </c>
      <c r="E15" s="1076">
        <v>1888447920</v>
      </c>
      <c r="F15" s="1076">
        <v>1888447920</v>
      </c>
      <c r="G15" s="1076">
        <v>1888447920</v>
      </c>
      <c r="H15" s="1076">
        <v>1888447920</v>
      </c>
      <c r="I15" s="1076">
        <v>1888447920</v>
      </c>
      <c r="J15" s="1077">
        <v>1951806097</v>
      </c>
      <c r="K15" s="1076">
        <v>2601227430</v>
      </c>
      <c r="L15" s="1076">
        <v>2601227430</v>
      </c>
      <c r="M15" s="1076">
        <v>2601227430</v>
      </c>
      <c r="N15" s="1076">
        <v>2601822666</v>
      </c>
      <c r="O15" s="1076">
        <v>2601991854</v>
      </c>
    </row>
    <row r="16" spans="2:15" x14ac:dyDescent="0.3">
      <c r="B16" s="1079" t="s">
        <v>773</v>
      </c>
      <c r="C16" s="1080">
        <f t="shared" ref="C16:I16" si="3">IF(SUM(C13:C15)&lt;0,0,SUM(C13:C15))</f>
        <v>2734555511</v>
      </c>
      <c r="D16" s="1080">
        <f t="shared" si="3"/>
        <v>3348780055</v>
      </c>
      <c r="E16" s="1080">
        <f t="shared" si="3"/>
        <v>2708387142</v>
      </c>
      <c r="F16" s="1080">
        <f t="shared" si="3"/>
        <v>3793325874</v>
      </c>
      <c r="G16" s="1080">
        <f t="shared" si="3"/>
        <v>3827138627</v>
      </c>
      <c r="H16" s="1080">
        <f t="shared" si="3"/>
        <v>3274782237</v>
      </c>
      <c r="I16" s="1080">
        <f t="shared" si="3"/>
        <v>4057502119</v>
      </c>
      <c r="J16" s="1080">
        <f>IF(SUM(J13:J15)&lt;0,0,SUM(J13:J15))</f>
        <v>0</v>
      </c>
      <c r="K16" s="1080">
        <f t="shared" ref="K16:O16" si="4">IF(SUM(K13:K15)&lt;0,0,SUM(K13:K15))</f>
        <v>4782884441</v>
      </c>
      <c r="L16" s="1080">
        <f t="shared" si="4"/>
        <v>4615006854</v>
      </c>
      <c r="M16" s="1080">
        <f t="shared" si="4"/>
        <v>5076182498.3871002</v>
      </c>
      <c r="N16" s="1080">
        <f t="shared" si="4"/>
        <v>4725165449.3869934</v>
      </c>
      <c r="O16" s="1080">
        <f t="shared" si="4"/>
        <v>5215645768.3871002</v>
      </c>
    </row>
    <row r="17" spans="2:15" x14ac:dyDescent="0.3">
      <c r="B17" s="1079" t="s">
        <v>774</v>
      </c>
      <c r="C17" s="1080">
        <f>C16</f>
        <v>2734555511</v>
      </c>
      <c r="D17" s="1080">
        <f t="shared" ref="D17:I17" si="5">D16</f>
        <v>3348780055</v>
      </c>
      <c r="E17" s="1080">
        <f t="shared" si="5"/>
        <v>2708387142</v>
      </c>
      <c r="F17" s="1080">
        <f t="shared" si="5"/>
        <v>3793325874</v>
      </c>
      <c r="G17" s="1080">
        <f t="shared" si="5"/>
        <v>3827138627</v>
      </c>
      <c r="H17" s="1080">
        <f t="shared" si="5"/>
        <v>3274782237</v>
      </c>
      <c r="I17" s="1080">
        <f t="shared" si="5"/>
        <v>4057502119</v>
      </c>
      <c r="J17" s="1080">
        <v>706590683</v>
      </c>
      <c r="K17" s="1080">
        <f t="shared" ref="K17:O17" si="6">K16</f>
        <v>4782884441</v>
      </c>
      <c r="L17" s="1080">
        <f t="shared" si="6"/>
        <v>4615006854</v>
      </c>
      <c r="M17" s="1080">
        <f t="shared" si="6"/>
        <v>5076182498.3871002</v>
      </c>
      <c r="N17" s="1080">
        <f t="shared" si="6"/>
        <v>4725165449.3869934</v>
      </c>
      <c r="O17" s="1080">
        <f t="shared" si="6"/>
        <v>5215645768.3871002</v>
      </c>
    </row>
    <row r="18" spans="2:15" ht="17.25" customHeight="1" x14ac:dyDescent="0.3">
      <c r="F18" s="1081"/>
      <c r="I18" s="1082"/>
      <c r="J18" s="1082"/>
      <c r="K18" s="1082"/>
    </row>
  </sheetData>
  <mergeCells count="1">
    <mergeCell ref="B5:B7"/>
  </mergeCells>
  <phoneticPr fontId="53" type="noConversion"/>
  <pageMargins left="0.7" right="0.7" top="0.75" bottom="0.75" header="0.3" footer="0.3"/>
  <pageSetup paperSize="9" scale="37"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16"/>
  <sheetViews>
    <sheetView workbookViewId="0">
      <selection activeCell="D13" sqref="D13"/>
    </sheetView>
  </sheetViews>
  <sheetFormatPr defaultRowHeight="16.5" x14ac:dyDescent="0.3"/>
  <sheetData>
    <row r="2" spans="1:18" x14ac:dyDescent="0.3">
      <c r="A2" s="168" t="s">
        <v>380</v>
      </c>
      <c r="B2" s="168" t="s">
        <v>237</v>
      </c>
    </row>
    <row r="3" spans="1:18" x14ac:dyDescent="0.3">
      <c r="B3" s="170" t="s">
        <v>50</v>
      </c>
    </row>
    <row r="4" spans="1:18" x14ac:dyDescent="0.3">
      <c r="B4" t="s">
        <v>112</v>
      </c>
    </row>
    <row r="5" spans="1:18" x14ac:dyDescent="0.3">
      <c r="B5" t="s">
        <v>2</v>
      </c>
    </row>
    <row r="6" spans="1:18" x14ac:dyDescent="0.3">
      <c r="B6" t="s">
        <v>55</v>
      </c>
    </row>
    <row r="7" spans="1:18" x14ac:dyDescent="0.3">
      <c r="B7" s="170" t="s">
        <v>213</v>
      </c>
      <c r="R7" s="1" t="s">
        <v>328</v>
      </c>
    </row>
    <row r="8" spans="1:18" x14ac:dyDescent="0.3">
      <c r="B8" t="s">
        <v>47</v>
      </c>
    </row>
    <row r="9" spans="1:18" x14ac:dyDescent="0.3">
      <c r="B9" t="s">
        <v>17</v>
      </c>
    </row>
    <row r="10" spans="1:18" x14ac:dyDescent="0.3">
      <c r="B10" t="s">
        <v>73</v>
      </c>
    </row>
    <row r="11" spans="1:18" x14ac:dyDescent="0.3">
      <c r="B11" t="s">
        <v>154</v>
      </c>
    </row>
    <row r="13" spans="1:18" x14ac:dyDescent="0.3">
      <c r="A13" s="168" t="s">
        <v>376</v>
      </c>
      <c r="B13" s="168" t="s">
        <v>66</v>
      </c>
    </row>
    <row r="14" spans="1:18" x14ac:dyDescent="0.3">
      <c r="B14" s="170" t="s">
        <v>53</v>
      </c>
    </row>
    <row r="15" spans="1:18" x14ac:dyDescent="0.3">
      <c r="B15" s="170" t="s">
        <v>214</v>
      </c>
    </row>
    <row r="16" spans="1:18" x14ac:dyDescent="0.3">
      <c r="B16" s="170" t="s">
        <v>754</v>
      </c>
    </row>
    <row r="17" spans="1:4" x14ac:dyDescent="0.3">
      <c r="B17" t="s">
        <v>30</v>
      </c>
    </row>
    <row r="18" spans="1:4" x14ac:dyDescent="0.3">
      <c r="B18" t="s">
        <v>82</v>
      </c>
    </row>
    <row r="19" spans="1:4" x14ac:dyDescent="0.3">
      <c r="B19" t="s">
        <v>87</v>
      </c>
    </row>
    <row r="20" spans="1:4" x14ac:dyDescent="0.3">
      <c r="B20" t="s">
        <v>154</v>
      </c>
    </row>
    <row r="21" spans="1:4" x14ac:dyDescent="0.3">
      <c r="B21" s="322" t="s">
        <v>154</v>
      </c>
    </row>
    <row r="23" spans="1:4" x14ac:dyDescent="0.3">
      <c r="A23" s="168" t="s">
        <v>177</v>
      </c>
      <c r="B23" s="168" t="s">
        <v>81</v>
      </c>
    </row>
    <row r="24" spans="1:4" x14ac:dyDescent="0.3">
      <c r="A24" s="168"/>
      <c r="B24" s="170" t="s">
        <v>216</v>
      </c>
    </row>
    <row r="25" spans="1:4" x14ac:dyDescent="0.3">
      <c r="B25" t="s">
        <v>77</v>
      </c>
    </row>
    <row r="27" spans="1:4" x14ac:dyDescent="0.3">
      <c r="A27" s="168" t="s">
        <v>177</v>
      </c>
      <c r="B27" s="168" t="s">
        <v>702</v>
      </c>
    </row>
    <row r="28" spans="1:4" x14ac:dyDescent="0.3">
      <c r="B28" s="170" t="s">
        <v>14</v>
      </c>
    </row>
    <row r="29" spans="1:4" x14ac:dyDescent="0.3">
      <c r="B29" s="170" t="s">
        <v>242</v>
      </c>
    </row>
    <row r="30" spans="1:4" x14ac:dyDescent="0.3">
      <c r="B30" s="170" t="s">
        <v>25</v>
      </c>
    </row>
    <row r="31" spans="1:4" x14ac:dyDescent="0.3">
      <c r="B31" s="170" t="s">
        <v>38</v>
      </c>
    </row>
    <row r="32" spans="1:4" x14ac:dyDescent="0.3">
      <c r="B32" s="170" t="s">
        <v>86</v>
      </c>
      <c r="D32" s="281" t="s">
        <v>259</v>
      </c>
    </row>
    <row r="33" spans="1:2" x14ac:dyDescent="0.3">
      <c r="B33" t="s">
        <v>57</v>
      </c>
    </row>
    <row r="34" spans="1:2" x14ac:dyDescent="0.3">
      <c r="B34" t="s">
        <v>13</v>
      </c>
    </row>
    <row r="35" spans="1:2" x14ac:dyDescent="0.3">
      <c r="B35" t="s">
        <v>23</v>
      </c>
    </row>
    <row r="36" spans="1:2" x14ac:dyDescent="0.3">
      <c r="B36" t="s">
        <v>68</v>
      </c>
    </row>
    <row r="37" spans="1:2" x14ac:dyDescent="0.3">
      <c r="B37" t="s">
        <v>154</v>
      </c>
    </row>
    <row r="39" spans="1:2" x14ac:dyDescent="0.3">
      <c r="A39" s="168" t="s">
        <v>172</v>
      </c>
      <c r="B39" s="168" t="s">
        <v>85</v>
      </c>
    </row>
    <row r="40" spans="1:2" x14ac:dyDescent="0.3">
      <c r="B40" s="170" t="s">
        <v>60</v>
      </c>
    </row>
    <row r="41" spans="1:2" x14ac:dyDescent="0.3">
      <c r="B41" t="s">
        <v>59</v>
      </c>
    </row>
    <row r="42" spans="1:2" x14ac:dyDescent="0.3">
      <c r="B42" t="s">
        <v>16</v>
      </c>
    </row>
    <row r="43" spans="1:2" x14ac:dyDescent="0.3">
      <c r="B43" t="s">
        <v>0</v>
      </c>
    </row>
    <row r="44" spans="1:2" x14ac:dyDescent="0.3">
      <c r="B44" t="s">
        <v>154</v>
      </c>
    </row>
    <row r="45" spans="1:2" x14ac:dyDescent="0.3">
      <c r="B45" s="322" t="s">
        <v>154</v>
      </c>
    </row>
    <row r="47" spans="1:2" x14ac:dyDescent="0.3">
      <c r="A47" s="168" t="s">
        <v>164</v>
      </c>
      <c r="B47" s="168" t="s">
        <v>235</v>
      </c>
    </row>
    <row r="48" spans="1:2" x14ac:dyDescent="0.3">
      <c r="B48" t="s">
        <v>9</v>
      </c>
    </row>
    <row r="49" spans="1:2" x14ac:dyDescent="0.3">
      <c r="B49" s="170" t="s">
        <v>7</v>
      </c>
    </row>
    <row r="50" spans="1:2" x14ac:dyDescent="0.3">
      <c r="B50" t="s">
        <v>36</v>
      </c>
    </row>
    <row r="52" spans="1:2" x14ac:dyDescent="0.3">
      <c r="A52" s="168" t="s">
        <v>164</v>
      </c>
      <c r="B52" s="168" t="s">
        <v>79</v>
      </c>
    </row>
    <row r="53" spans="1:2" x14ac:dyDescent="0.3">
      <c r="B53" s="169" t="s">
        <v>210</v>
      </c>
    </row>
    <row r="54" spans="1:2" x14ac:dyDescent="0.3">
      <c r="B54" t="s">
        <v>12</v>
      </c>
    </row>
    <row r="55" spans="1:2" x14ac:dyDescent="0.3">
      <c r="B55" t="s">
        <v>11</v>
      </c>
    </row>
    <row r="56" spans="1:2" x14ac:dyDescent="0.3">
      <c r="B56" s="296" t="s">
        <v>45</v>
      </c>
    </row>
    <row r="57" spans="1:2" x14ac:dyDescent="0.3">
      <c r="B57" s="302" t="s">
        <v>33</v>
      </c>
    </row>
    <row r="58" spans="1:2" x14ac:dyDescent="0.3">
      <c r="B58" s="302" t="s">
        <v>113</v>
      </c>
    </row>
    <row r="59" spans="1:2" x14ac:dyDescent="0.3">
      <c r="B59" s="302" t="s">
        <v>1</v>
      </c>
    </row>
    <row r="60" spans="1:2" x14ac:dyDescent="0.3">
      <c r="B60" s="302" t="s">
        <v>29</v>
      </c>
    </row>
    <row r="61" spans="1:2" x14ac:dyDescent="0.3">
      <c r="B61" t="s">
        <v>10</v>
      </c>
    </row>
    <row r="62" spans="1:2" x14ac:dyDescent="0.3">
      <c r="B62" t="s">
        <v>48</v>
      </c>
    </row>
    <row r="63" spans="1:2" x14ac:dyDescent="0.3">
      <c r="B63" t="s">
        <v>31</v>
      </c>
    </row>
    <row r="64" spans="1:2" x14ac:dyDescent="0.3">
      <c r="B64" t="s">
        <v>215</v>
      </c>
    </row>
    <row r="65" spans="1:2" x14ac:dyDescent="0.3">
      <c r="B65" t="s">
        <v>44</v>
      </c>
    </row>
    <row r="66" spans="1:2" x14ac:dyDescent="0.3">
      <c r="B66" t="s">
        <v>117</v>
      </c>
    </row>
    <row r="67" spans="1:2" x14ac:dyDescent="0.3">
      <c r="B67" t="s">
        <v>46</v>
      </c>
    </row>
    <row r="68" spans="1:2" x14ac:dyDescent="0.3">
      <c r="B68" t="s">
        <v>41</v>
      </c>
    </row>
    <row r="69" spans="1:2" x14ac:dyDescent="0.3">
      <c r="B69" t="s">
        <v>43</v>
      </c>
    </row>
    <row r="70" spans="1:2" x14ac:dyDescent="0.3">
      <c r="B70" t="s">
        <v>56</v>
      </c>
    </row>
    <row r="71" spans="1:2" x14ac:dyDescent="0.3">
      <c r="B71" t="s">
        <v>42</v>
      </c>
    </row>
    <row r="72" spans="1:2" x14ac:dyDescent="0.3">
      <c r="B72" t="s">
        <v>15</v>
      </c>
    </row>
    <row r="73" spans="1:2" x14ac:dyDescent="0.3">
      <c r="B73" t="s">
        <v>39</v>
      </c>
    </row>
    <row r="74" spans="1:2" x14ac:dyDescent="0.3">
      <c r="B74" t="s">
        <v>32</v>
      </c>
    </row>
    <row r="75" spans="1:2" x14ac:dyDescent="0.3">
      <c r="B75" t="s">
        <v>8</v>
      </c>
    </row>
    <row r="76" spans="1:2" x14ac:dyDescent="0.3">
      <c r="B76" t="s">
        <v>51</v>
      </c>
    </row>
    <row r="77" spans="1:2" x14ac:dyDescent="0.3">
      <c r="B77" t="s">
        <v>54</v>
      </c>
    </row>
    <row r="78" spans="1:2" x14ac:dyDescent="0.3">
      <c r="B78" t="s">
        <v>49</v>
      </c>
    </row>
    <row r="80" spans="1:2" x14ac:dyDescent="0.3">
      <c r="A80" s="168" t="s">
        <v>164</v>
      </c>
      <c r="B80" s="168" t="s">
        <v>75</v>
      </c>
    </row>
    <row r="81" spans="1:13" x14ac:dyDescent="0.3">
      <c r="B81" s="170" t="s">
        <v>19</v>
      </c>
    </row>
    <row r="82" spans="1:13" x14ac:dyDescent="0.3">
      <c r="B82" s="170" t="s">
        <v>3</v>
      </c>
    </row>
    <row r="83" spans="1:13" x14ac:dyDescent="0.3">
      <c r="B83" t="s">
        <v>52</v>
      </c>
    </row>
    <row r="85" spans="1:13" x14ac:dyDescent="0.3">
      <c r="A85" s="168" t="s">
        <v>164</v>
      </c>
      <c r="B85" s="168" t="s">
        <v>765</v>
      </c>
    </row>
    <row r="86" spans="1:13" x14ac:dyDescent="0.3">
      <c r="B86" t="s">
        <v>4</v>
      </c>
    </row>
    <row r="87" spans="1:13" x14ac:dyDescent="0.3">
      <c r="B87" t="s">
        <v>20</v>
      </c>
    </row>
    <row r="89" spans="1:13" x14ac:dyDescent="0.3">
      <c r="A89" s="168" t="s">
        <v>164</v>
      </c>
      <c r="B89" s="168" t="s">
        <v>37</v>
      </c>
    </row>
    <row r="90" spans="1:13" x14ac:dyDescent="0.3">
      <c r="B90" t="s">
        <v>209</v>
      </c>
    </row>
    <row r="92" spans="1:13" x14ac:dyDescent="0.3">
      <c r="A92" s="168" t="s">
        <v>180</v>
      </c>
      <c r="B92" s="168" t="s">
        <v>698</v>
      </c>
    </row>
    <row r="93" spans="1:13" x14ac:dyDescent="0.3">
      <c r="B93" s="170" t="s">
        <v>18</v>
      </c>
    </row>
    <row r="94" spans="1:13" x14ac:dyDescent="0.3">
      <c r="B94" s="170"/>
    </row>
    <row r="95" spans="1:13" x14ac:dyDescent="0.3">
      <c r="B95" t="s">
        <v>254</v>
      </c>
      <c r="K95" s="775" t="s">
        <v>134</v>
      </c>
      <c r="L95" s="775" t="s">
        <v>132</v>
      </c>
      <c r="M95" s="831" t="s">
        <v>522</v>
      </c>
    </row>
    <row r="96" spans="1:13" x14ac:dyDescent="0.3">
      <c r="B96" s="298" t="s">
        <v>165</v>
      </c>
      <c r="C96" s="298" t="s">
        <v>429</v>
      </c>
      <c r="F96" s="777" t="s">
        <v>326</v>
      </c>
      <c r="G96" s="778"/>
      <c r="H96" s="779"/>
      <c r="I96" s="780"/>
      <c r="J96" s="781">
        <v>15645.56</v>
      </c>
    </row>
    <row r="97" spans="2:19" x14ac:dyDescent="0.3">
      <c r="B97" s="297" t="s">
        <v>416</v>
      </c>
      <c r="C97" s="299" t="e">
        <f>-#REF!</f>
        <v>#REF!</v>
      </c>
      <c r="F97" s="782" t="s">
        <v>572</v>
      </c>
      <c r="G97" s="809" t="s">
        <v>471</v>
      </c>
      <c r="H97" s="799" t="s">
        <v>131</v>
      </c>
      <c r="I97" s="783"/>
      <c r="J97" s="784"/>
    </row>
    <row r="98" spans="2:19" x14ac:dyDescent="0.3">
      <c r="B98" s="297" t="s">
        <v>447</v>
      </c>
      <c r="C98" s="299">
        <f>D116</f>
        <v>2760112000</v>
      </c>
      <c r="F98" s="785" t="s">
        <v>562</v>
      </c>
      <c r="G98" s="810" t="s">
        <v>471</v>
      </c>
      <c r="H98" s="799" t="s">
        <v>131</v>
      </c>
      <c r="I98" s="786">
        <v>0</v>
      </c>
      <c r="J98" s="787">
        <v>0</v>
      </c>
    </row>
    <row r="99" spans="2:19" x14ac:dyDescent="0.3">
      <c r="B99" s="298" t="s">
        <v>162</v>
      </c>
      <c r="C99" s="300" t="e">
        <f>SUM(C97:C98)</f>
        <v>#REF!</v>
      </c>
      <c r="F99" s="785" t="s">
        <v>334</v>
      </c>
      <c r="G99" s="810" t="s">
        <v>471</v>
      </c>
      <c r="H99" s="800" t="s">
        <v>548</v>
      </c>
      <c r="I99" s="788">
        <v>0.03</v>
      </c>
      <c r="J99" s="789">
        <v>2760</v>
      </c>
      <c r="L99" s="813">
        <f>$J99</f>
        <v>2760</v>
      </c>
      <c r="M99" s="813"/>
    </row>
    <row r="100" spans="2:19" x14ac:dyDescent="0.3">
      <c r="F100" s="785" t="s">
        <v>341</v>
      </c>
      <c r="G100" s="810" t="s">
        <v>471</v>
      </c>
      <c r="H100" s="800" t="s">
        <v>526</v>
      </c>
      <c r="I100" s="788">
        <v>3.5000000000000003E-2</v>
      </c>
      <c r="J100" s="789">
        <v>700.00000000000011</v>
      </c>
      <c r="L100" s="813">
        <f>$J100</f>
        <v>700.00000000000011</v>
      </c>
      <c r="M100" s="813"/>
    </row>
    <row r="101" spans="2:19" x14ac:dyDescent="0.3">
      <c r="B101" t="s">
        <v>256</v>
      </c>
      <c r="F101" s="804" t="s">
        <v>330</v>
      </c>
      <c r="G101" s="811" t="s">
        <v>447</v>
      </c>
      <c r="H101" s="805" t="s">
        <v>573</v>
      </c>
      <c r="I101" s="806">
        <v>0.01</v>
      </c>
      <c r="J101" s="807">
        <v>2580</v>
      </c>
      <c r="M101" s="827">
        <f>$J101</f>
        <v>2580</v>
      </c>
    </row>
    <row r="102" spans="2:19" x14ac:dyDescent="0.3">
      <c r="B102" s="298" t="s">
        <v>189</v>
      </c>
      <c r="C102" s="298" t="s">
        <v>161</v>
      </c>
      <c r="D102" s="298" t="s">
        <v>429</v>
      </c>
      <c r="F102" s="804" t="s">
        <v>331</v>
      </c>
      <c r="G102" s="811" t="s">
        <v>447</v>
      </c>
      <c r="H102" s="808" t="s">
        <v>521</v>
      </c>
      <c r="I102" s="806">
        <v>0.01</v>
      </c>
      <c r="J102" s="807">
        <v>100</v>
      </c>
      <c r="M102" s="827">
        <f>$J102</f>
        <v>100</v>
      </c>
    </row>
    <row r="103" spans="2:19" x14ac:dyDescent="0.3">
      <c r="B103" s="814" t="s">
        <v>251</v>
      </c>
      <c r="C103" s="814" t="s">
        <v>264</v>
      </c>
      <c r="D103" s="815">
        <v>50800000</v>
      </c>
      <c r="F103" s="790" t="s">
        <v>342</v>
      </c>
      <c r="G103" s="812" t="s">
        <v>447</v>
      </c>
      <c r="H103" s="800" t="s">
        <v>544</v>
      </c>
      <c r="I103" s="791"/>
      <c r="J103" s="787">
        <v>0</v>
      </c>
    </row>
    <row r="104" spans="2:19" x14ac:dyDescent="0.3">
      <c r="B104" s="814" t="s">
        <v>251</v>
      </c>
      <c r="C104" s="814" t="s">
        <v>248</v>
      </c>
      <c r="D104" s="815">
        <v>10160000</v>
      </c>
      <c r="F104" s="785" t="s">
        <v>546</v>
      </c>
      <c r="G104" s="812" t="s">
        <v>447</v>
      </c>
      <c r="H104" s="800" t="s">
        <v>338</v>
      </c>
      <c r="I104" s="792"/>
      <c r="J104" s="787">
        <v>120</v>
      </c>
      <c r="M104" s="813">
        <f>$J104</f>
        <v>120</v>
      </c>
    </row>
    <row r="105" spans="2:19" x14ac:dyDescent="0.3">
      <c r="B105" s="297" t="s">
        <v>251</v>
      </c>
      <c r="C105" s="297" t="s">
        <v>67</v>
      </c>
      <c r="D105" s="828">
        <v>3192000</v>
      </c>
      <c r="F105" s="785" t="s">
        <v>322</v>
      </c>
      <c r="G105" s="812" t="s">
        <v>447</v>
      </c>
      <c r="H105" s="800"/>
      <c r="I105" s="793"/>
      <c r="J105" s="789">
        <v>21</v>
      </c>
      <c r="M105" s="813">
        <f>$J105</f>
        <v>21</v>
      </c>
      <c r="N105" s="839"/>
      <c r="O105" s="847"/>
      <c r="P105" s="322"/>
      <c r="Q105" s="322"/>
      <c r="R105" s="322"/>
      <c r="S105" s="322"/>
    </row>
    <row r="106" spans="2:19" x14ac:dyDescent="0.3">
      <c r="B106" s="297" t="s">
        <v>251</v>
      </c>
      <c r="C106" s="297" t="s">
        <v>688</v>
      </c>
      <c r="D106" s="828">
        <v>638400</v>
      </c>
      <c r="F106" s="785" t="s">
        <v>333</v>
      </c>
      <c r="G106" s="810" t="s">
        <v>471</v>
      </c>
      <c r="H106" s="800" t="s">
        <v>552</v>
      </c>
      <c r="I106" s="794">
        <v>1.2500000000000001E-2</v>
      </c>
      <c r="J106" s="795">
        <v>4000</v>
      </c>
      <c r="K106" s="830"/>
      <c r="L106" s="824"/>
      <c r="M106" s="829">
        <f>J106-K106</f>
        <v>4000</v>
      </c>
      <c r="N106" s="839"/>
      <c r="O106" s="859"/>
      <c r="P106" s="322"/>
      <c r="Q106" s="322"/>
      <c r="R106" s="322"/>
      <c r="S106" s="322"/>
    </row>
    <row r="107" spans="2:19" x14ac:dyDescent="0.3">
      <c r="B107" s="297" t="s">
        <v>251</v>
      </c>
      <c r="C107" s="297" t="s">
        <v>684</v>
      </c>
      <c r="D107" s="828">
        <v>9576000</v>
      </c>
      <c r="F107" s="785" t="s">
        <v>563</v>
      </c>
      <c r="G107" s="810" t="s">
        <v>471</v>
      </c>
      <c r="H107" s="800" t="s">
        <v>131</v>
      </c>
      <c r="I107" s="793"/>
      <c r="J107" s="789">
        <v>100</v>
      </c>
      <c r="M107" s="813">
        <f>$J107</f>
        <v>100</v>
      </c>
    </row>
    <row r="108" spans="2:19" x14ac:dyDescent="0.3">
      <c r="B108" s="297" t="s">
        <v>251</v>
      </c>
      <c r="C108" s="297" t="s">
        <v>273</v>
      </c>
      <c r="D108" s="828">
        <v>1915200</v>
      </c>
      <c r="F108" s="785" t="s">
        <v>569</v>
      </c>
      <c r="G108" s="810" t="s">
        <v>471</v>
      </c>
      <c r="H108" s="800" t="s">
        <v>131</v>
      </c>
      <c r="I108" s="793"/>
      <c r="J108" s="789">
        <v>60</v>
      </c>
      <c r="M108" s="813">
        <f>$J108</f>
        <v>60</v>
      </c>
    </row>
    <row r="109" spans="2:19" x14ac:dyDescent="0.3">
      <c r="B109" s="297" t="s">
        <v>251</v>
      </c>
      <c r="C109" s="297" t="s">
        <v>249</v>
      </c>
      <c r="D109" s="828">
        <v>3192000</v>
      </c>
      <c r="F109" s="785" t="s">
        <v>735</v>
      </c>
      <c r="G109" s="810" t="s">
        <v>471</v>
      </c>
      <c r="H109" s="800" t="s">
        <v>131</v>
      </c>
      <c r="I109" s="793"/>
      <c r="J109" s="789">
        <v>70</v>
      </c>
      <c r="M109" s="813">
        <f>$J109</f>
        <v>70</v>
      </c>
    </row>
    <row r="110" spans="2:19" x14ac:dyDescent="0.3">
      <c r="B110" s="297" t="s">
        <v>251</v>
      </c>
      <c r="C110" s="297" t="s">
        <v>255</v>
      </c>
      <c r="D110" s="828">
        <v>638400</v>
      </c>
      <c r="F110" s="785" t="s">
        <v>320</v>
      </c>
      <c r="G110" s="810" t="s">
        <v>471</v>
      </c>
      <c r="H110" s="800" t="s">
        <v>131</v>
      </c>
      <c r="I110" s="793"/>
      <c r="J110" s="789">
        <v>100</v>
      </c>
      <c r="M110" s="813">
        <f>$J110</f>
        <v>100</v>
      </c>
    </row>
    <row r="111" spans="2:19" x14ac:dyDescent="0.3">
      <c r="B111" s="802" t="s">
        <v>272</v>
      </c>
      <c r="C111" s="802" t="s">
        <v>411</v>
      </c>
      <c r="D111" s="803">
        <v>1880000000</v>
      </c>
      <c r="F111" s="796" t="s">
        <v>340</v>
      </c>
      <c r="G111" s="810" t="s">
        <v>471</v>
      </c>
      <c r="H111" s="801"/>
      <c r="I111" s="797"/>
      <c r="J111" s="787">
        <v>438.6</v>
      </c>
      <c r="M111" s="813">
        <f>$J111</f>
        <v>438.6</v>
      </c>
    </row>
    <row r="112" spans="2:19" x14ac:dyDescent="0.3">
      <c r="B112" s="802" t="s">
        <v>369</v>
      </c>
      <c r="C112" s="802" t="s">
        <v>411</v>
      </c>
      <c r="D112" s="803">
        <v>400000000</v>
      </c>
      <c r="F112" s="796" t="s">
        <v>332</v>
      </c>
      <c r="G112" s="810" t="s">
        <v>519</v>
      </c>
      <c r="H112" s="800" t="s">
        <v>131</v>
      </c>
      <c r="I112" s="798">
        <v>44834</v>
      </c>
      <c r="J112" s="789">
        <v>4500</v>
      </c>
      <c r="K112" s="813">
        <f>J112</f>
        <v>4500</v>
      </c>
      <c r="L112" s="822"/>
      <c r="M112" s="823"/>
    </row>
    <row r="113" spans="2:13" x14ac:dyDescent="0.3">
      <c r="B113" s="802" t="s">
        <v>410</v>
      </c>
      <c r="C113" s="802" t="s">
        <v>411</v>
      </c>
      <c r="D113" s="803">
        <v>300000000</v>
      </c>
      <c r="F113" s="796" t="s">
        <v>564</v>
      </c>
      <c r="G113" s="812" t="s">
        <v>447</v>
      </c>
      <c r="H113" s="801"/>
      <c r="I113" s="797"/>
      <c r="J113" s="789">
        <v>35</v>
      </c>
      <c r="M113" s="813">
        <f>$J113</f>
        <v>35</v>
      </c>
    </row>
    <row r="114" spans="2:13" x14ac:dyDescent="0.3">
      <c r="B114" s="802" t="s">
        <v>417</v>
      </c>
      <c r="C114" s="802" t="s">
        <v>411</v>
      </c>
      <c r="D114" s="803">
        <v>50000000</v>
      </c>
      <c r="F114" s="816" t="s">
        <v>739</v>
      </c>
      <c r="G114" s="817" t="s">
        <v>471</v>
      </c>
      <c r="H114" s="818"/>
      <c r="I114" s="819"/>
      <c r="J114" s="820">
        <v>60.960000000000008</v>
      </c>
      <c r="M114" s="826">
        <f>$J114</f>
        <v>60.960000000000008</v>
      </c>
    </row>
    <row r="115" spans="2:13" x14ac:dyDescent="0.3">
      <c r="B115" s="802" t="s">
        <v>247</v>
      </c>
      <c r="C115" s="802" t="s">
        <v>411</v>
      </c>
      <c r="D115" s="803">
        <v>50000000</v>
      </c>
      <c r="K115" s="821">
        <f>SUM(K97:K114)</f>
        <v>4500</v>
      </c>
      <c r="L115" s="821">
        <f>SUM(L97:L114)</f>
        <v>3460</v>
      </c>
      <c r="M115" s="821">
        <f>SUM(M97:M114)</f>
        <v>7685.56</v>
      </c>
    </row>
    <row r="116" spans="2:13" x14ac:dyDescent="0.3">
      <c r="B116" s="319" t="s">
        <v>162</v>
      </c>
      <c r="C116" s="320"/>
      <c r="D116" s="300">
        <f>SUM(D103:D115)</f>
        <v>2760112000</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49"/>
  <sheetViews>
    <sheetView workbookViewId="0"/>
  </sheetViews>
  <sheetFormatPr defaultRowHeight="16.5" x14ac:dyDescent="0.3"/>
  <sheetData>
    <row r="1" spans="1:254" x14ac:dyDescent="0.3">
      <c r="A1" s="41"/>
      <c r="C1" s="41">
        <v>1</v>
      </c>
      <c r="D1" s="41">
        <v>2</v>
      </c>
      <c r="E1" s="41">
        <v>3</v>
      </c>
      <c r="F1" s="41">
        <v>4</v>
      </c>
      <c r="G1" s="41">
        <v>5</v>
      </c>
      <c r="H1" s="41">
        <v>6</v>
      </c>
      <c r="I1" s="41">
        <v>7</v>
      </c>
      <c r="J1" s="41">
        <v>8</v>
      </c>
      <c r="K1" s="41">
        <v>9</v>
      </c>
      <c r="L1" s="41">
        <v>10</v>
      </c>
      <c r="M1" s="41">
        <v>11</v>
      </c>
      <c r="N1" s="41">
        <v>12</v>
      </c>
      <c r="O1" s="41">
        <v>13</v>
      </c>
      <c r="P1" s="41">
        <v>14</v>
      </c>
      <c r="Q1" s="41">
        <v>15</v>
      </c>
    </row>
    <row r="3" spans="1:254" ht="24" x14ac:dyDescent="0.3">
      <c r="A3" s="41"/>
      <c r="B3" s="43"/>
      <c r="C3" s="142" t="s">
        <v>74</v>
      </c>
      <c r="D3" s="142"/>
      <c r="E3" s="142"/>
      <c r="F3" s="142"/>
      <c r="G3" s="142"/>
      <c r="H3" s="142"/>
      <c r="I3" s="142"/>
      <c r="J3" s="142"/>
      <c r="K3" s="142"/>
      <c r="L3" s="142"/>
      <c r="M3" s="142"/>
      <c r="N3" s="142"/>
      <c r="O3" s="142"/>
      <c r="P3" s="142"/>
      <c r="Q3" s="142"/>
      <c r="R3" s="44"/>
      <c r="S3" s="44"/>
      <c r="T3" s="45"/>
      <c r="U3" s="44"/>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c r="EN3" s="45"/>
      <c r="EO3" s="45"/>
      <c r="EP3" s="45"/>
      <c r="EQ3" s="45"/>
      <c r="ER3" s="45"/>
      <c r="ES3" s="45"/>
      <c r="ET3" s="45"/>
      <c r="EU3" s="45"/>
      <c r="EV3" s="45"/>
      <c r="EW3" s="45"/>
      <c r="EX3" s="45"/>
      <c r="EY3" s="45"/>
      <c r="EZ3" s="45"/>
      <c r="FA3" s="45"/>
      <c r="FB3" s="45"/>
      <c r="FC3" s="45"/>
      <c r="FD3" s="45"/>
      <c r="FE3" s="45"/>
      <c r="FF3" s="45"/>
      <c r="FG3" s="45"/>
      <c r="FH3" s="45"/>
      <c r="FI3" s="45"/>
      <c r="FJ3" s="45"/>
      <c r="FK3" s="45"/>
      <c r="FL3" s="45"/>
      <c r="FM3" s="45"/>
      <c r="FN3" s="45"/>
      <c r="FO3" s="45"/>
      <c r="FP3" s="45"/>
      <c r="FQ3" s="45"/>
      <c r="FR3" s="45"/>
      <c r="FS3" s="45"/>
      <c r="FT3" s="45"/>
      <c r="FU3" s="45"/>
      <c r="FV3" s="45"/>
      <c r="FW3" s="45"/>
      <c r="FX3" s="45"/>
      <c r="FY3" s="45"/>
      <c r="FZ3" s="45"/>
      <c r="GA3" s="45"/>
      <c r="GB3" s="45"/>
      <c r="GC3" s="45"/>
      <c r="GD3" s="45"/>
      <c r="GE3" s="45"/>
      <c r="GF3" s="45"/>
      <c r="GG3" s="45"/>
      <c r="GH3" s="45"/>
      <c r="GI3" s="45"/>
      <c r="GJ3" s="45"/>
      <c r="GK3" s="45"/>
      <c r="GL3" s="45"/>
      <c r="GM3" s="45"/>
      <c r="GN3" s="45"/>
      <c r="GO3" s="45"/>
      <c r="GP3" s="45"/>
      <c r="GQ3" s="45"/>
      <c r="GR3" s="45"/>
      <c r="GS3" s="45"/>
      <c r="GT3" s="45"/>
      <c r="GU3" s="45"/>
      <c r="GV3" s="45"/>
      <c r="GW3" s="45"/>
      <c r="GX3" s="45"/>
      <c r="GY3" s="45"/>
      <c r="GZ3" s="45"/>
      <c r="HA3" s="45"/>
      <c r="HB3" s="45"/>
      <c r="HC3" s="45"/>
      <c r="HD3" s="45"/>
      <c r="HE3" s="45"/>
      <c r="HF3" s="45"/>
      <c r="HG3" s="45"/>
      <c r="HH3" s="45"/>
      <c r="HI3" s="45"/>
      <c r="HJ3" s="45"/>
      <c r="HK3" s="45"/>
      <c r="HL3" s="45"/>
      <c r="HM3" s="45"/>
      <c r="HN3" s="45"/>
      <c r="HO3" s="45"/>
      <c r="HP3" s="45"/>
      <c r="HQ3" s="45"/>
      <c r="HR3" s="45"/>
      <c r="HS3" s="45"/>
      <c r="HT3" s="45"/>
      <c r="HU3" s="45"/>
      <c r="HV3" s="45"/>
      <c r="HW3" s="45"/>
      <c r="HX3" s="45"/>
      <c r="HY3" s="45"/>
      <c r="HZ3" s="45"/>
      <c r="IA3" s="45"/>
      <c r="IB3" s="45"/>
      <c r="IC3" s="45"/>
      <c r="ID3" s="45"/>
      <c r="IE3" s="45"/>
      <c r="IF3" s="45"/>
      <c r="IG3" s="45"/>
      <c r="IH3" s="45"/>
      <c r="II3" s="45"/>
      <c r="IJ3" s="45"/>
      <c r="IK3" s="45"/>
      <c r="IL3" s="45"/>
      <c r="IM3" s="45"/>
      <c r="IN3" s="45"/>
      <c r="IO3" s="45"/>
      <c r="IP3" s="45"/>
      <c r="IQ3" s="45"/>
      <c r="IR3" s="45"/>
      <c r="IS3" s="45"/>
      <c r="IT3" s="45"/>
    </row>
    <row r="4" spans="1:254" ht="24" x14ac:dyDescent="0.3">
      <c r="A4" s="41"/>
      <c r="B4" s="46"/>
      <c r="C4" s="46"/>
      <c r="D4" s="46"/>
      <c r="E4" s="46"/>
      <c r="F4" s="46"/>
      <c r="G4" s="46"/>
      <c r="H4" s="46"/>
      <c r="I4" s="46"/>
      <c r="J4" s="46"/>
      <c r="K4" s="46"/>
      <c r="L4" s="46"/>
      <c r="M4" s="46"/>
      <c r="N4" s="46"/>
      <c r="O4" s="46"/>
      <c r="P4" s="46"/>
      <c r="Q4" s="46"/>
      <c r="R4" s="44"/>
      <c r="S4" s="44"/>
      <c r="T4" s="45"/>
      <c r="U4" s="44"/>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5"/>
      <c r="FC4" s="45"/>
      <c r="FD4" s="45"/>
      <c r="FE4" s="45"/>
      <c r="FF4" s="45"/>
      <c r="FG4" s="45"/>
      <c r="FH4" s="45"/>
      <c r="FI4" s="45"/>
      <c r="FJ4" s="45"/>
      <c r="FK4" s="45"/>
      <c r="FL4" s="45"/>
      <c r="FM4" s="45"/>
      <c r="FN4" s="45"/>
      <c r="FO4" s="45"/>
      <c r="FP4" s="45"/>
      <c r="FQ4" s="45"/>
      <c r="FR4" s="45"/>
      <c r="FS4" s="45"/>
      <c r="FT4" s="45"/>
      <c r="FU4" s="45"/>
      <c r="FV4" s="45"/>
      <c r="FW4" s="45"/>
      <c r="FX4" s="45"/>
      <c r="FY4" s="45"/>
      <c r="FZ4" s="45"/>
      <c r="GA4" s="45"/>
      <c r="GB4" s="45"/>
      <c r="GC4" s="45"/>
      <c r="GD4" s="45"/>
      <c r="GE4" s="45"/>
      <c r="GF4" s="45"/>
      <c r="GG4" s="45"/>
      <c r="GH4" s="45"/>
      <c r="GI4" s="45"/>
      <c r="GJ4" s="45"/>
      <c r="GK4" s="45"/>
      <c r="GL4" s="45"/>
      <c r="GM4" s="45"/>
      <c r="GN4" s="45"/>
      <c r="GO4" s="45"/>
      <c r="GP4" s="45"/>
      <c r="GQ4" s="45"/>
      <c r="GR4" s="45"/>
      <c r="GS4" s="45"/>
      <c r="GT4" s="45"/>
      <c r="GU4" s="45"/>
      <c r="GV4" s="45"/>
      <c r="GW4" s="45"/>
      <c r="GX4" s="45"/>
      <c r="GY4" s="45"/>
      <c r="GZ4" s="45"/>
      <c r="HA4" s="45"/>
      <c r="HB4" s="45"/>
      <c r="HC4" s="45"/>
      <c r="HD4" s="45"/>
      <c r="HE4" s="45"/>
      <c r="HF4" s="45"/>
      <c r="HG4" s="45"/>
      <c r="HH4" s="45"/>
      <c r="HI4" s="45"/>
      <c r="HJ4" s="45"/>
      <c r="HK4" s="45"/>
      <c r="HL4" s="45"/>
      <c r="HM4" s="45"/>
      <c r="HN4" s="45"/>
      <c r="HO4" s="45"/>
      <c r="HP4" s="45"/>
      <c r="HQ4" s="45"/>
      <c r="HR4" s="45"/>
      <c r="HS4" s="45"/>
      <c r="HT4" s="45"/>
      <c r="HU4" s="45"/>
      <c r="HV4" s="45"/>
      <c r="HW4" s="45"/>
      <c r="HX4" s="45"/>
      <c r="HY4" s="45"/>
      <c r="HZ4" s="45"/>
      <c r="IA4" s="45"/>
      <c r="IB4" s="45"/>
      <c r="IC4" s="45"/>
      <c r="ID4" s="45"/>
      <c r="IE4" s="45"/>
      <c r="IF4" s="45"/>
      <c r="IG4" s="45"/>
      <c r="IH4" s="45"/>
      <c r="II4" s="45"/>
      <c r="IJ4" s="45"/>
      <c r="IK4" s="45"/>
      <c r="IL4" s="45"/>
      <c r="IM4" s="45"/>
      <c r="IN4" s="45"/>
      <c r="IO4" s="45"/>
      <c r="IP4" s="45"/>
      <c r="IQ4" s="45"/>
      <c r="IR4" s="45"/>
      <c r="IS4" s="45"/>
      <c r="IT4" s="45"/>
    </row>
    <row r="5" spans="1:254" ht="24" x14ac:dyDescent="0.3">
      <c r="A5" s="41"/>
      <c r="B5" s="43"/>
      <c r="C5" s="143" t="s">
        <v>225</v>
      </c>
      <c r="D5" s="143"/>
      <c r="E5" s="143"/>
      <c r="F5" s="143"/>
      <c r="G5" s="143"/>
      <c r="H5" s="143"/>
      <c r="I5" s="143"/>
      <c r="J5" s="143"/>
      <c r="K5" s="143"/>
      <c r="L5" s="143"/>
      <c r="M5" s="143"/>
      <c r="N5" s="143"/>
      <c r="O5" s="143"/>
      <c r="P5" s="143"/>
      <c r="Q5" s="143"/>
      <c r="R5" s="44"/>
      <c r="S5" s="44"/>
      <c r="T5" s="45"/>
      <c r="U5" s="44"/>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5"/>
      <c r="FC5" s="45"/>
      <c r="FD5" s="45"/>
      <c r="FE5" s="45"/>
      <c r="FF5" s="45"/>
      <c r="FG5" s="45"/>
      <c r="FH5" s="45"/>
      <c r="FI5" s="45"/>
      <c r="FJ5" s="45"/>
      <c r="FK5" s="45"/>
      <c r="FL5" s="45"/>
      <c r="FM5" s="45"/>
      <c r="FN5" s="45"/>
      <c r="FO5" s="45"/>
      <c r="FP5" s="45"/>
      <c r="FQ5" s="45"/>
      <c r="FR5" s="45"/>
      <c r="FS5" s="45"/>
      <c r="FT5" s="45"/>
      <c r="FU5" s="45"/>
      <c r="FV5" s="45"/>
      <c r="FW5" s="45"/>
      <c r="FX5" s="45"/>
      <c r="FY5" s="45"/>
      <c r="FZ5" s="45"/>
      <c r="GA5" s="45"/>
      <c r="GB5" s="45"/>
      <c r="GC5" s="45"/>
      <c r="GD5" s="45"/>
      <c r="GE5" s="45"/>
      <c r="GF5" s="45"/>
      <c r="GG5" s="45"/>
      <c r="GH5" s="45"/>
      <c r="GI5" s="45"/>
      <c r="GJ5" s="45"/>
      <c r="GK5" s="45"/>
      <c r="GL5" s="45"/>
      <c r="GM5" s="45"/>
      <c r="GN5" s="45"/>
      <c r="GO5" s="45"/>
      <c r="GP5" s="45"/>
      <c r="GQ5" s="45"/>
      <c r="GR5" s="45"/>
      <c r="GS5" s="45"/>
      <c r="GT5" s="45"/>
      <c r="GU5" s="45"/>
      <c r="GV5" s="45"/>
      <c r="GW5" s="45"/>
      <c r="GX5" s="45"/>
      <c r="GY5" s="45"/>
      <c r="GZ5" s="45"/>
      <c r="HA5" s="45"/>
      <c r="HB5" s="45"/>
      <c r="HC5" s="45"/>
      <c r="HD5" s="45"/>
      <c r="HE5" s="45"/>
      <c r="HF5" s="45"/>
      <c r="HG5" s="45"/>
      <c r="HH5" s="45"/>
      <c r="HI5" s="45"/>
      <c r="HJ5" s="45"/>
      <c r="HK5" s="45"/>
      <c r="HL5" s="45"/>
      <c r="HM5" s="45"/>
      <c r="HN5" s="45"/>
      <c r="HO5" s="45"/>
      <c r="HP5" s="45"/>
      <c r="HQ5" s="45"/>
      <c r="HR5" s="45"/>
      <c r="HS5" s="45"/>
      <c r="HT5" s="45"/>
      <c r="HU5" s="45"/>
      <c r="HV5" s="45"/>
      <c r="HW5" s="45"/>
      <c r="HX5" s="45"/>
      <c r="HY5" s="45"/>
      <c r="HZ5" s="45"/>
      <c r="IA5" s="45"/>
      <c r="IB5" s="45"/>
      <c r="IC5" s="45"/>
      <c r="ID5" s="45"/>
      <c r="IE5" s="45"/>
      <c r="IF5" s="45"/>
      <c r="IG5" s="45"/>
      <c r="IH5" s="45"/>
      <c r="II5" s="45"/>
      <c r="IJ5" s="45"/>
      <c r="IK5" s="45"/>
      <c r="IL5" s="45"/>
      <c r="IM5" s="45"/>
      <c r="IN5" s="45"/>
      <c r="IO5" s="45"/>
      <c r="IP5" s="45"/>
      <c r="IQ5" s="45"/>
      <c r="IR5" s="45"/>
      <c r="IS5" s="45"/>
      <c r="IT5" s="45"/>
    </row>
    <row r="6" spans="1:254" x14ac:dyDescent="0.3">
      <c r="A6" s="41"/>
      <c r="B6" s="47"/>
      <c r="C6" s="47"/>
      <c r="D6" s="47"/>
      <c r="E6" s="47"/>
      <c r="F6" s="47"/>
      <c r="G6" s="47"/>
      <c r="H6" s="47"/>
      <c r="I6" s="47"/>
      <c r="J6" s="47"/>
      <c r="K6" s="47"/>
      <c r="L6" s="47"/>
      <c r="M6" s="47"/>
      <c r="N6" s="47"/>
      <c r="O6" s="41" t="s">
        <v>154</v>
      </c>
      <c r="Q6" s="48" t="s">
        <v>222</v>
      </c>
    </row>
    <row r="7" spans="1:254" ht="30" x14ac:dyDescent="0.3">
      <c r="B7" s="60"/>
      <c r="C7" s="61" t="s">
        <v>149</v>
      </c>
      <c r="D7" s="62" t="s">
        <v>161</v>
      </c>
      <c r="E7" s="61" t="s">
        <v>153</v>
      </c>
      <c r="F7" s="61" t="s">
        <v>157</v>
      </c>
      <c r="G7" s="61" t="s">
        <v>178</v>
      </c>
      <c r="H7" s="61" t="s">
        <v>372</v>
      </c>
      <c r="I7" s="63" t="s">
        <v>379</v>
      </c>
      <c r="J7" s="63" t="s">
        <v>152</v>
      </c>
      <c r="K7" s="61" t="s">
        <v>156</v>
      </c>
      <c r="L7" s="61" t="s">
        <v>160</v>
      </c>
      <c r="M7" s="61" t="s">
        <v>412</v>
      </c>
      <c r="N7" s="61" t="s">
        <v>224</v>
      </c>
      <c r="O7" s="62" t="s">
        <v>394</v>
      </c>
      <c r="P7" s="62" t="s">
        <v>158</v>
      </c>
      <c r="Q7" s="64" t="s">
        <v>377</v>
      </c>
      <c r="R7" s="65"/>
      <c r="S7" s="66"/>
      <c r="T7" s="66"/>
      <c r="U7" s="65"/>
      <c r="V7" s="66"/>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5"/>
      <c r="BO7" s="65"/>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5"/>
      <c r="EI7" s="65"/>
      <c r="EJ7" s="65"/>
      <c r="EK7" s="65"/>
      <c r="EL7" s="65"/>
      <c r="EM7" s="65"/>
      <c r="EN7" s="65"/>
      <c r="EO7" s="65"/>
      <c r="EP7" s="65"/>
      <c r="EQ7" s="65"/>
      <c r="ER7" s="65"/>
      <c r="ES7" s="65"/>
      <c r="ET7" s="65"/>
      <c r="EU7" s="65"/>
      <c r="EV7" s="65"/>
      <c r="EW7" s="65"/>
      <c r="EX7" s="65"/>
      <c r="EY7" s="65"/>
      <c r="EZ7" s="65"/>
      <c r="FA7" s="65"/>
      <c r="FB7" s="65"/>
      <c r="FC7" s="65"/>
      <c r="FD7" s="65"/>
      <c r="FE7" s="65"/>
      <c r="FF7" s="65"/>
      <c r="FG7" s="65"/>
      <c r="FH7" s="65"/>
      <c r="FI7" s="65"/>
      <c r="FJ7" s="65"/>
      <c r="FK7" s="65"/>
      <c r="FL7" s="65"/>
      <c r="FM7" s="65"/>
      <c r="FN7" s="65"/>
      <c r="FO7" s="65"/>
      <c r="FP7" s="65"/>
      <c r="FQ7" s="65"/>
      <c r="FR7" s="65"/>
      <c r="FS7" s="65"/>
      <c r="FT7" s="65"/>
      <c r="FU7" s="65"/>
      <c r="FV7" s="65"/>
      <c r="FW7" s="65"/>
      <c r="FX7" s="65"/>
      <c r="FY7" s="65"/>
      <c r="FZ7" s="65"/>
      <c r="GA7" s="65"/>
      <c r="GB7" s="65"/>
      <c r="GC7" s="65"/>
      <c r="GD7" s="65"/>
      <c r="GE7" s="65"/>
      <c r="GF7" s="65"/>
      <c r="GG7" s="65"/>
      <c r="GH7" s="65"/>
      <c r="GI7" s="65"/>
      <c r="GJ7" s="65"/>
      <c r="GK7" s="65"/>
      <c r="GL7" s="65"/>
      <c r="GM7" s="65"/>
      <c r="GN7" s="65"/>
      <c r="GO7" s="65"/>
      <c r="GP7" s="65"/>
      <c r="GQ7" s="65"/>
      <c r="GR7" s="65"/>
      <c r="GS7" s="65"/>
      <c r="GT7" s="65"/>
      <c r="GU7" s="65"/>
      <c r="GV7" s="65"/>
      <c r="GW7" s="65"/>
      <c r="GX7" s="65"/>
      <c r="GY7" s="65"/>
      <c r="GZ7" s="65"/>
      <c r="HA7" s="65"/>
      <c r="HB7" s="65"/>
      <c r="HC7" s="65"/>
      <c r="HD7" s="65"/>
      <c r="HE7" s="65"/>
      <c r="HF7" s="65"/>
      <c r="HG7" s="65"/>
      <c r="HH7" s="65"/>
      <c r="HI7" s="65"/>
      <c r="HJ7" s="65"/>
      <c r="HK7" s="65"/>
      <c r="HL7" s="65"/>
      <c r="HM7" s="65"/>
      <c r="HN7" s="65"/>
      <c r="HO7" s="65"/>
      <c r="HP7" s="65"/>
      <c r="HQ7" s="65"/>
      <c r="HR7" s="65"/>
      <c r="HS7" s="65"/>
      <c r="HT7" s="65"/>
      <c r="HU7" s="65"/>
      <c r="HV7" s="65"/>
      <c r="HW7" s="65"/>
      <c r="HX7" s="65"/>
      <c r="HY7" s="65"/>
      <c r="HZ7" s="65"/>
      <c r="IA7" s="65"/>
      <c r="IB7" s="65"/>
      <c r="IC7" s="65"/>
      <c r="ID7" s="65"/>
      <c r="IE7" s="65"/>
      <c r="IF7" s="65"/>
      <c r="IG7" s="65"/>
      <c r="IH7" s="65"/>
      <c r="II7" s="65"/>
      <c r="IJ7" s="65"/>
      <c r="IK7" s="65"/>
      <c r="IL7" s="65"/>
      <c r="IM7" s="65"/>
      <c r="IN7" s="65"/>
      <c r="IO7" s="65"/>
      <c r="IP7" s="65"/>
      <c r="IQ7" s="65"/>
      <c r="IR7" s="65"/>
      <c r="IS7" s="65"/>
      <c r="IT7" s="65"/>
    </row>
    <row r="8" spans="1:254" ht="30" x14ac:dyDescent="0.3">
      <c r="B8" s="67">
        <v>1</v>
      </c>
      <c r="C8" s="68" t="s">
        <v>230</v>
      </c>
      <c r="D8" s="69" t="s">
        <v>151</v>
      </c>
      <c r="E8" s="70">
        <v>5000</v>
      </c>
      <c r="F8" s="70">
        <v>20000</v>
      </c>
      <c r="G8" s="71">
        <v>125000</v>
      </c>
      <c r="H8" s="72">
        <f t="shared" ref="H8:H16" si="0">E8*G8</f>
        <v>625000000</v>
      </c>
      <c r="I8" s="73">
        <f t="shared" ref="I8:I16" si="1">F8*G8</f>
        <v>2500000000</v>
      </c>
      <c r="J8" s="74">
        <f t="shared" ref="J8:J16" si="2">G8/$G$17</f>
        <v>2.7964205816554809E-2</v>
      </c>
      <c r="K8" s="75">
        <v>0</v>
      </c>
      <c r="L8" s="75">
        <v>0</v>
      </c>
      <c r="M8" s="75">
        <v>0</v>
      </c>
      <c r="N8" s="75">
        <f t="shared" ref="N8:N16" si="3">K8-L8-M8</f>
        <v>0</v>
      </c>
      <c r="O8" s="76" t="s">
        <v>701</v>
      </c>
      <c r="P8" s="76" t="s">
        <v>174</v>
      </c>
      <c r="Q8" s="77" t="s">
        <v>174</v>
      </c>
      <c r="R8" s="78"/>
      <c r="S8" s="79"/>
      <c r="T8" s="79">
        <f t="shared" ref="T8:T16" si="4">G8*S8</f>
        <v>0</v>
      </c>
      <c r="U8" s="78"/>
      <c r="V8" s="80"/>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row>
    <row r="9" spans="1:254" ht="30" x14ac:dyDescent="0.3">
      <c r="B9" s="81">
        <v>2</v>
      </c>
      <c r="C9" s="82" t="s">
        <v>370</v>
      </c>
      <c r="D9" s="69" t="s">
        <v>151</v>
      </c>
      <c r="E9" s="70">
        <v>5000</v>
      </c>
      <c r="F9" s="70">
        <v>20000</v>
      </c>
      <c r="G9" s="71">
        <v>100000</v>
      </c>
      <c r="H9" s="72">
        <f t="shared" si="0"/>
        <v>500000000</v>
      </c>
      <c r="I9" s="73">
        <f t="shared" si="1"/>
        <v>2000000000</v>
      </c>
      <c r="J9" s="74">
        <f t="shared" si="2"/>
        <v>2.2371364653243849E-2</v>
      </c>
      <c r="K9" s="83">
        <v>0</v>
      </c>
      <c r="L9" s="83">
        <v>0</v>
      </c>
      <c r="M9" s="83">
        <v>0</v>
      </c>
      <c r="N9" s="75">
        <f t="shared" si="3"/>
        <v>0</v>
      </c>
      <c r="O9" s="84" t="s">
        <v>687</v>
      </c>
      <c r="P9" s="84" t="s">
        <v>174</v>
      </c>
      <c r="Q9" s="85" t="s">
        <v>174</v>
      </c>
      <c r="R9" s="79"/>
      <c r="S9" s="79"/>
      <c r="T9" s="79">
        <f t="shared" si="4"/>
        <v>0</v>
      </c>
      <c r="U9" s="79"/>
      <c r="V9" s="79"/>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6"/>
      <c r="BH9" s="86"/>
      <c r="BI9" s="86"/>
      <c r="BJ9" s="86"/>
      <c r="BK9" s="86"/>
      <c r="BL9" s="86"/>
      <c r="BM9" s="86"/>
      <c r="BN9" s="86"/>
      <c r="BO9" s="86"/>
      <c r="BP9" s="86"/>
      <c r="BQ9" s="86"/>
      <c r="BR9" s="86"/>
      <c r="BS9" s="86"/>
      <c r="BT9" s="86"/>
      <c r="BU9" s="86"/>
      <c r="BV9" s="86"/>
      <c r="BW9" s="86"/>
      <c r="BX9" s="86"/>
      <c r="BY9" s="86"/>
      <c r="BZ9" s="86"/>
      <c r="CA9" s="86"/>
      <c r="CB9" s="86"/>
      <c r="CC9" s="86"/>
      <c r="CD9" s="86"/>
      <c r="CE9" s="86"/>
      <c r="CF9" s="86"/>
      <c r="CG9" s="86"/>
      <c r="CH9" s="86"/>
      <c r="CI9" s="86"/>
      <c r="CJ9" s="86"/>
      <c r="CK9" s="86"/>
      <c r="CL9" s="86"/>
      <c r="CM9" s="86"/>
      <c r="CN9" s="86"/>
      <c r="CO9" s="86"/>
      <c r="CP9" s="86"/>
      <c r="CQ9" s="86"/>
      <c r="CR9" s="86"/>
      <c r="CS9" s="86"/>
      <c r="CT9" s="86"/>
      <c r="CU9" s="86"/>
      <c r="CV9" s="86"/>
      <c r="CW9" s="86"/>
      <c r="CX9" s="86"/>
      <c r="CY9" s="86"/>
      <c r="CZ9" s="86"/>
      <c r="DA9" s="86"/>
      <c r="DB9" s="86"/>
      <c r="DC9" s="86"/>
      <c r="DD9" s="86"/>
      <c r="DE9" s="86"/>
      <c r="DF9" s="86"/>
      <c r="DG9" s="86"/>
      <c r="DH9" s="86"/>
      <c r="DI9" s="86"/>
      <c r="DJ9" s="86"/>
      <c r="DK9" s="86"/>
      <c r="DL9" s="86"/>
      <c r="DM9" s="86"/>
      <c r="DN9" s="86"/>
      <c r="DO9" s="86"/>
      <c r="DP9" s="86"/>
      <c r="DQ9" s="86"/>
      <c r="DR9" s="86"/>
      <c r="DS9" s="86"/>
      <c r="DT9" s="86"/>
      <c r="DU9" s="86"/>
      <c r="DV9" s="86"/>
      <c r="DW9" s="86"/>
      <c r="DX9" s="86"/>
      <c r="DY9" s="86"/>
      <c r="DZ9" s="86"/>
      <c r="EA9" s="86"/>
      <c r="EB9" s="86"/>
      <c r="EC9" s="86"/>
      <c r="ED9" s="86"/>
      <c r="EE9" s="86"/>
      <c r="EF9" s="86"/>
      <c r="EG9" s="86"/>
      <c r="EH9" s="86"/>
      <c r="EI9" s="86"/>
      <c r="EJ9" s="86"/>
      <c r="EK9" s="86"/>
      <c r="EL9" s="86"/>
      <c r="EM9" s="86"/>
      <c r="EN9" s="86"/>
      <c r="EO9" s="86"/>
      <c r="EP9" s="86"/>
      <c r="EQ9" s="86"/>
      <c r="ER9" s="86"/>
      <c r="ES9" s="86"/>
      <c r="ET9" s="86"/>
      <c r="EU9" s="86"/>
      <c r="EV9" s="86"/>
      <c r="EW9" s="86"/>
      <c r="EX9" s="86"/>
      <c r="EY9" s="86"/>
      <c r="EZ9" s="86"/>
      <c r="FA9" s="86"/>
      <c r="FB9" s="86"/>
      <c r="FC9" s="86"/>
      <c r="FD9" s="86"/>
      <c r="FE9" s="86"/>
      <c r="FF9" s="86"/>
      <c r="FG9" s="86"/>
      <c r="FH9" s="86"/>
      <c r="FI9" s="86"/>
      <c r="FJ9" s="86"/>
      <c r="FK9" s="86"/>
      <c r="FL9" s="86"/>
      <c r="FM9" s="86"/>
      <c r="FN9" s="86"/>
      <c r="FO9" s="86"/>
      <c r="FP9" s="86"/>
      <c r="FQ9" s="86"/>
      <c r="FR9" s="86"/>
      <c r="FS9" s="86"/>
      <c r="FT9" s="86"/>
      <c r="FU9" s="86"/>
      <c r="FV9" s="86"/>
      <c r="FW9" s="86"/>
      <c r="FX9" s="86"/>
      <c r="FY9" s="86"/>
      <c r="FZ9" s="86"/>
      <c r="GA9" s="86"/>
      <c r="GB9" s="86"/>
      <c r="GC9" s="86"/>
      <c r="GD9" s="86"/>
      <c r="GE9" s="86"/>
      <c r="GF9" s="86"/>
      <c r="GG9" s="86"/>
      <c r="GH9" s="86"/>
      <c r="GI9" s="86"/>
      <c r="GJ9" s="86"/>
      <c r="GK9" s="86"/>
      <c r="GL9" s="86"/>
      <c r="GM9" s="86"/>
      <c r="GN9" s="86"/>
      <c r="GO9" s="86"/>
      <c r="GP9" s="86"/>
      <c r="GQ9" s="86"/>
      <c r="GR9" s="86"/>
      <c r="GS9" s="86"/>
      <c r="GT9" s="86"/>
      <c r="GU9" s="86"/>
      <c r="GV9" s="86"/>
      <c r="GW9" s="86"/>
      <c r="GX9" s="86"/>
      <c r="GY9" s="86"/>
      <c r="GZ9" s="86"/>
      <c r="HA9" s="86"/>
      <c r="HB9" s="86"/>
      <c r="HC9" s="86"/>
      <c r="HD9" s="86"/>
      <c r="HE9" s="86"/>
      <c r="HF9" s="86"/>
      <c r="HG9" s="86"/>
      <c r="HH9" s="86"/>
      <c r="HI9" s="86"/>
      <c r="HJ9" s="86"/>
      <c r="HK9" s="86"/>
      <c r="HL9" s="86"/>
      <c r="HM9" s="86"/>
      <c r="HN9" s="86"/>
      <c r="HO9" s="86"/>
      <c r="HP9" s="86"/>
      <c r="HQ9" s="86"/>
      <c r="HR9" s="86"/>
      <c r="HS9" s="86"/>
      <c r="HT9" s="86"/>
      <c r="HU9" s="86"/>
      <c r="HV9" s="86"/>
      <c r="HW9" s="86"/>
      <c r="HX9" s="86"/>
      <c r="HY9" s="86"/>
      <c r="HZ9" s="86"/>
      <c r="IA9" s="86"/>
      <c r="IB9" s="86"/>
      <c r="IC9" s="86"/>
      <c r="ID9" s="86"/>
      <c r="IE9" s="86"/>
      <c r="IF9" s="86"/>
      <c r="IG9" s="86"/>
      <c r="IH9" s="86"/>
      <c r="II9" s="86"/>
      <c r="IJ9" s="86"/>
      <c r="IK9" s="86"/>
      <c r="IL9" s="86"/>
      <c r="IM9" s="86"/>
      <c r="IN9" s="86"/>
      <c r="IO9" s="86"/>
      <c r="IP9" s="86"/>
      <c r="IQ9" s="86"/>
      <c r="IR9" s="86"/>
      <c r="IS9" s="86"/>
      <c r="IT9" s="86"/>
    </row>
    <row r="10" spans="1:254" ht="30" x14ac:dyDescent="0.3">
      <c r="B10" s="81">
        <v>3</v>
      </c>
      <c r="C10" s="87" t="s">
        <v>389</v>
      </c>
      <c r="D10" s="69" t="s">
        <v>151</v>
      </c>
      <c r="E10" s="70">
        <v>5000</v>
      </c>
      <c r="F10" s="70">
        <v>20000</v>
      </c>
      <c r="G10" s="88">
        <v>25000</v>
      </c>
      <c r="H10" s="72">
        <f t="shared" si="0"/>
        <v>125000000</v>
      </c>
      <c r="I10" s="73">
        <f t="shared" si="1"/>
        <v>500000000</v>
      </c>
      <c r="J10" s="74">
        <f t="shared" si="2"/>
        <v>5.5928411633109623E-3</v>
      </c>
      <c r="K10" s="83">
        <v>0</v>
      </c>
      <c r="L10" s="83">
        <v>0</v>
      </c>
      <c r="M10" s="83">
        <v>0</v>
      </c>
      <c r="N10" s="75">
        <f t="shared" si="3"/>
        <v>0</v>
      </c>
      <c r="O10" s="84" t="s">
        <v>706</v>
      </c>
      <c r="P10" s="84" t="s">
        <v>174</v>
      </c>
      <c r="Q10" s="85" t="s">
        <v>174</v>
      </c>
      <c r="R10" s="89"/>
      <c r="S10" s="79"/>
      <c r="T10" s="79">
        <f t="shared" si="4"/>
        <v>0</v>
      </c>
      <c r="U10" s="79"/>
      <c r="V10" s="79" t="s">
        <v>706</v>
      </c>
      <c r="W10" s="90" t="s">
        <v>389</v>
      </c>
      <c r="X10" s="78" t="s">
        <v>764</v>
      </c>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row>
    <row r="11" spans="1:254" ht="60" x14ac:dyDescent="0.3">
      <c r="B11" s="81">
        <v>4</v>
      </c>
      <c r="C11" s="91" t="s">
        <v>369</v>
      </c>
      <c r="D11" s="92" t="s">
        <v>227</v>
      </c>
      <c r="E11" s="70">
        <v>5000</v>
      </c>
      <c r="F11" s="70">
        <v>20000</v>
      </c>
      <c r="G11" s="71">
        <v>500000</v>
      </c>
      <c r="H11" s="72">
        <f t="shared" si="0"/>
        <v>2500000000</v>
      </c>
      <c r="I11" s="73">
        <f t="shared" si="1"/>
        <v>10000000000</v>
      </c>
      <c r="J11" s="74">
        <f t="shared" si="2"/>
        <v>0.11185682326621924</v>
      </c>
      <c r="K11" s="83">
        <f>ROUND(I11*6.5%/365*183,0)</f>
        <v>325890411</v>
      </c>
      <c r="L11" s="83">
        <v>0</v>
      </c>
      <c r="M11" s="83">
        <v>0</v>
      </c>
      <c r="N11" s="75">
        <f t="shared" si="3"/>
        <v>325890411</v>
      </c>
      <c r="O11" s="84" t="s">
        <v>693</v>
      </c>
      <c r="P11" s="84" t="s">
        <v>369</v>
      </c>
      <c r="Q11" s="85" t="s">
        <v>756</v>
      </c>
      <c r="R11" s="80"/>
      <c r="S11" s="79" t="e">
        <f>K11-#REF!</f>
        <v>#REF!</v>
      </c>
      <c r="T11" s="79" t="e">
        <f t="shared" si="4"/>
        <v>#REF!</v>
      </c>
      <c r="U11" s="78"/>
      <c r="V11" s="80"/>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row>
    <row r="12" spans="1:254" ht="120" x14ac:dyDescent="0.3">
      <c r="B12" s="81">
        <v>5</v>
      </c>
      <c r="C12" s="87" t="s">
        <v>21</v>
      </c>
      <c r="D12" s="92" t="s">
        <v>227</v>
      </c>
      <c r="E12" s="70">
        <v>5000</v>
      </c>
      <c r="F12" s="70">
        <v>20000</v>
      </c>
      <c r="G12" s="71">
        <v>235000</v>
      </c>
      <c r="H12" s="72">
        <f t="shared" si="0"/>
        <v>1175000000</v>
      </c>
      <c r="I12" s="73">
        <f t="shared" si="1"/>
        <v>4700000000</v>
      </c>
      <c r="J12" s="74">
        <f t="shared" si="2"/>
        <v>5.2572706935123045E-2</v>
      </c>
      <c r="K12" s="83">
        <f>ROUND(I12*6.5%/365*183,0)</f>
        <v>153168493</v>
      </c>
      <c r="L12" s="83">
        <v>0</v>
      </c>
      <c r="M12" s="83">
        <v>0</v>
      </c>
      <c r="N12" s="75">
        <f t="shared" si="3"/>
        <v>153168493</v>
      </c>
      <c r="O12" s="84" t="s">
        <v>686</v>
      </c>
      <c r="P12" s="84" t="s">
        <v>695</v>
      </c>
      <c r="Q12" s="85" t="s">
        <v>758</v>
      </c>
      <c r="R12" s="80"/>
      <c r="S12" s="79" t="e">
        <f>K12-#REF!</f>
        <v>#REF!</v>
      </c>
      <c r="T12" s="79" t="e">
        <f t="shared" si="4"/>
        <v>#REF!</v>
      </c>
      <c r="U12" s="78"/>
      <c r="V12" s="80"/>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c r="GM12" s="78"/>
      <c r="GN12" s="78"/>
      <c r="GO12" s="78"/>
      <c r="GP12" s="78"/>
      <c r="GQ12" s="78"/>
      <c r="GR12" s="78"/>
      <c r="GS12" s="78"/>
      <c r="GT12" s="78"/>
      <c r="GU12" s="78"/>
      <c r="GV12" s="78"/>
      <c r="GW12" s="78"/>
      <c r="GX12" s="78"/>
      <c r="GY12" s="78"/>
      <c r="GZ12" s="78"/>
      <c r="HA12" s="78"/>
      <c r="HB12" s="78"/>
      <c r="HC12" s="78"/>
      <c r="HD12" s="78"/>
      <c r="HE12" s="78"/>
      <c r="HF12" s="78"/>
      <c r="HG12" s="78"/>
      <c r="HH12" s="78"/>
      <c r="HI12" s="78"/>
      <c r="HJ12" s="78"/>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c r="IQ12" s="78"/>
      <c r="IR12" s="78"/>
      <c r="IS12" s="78"/>
      <c r="IT12" s="78"/>
    </row>
    <row r="13" spans="1:254" ht="75" x14ac:dyDescent="0.3">
      <c r="B13" s="81">
        <v>6</v>
      </c>
      <c r="C13" s="87" t="s">
        <v>763</v>
      </c>
      <c r="D13" s="92" t="s">
        <v>227</v>
      </c>
      <c r="E13" s="70">
        <v>5000</v>
      </c>
      <c r="F13" s="70">
        <v>20000</v>
      </c>
      <c r="G13" s="71">
        <v>150000</v>
      </c>
      <c r="H13" s="72">
        <f t="shared" si="0"/>
        <v>750000000</v>
      </c>
      <c r="I13" s="73">
        <f t="shared" si="1"/>
        <v>3000000000</v>
      </c>
      <c r="J13" s="74">
        <f t="shared" si="2"/>
        <v>3.3557046979865772E-2</v>
      </c>
      <c r="K13" s="83">
        <f>ROUND(I13*6.5%/365*183,0)</f>
        <v>97767123</v>
      </c>
      <c r="L13" s="83">
        <v>0</v>
      </c>
      <c r="M13" s="83">
        <v>0</v>
      </c>
      <c r="N13" s="75">
        <f t="shared" si="3"/>
        <v>97767123</v>
      </c>
      <c r="O13" s="84" t="s">
        <v>694</v>
      </c>
      <c r="P13" s="84" t="s">
        <v>397</v>
      </c>
      <c r="Q13" s="85" t="s">
        <v>759</v>
      </c>
      <c r="R13" s="80"/>
      <c r="S13" s="79" t="e">
        <f>K13-#REF!</f>
        <v>#REF!</v>
      </c>
      <c r="T13" s="79" t="e">
        <f t="shared" si="4"/>
        <v>#REF!</v>
      </c>
      <c r="U13" s="78"/>
      <c r="V13" s="80"/>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c r="GR13" s="78"/>
      <c r="GS13" s="78"/>
      <c r="GT13" s="78"/>
      <c r="GU13" s="78"/>
      <c r="GV13" s="78"/>
      <c r="GW13" s="78"/>
      <c r="GX13" s="78"/>
      <c r="GY13" s="78"/>
      <c r="GZ13" s="78"/>
      <c r="HA13" s="78"/>
      <c r="HB13" s="78"/>
      <c r="HC13" s="78"/>
      <c r="HD13" s="78"/>
      <c r="HE13" s="78"/>
      <c r="HF13" s="78"/>
      <c r="HG13" s="78"/>
      <c r="HH13" s="78"/>
      <c r="HI13" s="78"/>
      <c r="HJ13" s="78"/>
      <c r="HK13" s="78"/>
      <c r="HL13" s="78"/>
      <c r="HM13" s="78"/>
      <c r="HN13" s="78"/>
      <c r="HO13" s="78"/>
      <c r="HP13" s="78"/>
      <c r="HQ13" s="78"/>
      <c r="HR13" s="78"/>
      <c r="HS13" s="78"/>
      <c r="HT13" s="78"/>
      <c r="HU13" s="78"/>
      <c r="HV13" s="78"/>
      <c r="HW13" s="78"/>
      <c r="HX13" s="78"/>
      <c r="HY13" s="78"/>
      <c r="HZ13" s="78"/>
      <c r="IA13" s="78"/>
      <c r="IB13" s="78"/>
      <c r="IC13" s="78"/>
      <c r="ID13" s="78"/>
      <c r="IE13" s="78"/>
      <c r="IF13" s="78"/>
      <c r="IG13" s="78"/>
      <c r="IH13" s="78"/>
      <c r="II13" s="78"/>
      <c r="IJ13" s="78"/>
      <c r="IK13" s="78"/>
      <c r="IL13" s="78"/>
      <c r="IM13" s="78"/>
      <c r="IN13" s="78"/>
      <c r="IO13" s="78"/>
      <c r="IP13" s="78"/>
      <c r="IQ13" s="78"/>
      <c r="IR13" s="78"/>
      <c r="IS13" s="78"/>
      <c r="IT13" s="78"/>
    </row>
    <row r="14" spans="1:254" ht="120" x14ac:dyDescent="0.3">
      <c r="B14" s="81">
        <v>7</v>
      </c>
      <c r="C14" s="87" t="s">
        <v>27</v>
      </c>
      <c r="D14" s="92" t="s">
        <v>227</v>
      </c>
      <c r="E14" s="70">
        <v>5000</v>
      </c>
      <c r="F14" s="70">
        <v>20000</v>
      </c>
      <c r="G14" s="71">
        <v>1835000</v>
      </c>
      <c r="H14" s="72">
        <f t="shared" si="0"/>
        <v>9175000000</v>
      </c>
      <c r="I14" s="73">
        <f t="shared" si="1"/>
        <v>36700000000</v>
      </c>
      <c r="J14" s="74">
        <f t="shared" si="2"/>
        <v>0.41051454138702459</v>
      </c>
      <c r="K14" s="83">
        <f>ROUND(I14*6.5%/365*183,0)</f>
        <v>1196017808</v>
      </c>
      <c r="L14" s="83">
        <v>0</v>
      </c>
      <c r="M14" s="83">
        <v>0</v>
      </c>
      <c r="N14" s="75">
        <f t="shared" si="3"/>
        <v>1196017808</v>
      </c>
      <c r="O14" s="84" t="s">
        <v>696</v>
      </c>
      <c r="P14" s="84" t="s">
        <v>392</v>
      </c>
      <c r="Q14" s="85" t="s">
        <v>40</v>
      </c>
      <c r="R14" s="80"/>
      <c r="S14" s="79" t="e">
        <f>K14-#REF!</f>
        <v>#REF!</v>
      </c>
      <c r="T14" s="79" t="e">
        <f t="shared" si="4"/>
        <v>#REF!</v>
      </c>
      <c r="U14" s="78"/>
      <c r="V14" s="80"/>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c r="GX14" s="78"/>
      <c r="GY14" s="78"/>
      <c r="GZ14" s="78"/>
      <c r="HA14" s="78"/>
      <c r="HB14" s="78"/>
      <c r="HC14" s="78"/>
      <c r="HD14" s="78"/>
      <c r="HE14" s="78"/>
      <c r="HF14" s="78"/>
      <c r="HG14" s="78"/>
      <c r="HH14" s="78"/>
      <c r="HI14" s="78"/>
      <c r="HJ14" s="78"/>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row>
    <row r="15" spans="1:254" ht="60" x14ac:dyDescent="0.3">
      <c r="B15" s="120">
        <v>8</v>
      </c>
      <c r="C15" s="122" t="s">
        <v>683</v>
      </c>
      <c r="D15" s="92" t="s">
        <v>227</v>
      </c>
      <c r="E15" s="70">
        <v>5000</v>
      </c>
      <c r="F15" s="70">
        <v>20000</v>
      </c>
      <c r="G15" s="88">
        <v>500000</v>
      </c>
      <c r="H15" s="72">
        <f t="shared" si="0"/>
        <v>2500000000</v>
      </c>
      <c r="I15" s="73">
        <f t="shared" si="1"/>
        <v>10000000000</v>
      </c>
      <c r="J15" s="74">
        <f t="shared" si="2"/>
        <v>0.11185682326621924</v>
      </c>
      <c r="K15" s="83">
        <f>ROUND(I15*6.5%/365*183,0)</f>
        <v>325890411</v>
      </c>
      <c r="L15" s="83">
        <v>0</v>
      </c>
      <c r="M15" s="83">
        <v>0</v>
      </c>
      <c r="N15" s="75">
        <f t="shared" si="3"/>
        <v>325890411</v>
      </c>
      <c r="O15" s="140" t="s">
        <v>704</v>
      </c>
      <c r="P15" s="136" t="s">
        <v>217</v>
      </c>
      <c r="Q15" s="138" t="s">
        <v>761</v>
      </c>
      <c r="R15" s="80"/>
      <c r="S15" s="79" t="e">
        <f>K15-#REF!</f>
        <v>#REF!</v>
      </c>
      <c r="T15" s="79" t="e">
        <f t="shared" si="4"/>
        <v>#REF!</v>
      </c>
      <c r="U15" s="79"/>
      <c r="V15" s="79"/>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row>
    <row r="16" spans="1:254" ht="30" x14ac:dyDescent="0.3">
      <c r="B16" s="121"/>
      <c r="C16" s="123"/>
      <c r="D16" s="92" t="s">
        <v>226</v>
      </c>
      <c r="E16" s="70">
        <v>5000</v>
      </c>
      <c r="F16" s="70">
        <v>20000</v>
      </c>
      <c r="G16" s="88">
        <v>1000000</v>
      </c>
      <c r="H16" s="72">
        <f t="shared" si="0"/>
        <v>5000000000</v>
      </c>
      <c r="I16" s="73">
        <f t="shared" si="1"/>
        <v>20000000000</v>
      </c>
      <c r="J16" s="74">
        <f t="shared" si="2"/>
        <v>0.22371364653243847</v>
      </c>
      <c r="K16" s="83" t="e">
        <f>#REF!</f>
        <v>#REF!</v>
      </c>
      <c r="L16" s="83"/>
      <c r="M16" s="83"/>
      <c r="N16" s="75" t="e">
        <f t="shared" si="3"/>
        <v>#REF!</v>
      </c>
      <c r="O16" s="141"/>
      <c r="P16" s="137"/>
      <c r="Q16" s="139"/>
      <c r="R16" s="80"/>
      <c r="S16" s="79" t="e">
        <f>K16-#REF!</f>
        <v>#REF!</v>
      </c>
      <c r="T16" s="79" t="e">
        <f t="shared" si="4"/>
        <v>#REF!</v>
      </c>
      <c r="U16" s="79"/>
      <c r="V16" s="79"/>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c r="GU16" s="78"/>
      <c r="GV16" s="78"/>
      <c r="GW16" s="78"/>
      <c r="GX16" s="78"/>
      <c r="GY16" s="78"/>
      <c r="GZ16" s="78"/>
      <c r="HA16" s="78"/>
      <c r="HB16" s="78"/>
      <c r="HC16" s="78"/>
      <c r="HD16" s="78"/>
      <c r="HE16" s="78"/>
      <c r="HF16" s="78"/>
      <c r="HG16" s="78"/>
      <c r="HH16" s="78"/>
      <c r="HI16" s="78"/>
      <c r="HJ16" s="78"/>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row>
    <row r="17" spans="2:254" x14ac:dyDescent="0.3">
      <c r="B17" s="131" t="s">
        <v>374</v>
      </c>
      <c r="C17" s="132"/>
      <c r="D17" s="133"/>
      <c r="E17" s="93"/>
      <c r="F17" s="93"/>
      <c r="G17" s="94">
        <f t="shared" ref="G17:N17" si="5">SUM(G8:G16)</f>
        <v>4470000</v>
      </c>
      <c r="H17" s="94">
        <f t="shared" si="5"/>
        <v>22350000000</v>
      </c>
      <c r="I17" s="94">
        <f t="shared" si="5"/>
        <v>89400000000</v>
      </c>
      <c r="J17" s="95">
        <f t="shared" si="5"/>
        <v>1</v>
      </c>
      <c r="K17" s="94" t="e">
        <f t="shared" si="5"/>
        <v>#REF!</v>
      </c>
      <c r="L17" s="96">
        <f t="shared" si="5"/>
        <v>0</v>
      </c>
      <c r="M17" s="96">
        <f t="shared" si="5"/>
        <v>0</v>
      </c>
      <c r="N17" s="94" t="e">
        <f t="shared" si="5"/>
        <v>#REF!</v>
      </c>
      <c r="O17" s="94"/>
      <c r="P17" s="97"/>
      <c r="Q17" s="98"/>
      <c r="R17" s="65"/>
      <c r="S17" s="66"/>
      <c r="T17" s="66" t="e">
        <f>SUM(T11:T16)</f>
        <v>#REF!</v>
      </c>
      <c r="U17" s="65"/>
      <c r="V17" s="66"/>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65"/>
      <c r="CE17" s="65"/>
      <c r="CF17" s="65"/>
      <c r="CG17" s="65"/>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5"/>
      <c r="EI17" s="65"/>
      <c r="EJ17" s="65"/>
      <c r="EK17" s="65"/>
      <c r="EL17" s="65"/>
      <c r="EM17" s="65"/>
      <c r="EN17" s="65"/>
      <c r="EO17" s="65"/>
      <c r="EP17" s="65"/>
      <c r="EQ17" s="65"/>
      <c r="ER17" s="65"/>
      <c r="ES17" s="65"/>
      <c r="ET17" s="65"/>
      <c r="EU17" s="65"/>
      <c r="EV17" s="65"/>
      <c r="EW17" s="65"/>
      <c r="EX17" s="65"/>
      <c r="EY17" s="65"/>
      <c r="EZ17" s="65"/>
      <c r="FA17" s="65"/>
      <c r="FB17" s="65"/>
      <c r="FC17" s="65"/>
      <c r="FD17" s="65"/>
      <c r="FE17" s="65"/>
      <c r="FF17" s="65"/>
      <c r="FG17" s="65"/>
      <c r="FH17" s="65"/>
      <c r="FI17" s="65"/>
      <c r="FJ17" s="65"/>
      <c r="FK17" s="65"/>
      <c r="FL17" s="65"/>
      <c r="FM17" s="65"/>
      <c r="FN17" s="65"/>
      <c r="FO17" s="65"/>
      <c r="FP17" s="65"/>
      <c r="FQ17" s="65"/>
      <c r="FR17" s="65"/>
      <c r="FS17" s="65"/>
      <c r="FT17" s="65"/>
      <c r="FU17" s="65"/>
      <c r="FV17" s="65"/>
      <c r="FW17" s="65"/>
      <c r="FX17" s="65"/>
      <c r="FY17" s="65"/>
      <c r="FZ17" s="65"/>
      <c r="GA17" s="65"/>
      <c r="GB17" s="65"/>
      <c r="GC17" s="65"/>
      <c r="GD17" s="65"/>
      <c r="GE17" s="65"/>
      <c r="GF17" s="65"/>
      <c r="GG17" s="65"/>
      <c r="GH17" s="65"/>
      <c r="GI17" s="65"/>
      <c r="GJ17" s="65"/>
      <c r="GK17" s="65"/>
      <c r="GL17" s="65"/>
      <c r="GM17" s="65"/>
      <c r="GN17" s="65"/>
      <c r="GO17" s="65"/>
      <c r="GP17" s="65"/>
      <c r="GQ17" s="65"/>
      <c r="GR17" s="65"/>
      <c r="GS17" s="65"/>
      <c r="GT17" s="65"/>
      <c r="GU17" s="65"/>
      <c r="GV17" s="65"/>
      <c r="GW17" s="65"/>
      <c r="GX17" s="65"/>
      <c r="GY17" s="65"/>
      <c r="GZ17" s="65"/>
      <c r="HA17" s="65"/>
      <c r="HB17" s="65"/>
      <c r="HC17" s="65"/>
      <c r="HD17" s="65"/>
      <c r="HE17" s="65"/>
      <c r="HF17" s="65"/>
      <c r="HG17" s="65"/>
      <c r="HH17" s="65"/>
      <c r="HI17" s="65"/>
      <c r="HJ17" s="65"/>
      <c r="HK17" s="65"/>
      <c r="HL17" s="65"/>
      <c r="HM17" s="65"/>
      <c r="HN17" s="65"/>
      <c r="HO17" s="65"/>
      <c r="HP17" s="65"/>
      <c r="HQ17" s="65"/>
      <c r="HR17" s="65"/>
      <c r="HS17" s="65"/>
      <c r="HT17" s="65"/>
      <c r="HU17" s="65"/>
      <c r="HV17" s="65"/>
      <c r="HW17" s="65"/>
      <c r="HX17" s="65"/>
      <c r="HY17" s="65"/>
      <c r="HZ17" s="65"/>
      <c r="IA17" s="65"/>
      <c r="IB17" s="65"/>
      <c r="IC17" s="65"/>
      <c r="ID17" s="65"/>
      <c r="IE17" s="65"/>
      <c r="IF17" s="65"/>
      <c r="IG17" s="65"/>
      <c r="IH17" s="65"/>
      <c r="II17" s="65"/>
      <c r="IJ17" s="65"/>
      <c r="IK17" s="65"/>
      <c r="IL17" s="65"/>
      <c r="IM17" s="65"/>
      <c r="IN17" s="65"/>
      <c r="IO17" s="65"/>
      <c r="IP17" s="65"/>
      <c r="IQ17" s="65"/>
      <c r="IR17" s="65"/>
      <c r="IS17" s="65"/>
      <c r="IT17" s="65"/>
    </row>
    <row r="18" spans="2:254" x14ac:dyDescent="0.3">
      <c r="B18" s="47"/>
      <c r="C18" s="47"/>
      <c r="D18" s="65"/>
      <c r="E18" s="65"/>
      <c r="F18" s="99"/>
      <c r="G18" s="99"/>
      <c r="H18" s="99"/>
      <c r="I18" s="99"/>
      <c r="J18" s="65"/>
      <c r="K18" s="100"/>
      <c r="L18" s="65"/>
      <c r="M18" s="65"/>
      <c r="N18" s="65"/>
      <c r="O18" s="65"/>
      <c r="P18" s="65"/>
      <c r="Q18" s="65"/>
      <c r="R18" s="66"/>
      <c r="S18" s="66"/>
      <c r="T18" s="65"/>
      <c r="U18" s="66"/>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c r="CC18" s="65"/>
      <c r="CD18" s="65"/>
      <c r="CE18" s="65"/>
      <c r="CF18" s="65"/>
      <c r="CG18" s="65"/>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5"/>
      <c r="EI18" s="65"/>
      <c r="EJ18" s="65"/>
      <c r="EK18" s="65"/>
      <c r="EL18" s="65"/>
      <c r="EM18" s="65"/>
      <c r="EN18" s="65"/>
      <c r="EO18" s="65"/>
      <c r="EP18" s="65"/>
      <c r="EQ18" s="65"/>
      <c r="ER18" s="65"/>
      <c r="ES18" s="65"/>
      <c r="ET18" s="65"/>
      <c r="EU18" s="65"/>
      <c r="EV18" s="65"/>
      <c r="EW18" s="65"/>
      <c r="EX18" s="65"/>
      <c r="EY18" s="65"/>
      <c r="EZ18" s="65"/>
      <c r="FA18" s="65"/>
      <c r="FB18" s="65"/>
      <c r="FC18" s="65"/>
      <c r="FD18" s="65"/>
      <c r="FE18" s="65"/>
      <c r="FF18" s="65"/>
      <c r="FG18" s="65"/>
      <c r="FH18" s="65"/>
      <c r="FI18" s="65"/>
      <c r="FJ18" s="65"/>
      <c r="FK18" s="65"/>
      <c r="FL18" s="65"/>
      <c r="FM18" s="65"/>
      <c r="FN18" s="65"/>
      <c r="FO18" s="65"/>
      <c r="FP18" s="65"/>
      <c r="FQ18" s="65"/>
      <c r="FR18" s="65"/>
      <c r="FS18" s="65"/>
      <c r="FT18" s="65"/>
      <c r="FU18" s="65"/>
      <c r="FV18" s="65"/>
      <c r="FW18" s="65"/>
      <c r="FX18" s="65"/>
      <c r="FY18" s="65"/>
      <c r="FZ18" s="65"/>
      <c r="GA18" s="65"/>
      <c r="GB18" s="65"/>
      <c r="GC18" s="65"/>
      <c r="GD18" s="65"/>
      <c r="GE18" s="65"/>
      <c r="GF18" s="65"/>
      <c r="GG18" s="65"/>
      <c r="GH18" s="65"/>
      <c r="GI18" s="65"/>
      <c r="GJ18" s="65"/>
      <c r="GK18" s="65"/>
      <c r="GL18" s="65"/>
      <c r="GM18" s="65"/>
      <c r="GN18" s="65"/>
      <c r="GO18" s="65"/>
      <c r="GP18" s="65"/>
      <c r="GQ18" s="65"/>
      <c r="GR18" s="65"/>
      <c r="GS18" s="65"/>
      <c r="GT18" s="65"/>
      <c r="GU18" s="65"/>
      <c r="GV18" s="65"/>
      <c r="GW18" s="65"/>
      <c r="GX18" s="65"/>
      <c r="GY18" s="65"/>
      <c r="GZ18" s="65"/>
      <c r="HA18" s="65"/>
      <c r="HB18" s="65"/>
      <c r="HC18" s="65"/>
      <c r="HD18" s="65"/>
      <c r="HE18" s="65"/>
      <c r="HF18" s="65"/>
      <c r="HG18" s="65"/>
      <c r="HH18" s="65"/>
      <c r="HI18" s="65"/>
      <c r="HJ18" s="65"/>
      <c r="HK18" s="65"/>
      <c r="HL18" s="65"/>
      <c r="HM18" s="65"/>
      <c r="HN18" s="65"/>
      <c r="HO18" s="65"/>
      <c r="HP18" s="65"/>
      <c r="HQ18" s="65"/>
      <c r="HR18" s="65"/>
      <c r="HS18" s="65"/>
      <c r="HT18" s="65"/>
      <c r="HU18" s="65"/>
      <c r="HV18" s="65"/>
      <c r="HW18" s="65"/>
      <c r="HX18" s="65"/>
      <c r="HY18" s="65"/>
      <c r="HZ18" s="65"/>
      <c r="IA18" s="65"/>
      <c r="IB18" s="65"/>
      <c r="IC18" s="65"/>
      <c r="ID18" s="65"/>
      <c r="IE18" s="65"/>
      <c r="IF18" s="65"/>
      <c r="IG18" s="65"/>
      <c r="IH18" s="65"/>
      <c r="II18" s="65"/>
      <c r="IJ18" s="65"/>
      <c r="IK18" s="65"/>
      <c r="IL18" s="65"/>
      <c r="IM18" s="65"/>
      <c r="IN18" s="65"/>
      <c r="IO18" s="65"/>
      <c r="IP18" s="65"/>
      <c r="IQ18" s="65"/>
      <c r="IR18" s="65"/>
      <c r="IS18" s="65"/>
      <c r="IT18" s="65"/>
    </row>
    <row r="19" spans="2:254" x14ac:dyDescent="0.3">
      <c r="C19" s="129" t="s">
        <v>371</v>
      </c>
      <c r="D19" s="130"/>
      <c r="E19" s="134">
        <v>44175</v>
      </c>
      <c r="F19" s="134"/>
      <c r="G19" s="135"/>
      <c r="H19" s="101"/>
      <c r="I19" s="101"/>
      <c r="R19" s="66"/>
      <c r="S19" s="66"/>
      <c r="U19" s="66"/>
    </row>
    <row r="20" spans="2:254" x14ac:dyDescent="0.3">
      <c r="C20" s="114" t="s">
        <v>413</v>
      </c>
      <c r="D20" s="128"/>
      <c r="E20" s="126">
        <v>44193</v>
      </c>
      <c r="F20" s="126"/>
      <c r="G20" s="127"/>
      <c r="H20" s="101"/>
      <c r="I20" s="101"/>
      <c r="R20" s="66"/>
      <c r="S20" s="66"/>
      <c r="U20" s="66"/>
    </row>
    <row r="21" spans="2:254" x14ac:dyDescent="0.3">
      <c r="C21" s="114" t="s">
        <v>383</v>
      </c>
      <c r="D21" s="128"/>
      <c r="E21" s="124" t="e">
        <f>#REF!</f>
        <v>#REF!</v>
      </c>
      <c r="F21" s="124"/>
      <c r="G21" s="125"/>
      <c r="H21" s="101"/>
      <c r="I21" s="101"/>
      <c r="R21" s="66"/>
      <c r="S21" s="66"/>
      <c r="U21" s="66"/>
    </row>
    <row r="22" spans="2:254" x14ac:dyDescent="0.3">
      <c r="C22" s="114" t="s">
        <v>220</v>
      </c>
      <c r="D22" s="102" t="s">
        <v>151</v>
      </c>
      <c r="E22" s="124">
        <f>SUM(K8:K10)</f>
        <v>0</v>
      </c>
      <c r="F22" s="124"/>
      <c r="G22" s="125"/>
      <c r="H22" s="103"/>
      <c r="I22" s="103"/>
      <c r="R22" s="66"/>
      <c r="S22" s="104"/>
      <c r="U22" s="66"/>
    </row>
    <row r="23" spans="2:254" x14ac:dyDescent="0.3">
      <c r="C23" s="114"/>
      <c r="D23" s="102" t="s">
        <v>227</v>
      </c>
      <c r="E23" s="124">
        <f>SUM(K11:K15)</f>
        <v>2098734246</v>
      </c>
      <c r="F23" s="124"/>
      <c r="G23" s="125"/>
      <c r="H23" s="103"/>
      <c r="I23" s="103"/>
      <c r="J23" s="100"/>
      <c r="R23" s="66"/>
      <c r="S23" s="66"/>
      <c r="U23" s="66"/>
    </row>
    <row r="24" spans="2:254" x14ac:dyDescent="0.3">
      <c r="C24" s="114"/>
      <c r="D24" s="102" t="s">
        <v>226</v>
      </c>
      <c r="E24" s="124" t="e">
        <f>SUM(K16)</f>
        <v>#REF!</v>
      </c>
      <c r="F24" s="124"/>
      <c r="G24" s="125"/>
      <c r="H24" s="103"/>
      <c r="I24" s="103"/>
      <c r="K24" s="100"/>
      <c r="R24" s="66"/>
      <c r="S24" s="66"/>
      <c r="U24" s="66"/>
    </row>
    <row r="25" spans="2:254" x14ac:dyDescent="0.3">
      <c r="C25" s="114"/>
      <c r="D25" s="102" t="s">
        <v>162</v>
      </c>
      <c r="E25" s="124" t="e">
        <f>SUM(E22:G24)</f>
        <v>#REF!</v>
      </c>
      <c r="F25" s="124"/>
      <c r="G25" s="125"/>
      <c r="H25" s="101"/>
      <c r="I25" s="101"/>
      <c r="R25" s="66"/>
      <c r="S25" s="66"/>
      <c r="U25" s="66"/>
    </row>
    <row r="26" spans="2:254" x14ac:dyDescent="0.3">
      <c r="C26" s="114" t="s">
        <v>221</v>
      </c>
      <c r="D26" s="102" t="s">
        <v>151</v>
      </c>
      <c r="E26" s="116">
        <f>E22/SUM(G8:G10)</f>
        <v>0</v>
      </c>
      <c r="F26" s="117"/>
      <c r="G26" s="105">
        <f>E22/SUM(H8:H10)</f>
        <v>0</v>
      </c>
      <c r="H26" s="101"/>
      <c r="I26" s="101"/>
      <c r="R26" s="66"/>
      <c r="S26" s="66"/>
      <c r="U26" s="66"/>
    </row>
    <row r="27" spans="2:254" x14ac:dyDescent="0.3">
      <c r="C27" s="114"/>
      <c r="D27" s="102" t="s">
        <v>227</v>
      </c>
      <c r="E27" s="112">
        <f>E23/SUM(G11:G15)</f>
        <v>651.78082173913049</v>
      </c>
      <c r="F27" s="113"/>
      <c r="G27" s="105">
        <f>ROUND(E23/SUM(H11:H15),3)</f>
        <v>0.13</v>
      </c>
      <c r="H27" s="101"/>
      <c r="I27" s="101"/>
      <c r="R27" s="66"/>
      <c r="S27" s="66"/>
      <c r="U27" s="66"/>
    </row>
    <row r="28" spans="2:254" x14ac:dyDescent="0.3">
      <c r="C28" s="114"/>
      <c r="D28" s="102" t="s">
        <v>226</v>
      </c>
      <c r="E28" s="112" t="e">
        <f>E24/G16</f>
        <v>#REF!</v>
      </c>
      <c r="F28" s="113"/>
      <c r="G28" s="105" t="e">
        <f>ROUND(E24/H16,3)</f>
        <v>#REF!</v>
      </c>
      <c r="H28" s="101"/>
      <c r="I28" s="101"/>
      <c r="R28" s="66"/>
      <c r="S28" s="66"/>
      <c r="U28" s="66"/>
    </row>
    <row r="29" spans="2:254" x14ac:dyDescent="0.3">
      <c r="C29" s="115"/>
      <c r="D29" s="93" t="s">
        <v>162</v>
      </c>
      <c r="E29" s="118" t="e">
        <f>E25/G17</f>
        <v>#REF!</v>
      </c>
      <c r="F29" s="119"/>
      <c r="G29" s="106" t="e">
        <f>ROUND(E25/H17,3)</f>
        <v>#REF!</v>
      </c>
      <c r="H29" s="101"/>
      <c r="I29" s="101"/>
      <c r="R29" s="66"/>
      <c r="S29" s="66"/>
      <c r="U29" s="66"/>
    </row>
    <row r="31" spans="2:254" x14ac:dyDescent="0.3">
      <c r="K31" s="41" t="e">
        <f>K17=E25</f>
        <v>#REF!</v>
      </c>
    </row>
    <row r="41" spans="13:17" x14ac:dyDescent="0.3">
      <c r="M41" s="42">
        <v>288200</v>
      </c>
    </row>
    <row r="42" spans="13:17" x14ac:dyDescent="0.3">
      <c r="M42" s="42">
        <v>119350</v>
      </c>
      <c r="O42" s="41">
        <v>373810</v>
      </c>
      <c r="P42" s="42">
        <f>O42*0.93</f>
        <v>347643.30000000005</v>
      </c>
    </row>
    <row r="43" spans="13:17" x14ac:dyDescent="0.3">
      <c r="M43" s="42">
        <f>SUM(M41:M42)</f>
        <v>407550</v>
      </c>
    </row>
    <row r="44" spans="13:17" x14ac:dyDescent="0.3">
      <c r="M44" s="42"/>
    </row>
    <row r="47" spans="13:17" x14ac:dyDescent="0.3">
      <c r="Q47" s="41">
        <v>373810</v>
      </c>
    </row>
    <row r="48" spans="13:17" x14ac:dyDescent="0.3">
      <c r="Q48" s="41">
        <v>26160</v>
      </c>
    </row>
    <row r="49" spans="17:17" x14ac:dyDescent="0.3">
      <c r="Q49" s="41">
        <f>Q47-Q48</f>
        <v>347650</v>
      </c>
    </row>
  </sheetData>
  <phoneticPr fontId="5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workbookViewId="0"/>
  </sheetViews>
  <sheetFormatPr defaultRowHeight="16.5" x14ac:dyDescent="0.3"/>
  <sheetData>
    <row r="1" spans="1:32" x14ac:dyDescent="0.3">
      <c r="B1" s="49"/>
      <c r="C1" s="49"/>
      <c r="D1" s="49"/>
      <c r="E1" s="49"/>
      <c r="F1" s="49"/>
      <c r="G1" s="49"/>
      <c r="H1" s="49"/>
      <c r="J1" s="49"/>
      <c r="K1" s="49"/>
      <c r="L1" s="49"/>
      <c r="M1" s="49"/>
      <c r="N1" s="49"/>
      <c r="O1" s="49"/>
      <c r="P1" s="49"/>
      <c r="R1" s="49"/>
      <c r="S1" s="49"/>
      <c r="T1" s="49"/>
      <c r="U1" s="49"/>
      <c r="V1" s="49"/>
      <c r="W1" s="49"/>
      <c r="X1" s="49"/>
      <c r="Z1" s="49"/>
      <c r="AA1" s="49"/>
      <c r="AB1" s="49"/>
      <c r="AC1" s="49"/>
      <c r="AD1" s="49"/>
      <c r="AE1" s="49"/>
      <c r="AF1" s="49"/>
    </row>
    <row r="2" spans="1:32" x14ac:dyDescent="0.3">
      <c r="B2" s="50" t="s">
        <v>378</v>
      </c>
      <c r="C2" s="51" t="str">
        <f>'배당금지급내역(제6기)'!C8</f>
        <v>마스턴투자운용㈜</v>
      </c>
      <c r="D2" s="52"/>
      <c r="E2" s="53"/>
      <c r="F2" s="53"/>
      <c r="G2" s="53"/>
      <c r="H2" s="49"/>
      <c r="J2" s="50" t="s">
        <v>378</v>
      </c>
      <c r="K2" s="52" t="str">
        <f>'배당금지급내역(제6기)'!C9</f>
        <v>㈜맥서브</v>
      </c>
      <c r="L2" s="52"/>
      <c r="M2" s="53"/>
      <c r="N2" s="53"/>
      <c r="O2" s="53"/>
      <c r="P2" s="49"/>
      <c r="R2" s="50" t="s">
        <v>378</v>
      </c>
      <c r="S2" s="52" t="str">
        <f>'배당금지급내역(제6기)'!C10</f>
        <v>㈜젠스타</v>
      </c>
      <c r="T2" s="52"/>
      <c r="U2" s="53"/>
      <c r="V2" s="53"/>
      <c r="W2" s="53"/>
      <c r="X2" s="49"/>
      <c r="Z2" s="50" t="s">
        <v>378</v>
      </c>
      <c r="AA2" s="52" t="str">
        <f>'배당금지급내역(제6기)'!C11</f>
        <v>농협생명보험㈜</v>
      </c>
      <c r="AB2" s="52"/>
      <c r="AC2" s="53"/>
      <c r="AD2" s="53"/>
      <c r="AE2" s="53"/>
      <c r="AF2" s="49"/>
    </row>
    <row r="3" spans="1:32" x14ac:dyDescent="0.3">
      <c r="B3" s="54"/>
      <c r="C3" s="53"/>
      <c r="D3" s="53"/>
      <c r="E3" s="53"/>
      <c r="F3" s="53"/>
      <c r="G3" s="53"/>
      <c r="H3" s="49"/>
      <c r="J3" s="54"/>
      <c r="K3" s="53"/>
      <c r="L3" s="53"/>
      <c r="M3" s="53"/>
      <c r="N3" s="53"/>
      <c r="O3" s="53"/>
      <c r="P3" s="49"/>
      <c r="R3" s="54"/>
      <c r="S3" s="53"/>
      <c r="T3" s="53"/>
      <c r="U3" s="53"/>
      <c r="V3" s="53"/>
      <c r="W3" s="53"/>
      <c r="X3" s="49"/>
      <c r="Z3" s="54"/>
      <c r="AA3" s="53"/>
      <c r="AB3" s="53"/>
      <c r="AC3" s="53"/>
      <c r="AD3" s="53"/>
      <c r="AE3" s="53"/>
      <c r="AF3" s="49"/>
    </row>
    <row r="4" spans="1:32" x14ac:dyDescent="0.3">
      <c r="B4" s="49"/>
      <c r="C4" s="49"/>
      <c r="D4" s="49"/>
      <c r="E4" s="49"/>
      <c r="F4" s="49"/>
      <c r="G4" s="49"/>
      <c r="H4" s="49"/>
      <c r="J4" s="49"/>
      <c r="K4" s="49"/>
      <c r="L4" s="49"/>
      <c r="M4" s="49"/>
      <c r="N4" s="49"/>
      <c r="O4" s="49"/>
      <c r="P4" s="49"/>
      <c r="R4" s="49"/>
      <c r="S4" s="49"/>
      <c r="T4" s="49"/>
      <c r="U4" s="49"/>
      <c r="V4" s="49"/>
      <c r="W4" s="49"/>
      <c r="X4" s="49"/>
      <c r="Z4" s="49"/>
      <c r="AA4" s="49"/>
      <c r="AB4" s="49"/>
      <c r="AC4" s="49"/>
      <c r="AD4" s="49"/>
      <c r="AE4" s="49"/>
      <c r="AF4" s="49"/>
    </row>
    <row r="5" spans="1:32" ht="24" x14ac:dyDescent="0.3">
      <c r="B5" s="161" t="s">
        <v>223</v>
      </c>
      <c r="C5" s="161"/>
      <c r="D5" s="161"/>
      <c r="E5" s="161"/>
      <c r="F5" s="161"/>
      <c r="G5" s="161"/>
      <c r="H5" s="49"/>
      <c r="J5" s="161" t="s">
        <v>223</v>
      </c>
      <c r="K5" s="161"/>
      <c r="L5" s="161"/>
      <c r="M5" s="161"/>
      <c r="N5" s="161"/>
      <c r="O5" s="161"/>
      <c r="P5" s="49"/>
      <c r="R5" s="161" t="s">
        <v>223</v>
      </c>
      <c r="S5" s="161"/>
      <c r="T5" s="161"/>
      <c r="U5" s="161"/>
      <c r="V5" s="161"/>
      <c r="W5" s="161"/>
      <c r="X5" s="49"/>
      <c r="Z5" s="161" t="s">
        <v>223</v>
      </c>
      <c r="AA5" s="161"/>
      <c r="AB5" s="161"/>
      <c r="AC5" s="161"/>
      <c r="AD5" s="161"/>
      <c r="AE5" s="161"/>
      <c r="AF5" s="49"/>
    </row>
    <row r="6" spans="1:32" x14ac:dyDescent="0.3">
      <c r="B6" s="49"/>
      <c r="C6" s="49"/>
      <c r="D6" s="49"/>
      <c r="E6" s="49"/>
      <c r="F6" s="49"/>
      <c r="G6" s="49"/>
      <c r="H6" s="49"/>
      <c r="J6" s="49"/>
      <c r="K6" s="49"/>
      <c r="L6" s="49"/>
      <c r="M6" s="49"/>
      <c r="N6" s="49"/>
      <c r="O6" s="49"/>
      <c r="P6" s="49"/>
      <c r="R6" s="49"/>
      <c r="S6" s="49"/>
      <c r="T6" s="49"/>
      <c r="U6" s="49"/>
      <c r="V6" s="49"/>
      <c r="W6" s="49"/>
      <c r="X6" s="49"/>
      <c r="Z6" s="49"/>
      <c r="AA6" s="49"/>
      <c r="AB6" s="49"/>
      <c r="AC6" s="49"/>
      <c r="AD6" s="49"/>
      <c r="AE6" s="49"/>
      <c r="AF6" s="49"/>
    </row>
    <row r="7" spans="1:32" ht="231" x14ac:dyDescent="0.3">
      <c r="B7" s="162" t="s">
        <v>58</v>
      </c>
      <c r="C7" s="162"/>
      <c r="D7" s="162"/>
      <c r="E7" s="162"/>
      <c r="F7" s="162"/>
      <c r="G7" s="162"/>
      <c r="H7" s="55"/>
      <c r="J7" s="162" t="str">
        <f>$B$7</f>
        <v xml:space="preserve">    2020년 12월 10일 제6기 정기주주총회의 결의에 따라 귀 사의 제6기 배당금을 
아래와 같이 통지하오니 참고하시기 바랍니다.</v>
      </c>
      <c r="K7" s="162"/>
      <c r="L7" s="162"/>
      <c r="M7" s="162"/>
      <c r="N7" s="162"/>
      <c r="O7" s="162"/>
      <c r="P7" s="55"/>
      <c r="R7" s="162" t="str">
        <f>$B$7</f>
        <v xml:space="preserve">    2020년 12월 10일 제6기 정기주주총회의 결의에 따라 귀 사의 제6기 배당금을 
아래와 같이 통지하오니 참고하시기 바랍니다.</v>
      </c>
      <c r="S7" s="162"/>
      <c r="T7" s="162"/>
      <c r="U7" s="162"/>
      <c r="V7" s="162"/>
      <c r="W7" s="162"/>
      <c r="X7" s="55"/>
      <c r="Z7" s="162" t="str">
        <f>$B$7</f>
        <v xml:space="preserve">    2020년 12월 10일 제6기 정기주주총회의 결의에 따라 귀 사의 제6기 배당금을 
아래와 같이 통지하오니 참고하시기 바랍니다.</v>
      </c>
      <c r="AA7" s="162"/>
      <c r="AB7" s="162"/>
      <c r="AC7" s="162"/>
      <c r="AD7" s="162"/>
      <c r="AE7" s="162"/>
      <c r="AF7" s="55"/>
    </row>
    <row r="8" spans="1:32" x14ac:dyDescent="0.3">
      <c r="B8" s="49"/>
      <c r="C8" s="49"/>
      <c r="D8" s="49"/>
      <c r="E8" s="49"/>
      <c r="F8" s="49"/>
      <c r="G8" s="49"/>
      <c r="H8" s="49"/>
      <c r="J8" s="49"/>
      <c r="K8" s="49"/>
      <c r="L8" s="49"/>
      <c r="M8" s="49"/>
      <c r="N8" s="49"/>
      <c r="O8" s="49"/>
      <c r="P8" s="49"/>
      <c r="R8" s="49"/>
      <c r="S8" s="49"/>
      <c r="T8" s="49"/>
      <c r="U8" s="49"/>
      <c r="V8" s="49"/>
      <c r="W8" s="49"/>
      <c r="X8" s="49"/>
      <c r="Z8" s="49"/>
      <c r="AA8" s="49"/>
      <c r="AB8" s="49"/>
      <c r="AC8" s="49"/>
      <c r="AD8" s="49"/>
      <c r="AE8" s="49"/>
      <c r="AF8" s="49"/>
    </row>
    <row r="9" spans="1:32" x14ac:dyDescent="0.3">
      <c r="B9" s="157" t="s">
        <v>219</v>
      </c>
      <c r="C9" s="157"/>
      <c r="D9" s="157"/>
      <c r="E9" s="157"/>
      <c r="F9" s="157"/>
      <c r="G9" s="157"/>
      <c r="H9" s="49"/>
      <c r="J9" s="157" t="s">
        <v>219</v>
      </c>
      <c r="K9" s="157"/>
      <c r="L9" s="157"/>
      <c r="M9" s="157"/>
      <c r="N9" s="157"/>
      <c r="O9" s="157"/>
      <c r="P9" s="49"/>
      <c r="R9" s="157" t="s">
        <v>219</v>
      </c>
      <c r="S9" s="157"/>
      <c r="T9" s="157"/>
      <c r="U9" s="157"/>
      <c r="V9" s="157"/>
      <c r="W9" s="157"/>
      <c r="X9" s="49"/>
      <c r="Z9" s="157" t="s">
        <v>219</v>
      </c>
      <c r="AA9" s="157"/>
      <c r="AB9" s="157"/>
      <c r="AC9" s="157"/>
      <c r="AD9" s="157"/>
      <c r="AE9" s="157"/>
      <c r="AF9" s="49"/>
    </row>
    <row r="10" spans="1:32" x14ac:dyDescent="0.3">
      <c r="A10" s="157"/>
      <c r="B10" s="155"/>
      <c r="C10" s="155"/>
      <c r="D10" s="155"/>
      <c r="E10" s="155"/>
      <c r="F10" s="155"/>
      <c r="G10" s="155"/>
      <c r="H10" s="49"/>
      <c r="I10" s="157"/>
      <c r="J10" s="155"/>
      <c r="K10" s="155"/>
      <c r="L10" s="155"/>
      <c r="M10" s="155"/>
      <c r="N10" s="155"/>
      <c r="O10" s="155"/>
      <c r="P10" s="49"/>
      <c r="Q10" s="157"/>
      <c r="R10" s="155"/>
      <c r="S10" s="155"/>
      <c r="T10" s="155"/>
      <c r="U10" s="155"/>
      <c r="V10" s="155"/>
      <c r="W10" s="155"/>
      <c r="X10" s="49"/>
      <c r="Y10" s="157"/>
      <c r="Z10" s="155"/>
      <c r="AA10" s="155"/>
      <c r="AB10" s="155"/>
      <c r="AC10" s="155"/>
      <c r="AD10" s="155"/>
      <c r="AE10" s="155"/>
      <c r="AF10" s="49"/>
    </row>
    <row r="11" spans="1:32" x14ac:dyDescent="0.3">
      <c r="B11" s="158" t="s">
        <v>381</v>
      </c>
      <c r="C11" s="158"/>
      <c r="D11" s="156" t="s">
        <v>74</v>
      </c>
      <c r="E11" s="156"/>
      <c r="F11" s="156"/>
      <c r="G11" s="156"/>
      <c r="H11" s="49"/>
      <c r="J11" s="158" t="s">
        <v>381</v>
      </c>
      <c r="K11" s="158"/>
      <c r="L11" s="156" t="str">
        <f>$D$11</f>
        <v>㈜마스턴제25호위탁관리부동산투자회사</v>
      </c>
      <c r="M11" s="156"/>
      <c r="N11" s="156"/>
      <c r="O11" s="156"/>
      <c r="P11" s="49"/>
      <c r="R11" s="158" t="s">
        <v>381</v>
      </c>
      <c r="S11" s="158"/>
      <c r="T11" s="156" t="str">
        <f>$D$11</f>
        <v>㈜마스턴제25호위탁관리부동산투자회사</v>
      </c>
      <c r="U11" s="156"/>
      <c r="V11" s="156"/>
      <c r="W11" s="156"/>
      <c r="X11" s="49"/>
      <c r="Z11" s="158" t="s">
        <v>381</v>
      </c>
      <c r="AA11" s="158"/>
      <c r="AB11" s="156" t="str">
        <f>$D$11</f>
        <v>㈜마스턴제25호위탁관리부동산투자회사</v>
      </c>
      <c r="AC11" s="156"/>
      <c r="AD11" s="156"/>
      <c r="AE11" s="156"/>
      <c r="AF11" s="49"/>
    </row>
    <row r="12" spans="1:32" x14ac:dyDescent="0.3">
      <c r="B12" s="158" t="s">
        <v>399</v>
      </c>
      <c r="C12" s="158"/>
      <c r="D12" s="144" t="str">
        <f>VLOOKUP(C2,'배당금지급내역(제6기)'!$C$8:$R$15,2,FALSE)</f>
        <v>보통주</v>
      </c>
      <c r="E12" s="156"/>
      <c r="F12" s="156"/>
      <c r="G12" s="156"/>
      <c r="H12" s="49"/>
      <c r="J12" s="158" t="s">
        <v>399</v>
      </c>
      <c r="K12" s="158"/>
      <c r="L12" s="144" t="str">
        <f>VLOOKUP(K2,'배당금지급내역(제6기)'!$C$8:$R$15,2,FALSE)</f>
        <v>보통주</v>
      </c>
      <c r="M12" s="156"/>
      <c r="N12" s="156"/>
      <c r="O12" s="156"/>
      <c r="P12" s="49"/>
      <c r="R12" s="158" t="s">
        <v>399</v>
      </c>
      <c r="S12" s="158"/>
      <c r="T12" s="144" t="str">
        <f>VLOOKUP(S2,'배당금지급내역(제6기)'!$C$8:$R$15,2,FALSE)</f>
        <v>보통주</v>
      </c>
      <c r="U12" s="156"/>
      <c r="V12" s="156"/>
      <c r="W12" s="156"/>
      <c r="X12" s="49"/>
      <c r="Z12" s="158" t="s">
        <v>399</v>
      </c>
      <c r="AA12" s="158"/>
      <c r="AB12" s="144" t="str">
        <f>VLOOKUP(AA2,'배당금지급내역(제6기)'!$C$8:$R$15,2,FALSE)</f>
        <v>에이(A)종
종류주</v>
      </c>
      <c r="AC12" s="156"/>
      <c r="AD12" s="156"/>
      <c r="AE12" s="156"/>
      <c r="AF12" s="49"/>
    </row>
    <row r="13" spans="1:32" x14ac:dyDescent="0.3">
      <c r="B13" s="158" t="s">
        <v>373</v>
      </c>
      <c r="C13" s="158"/>
      <c r="D13" s="159">
        <f>VLOOKUP(C2,'배당금지급내역(제6기)'!$C$8:$R$15,5,FALSE)</f>
        <v>125000</v>
      </c>
      <c r="E13" s="159"/>
      <c r="F13" s="160"/>
      <c r="G13" s="56" t="s">
        <v>159</v>
      </c>
      <c r="H13" s="49"/>
      <c r="J13" s="158" t="s">
        <v>373</v>
      </c>
      <c r="K13" s="158"/>
      <c r="L13" s="159">
        <f>VLOOKUP(K2,'배당금지급내역(제6기)'!$C$8:$R$15,5,FALSE)</f>
        <v>100000</v>
      </c>
      <c r="M13" s="159"/>
      <c r="N13" s="160"/>
      <c r="O13" s="56" t="s">
        <v>159</v>
      </c>
      <c r="P13" s="49"/>
      <c r="R13" s="158" t="s">
        <v>373</v>
      </c>
      <c r="S13" s="158"/>
      <c r="T13" s="159">
        <f>VLOOKUP(S2,'배당금지급내역(제6기)'!$C$8:$R$15,5,FALSE)</f>
        <v>25000</v>
      </c>
      <c r="U13" s="159"/>
      <c r="V13" s="160"/>
      <c r="W13" s="56" t="s">
        <v>159</v>
      </c>
      <c r="X13" s="49"/>
      <c r="Z13" s="158" t="s">
        <v>373</v>
      </c>
      <c r="AA13" s="158"/>
      <c r="AB13" s="159">
        <f>VLOOKUP(AA2,'배당금지급내역(제6기)'!$C$8:$R$15,5,FALSE)</f>
        <v>500000</v>
      </c>
      <c r="AC13" s="159"/>
      <c r="AD13" s="160"/>
      <c r="AE13" s="56" t="s">
        <v>159</v>
      </c>
      <c r="AF13" s="49"/>
    </row>
    <row r="14" spans="1:32" x14ac:dyDescent="0.3">
      <c r="B14" s="158" t="s">
        <v>415</v>
      </c>
      <c r="C14" s="158"/>
      <c r="D14" s="159">
        <v>5000</v>
      </c>
      <c r="E14" s="159"/>
      <c r="F14" s="160"/>
      <c r="G14" s="57" t="s">
        <v>169</v>
      </c>
      <c r="H14" s="49"/>
      <c r="J14" s="158" t="s">
        <v>415</v>
      </c>
      <c r="K14" s="158"/>
      <c r="L14" s="159">
        <v>5000</v>
      </c>
      <c r="M14" s="159"/>
      <c r="N14" s="160"/>
      <c r="O14" s="57" t="s">
        <v>169</v>
      </c>
      <c r="P14" s="49"/>
      <c r="R14" s="158" t="s">
        <v>415</v>
      </c>
      <c r="S14" s="158"/>
      <c r="T14" s="159">
        <v>5000</v>
      </c>
      <c r="U14" s="159"/>
      <c r="V14" s="160"/>
      <c r="W14" s="57" t="s">
        <v>169</v>
      </c>
      <c r="X14" s="49"/>
      <c r="Z14" s="158" t="s">
        <v>415</v>
      </c>
      <c r="AA14" s="158"/>
      <c r="AB14" s="159">
        <v>5000</v>
      </c>
      <c r="AC14" s="159"/>
      <c r="AD14" s="160"/>
      <c r="AE14" s="57" t="s">
        <v>169</v>
      </c>
      <c r="AF14" s="49"/>
    </row>
    <row r="15" spans="1:32" x14ac:dyDescent="0.3">
      <c r="B15" s="163" t="s">
        <v>156</v>
      </c>
      <c r="C15" s="163"/>
      <c r="D15" s="164">
        <f>VLOOKUP(C2,'배당금지급내역(제6기)'!$C$8:$R$15,12,FALSE)</f>
        <v>0</v>
      </c>
      <c r="E15" s="164"/>
      <c r="F15" s="165"/>
      <c r="G15" s="58" t="s">
        <v>169</v>
      </c>
      <c r="H15" s="49"/>
      <c r="J15" s="163" t="s">
        <v>156</v>
      </c>
      <c r="K15" s="163"/>
      <c r="L15" s="164">
        <f>VLOOKUP(K2,'배당금지급내역(제6기)'!$C$8:$R$15,12,FALSE)</f>
        <v>0</v>
      </c>
      <c r="M15" s="164"/>
      <c r="N15" s="165"/>
      <c r="O15" s="58" t="s">
        <v>169</v>
      </c>
      <c r="P15" s="49"/>
      <c r="R15" s="163" t="s">
        <v>156</v>
      </c>
      <c r="S15" s="163"/>
      <c r="T15" s="164">
        <f>VLOOKUP(S2,'배당금지급내역(제6기)'!$C$8:$R$15,12,FALSE)</f>
        <v>0</v>
      </c>
      <c r="U15" s="164"/>
      <c r="V15" s="165"/>
      <c r="W15" s="58" t="s">
        <v>169</v>
      </c>
      <c r="X15" s="49"/>
      <c r="Z15" s="163" t="s">
        <v>156</v>
      </c>
      <c r="AA15" s="163"/>
      <c r="AB15" s="164">
        <f>VLOOKUP(AA2,'배당금지급내역(제6기)'!$C$8:$R$15,12,FALSE)</f>
        <v>325890411</v>
      </c>
      <c r="AC15" s="164"/>
      <c r="AD15" s="165"/>
      <c r="AE15" s="58" t="s">
        <v>169</v>
      </c>
      <c r="AF15" s="49"/>
    </row>
    <row r="16" spans="1:32" ht="66" x14ac:dyDescent="0.3">
      <c r="B16" s="158" t="s">
        <v>228</v>
      </c>
      <c r="C16" s="158"/>
      <c r="D16" s="166" t="str">
        <f>VLOOKUP(C2,'배당금지급내역(제6기)'!$C$8:$R$15,15,FALSE)</f>
        <v>-</v>
      </c>
      <c r="E16" s="166"/>
      <c r="F16" s="166"/>
      <c r="G16" s="166"/>
      <c r="H16" s="49"/>
      <c r="J16" s="158" t="s">
        <v>228</v>
      </c>
      <c r="K16" s="158"/>
      <c r="L16" s="166" t="str">
        <f>VLOOKUP(K2,'배당금지급내역(제6기)'!$C$8:$R$15,15,FALSE)</f>
        <v>-</v>
      </c>
      <c r="M16" s="166"/>
      <c r="N16" s="166"/>
      <c r="O16" s="166"/>
      <c r="P16" s="49"/>
      <c r="R16" s="158" t="s">
        <v>228</v>
      </c>
      <c r="S16" s="158"/>
      <c r="T16" s="166" t="str">
        <f>VLOOKUP(S2,'배당금지급내역(제6기)'!$C$8:$R$15,15,FALSE)</f>
        <v>-</v>
      </c>
      <c r="U16" s="166"/>
      <c r="V16" s="166"/>
      <c r="W16" s="166"/>
      <c r="X16" s="49"/>
      <c r="Z16" s="158" t="s">
        <v>228</v>
      </c>
      <c r="AA16" s="158"/>
      <c r="AB16" s="166" t="str">
        <f>VLOOKUP(AA2,'배당금지급내역(제6기)'!$C$8:$R$15,15,FALSE)</f>
        <v>농협은행  305-0000-2764-01</v>
      </c>
      <c r="AC16" s="166"/>
      <c r="AD16" s="166"/>
      <c r="AE16" s="166"/>
      <c r="AF16" s="49"/>
    </row>
    <row r="17" spans="1:32" x14ac:dyDescent="0.3">
      <c r="B17" s="158" t="s">
        <v>414</v>
      </c>
      <c r="C17" s="158"/>
      <c r="D17" s="167">
        <f>'배당금지급내역(제6기)'!$E$20</f>
        <v>44193</v>
      </c>
      <c r="E17" s="167"/>
      <c r="F17" s="167"/>
      <c r="G17" s="156"/>
      <c r="H17" s="49"/>
      <c r="J17" s="158" t="s">
        <v>414</v>
      </c>
      <c r="K17" s="158"/>
      <c r="L17" s="167">
        <f>'배당금지급내역(제6기)'!$E$20</f>
        <v>44193</v>
      </c>
      <c r="M17" s="167"/>
      <c r="N17" s="167"/>
      <c r="O17" s="156"/>
      <c r="P17" s="49"/>
      <c r="R17" s="158" t="s">
        <v>414</v>
      </c>
      <c r="S17" s="158"/>
      <c r="T17" s="167">
        <f>'배당금지급내역(제6기)'!$E$20</f>
        <v>44193</v>
      </c>
      <c r="U17" s="167"/>
      <c r="V17" s="167"/>
      <c r="W17" s="156"/>
      <c r="X17" s="49"/>
      <c r="Z17" s="158" t="s">
        <v>414</v>
      </c>
      <c r="AA17" s="158"/>
      <c r="AB17" s="167">
        <f>'배당금지급내역(제6기)'!$E$20</f>
        <v>44193</v>
      </c>
      <c r="AC17" s="167"/>
      <c r="AD17" s="167"/>
      <c r="AE17" s="156"/>
      <c r="AF17" s="49"/>
    </row>
    <row r="18" spans="1:32" x14ac:dyDescent="0.3">
      <c r="B18" s="49"/>
      <c r="C18" s="49"/>
      <c r="D18" s="49"/>
      <c r="E18" s="49"/>
      <c r="F18" s="49"/>
      <c r="G18" s="49"/>
      <c r="H18" s="49"/>
      <c r="J18" s="49"/>
      <c r="K18" s="49"/>
      <c r="L18" s="49"/>
      <c r="M18" s="49"/>
      <c r="N18" s="49"/>
      <c r="O18" s="49"/>
      <c r="P18" s="49"/>
      <c r="R18" s="49"/>
      <c r="S18" s="49"/>
      <c r="T18" s="49"/>
      <c r="U18" s="49"/>
      <c r="V18" s="49"/>
      <c r="W18" s="49"/>
      <c r="X18" s="49"/>
      <c r="Z18" s="49"/>
      <c r="AA18" s="49"/>
      <c r="AB18" s="49"/>
      <c r="AC18" s="49"/>
      <c r="AD18" s="49"/>
      <c r="AE18" s="49"/>
      <c r="AF18" s="49"/>
    </row>
    <row r="19" spans="1:32" x14ac:dyDescent="0.3">
      <c r="B19" s="49"/>
      <c r="C19" s="49"/>
      <c r="D19" s="49"/>
      <c r="E19" s="49"/>
      <c r="F19" s="49"/>
      <c r="G19" s="49"/>
      <c r="H19" s="49"/>
      <c r="J19" s="49"/>
      <c r="K19" s="49"/>
      <c r="L19" s="49"/>
      <c r="M19" s="49"/>
      <c r="N19" s="49"/>
      <c r="O19" s="49"/>
      <c r="P19" s="49"/>
      <c r="R19" s="49"/>
      <c r="S19" s="49"/>
      <c r="T19" s="49"/>
      <c r="U19" s="49"/>
      <c r="V19" s="49"/>
      <c r="W19" s="49"/>
      <c r="X19" s="49"/>
      <c r="Z19" s="49"/>
      <c r="AA19" s="49"/>
      <c r="AB19" s="49"/>
      <c r="AC19" s="49"/>
      <c r="AD19" s="49"/>
      <c r="AE19" s="49"/>
      <c r="AF19" s="49"/>
    </row>
    <row r="20" spans="1:32" x14ac:dyDescent="0.3">
      <c r="A20" s="154">
        <f>'배당금지급내역(제6기)'!$E$19</f>
        <v>44175</v>
      </c>
      <c r="B20" s="155"/>
      <c r="C20" s="155"/>
      <c r="D20" s="155"/>
      <c r="E20" s="155"/>
      <c r="F20" s="155"/>
      <c r="G20" s="155"/>
      <c r="H20" s="49"/>
      <c r="I20" s="154">
        <f>'배당금지급내역(제6기)'!$E$19</f>
        <v>44175</v>
      </c>
      <c r="J20" s="155"/>
      <c r="K20" s="155"/>
      <c r="L20" s="155"/>
      <c r="M20" s="155"/>
      <c r="N20" s="155"/>
      <c r="O20" s="155"/>
      <c r="P20" s="49"/>
      <c r="Q20" s="154">
        <f>'배당금지급내역(제6기)'!$E$19</f>
        <v>44175</v>
      </c>
      <c r="R20" s="155"/>
      <c r="S20" s="155"/>
      <c r="T20" s="155"/>
      <c r="U20" s="155"/>
      <c r="V20" s="155"/>
      <c r="W20" s="155"/>
      <c r="X20" s="49"/>
      <c r="Y20" s="154">
        <f>'배당금지급내역(제6기)'!$E$19</f>
        <v>44175</v>
      </c>
      <c r="Z20" s="155"/>
      <c r="AA20" s="155"/>
      <c r="AB20" s="155"/>
      <c r="AC20" s="155"/>
      <c r="AD20" s="155"/>
      <c r="AE20" s="155"/>
      <c r="AF20" s="49"/>
    </row>
    <row r="21" spans="1:32" x14ac:dyDescent="0.3">
      <c r="B21" s="49"/>
      <c r="C21" s="49"/>
      <c r="D21" s="49"/>
      <c r="E21" s="49"/>
      <c r="F21" s="49"/>
      <c r="G21" s="49"/>
      <c r="H21" s="49"/>
      <c r="J21" s="49"/>
      <c r="K21" s="49"/>
      <c r="L21" s="49"/>
      <c r="M21" s="49"/>
      <c r="N21" s="49"/>
      <c r="O21" s="49"/>
      <c r="P21" s="49"/>
      <c r="R21" s="49"/>
      <c r="S21" s="49"/>
      <c r="T21" s="49"/>
      <c r="U21" s="49"/>
      <c r="V21" s="49"/>
      <c r="W21" s="49"/>
      <c r="X21" s="49"/>
      <c r="Z21" s="49"/>
      <c r="AA21" s="49"/>
      <c r="AB21" s="49"/>
      <c r="AC21" s="49"/>
      <c r="AD21" s="49"/>
      <c r="AE21" s="49"/>
      <c r="AF21" s="49"/>
    </row>
    <row r="22" spans="1:32" x14ac:dyDescent="0.3">
      <c r="B22" s="49"/>
      <c r="C22" s="49"/>
      <c r="D22" s="49"/>
      <c r="E22" s="49"/>
      <c r="F22" s="49"/>
      <c r="G22" s="49"/>
      <c r="H22" s="49"/>
      <c r="J22" s="49"/>
      <c r="K22" s="49"/>
      <c r="L22" s="49"/>
      <c r="M22" s="49"/>
      <c r="N22" s="49"/>
      <c r="O22" s="49"/>
      <c r="P22" s="49"/>
      <c r="R22" s="49"/>
      <c r="S22" s="49"/>
      <c r="T22" s="49"/>
      <c r="U22" s="49"/>
      <c r="V22" s="49"/>
      <c r="W22" s="49"/>
      <c r="X22" s="49"/>
      <c r="Z22" s="49"/>
      <c r="AA22" s="49"/>
      <c r="AB22" s="49"/>
      <c r="AC22" s="49"/>
      <c r="AD22" s="49"/>
      <c r="AE22" s="49"/>
      <c r="AF22" s="49"/>
    </row>
    <row r="23" spans="1:32" x14ac:dyDescent="0.3">
      <c r="A23" s="155" t="s">
        <v>757</v>
      </c>
      <c r="B23" s="155"/>
      <c r="C23" s="155"/>
      <c r="D23" s="155"/>
      <c r="E23" s="155"/>
      <c r="F23" s="155"/>
      <c r="G23" s="155"/>
      <c r="H23" s="59"/>
      <c r="I23" s="155" t="s">
        <v>757</v>
      </c>
      <c r="J23" s="155"/>
      <c r="K23" s="155"/>
      <c r="L23" s="155"/>
      <c r="M23" s="155"/>
      <c r="N23" s="155"/>
      <c r="O23" s="155"/>
      <c r="P23" s="59"/>
      <c r="Q23" s="155" t="s">
        <v>757</v>
      </c>
      <c r="R23" s="155"/>
      <c r="S23" s="155"/>
      <c r="T23" s="155"/>
      <c r="U23" s="155"/>
      <c r="V23" s="155"/>
      <c r="W23" s="155"/>
      <c r="X23" s="59"/>
      <c r="Y23" s="155" t="s">
        <v>757</v>
      </c>
      <c r="Z23" s="155"/>
      <c r="AA23" s="155"/>
      <c r="AB23" s="155"/>
      <c r="AC23" s="155"/>
      <c r="AD23" s="155"/>
      <c r="AE23" s="155"/>
      <c r="AF23" s="59"/>
    </row>
    <row r="24" spans="1:32" x14ac:dyDescent="0.3">
      <c r="A24" s="155" t="s">
        <v>211</v>
      </c>
      <c r="B24" s="155"/>
      <c r="C24" s="155"/>
      <c r="D24" s="155"/>
      <c r="E24" s="155"/>
      <c r="F24" s="155"/>
      <c r="G24" s="155"/>
      <c r="H24" s="59"/>
      <c r="I24" s="155" t="s">
        <v>211</v>
      </c>
      <c r="J24" s="155"/>
      <c r="K24" s="155"/>
      <c r="L24" s="155"/>
      <c r="M24" s="155"/>
      <c r="N24" s="155"/>
      <c r="O24" s="155"/>
      <c r="P24" s="59"/>
      <c r="Q24" s="155" t="s">
        <v>211</v>
      </c>
      <c r="R24" s="155"/>
      <c r="S24" s="155"/>
      <c r="T24" s="155"/>
      <c r="U24" s="155"/>
      <c r="V24" s="155"/>
      <c r="W24" s="155"/>
      <c r="X24" s="59"/>
      <c r="Y24" s="155" t="s">
        <v>211</v>
      </c>
      <c r="Z24" s="155"/>
      <c r="AA24" s="155"/>
      <c r="AB24" s="155"/>
      <c r="AC24" s="155"/>
      <c r="AD24" s="155"/>
      <c r="AE24" s="155"/>
      <c r="AF24" s="59"/>
    </row>
    <row r="25" spans="1:32" x14ac:dyDescent="0.3">
      <c r="A25" s="155" t="s">
        <v>173</v>
      </c>
      <c r="B25" s="155"/>
      <c r="C25" s="155"/>
      <c r="D25" s="155"/>
      <c r="E25" s="155"/>
      <c r="F25" s="155"/>
      <c r="G25" s="155"/>
      <c r="H25" s="59"/>
      <c r="I25" s="155" t="s">
        <v>173</v>
      </c>
      <c r="J25" s="155"/>
      <c r="K25" s="155"/>
      <c r="L25" s="155"/>
      <c r="M25" s="155"/>
      <c r="N25" s="155"/>
      <c r="O25" s="155"/>
      <c r="P25" s="59"/>
      <c r="Q25" s="155" t="s">
        <v>173</v>
      </c>
      <c r="R25" s="155"/>
      <c r="S25" s="155"/>
      <c r="T25" s="155"/>
      <c r="U25" s="155"/>
      <c r="V25" s="155"/>
      <c r="W25" s="155"/>
      <c r="X25" s="59"/>
      <c r="Y25" s="155" t="s">
        <v>173</v>
      </c>
      <c r="Z25" s="155"/>
      <c r="AA25" s="155"/>
      <c r="AB25" s="155"/>
      <c r="AC25" s="155"/>
      <c r="AD25" s="155"/>
      <c r="AE25" s="155"/>
      <c r="AF25" s="59"/>
    </row>
    <row r="26" spans="1:32" x14ac:dyDescent="0.3">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row>
    <row r="27" spans="1:32" x14ac:dyDescent="0.3">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row>
    <row r="28" spans="1:32" x14ac:dyDescent="0.3">
      <c r="B28" s="49"/>
      <c r="C28" s="49"/>
      <c r="D28" s="49"/>
      <c r="E28" s="49"/>
      <c r="F28" s="49"/>
      <c r="G28" s="49"/>
      <c r="H28" s="49"/>
      <c r="J28" s="49"/>
      <c r="K28" s="49"/>
      <c r="L28" s="49"/>
      <c r="M28" s="49"/>
      <c r="N28" s="49"/>
      <c r="O28" s="49"/>
      <c r="P28" s="49"/>
      <c r="R28" s="49"/>
      <c r="S28" s="49"/>
      <c r="T28" s="49"/>
      <c r="U28" s="49"/>
      <c r="V28" s="49"/>
      <c r="W28" s="49"/>
      <c r="X28" s="49"/>
      <c r="Z28" s="49"/>
      <c r="AA28" s="49"/>
      <c r="AB28" s="49"/>
      <c r="AC28" s="49"/>
      <c r="AD28" s="49"/>
      <c r="AE28" s="49"/>
      <c r="AF28" s="49"/>
    </row>
    <row r="29" spans="1:32" x14ac:dyDescent="0.3">
      <c r="B29" s="50" t="s">
        <v>378</v>
      </c>
      <c r="C29" s="51" t="str">
        <f>'배당금지급내역(제6기)'!C12</f>
        <v>㈜국민은행
(리치먼드신도림오피스전문사모부동산투자신탁의 신탁업자)</v>
      </c>
      <c r="D29" s="52"/>
      <c r="E29" s="53"/>
      <c r="F29" s="53"/>
      <c r="G29" s="53"/>
      <c r="H29" s="49"/>
      <c r="J29" s="50" t="s">
        <v>378</v>
      </c>
      <c r="K29" s="52" t="str">
        <f>'배당금지급내역(제6기)'!C13</f>
        <v>㈜유진저축은행(구,(주)현대저축은행)</v>
      </c>
      <c r="L29" s="52"/>
      <c r="M29" s="53"/>
      <c r="N29" s="53"/>
      <c r="O29" s="53"/>
      <c r="P29" s="49"/>
      <c r="R29" s="50" t="s">
        <v>378</v>
      </c>
      <c r="S29" s="52" t="str">
        <f>'배당금지급내역(제6기)'!C14</f>
        <v>중소기업은행
(유진프라이디움전문투자형사모투자신탁1호신탁업자)</v>
      </c>
      <c r="T29" s="52"/>
      <c r="U29" s="53"/>
      <c r="V29" s="53"/>
      <c r="W29" s="53"/>
      <c r="X29" s="49"/>
      <c r="Z29" s="50" t="s">
        <v>378</v>
      </c>
      <c r="AA29" s="52" t="str">
        <f>'배당금지급내역(제6기)'!C15</f>
        <v>사단법인 과학기술인공제회</v>
      </c>
      <c r="AB29" s="52"/>
      <c r="AC29" s="53"/>
      <c r="AD29" s="53"/>
      <c r="AE29" s="53"/>
      <c r="AF29" s="49"/>
    </row>
    <row r="30" spans="1:32" x14ac:dyDescent="0.3">
      <c r="B30" s="54"/>
      <c r="C30" s="53"/>
      <c r="D30" s="53"/>
      <c r="E30" s="53"/>
      <c r="F30" s="53"/>
      <c r="G30" s="53"/>
      <c r="H30" s="49"/>
      <c r="J30" s="54"/>
      <c r="K30" s="53"/>
      <c r="L30" s="53"/>
      <c r="M30" s="53"/>
      <c r="N30" s="53"/>
      <c r="O30" s="53"/>
      <c r="P30" s="49"/>
      <c r="R30" s="54"/>
      <c r="S30" s="53"/>
      <c r="T30" s="53"/>
      <c r="U30" s="53"/>
      <c r="V30" s="53"/>
      <c r="W30" s="53"/>
      <c r="X30" s="49"/>
      <c r="Z30" s="54"/>
      <c r="AA30" s="53"/>
      <c r="AB30" s="53"/>
      <c r="AC30" s="53"/>
      <c r="AD30" s="53"/>
      <c r="AE30" s="53"/>
      <c r="AF30" s="49"/>
    </row>
    <row r="31" spans="1:32" x14ac:dyDescent="0.3">
      <c r="B31" s="49"/>
      <c r="C31" s="49"/>
      <c r="D31" s="49"/>
      <c r="E31" s="49"/>
      <c r="F31" s="49"/>
      <c r="G31" s="49"/>
      <c r="H31" s="49"/>
      <c r="J31" s="49"/>
      <c r="K31" s="49"/>
      <c r="L31" s="49"/>
      <c r="M31" s="49"/>
      <c r="N31" s="49"/>
      <c r="O31" s="49"/>
      <c r="P31" s="49"/>
      <c r="R31" s="49"/>
      <c r="S31" s="49"/>
      <c r="T31" s="49"/>
      <c r="U31" s="49"/>
      <c r="V31" s="49"/>
      <c r="W31" s="49"/>
      <c r="X31" s="49"/>
      <c r="Z31" s="49"/>
      <c r="AA31" s="49"/>
      <c r="AB31" s="49"/>
      <c r="AC31" s="49"/>
      <c r="AD31" s="49"/>
      <c r="AE31" s="49"/>
      <c r="AF31" s="49"/>
    </row>
    <row r="32" spans="1:32" ht="24" x14ac:dyDescent="0.3">
      <c r="B32" s="161" t="s">
        <v>223</v>
      </c>
      <c r="C32" s="161"/>
      <c r="D32" s="161"/>
      <c r="E32" s="161"/>
      <c r="F32" s="161"/>
      <c r="G32" s="161"/>
      <c r="H32" s="49"/>
      <c r="J32" s="161" t="s">
        <v>223</v>
      </c>
      <c r="K32" s="161"/>
      <c r="L32" s="161"/>
      <c r="M32" s="161"/>
      <c r="N32" s="161"/>
      <c r="O32" s="161"/>
      <c r="P32" s="49"/>
      <c r="R32" s="161" t="s">
        <v>223</v>
      </c>
      <c r="S32" s="161"/>
      <c r="T32" s="161"/>
      <c r="U32" s="161"/>
      <c r="V32" s="161"/>
      <c r="W32" s="161"/>
      <c r="X32" s="49"/>
      <c r="Z32" s="161" t="s">
        <v>223</v>
      </c>
      <c r="AA32" s="161"/>
      <c r="AB32" s="161"/>
      <c r="AC32" s="161"/>
      <c r="AD32" s="161"/>
      <c r="AE32" s="161"/>
      <c r="AF32" s="49"/>
    </row>
    <row r="33" spans="1:32" x14ac:dyDescent="0.3">
      <c r="B33" s="49"/>
      <c r="C33" s="49"/>
      <c r="D33" s="49"/>
      <c r="E33" s="49"/>
      <c r="F33" s="49"/>
      <c r="G33" s="49"/>
      <c r="H33" s="49"/>
      <c r="J33" s="49"/>
      <c r="K33" s="49"/>
      <c r="L33" s="49"/>
      <c r="M33" s="49"/>
      <c r="N33" s="49"/>
      <c r="O33" s="49"/>
      <c r="P33" s="49"/>
      <c r="R33" s="49"/>
      <c r="S33" s="49"/>
      <c r="T33" s="49"/>
      <c r="U33" s="49"/>
      <c r="V33" s="49"/>
      <c r="W33" s="49"/>
      <c r="X33" s="49"/>
      <c r="Z33" s="49"/>
      <c r="AA33" s="49"/>
      <c r="AB33" s="49"/>
      <c r="AC33" s="49"/>
      <c r="AD33" s="49"/>
      <c r="AE33" s="49"/>
      <c r="AF33" s="49"/>
    </row>
    <row r="34" spans="1:32" ht="231" x14ac:dyDescent="0.3">
      <c r="B34" s="162" t="str">
        <f>$B$7</f>
        <v xml:space="preserve">    2020년 12월 10일 제6기 정기주주총회의 결의에 따라 귀 사의 제6기 배당금을 
아래와 같이 통지하오니 참고하시기 바랍니다.</v>
      </c>
      <c r="C34" s="162"/>
      <c r="D34" s="162"/>
      <c r="E34" s="162"/>
      <c r="F34" s="162"/>
      <c r="G34" s="162"/>
      <c r="H34" s="55"/>
      <c r="J34" s="162" t="str">
        <f>$B$7</f>
        <v xml:space="preserve">    2020년 12월 10일 제6기 정기주주총회의 결의에 따라 귀 사의 제6기 배당금을 
아래와 같이 통지하오니 참고하시기 바랍니다.</v>
      </c>
      <c r="K34" s="162"/>
      <c r="L34" s="162"/>
      <c r="M34" s="162"/>
      <c r="N34" s="162"/>
      <c r="O34" s="162"/>
      <c r="P34" s="55"/>
      <c r="R34" s="162" t="str">
        <f>$B$7</f>
        <v xml:space="preserve">    2020년 12월 10일 제6기 정기주주총회의 결의에 따라 귀 사의 제6기 배당금을 
아래와 같이 통지하오니 참고하시기 바랍니다.</v>
      </c>
      <c r="S34" s="162"/>
      <c r="T34" s="162"/>
      <c r="U34" s="162"/>
      <c r="V34" s="162"/>
      <c r="W34" s="162"/>
      <c r="X34" s="55"/>
      <c r="Z34" s="162" t="str">
        <f>$B$7</f>
        <v xml:space="preserve">    2020년 12월 10일 제6기 정기주주총회의 결의에 따라 귀 사의 제6기 배당금을 
아래와 같이 통지하오니 참고하시기 바랍니다.</v>
      </c>
      <c r="AA34" s="162"/>
      <c r="AB34" s="162"/>
      <c r="AC34" s="162"/>
      <c r="AD34" s="162"/>
      <c r="AE34" s="162"/>
      <c r="AF34" s="55"/>
    </row>
    <row r="35" spans="1:32" x14ac:dyDescent="0.3">
      <c r="B35" s="49"/>
      <c r="C35" s="49"/>
      <c r="D35" s="49"/>
      <c r="E35" s="49"/>
      <c r="F35" s="49"/>
      <c r="G35" s="49"/>
      <c r="H35" s="49"/>
      <c r="J35" s="49"/>
      <c r="K35" s="49"/>
      <c r="L35" s="49"/>
      <c r="M35" s="49"/>
      <c r="N35" s="49"/>
      <c r="O35" s="49"/>
      <c r="P35" s="49"/>
      <c r="R35" s="49"/>
      <c r="S35" s="49"/>
      <c r="T35" s="49"/>
      <c r="U35" s="49"/>
      <c r="V35" s="49"/>
      <c r="W35" s="49"/>
      <c r="X35" s="49"/>
      <c r="Z35" s="49"/>
      <c r="AA35" s="49"/>
      <c r="AB35" s="49"/>
      <c r="AC35" s="49"/>
      <c r="AD35" s="49"/>
      <c r="AE35" s="49"/>
      <c r="AF35" s="49"/>
    </row>
    <row r="36" spans="1:32" x14ac:dyDescent="0.3">
      <c r="B36" s="157" t="s">
        <v>219</v>
      </c>
      <c r="C36" s="157"/>
      <c r="D36" s="157"/>
      <c r="E36" s="157"/>
      <c r="F36" s="157"/>
      <c r="G36" s="157"/>
      <c r="H36" s="49"/>
      <c r="J36" s="157" t="s">
        <v>219</v>
      </c>
      <c r="K36" s="157"/>
      <c r="L36" s="157"/>
      <c r="M36" s="157"/>
      <c r="N36" s="157"/>
      <c r="O36" s="157"/>
      <c r="P36" s="49"/>
      <c r="R36" s="157" t="s">
        <v>219</v>
      </c>
      <c r="S36" s="157"/>
      <c r="T36" s="157"/>
      <c r="U36" s="157"/>
      <c r="V36" s="157"/>
      <c r="W36" s="157"/>
      <c r="X36" s="49"/>
      <c r="Z36" s="157" t="s">
        <v>219</v>
      </c>
      <c r="AA36" s="157"/>
      <c r="AB36" s="157"/>
      <c r="AC36" s="157"/>
      <c r="AD36" s="157"/>
      <c r="AE36" s="157"/>
      <c r="AF36" s="49"/>
    </row>
    <row r="37" spans="1:32" x14ac:dyDescent="0.3">
      <c r="A37" s="157"/>
      <c r="B37" s="155"/>
      <c r="C37" s="155"/>
      <c r="D37" s="155"/>
      <c r="E37" s="155"/>
      <c r="F37" s="155"/>
      <c r="G37" s="155"/>
      <c r="H37" s="49"/>
      <c r="I37" s="157"/>
      <c r="J37" s="155"/>
      <c r="K37" s="155"/>
      <c r="L37" s="155"/>
      <c r="M37" s="155"/>
      <c r="N37" s="155"/>
      <c r="O37" s="155"/>
      <c r="P37" s="49"/>
      <c r="Q37" s="157"/>
      <c r="R37" s="155"/>
      <c r="S37" s="155"/>
      <c r="T37" s="155"/>
      <c r="U37" s="155"/>
      <c r="V37" s="155"/>
      <c r="W37" s="155"/>
      <c r="X37" s="49"/>
      <c r="Y37" s="157"/>
      <c r="Z37" s="155"/>
      <c r="AA37" s="155"/>
      <c r="AB37" s="155"/>
      <c r="AC37" s="155"/>
      <c r="AD37" s="155"/>
      <c r="AE37" s="155"/>
      <c r="AF37" s="49"/>
    </row>
    <row r="38" spans="1:32" x14ac:dyDescent="0.3">
      <c r="B38" s="158" t="s">
        <v>381</v>
      </c>
      <c r="C38" s="158"/>
      <c r="D38" s="156" t="str">
        <f>$D$11</f>
        <v>㈜마스턴제25호위탁관리부동산투자회사</v>
      </c>
      <c r="E38" s="156"/>
      <c r="F38" s="156"/>
      <c r="G38" s="156"/>
      <c r="H38" s="49"/>
      <c r="J38" s="158" t="s">
        <v>381</v>
      </c>
      <c r="K38" s="158"/>
      <c r="L38" s="156" t="str">
        <f>$D$11</f>
        <v>㈜마스턴제25호위탁관리부동산투자회사</v>
      </c>
      <c r="M38" s="156"/>
      <c r="N38" s="156"/>
      <c r="O38" s="156"/>
      <c r="P38" s="49"/>
      <c r="R38" s="158" t="s">
        <v>381</v>
      </c>
      <c r="S38" s="158"/>
      <c r="T38" s="156" t="str">
        <f>$D$11</f>
        <v>㈜마스턴제25호위탁관리부동산투자회사</v>
      </c>
      <c r="U38" s="156"/>
      <c r="V38" s="156"/>
      <c r="W38" s="156"/>
      <c r="X38" s="49"/>
      <c r="Z38" s="158" t="s">
        <v>381</v>
      </c>
      <c r="AA38" s="158"/>
      <c r="AB38" s="156" t="str">
        <f>$D$11</f>
        <v>㈜마스턴제25호위탁관리부동산투자회사</v>
      </c>
      <c r="AC38" s="156"/>
      <c r="AD38" s="156"/>
      <c r="AE38" s="156"/>
      <c r="AF38" s="156"/>
    </row>
    <row r="39" spans="1:32" x14ac:dyDescent="0.3">
      <c r="B39" s="158" t="s">
        <v>399</v>
      </c>
      <c r="C39" s="158"/>
      <c r="D39" s="144" t="str">
        <f>VLOOKUP(C29,'배당금지급내역(제6기)'!$C$8:$R$15,2,FALSE)</f>
        <v>에이(A)종
종류주</v>
      </c>
      <c r="E39" s="156"/>
      <c r="F39" s="156"/>
      <c r="G39" s="156"/>
      <c r="H39" s="49"/>
      <c r="J39" s="158" t="s">
        <v>399</v>
      </c>
      <c r="K39" s="158"/>
      <c r="L39" s="144" t="str">
        <f>VLOOKUP(K29,'배당금지급내역(제6기)'!$C$8:$R$15,2,FALSE)</f>
        <v>에이(A)종
종류주</v>
      </c>
      <c r="M39" s="156"/>
      <c r="N39" s="156"/>
      <c r="O39" s="156"/>
      <c r="P39" s="49"/>
      <c r="R39" s="158" t="s">
        <v>399</v>
      </c>
      <c r="S39" s="158"/>
      <c r="T39" s="144" t="str">
        <f>VLOOKUP(S29,'배당금지급내역(제6기)'!$C$8:$R$15,2,FALSE)</f>
        <v>에이(A)종
종류주</v>
      </c>
      <c r="U39" s="156"/>
      <c r="V39" s="156"/>
      <c r="W39" s="156"/>
      <c r="X39" s="49"/>
      <c r="Z39" s="158" t="s">
        <v>399</v>
      </c>
      <c r="AA39" s="158"/>
      <c r="AB39" s="144" t="str">
        <f>'배당금지급내역(제6기)'!D15</f>
        <v>에이(A)종
종류주</v>
      </c>
      <c r="AC39" s="144"/>
      <c r="AD39" s="144" t="str">
        <f>'배당금지급내역(제6기)'!D16</f>
        <v>비(B)종
종류주</v>
      </c>
      <c r="AE39" s="144"/>
      <c r="AF39" s="144"/>
    </row>
    <row r="40" spans="1:32" x14ac:dyDescent="0.3">
      <c r="B40" s="158" t="s">
        <v>373</v>
      </c>
      <c r="C40" s="158"/>
      <c r="D40" s="159">
        <f>VLOOKUP(C29,'배당금지급내역(제6기)'!$C$8:$R$15,5,FALSE)</f>
        <v>235000</v>
      </c>
      <c r="E40" s="159"/>
      <c r="F40" s="160"/>
      <c r="G40" s="56" t="s">
        <v>159</v>
      </c>
      <c r="H40" s="49"/>
      <c r="J40" s="158" t="s">
        <v>373</v>
      </c>
      <c r="K40" s="158"/>
      <c r="L40" s="159">
        <f>VLOOKUP(K29,'배당금지급내역(제6기)'!$C$8:$R$15,5,FALSE)</f>
        <v>150000</v>
      </c>
      <c r="M40" s="159"/>
      <c r="N40" s="160"/>
      <c r="O40" s="56" t="s">
        <v>159</v>
      </c>
      <c r="P40" s="49"/>
      <c r="R40" s="158" t="s">
        <v>373</v>
      </c>
      <c r="S40" s="158"/>
      <c r="T40" s="159">
        <f>VLOOKUP(S29,'배당금지급내역(제6기)'!$C$8:$R$15,5,FALSE)</f>
        <v>1835000</v>
      </c>
      <c r="U40" s="159"/>
      <c r="V40" s="160"/>
      <c r="W40" s="56" t="s">
        <v>159</v>
      </c>
      <c r="X40" s="49"/>
      <c r="Z40" s="158" t="s">
        <v>373</v>
      </c>
      <c r="AA40" s="158"/>
      <c r="AB40" s="145">
        <f>'배당금지급내역(제6기)'!G15</f>
        <v>500000</v>
      </c>
      <c r="AC40" s="145"/>
      <c r="AD40" s="145">
        <f>'배당금지급내역(제6기)'!G16</f>
        <v>1000000</v>
      </c>
      <c r="AE40" s="145"/>
      <c r="AF40" s="145"/>
    </row>
    <row r="41" spans="1:32" x14ac:dyDescent="0.3">
      <c r="B41" s="158" t="s">
        <v>415</v>
      </c>
      <c r="C41" s="158"/>
      <c r="D41" s="159">
        <v>5000</v>
      </c>
      <c r="E41" s="159"/>
      <c r="F41" s="160"/>
      <c r="G41" s="57" t="s">
        <v>169</v>
      </c>
      <c r="H41" s="49"/>
      <c r="J41" s="158" t="s">
        <v>415</v>
      </c>
      <c r="K41" s="158"/>
      <c r="L41" s="159">
        <v>5000</v>
      </c>
      <c r="M41" s="159"/>
      <c r="N41" s="160"/>
      <c r="O41" s="57" t="s">
        <v>169</v>
      </c>
      <c r="P41" s="49"/>
      <c r="R41" s="158" t="s">
        <v>415</v>
      </c>
      <c r="S41" s="158"/>
      <c r="T41" s="159">
        <v>5000</v>
      </c>
      <c r="U41" s="159"/>
      <c r="V41" s="160"/>
      <c r="W41" s="57" t="s">
        <v>169</v>
      </c>
      <c r="X41" s="49"/>
      <c r="Z41" s="158" t="s">
        <v>415</v>
      </c>
      <c r="AA41" s="158"/>
      <c r="AB41" s="146" t="s">
        <v>409</v>
      </c>
      <c r="AC41" s="146"/>
      <c r="AD41" s="146" t="s">
        <v>409</v>
      </c>
      <c r="AE41" s="146"/>
      <c r="AF41" s="146"/>
    </row>
    <row r="42" spans="1:32" x14ac:dyDescent="0.3">
      <c r="B42" s="163" t="s">
        <v>156</v>
      </c>
      <c r="C42" s="163"/>
      <c r="D42" s="164">
        <f>VLOOKUP(C29,'배당금지급내역(제6기)'!$C$8:$R$15,12,FALSE)</f>
        <v>153168493</v>
      </c>
      <c r="E42" s="164"/>
      <c r="F42" s="165"/>
      <c r="G42" s="58" t="s">
        <v>169</v>
      </c>
      <c r="H42" s="49"/>
      <c r="J42" s="163" t="s">
        <v>156</v>
      </c>
      <c r="K42" s="163"/>
      <c r="L42" s="164">
        <f>VLOOKUP(K29,'배당금지급내역(제6기)'!$C$8:$R$15,12,FALSE)</f>
        <v>97767123</v>
      </c>
      <c r="M42" s="164"/>
      <c r="N42" s="165"/>
      <c r="O42" s="58" t="s">
        <v>169</v>
      </c>
      <c r="P42" s="49"/>
      <c r="R42" s="163" t="s">
        <v>156</v>
      </c>
      <c r="S42" s="163"/>
      <c r="T42" s="164">
        <f>VLOOKUP(S29,'배당금지급내역(제6기)'!$C$8:$R$15,12,FALSE)</f>
        <v>1196017808</v>
      </c>
      <c r="U42" s="164"/>
      <c r="V42" s="165"/>
      <c r="W42" s="58" t="s">
        <v>169</v>
      </c>
      <c r="X42" s="49"/>
      <c r="Z42" s="163" t="s">
        <v>156</v>
      </c>
      <c r="AA42" s="163"/>
      <c r="AB42" s="147">
        <f>'배당금지급내역(제6기)'!N15</f>
        <v>325890411</v>
      </c>
      <c r="AC42" s="147"/>
      <c r="AD42" s="147" t="e">
        <f>'배당금지급내역(제6기)'!N16</f>
        <v>#REF!</v>
      </c>
      <c r="AE42" s="147"/>
      <c r="AF42" s="147"/>
    </row>
    <row r="43" spans="1:32" ht="82.5" x14ac:dyDescent="0.3">
      <c r="B43" s="158" t="s">
        <v>228</v>
      </c>
      <c r="C43" s="158"/>
      <c r="D43" s="166" t="str">
        <f>VLOOKUP(C29,'배당금지급내역(제6기)'!$C$8:$R$15,15,FALSE)</f>
        <v>국민은행 816-01-0244-140</v>
      </c>
      <c r="E43" s="166"/>
      <c r="F43" s="166"/>
      <c r="G43" s="166"/>
      <c r="H43" s="49"/>
      <c r="J43" s="158" t="s">
        <v>228</v>
      </c>
      <c r="K43" s="158"/>
      <c r="L43" s="166" t="str">
        <f>VLOOKUP(K29,'배당금지급내역(제6기)'!$C$8:$R$15,15,FALSE)</f>
        <v>SC제일은행  441-10-010628</v>
      </c>
      <c r="M43" s="166"/>
      <c r="N43" s="166"/>
      <c r="O43" s="166"/>
      <c r="P43" s="49"/>
      <c r="R43" s="158" t="s">
        <v>228</v>
      </c>
      <c r="S43" s="158"/>
      <c r="T43" s="166" t="str">
        <f>VLOOKUP(S29,'배당금지급내역(제6기)'!$C$8:$R$15,15,FALSE)</f>
        <v>중소기업은행  001-000714-01-464</v>
      </c>
      <c r="U43" s="166"/>
      <c r="V43" s="166"/>
      <c r="W43" s="166"/>
      <c r="X43" s="49"/>
      <c r="Z43" s="158" t="s">
        <v>228</v>
      </c>
      <c r="AA43" s="158"/>
      <c r="AB43" s="148" t="str">
        <f>VLOOKUP(AA29,'배당금지급내역(제6기)'!$C$8:$R$15,15,FALSE)</f>
        <v>우리은행  1005-402-599896</v>
      </c>
      <c r="AC43" s="149"/>
      <c r="AD43" s="149"/>
      <c r="AE43" s="149"/>
      <c r="AF43" s="150"/>
    </row>
    <row r="44" spans="1:32" x14ac:dyDescent="0.3">
      <c r="B44" s="158" t="s">
        <v>414</v>
      </c>
      <c r="C44" s="158"/>
      <c r="D44" s="167">
        <f>'배당금지급내역(제6기)'!$E$20</f>
        <v>44193</v>
      </c>
      <c r="E44" s="167"/>
      <c r="F44" s="167"/>
      <c r="G44" s="156"/>
      <c r="H44" s="49"/>
      <c r="J44" s="158" t="s">
        <v>414</v>
      </c>
      <c r="K44" s="158"/>
      <c r="L44" s="167">
        <f>'배당금지급내역(제6기)'!$E$20</f>
        <v>44193</v>
      </c>
      <c r="M44" s="167"/>
      <c r="N44" s="167"/>
      <c r="O44" s="156"/>
      <c r="P44" s="49"/>
      <c r="R44" s="158" t="s">
        <v>414</v>
      </c>
      <c r="S44" s="158"/>
      <c r="T44" s="167">
        <f>'배당금지급내역(제6기)'!$E$20</f>
        <v>44193</v>
      </c>
      <c r="U44" s="167"/>
      <c r="V44" s="167"/>
      <c r="W44" s="156"/>
      <c r="X44" s="49"/>
      <c r="Z44" s="158" t="s">
        <v>414</v>
      </c>
      <c r="AA44" s="158"/>
      <c r="AB44" s="151">
        <f>'배당금지급내역(제6기)'!$E$20</f>
        <v>44193</v>
      </c>
      <c r="AC44" s="152"/>
      <c r="AD44" s="152"/>
      <c r="AE44" s="152"/>
      <c r="AF44" s="153"/>
    </row>
    <row r="45" spans="1:32" x14ac:dyDescent="0.3">
      <c r="B45" s="49"/>
      <c r="C45" s="49"/>
      <c r="D45" s="49"/>
      <c r="E45" s="49"/>
      <c r="F45" s="49"/>
      <c r="G45" s="49"/>
      <c r="H45" s="49"/>
      <c r="J45" s="49"/>
      <c r="K45" s="49"/>
      <c r="L45" s="49"/>
      <c r="M45" s="49"/>
      <c r="N45" s="49"/>
      <c r="O45" s="49"/>
      <c r="P45" s="49"/>
      <c r="R45" s="49"/>
      <c r="S45" s="49"/>
      <c r="T45" s="49"/>
      <c r="U45" s="49"/>
      <c r="V45" s="49"/>
      <c r="W45" s="49"/>
      <c r="X45" s="49"/>
      <c r="Z45" s="49"/>
      <c r="AA45" s="49"/>
      <c r="AB45" s="49"/>
      <c r="AC45" s="49"/>
      <c r="AD45" s="49"/>
      <c r="AE45" s="49"/>
      <c r="AF45" s="49"/>
    </row>
    <row r="46" spans="1:32" x14ac:dyDescent="0.3">
      <c r="B46" s="49"/>
      <c r="C46" s="49"/>
      <c r="D46" s="49"/>
      <c r="E46" s="49"/>
      <c r="F46" s="49"/>
      <c r="G46" s="49"/>
      <c r="H46" s="49"/>
      <c r="J46" s="49"/>
      <c r="K46" s="49"/>
      <c r="L46" s="49"/>
      <c r="M46" s="49"/>
      <c r="N46" s="49"/>
      <c r="O46" s="49"/>
      <c r="P46" s="49"/>
      <c r="R46" s="49"/>
      <c r="S46" s="49"/>
      <c r="T46" s="49"/>
      <c r="U46" s="49"/>
      <c r="V46" s="49"/>
      <c r="W46" s="49"/>
      <c r="X46" s="49"/>
      <c r="Z46" s="49"/>
      <c r="AA46" s="49"/>
      <c r="AB46" s="49"/>
      <c r="AC46" s="49"/>
      <c r="AD46" s="49"/>
      <c r="AE46" s="49"/>
      <c r="AF46" s="49"/>
    </row>
    <row r="47" spans="1:32" x14ac:dyDescent="0.3">
      <c r="A47" s="154">
        <f>'배당금지급내역(제6기)'!$E$19</f>
        <v>44175</v>
      </c>
      <c r="B47" s="155"/>
      <c r="C47" s="155"/>
      <c r="D47" s="155"/>
      <c r="E47" s="155"/>
      <c r="F47" s="155"/>
      <c r="G47" s="155"/>
      <c r="H47" s="49"/>
      <c r="I47" s="154">
        <f>'배당금지급내역(제6기)'!$E$19</f>
        <v>44175</v>
      </c>
      <c r="J47" s="155"/>
      <c r="K47" s="155"/>
      <c r="L47" s="155"/>
      <c r="M47" s="155"/>
      <c r="N47" s="155"/>
      <c r="O47" s="155"/>
      <c r="P47" s="49"/>
      <c r="Q47" s="154">
        <f>'배당금지급내역(제6기)'!$E$19</f>
        <v>44175</v>
      </c>
      <c r="R47" s="155"/>
      <c r="S47" s="155"/>
      <c r="T47" s="155"/>
      <c r="U47" s="155"/>
      <c r="V47" s="155"/>
      <c r="W47" s="155"/>
      <c r="X47" s="49"/>
      <c r="Y47" s="154">
        <f>'배당금지급내역(제6기)'!$E$19</f>
        <v>44175</v>
      </c>
      <c r="Z47" s="154"/>
      <c r="AA47" s="154"/>
      <c r="AB47" s="154"/>
      <c r="AC47" s="154"/>
      <c r="AD47" s="154"/>
      <c r="AE47" s="154"/>
      <c r="AF47" s="154"/>
    </row>
    <row r="48" spans="1:32" x14ac:dyDescent="0.3">
      <c r="B48" s="49"/>
      <c r="C48" s="49"/>
      <c r="D48" s="49"/>
      <c r="E48" s="49"/>
      <c r="F48" s="49"/>
      <c r="G48" s="49"/>
      <c r="H48" s="49"/>
      <c r="J48" s="49"/>
      <c r="K48" s="49"/>
      <c r="L48" s="49"/>
      <c r="M48" s="49"/>
      <c r="N48" s="49"/>
      <c r="O48" s="49"/>
      <c r="P48" s="49"/>
      <c r="R48" s="49"/>
      <c r="S48" s="49"/>
      <c r="T48" s="49"/>
      <c r="U48" s="49"/>
      <c r="V48" s="49"/>
      <c r="W48" s="49"/>
      <c r="X48" s="49"/>
      <c r="Z48" s="49"/>
      <c r="AA48" s="49"/>
      <c r="AB48" s="49"/>
      <c r="AC48" s="49"/>
      <c r="AD48" s="49"/>
      <c r="AE48" s="49"/>
      <c r="AF48" s="49"/>
    </row>
    <row r="49" spans="1:32" x14ac:dyDescent="0.3">
      <c r="B49" s="49"/>
      <c r="C49" s="49"/>
      <c r="D49" s="49"/>
      <c r="E49" s="49"/>
      <c r="F49" s="49"/>
      <c r="G49" s="49"/>
      <c r="H49" s="49"/>
      <c r="J49" s="49"/>
      <c r="K49" s="49"/>
      <c r="L49" s="49"/>
      <c r="M49" s="49"/>
      <c r="N49" s="49"/>
      <c r="O49" s="49"/>
      <c r="P49" s="49"/>
      <c r="R49" s="49"/>
      <c r="S49" s="49"/>
      <c r="T49" s="49"/>
      <c r="U49" s="49"/>
      <c r="V49" s="49"/>
      <c r="W49" s="49"/>
      <c r="X49" s="49"/>
      <c r="Z49" s="49"/>
      <c r="AA49" s="49"/>
      <c r="AB49" s="49"/>
      <c r="AC49" s="49"/>
      <c r="AD49" s="49"/>
      <c r="AE49" s="49"/>
      <c r="AF49" s="49"/>
    </row>
    <row r="50" spans="1:32" x14ac:dyDescent="0.3">
      <c r="A50" s="155" t="s">
        <v>757</v>
      </c>
      <c r="B50" s="155"/>
      <c r="C50" s="155"/>
      <c r="D50" s="155"/>
      <c r="E50" s="155"/>
      <c r="F50" s="155"/>
      <c r="G50" s="155"/>
      <c r="H50" s="59"/>
      <c r="I50" s="155" t="s">
        <v>757</v>
      </c>
      <c r="J50" s="155"/>
      <c r="K50" s="155"/>
      <c r="L50" s="155"/>
      <c r="M50" s="155"/>
      <c r="N50" s="155"/>
      <c r="O50" s="155"/>
      <c r="P50" s="59"/>
      <c r="Q50" s="155" t="s">
        <v>757</v>
      </c>
      <c r="R50" s="155"/>
      <c r="S50" s="155"/>
      <c r="T50" s="155"/>
      <c r="U50" s="155"/>
      <c r="V50" s="155"/>
      <c r="W50" s="155"/>
      <c r="X50" s="59"/>
      <c r="Y50" s="155" t="s">
        <v>757</v>
      </c>
      <c r="Z50" s="155"/>
      <c r="AA50" s="155"/>
      <c r="AB50" s="155"/>
      <c r="AC50" s="155"/>
      <c r="AD50" s="155"/>
      <c r="AE50" s="155"/>
      <c r="AF50" s="155"/>
    </row>
    <row r="51" spans="1:32" x14ac:dyDescent="0.3">
      <c r="A51" s="155" t="s">
        <v>211</v>
      </c>
      <c r="B51" s="155"/>
      <c r="C51" s="155"/>
      <c r="D51" s="155"/>
      <c r="E51" s="155"/>
      <c r="F51" s="155"/>
      <c r="G51" s="155"/>
      <c r="H51" s="59"/>
      <c r="I51" s="155" t="s">
        <v>211</v>
      </c>
      <c r="J51" s="155"/>
      <c r="K51" s="155"/>
      <c r="L51" s="155"/>
      <c r="M51" s="155"/>
      <c r="N51" s="155"/>
      <c r="O51" s="155"/>
      <c r="P51" s="59"/>
      <c r="Q51" s="155" t="s">
        <v>211</v>
      </c>
      <c r="R51" s="155"/>
      <c r="S51" s="155"/>
      <c r="T51" s="155"/>
      <c r="U51" s="155"/>
      <c r="V51" s="155"/>
      <c r="W51" s="155"/>
      <c r="X51" s="59"/>
      <c r="Y51" s="155" t="s">
        <v>211</v>
      </c>
      <c r="Z51" s="155"/>
      <c r="AA51" s="155"/>
      <c r="AB51" s="155"/>
      <c r="AC51" s="155"/>
      <c r="AD51" s="155"/>
      <c r="AE51" s="155"/>
      <c r="AF51" s="155"/>
    </row>
    <row r="52" spans="1:32" x14ac:dyDescent="0.3">
      <c r="A52" s="155" t="s">
        <v>173</v>
      </c>
      <c r="B52" s="155"/>
      <c r="C52" s="155"/>
      <c r="D52" s="155"/>
      <c r="E52" s="155"/>
      <c r="F52" s="155"/>
      <c r="G52" s="155"/>
      <c r="H52" s="59"/>
      <c r="I52" s="155" t="s">
        <v>173</v>
      </c>
      <c r="J52" s="155"/>
      <c r="K52" s="155"/>
      <c r="L52" s="155"/>
      <c r="M52" s="155"/>
      <c r="N52" s="155"/>
      <c r="O52" s="155"/>
      <c r="P52" s="59"/>
      <c r="Q52" s="155" t="s">
        <v>173</v>
      </c>
      <c r="R52" s="155"/>
      <c r="S52" s="155"/>
      <c r="T52" s="155"/>
      <c r="U52" s="155"/>
      <c r="V52" s="155"/>
      <c r="W52" s="155"/>
      <c r="X52" s="59"/>
      <c r="Y52" s="155" t="s">
        <v>80</v>
      </c>
      <c r="Z52" s="155"/>
      <c r="AA52" s="155"/>
      <c r="AB52" s="155"/>
      <c r="AC52" s="155"/>
      <c r="AD52" s="155"/>
      <c r="AE52" s="155"/>
      <c r="AF52" s="155"/>
    </row>
    <row r="53" spans="1:32" x14ac:dyDescent="0.3">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row>
    <row r="54" spans="1:32" x14ac:dyDescent="0.3">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row>
  </sheetData>
  <phoneticPr fontId="5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66"/>
  <sheetViews>
    <sheetView topLeftCell="A16" workbookViewId="0">
      <selection activeCell="P41" sqref="P41"/>
    </sheetView>
  </sheetViews>
  <sheetFormatPr defaultRowHeight="16.5" x14ac:dyDescent="0.3"/>
  <cols>
    <col min="3" max="3" width="14.875" bestFit="1" customWidth="1"/>
    <col min="4" max="8" width="14.75" bestFit="1" customWidth="1"/>
    <col min="9" max="9" width="15.375" bestFit="1" customWidth="1"/>
    <col min="10" max="10" width="16.5" bestFit="1" customWidth="1"/>
    <col min="11" max="11" width="17.25" bestFit="1" customWidth="1"/>
    <col min="12" max="12" width="13.125" bestFit="1" customWidth="1"/>
    <col min="13" max="13" width="13.625" bestFit="1" customWidth="1"/>
    <col min="14" max="14" width="12.25" bestFit="1" customWidth="1"/>
    <col min="15" max="15" width="13.125" bestFit="1" customWidth="1"/>
    <col min="17" max="17" width="6.125" bestFit="1" customWidth="1"/>
  </cols>
  <sheetData>
    <row r="2" spans="2:13" x14ac:dyDescent="0.3">
      <c r="J2" s="318"/>
      <c r="K2" s="318" t="s">
        <v>278</v>
      </c>
    </row>
    <row r="3" spans="2:13" x14ac:dyDescent="0.3">
      <c r="B3" s="283" t="s">
        <v>246</v>
      </c>
      <c r="C3" s="33"/>
      <c r="D3" s="33">
        <f t="shared" ref="D3:L3" si="0">D6-D5+1</f>
        <v>183</v>
      </c>
      <c r="E3" s="33">
        <f t="shared" si="0"/>
        <v>182</v>
      </c>
      <c r="F3" s="33">
        <f t="shared" si="0"/>
        <v>183</v>
      </c>
      <c r="G3" s="33">
        <f t="shared" si="0"/>
        <v>183</v>
      </c>
      <c r="H3" s="33">
        <f t="shared" si="0"/>
        <v>183</v>
      </c>
      <c r="I3" s="33">
        <f t="shared" si="0"/>
        <v>182</v>
      </c>
      <c r="J3" s="33">
        <f t="shared" si="0"/>
        <v>183</v>
      </c>
      <c r="K3" s="33">
        <f t="shared" si="0"/>
        <v>182</v>
      </c>
      <c r="L3" s="33">
        <f t="shared" si="0"/>
        <v>183</v>
      </c>
    </row>
    <row r="4" spans="2:13" x14ac:dyDescent="0.3">
      <c r="B4" s="171" t="s">
        <v>165</v>
      </c>
      <c r="C4" s="172" t="s">
        <v>179</v>
      </c>
      <c r="D4" s="172" t="s">
        <v>168</v>
      </c>
      <c r="E4" s="172" t="s">
        <v>166</v>
      </c>
      <c r="F4" s="172" t="s">
        <v>170</v>
      </c>
      <c r="G4" s="172" t="s">
        <v>167</v>
      </c>
      <c r="H4" s="172" t="s">
        <v>171</v>
      </c>
      <c r="I4" s="172" t="s">
        <v>176</v>
      </c>
      <c r="J4" s="177" t="s">
        <v>188</v>
      </c>
      <c r="K4" s="177" t="s">
        <v>122</v>
      </c>
      <c r="L4" s="177" t="s">
        <v>121</v>
      </c>
    </row>
    <row r="5" spans="2:13" x14ac:dyDescent="0.3">
      <c r="B5" s="173"/>
      <c r="C5" s="174">
        <v>42888</v>
      </c>
      <c r="D5" s="174">
        <v>43191</v>
      </c>
      <c r="E5" s="174">
        <v>43374</v>
      </c>
      <c r="F5" s="174">
        <v>43556</v>
      </c>
      <c r="G5" s="174">
        <v>43739</v>
      </c>
      <c r="H5" s="174">
        <v>43922</v>
      </c>
      <c r="I5" s="174">
        <v>44105</v>
      </c>
      <c r="J5" s="178">
        <f>I6+1</f>
        <v>44287</v>
      </c>
      <c r="K5" s="178">
        <f>J6+1</f>
        <v>44470</v>
      </c>
      <c r="L5" s="178">
        <f>K6+1</f>
        <v>44652</v>
      </c>
    </row>
    <row r="6" spans="2:13" x14ac:dyDescent="0.3">
      <c r="B6" s="175"/>
      <c r="C6" s="176">
        <v>43190</v>
      </c>
      <c r="D6" s="176">
        <v>43373</v>
      </c>
      <c r="E6" s="176">
        <v>43555</v>
      </c>
      <c r="F6" s="176">
        <v>43738</v>
      </c>
      <c r="G6" s="176">
        <v>43921</v>
      </c>
      <c r="H6" s="176">
        <v>44104</v>
      </c>
      <c r="I6" s="176">
        <v>44286</v>
      </c>
      <c r="J6" s="176">
        <f>EOMONTH(J5,5)</f>
        <v>44469</v>
      </c>
      <c r="K6" s="176">
        <f>EOMONTH(K5,5)</f>
        <v>44651</v>
      </c>
      <c r="L6" s="176">
        <f>EOMONTH(L5,5)</f>
        <v>44834</v>
      </c>
    </row>
    <row r="7" spans="2:13" x14ac:dyDescent="0.3">
      <c r="B7" s="245" t="s">
        <v>418</v>
      </c>
      <c r="C7" s="246">
        <v>88579408151</v>
      </c>
      <c r="D7" s="246">
        <v>87305184775</v>
      </c>
      <c r="E7" s="246">
        <v>84776343942</v>
      </c>
      <c r="F7" s="246">
        <v>83972834754</v>
      </c>
      <c r="G7" s="246">
        <v>82118199587</v>
      </c>
      <c r="H7" s="246">
        <v>79677395277</v>
      </c>
      <c r="I7" s="246">
        <v>78571667239</v>
      </c>
      <c r="J7" s="246">
        <v>133629571846</v>
      </c>
      <c r="K7" s="246" t="e">
        <f>#REF!</f>
        <v>#REF!</v>
      </c>
      <c r="L7" s="246" t="e">
        <f>#REF!</f>
        <v>#REF!</v>
      </c>
    </row>
    <row r="8" spans="2:13" x14ac:dyDescent="0.3">
      <c r="B8" s="2" t="s">
        <v>393</v>
      </c>
      <c r="C8" s="184">
        <v>22350000000</v>
      </c>
      <c r="D8" s="184">
        <v>22350000000</v>
      </c>
      <c r="E8" s="184">
        <v>22350000000</v>
      </c>
      <c r="F8" s="184">
        <v>22350000000</v>
      </c>
      <c r="G8" s="184">
        <v>22350000000</v>
      </c>
      <c r="H8" s="184">
        <v>22350000000</v>
      </c>
      <c r="I8" s="184">
        <v>22350000000</v>
      </c>
      <c r="J8" s="184">
        <v>12700000000</v>
      </c>
      <c r="K8" s="184">
        <v>12700000000</v>
      </c>
      <c r="L8" s="184" t="e">
        <f>#REF!</f>
        <v>#REF!</v>
      </c>
    </row>
    <row r="9" spans="2:13" x14ac:dyDescent="0.3">
      <c r="B9" s="2" t="s">
        <v>265</v>
      </c>
      <c r="C9" s="184">
        <v>65068559240</v>
      </c>
      <c r="D9" s="184">
        <v>65068559240</v>
      </c>
      <c r="E9" s="184">
        <v>65068559240</v>
      </c>
      <c r="F9" s="184">
        <v>65068559240</v>
      </c>
      <c r="G9" s="184">
        <v>65068559240</v>
      </c>
      <c r="H9" s="184">
        <v>65068559240</v>
      </c>
      <c r="I9" s="184">
        <v>65068559240</v>
      </c>
      <c r="J9" s="857">
        <v>173949059240</v>
      </c>
      <c r="K9" s="857">
        <v>171304659240</v>
      </c>
      <c r="L9" s="857" t="e">
        <f>#REF!</f>
        <v>#REF!</v>
      </c>
    </row>
    <row r="10" spans="2:13" x14ac:dyDescent="0.3">
      <c r="B10" s="2" t="s">
        <v>71</v>
      </c>
      <c r="C10" s="185">
        <v>0</v>
      </c>
      <c r="D10" s="185">
        <v>0</v>
      </c>
      <c r="E10" s="185">
        <v>0</v>
      </c>
      <c r="F10" s="185">
        <v>0</v>
      </c>
      <c r="G10" s="185">
        <v>0</v>
      </c>
      <c r="H10" s="185">
        <v>0</v>
      </c>
      <c r="I10" s="185">
        <v>0</v>
      </c>
      <c r="J10" s="858">
        <v>100101092722</v>
      </c>
      <c r="K10" s="858">
        <v>100101092722</v>
      </c>
      <c r="L10" s="858" t="e">
        <f>#REF!</f>
        <v>#REF!</v>
      </c>
    </row>
    <row r="11" spans="2:13" x14ac:dyDescent="0.3">
      <c r="B11" s="2" t="s">
        <v>750</v>
      </c>
      <c r="C11" s="185">
        <v>0</v>
      </c>
      <c r="D11" s="185">
        <v>0</v>
      </c>
      <c r="E11" s="185">
        <v>0</v>
      </c>
      <c r="F11" s="185">
        <v>0</v>
      </c>
      <c r="G11" s="185">
        <v>0</v>
      </c>
      <c r="H11" s="185">
        <v>0</v>
      </c>
      <c r="I11" s="185">
        <v>0</v>
      </c>
      <c r="J11" s="185"/>
      <c r="K11" s="185"/>
      <c r="L11" s="185"/>
      <c r="M11" s="282"/>
    </row>
    <row r="12" spans="2:13" x14ac:dyDescent="0.3">
      <c r="B12" s="245" t="s">
        <v>239</v>
      </c>
      <c r="C12" s="246">
        <v>1160848911</v>
      </c>
      <c r="D12" s="246">
        <v>-113374465</v>
      </c>
      <c r="E12" s="246">
        <v>-2642215298</v>
      </c>
      <c r="F12" s="246">
        <v>-3445724486</v>
      </c>
      <c r="G12" s="246">
        <v>-5300359653</v>
      </c>
      <c r="H12" s="246">
        <v>-7741163963</v>
      </c>
      <c r="I12" s="246">
        <v>-8846892001</v>
      </c>
      <c r="J12" s="246">
        <v>-153120580116</v>
      </c>
      <c r="K12" s="246">
        <v>-149026052999.07343</v>
      </c>
      <c r="L12" s="246" t="e">
        <f>L7-L8-L9-L11-L10</f>
        <v>#REF!</v>
      </c>
    </row>
    <row r="13" spans="2:13" ht="67.5" x14ac:dyDescent="0.3">
      <c r="B13" s="3" t="s">
        <v>83</v>
      </c>
      <c r="C13" s="186">
        <v>0</v>
      </c>
      <c r="D13" s="186">
        <v>1573706600</v>
      </c>
      <c r="E13" s="186">
        <v>3462154520</v>
      </c>
      <c r="F13" s="186">
        <v>5350602440</v>
      </c>
      <c r="G13" s="186">
        <v>7239050360</v>
      </c>
      <c r="H13" s="186">
        <v>9127498280</v>
      </c>
      <c r="I13" s="186">
        <v>11015946200</v>
      </c>
      <c r="J13" s="186">
        <v>12904394120</v>
      </c>
      <c r="K13" s="186">
        <v>14856200217</v>
      </c>
      <c r="L13" s="186">
        <f>K13+K14</f>
        <v>17457427647</v>
      </c>
    </row>
    <row r="14" spans="2:13" x14ac:dyDescent="0.3">
      <c r="B14" s="2" t="s">
        <v>229</v>
      </c>
      <c r="C14" s="184">
        <v>1573706600</v>
      </c>
      <c r="D14" s="184">
        <v>1888447920</v>
      </c>
      <c r="E14" s="184">
        <v>1888447920</v>
      </c>
      <c r="F14" s="184">
        <v>1888447920</v>
      </c>
      <c r="G14" s="184">
        <v>1888447920</v>
      </c>
      <c r="H14" s="184">
        <v>1888447920</v>
      </c>
      <c r="I14" s="184">
        <v>1888447920</v>
      </c>
      <c r="J14" s="184">
        <v>1951806097</v>
      </c>
      <c r="K14" s="184">
        <v>2601227430</v>
      </c>
      <c r="L14" s="184" t="e">
        <f>#REF!</f>
        <v>#REF!</v>
      </c>
    </row>
    <row r="15" spans="2:13" x14ac:dyDescent="0.3">
      <c r="B15" s="2" t="s">
        <v>733</v>
      </c>
      <c r="C15" s="186"/>
      <c r="D15" s="186"/>
      <c r="E15" s="186"/>
      <c r="F15" s="186"/>
      <c r="G15" s="186"/>
      <c r="H15" s="186"/>
      <c r="I15" s="186"/>
      <c r="J15" s="186">
        <v>127902565338</v>
      </c>
      <c r="K15" s="186"/>
      <c r="L15" s="186"/>
    </row>
    <row r="16" spans="2:13" x14ac:dyDescent="0.3">
      <c r="B16" s="183" t="s">
        <v>218</v>
      </c>
      <c r="C16" s="187">
        <v>2734555511</v>
      </c>
      <c r="D16" s="187">
        <v>3348780055</v>
      </c>
      <c r="E16" s="187">
        <v>2708387142</v>
      </c>
      <c r="F16" s="187">
        <v>3793325874</v>
      </c>
      <c r="G16" s="187">
        <v>3827138627</v>
      </c>
      <c r="H16" s="187">
        <v>3274782237</v>
      </c>
      <c r="I16" s="187">
        <v>4057502119</v>
      </c>
      <c r="J16" s="187">
        <v>-10361814561</v>
      </c>
      <c r="K16" s="187">
        <v>-131568625352.07343</v>
      </c>
      <c r="L16" s="187" t="e">
        <f>L12+L14+L13+L15</f>
        <v>#REF!</v>
      </c>
    </row>
    <row r="17" spans="1:18" x14ac:dyDescent="0.3">
      <c r="B17" s="183" t="s">
        <v>703</v>
      </c>
      <c r="C17" s="187">
        <v>2734555511</v>
      </c>
      <c r="D17" s="187">
        <v>3348780055</v>
      </c>
      <c r="E17" s="187">
        <v>2708387142</v>
      </c>
      <c r="F17" s="187">
        <v>3793325874</v>
      </c>
      <c r="G17" s="187">
        <v>3827138627</v>
      </c>
      <c r="H17" s="187">
        <v>3274782237</v>
      </c>
      <c r="I17" s="187">
        <v>4057502119</v>
      </c>
      <c r="J17" s="187">
        <v>706590682</v>
      </c>
      <c r="K17" s="187">
        <v>4782884441</v>
      </c>
      <c r="L17" s="187" t="e">
        <f>O41</f>
        <v>#REF!</v>
      </c>
    </row>
    <row r="18" spans="1:18" x14ac:dyDescent="0.3">
      <c r="B18" s="179" t="s">
        <v>70</v>
      </c>
      <c r="C18" s="180" t="str">
        <f t="shared" ref="C18:L18" si="1">IF((C16-C17)&gt;=0,"적정","이상")</f>
        <v>적정</v>
      </c>
      <c r="D18" s="180" t="str">
        <f t="shared" si="1"/>
        <v>적정</v>
      </c>
      <c r="E18" s="180" t="str">
        <f t="shared" si="1"/>
        <v>적정</v>
      </c>
      <c r="F18" s="180" t="str">
        <f t="shared" si="1"/>
        <v>적정</v>
      </c>
      <c r="G18" s="180" t="str">
        <f t="shared" si="1"/>
        <v>적정</v>
      </c>
      <c r="H18" s="180" t="str">
        <f t="shared" si="1"/>
        <v>적정</v>
      </c>
      <c r="I18" s="180" t="str">
        <f t="shared" si="1"/>
        <v>적정</v>
      </c>
      <c r="J18" s="180" t="str">
        <f t="shared" si="1"/>
        <v>이상</v>
      </c>
      <c r="K18" s="180" t="str">
        <f t="shared" si="1"/>
        <v>이상</v>
      </c>
      <c r="L18" s="180" t="e">
        <f t="shared" si="1"/>
        <v>#REF!</v>
      </c>
    </row>
    <row r="19" spans="1:18" x14ac:dyDescent="0.3">
      <c r="B19" s="181" t="s">
        <v>751</v>
      </c>
      <c r="C19" s="182" t="str">
        <f t="shared" ref="C19:L19" si="2">IF(((C12*0.9)-C17)&lt;=0,"적정","이상")</f>
        <v>적정</v>
      </c>
      <c r="D19" s="182" t="str">
        <f t="shared" si="2"/>
        <v>적정</v>
      </c>
      <c r="E19" s="182" t="str">
        <f t="shared" si="2"/>
        <v>적정</v>
      </c>
      <c r="F19" s="182" t="str">
        <f t="shared" si="2"/>
        <v>적정</v>
      </c>
      <c r="G19" s="182" t="str">
        <f t="shared" si="2"/>
        <v>적정</v>
      </c>
      <c r="H19" s="182" t="str">
        <f t="shared" si="2"/>
        <v>적정</v>
      </c>
      <c r="I19" s="182" t="str">
        <f t="shared" si="2"/>
        <v>적정</v>
      </c>
      <c r="J19" s="182" t="str">
        <f t="shared" si="2"/>
        <v>적정</v>
      </c>
      <c r="K19" s="182" t="str">
        <f t="shared" si="2"/>
        <v>적정</v>
      </c>
      <c r="L19" s="182" t="e">
        <f t="shared" si="2"/>
        <v>#REF!</v>
      </c>
    </row>
    <row r="20" spans="1:18" x14ac:dyDescent="0.3">
      <c r="F20" s="4"/>
    </row>
    <row r="22" spans="1:18" x14ac:dyDescent="0.3">
      <c r="B22" s="31" t="s">
        <v>685</v>
      </c>
      <c r="K22" s="1" t="s">
        <v>274</v>
      </c>
      <c r="O22" s="318" t="s">
        <v>278</v>
      </c>
      <c r="R22" s="4"/>
    </row>
    <row r="23" spans="1:18" x14ac:dyDescent="0.3">
      <c r="A23" s="8"/>
      <c r="B23" s="19" t="s">
        <v>388</v>
      </c>
      <c r="C23" s="20" t="s">
        <v>387</v>
      </c>
      <c r="D23" s="20" t="s">
        <v>384</v>
      </c>
      <c r="E23" s="21" t="s">
        <v>152</v>
      </c>
      <c r="F23" s="21" t="s">
        <v>401</v>
      </c>
      <c r="G23" s="21" t="s">
        <v>403</v>
      </c>
      <c r="H23" s="21" t="s">
        <v>385</v>
      </c>
      <c r="I23" s="289" t="s">
        <v>382</v>
      </c>
      <c r="J23" s="21" t="s">
        <v>266</v>
      </c>
      <c r="K23" s="21" t="s">
        <v>565</v>
      </c>
      <c r="L23" s="289" t="s">
        <v>406</v>
      </c>
      <c r="M23" s="289" t="s">
        <v>404</v>
      </c>
      <c r="N23" s="289" t="s">
        <v>390</v>
      </c>
      <c r="O23" s="22" t="s">
        <v>439</v>
      </c>
      <c r="R23" s="4"/>
    </row>
    <row r="24" spans="1:18" x14ac:dyDescent="0.3">
      <c r="A24" s="8">
        <v>1</v>
      </c>
      <c r="B24" s="18" t="s">
        <v>119</v>
      </c>
      <c r="C24" s="111" t="s">
        <v>194</v>
      </c>
      <c r="D24" s="9">
        <v>1260000</v>
      </c>
      <c r="E24" s="10">
        <f t="shared" ref="E24:E30" si="3">D24/$D$41</f>
        <v>0.49606299212598426</v>
      </c>
      <c r="F24" s="11">
        <v>5000</v>
      </c>
      <c r="G24" s="11">
        <v>50000</v>
      </c>
      <c r="H24" s="11">
        <f t="shared" ref="H24:H30" si="4">D24*F24</f>
        <v>6300000000</v>
      </c>
      <c r="I24" s="290">
        <f t="shared" ref="I24:I30" si="5">D24*G24</f>
        <v>63000000000</v>
      </c>
      <c r="J24" s="301">
        <v>6.6000000000000003E-2</v>
      </c>
      <c r="K24" s="304">
        <f>L5</f>
        <v>44652</v>
      </c>
      <c r="L24" s="310">
        <f>L3</f>
        <v>183</v>
      </c>
      <c r="M24" s="310">
        <f t="shared" ref="M24:M30" si="6">ROUNDDOWN(I24*J24*L24/365,0)</f>
        <v>2084695890</v>
      </c>
      <c r="N24" s="310" t="e">
        <f t="shared" ref="N24:N30" si="7">ROUND($N$46*E24,)</f>
        <v>#REF!</v>
      </c>
      <c r="O24" s="316" t="e">
        <f t="shared" ref="O24:O30" si="8">SUM(M24:N24)</f>
        <v>#REF!</v>
      </c>
      <c r="Q24" s="862" t="e">
        <f t="shared" ref="Q24:Q30" si="9">O24/I24/L24*365</f>
        <v>#REF!</v>
      </c>
      <c r="R24" s="4"/>
    </row>
    <row r="25" spans="1:18" x14ac:dyDescent="0.3">
      <c r="A25" s="8">
        <v>2</v>
      </c>
      <c r="B25" s="18" t="s">
        <v>118</v>
      </c>
      <c r="C25" s="111" t="s">
        <v>194</v>
      </c>
      <c r="D25" s="9">
        <v>220000</v>
      </c>
      <c r="E25" s="10">
        <f t="shared" si="3"/>
        <v>8.6614173228346455E-2</v>
      </c>
      <c r="F25" s="11">
        <v>5000</v>
      </c>
      <c r="G25" s="11">
        <v>50000</v>
      </c>
      <c r="H25" s="11">
        <f t="shared" si="4"/>
        <v>1100000000</v>
      </c>
      <c r="I25" s="290">
        <f t="shared" si="5"/>
        <v>11000000000</v>
      </c>
      <c r="J25" s="301">
        <v>6.6000000000000003E-2</v>
      </c>
      <c r="K25" s="304">
        <f t="shared" ref="K25:L30" si="10">K24</f>
        <v>44652</v>
      </c>
      <c r="L25" s="310">
        <f t="shared" si="10"/>
        <v>183</v>
      </c>
      <c r="M25" s="310">
        <f t="shared" si="6"/>
        <v>363994520</v>
      </c>
      <c r="N25" s="310" t="e">
        <f t="shared" si="7"/>
        <v>#REF!</v>
      </c>
      <c r="O25" s="316" t="e">
        <f t="shared" si="8"/>
        <v>#REF!</v>
      </c>
      <c r="Q25" s="862" t="e">
        <f t="shared" si="9"/>
        <v>#REF!</v>
      </c>
      <c r="R25" s="4"/>
    </row>
    <row r="26" spans="1:18" x14ac:dyDescent="0.3">
      <c r="A26" s="8">
        <v>3</v>
      </c>
      <c r="B26" s="18" t="s">
        <v>420</v>
      </c>
      <c r="C26" s="111" t="s">
        <v>194</v>
      </c>
      <c r="D26" s="9">
        <v>110000</v>
      </c>
      <c r="E26" s="10">
        <f t="shared" si="3"/>
        <v>4.3307086614173228E-2</v>
      </c>
      <c r="F26" s="11">
        <v>5000</v>
      </c>
      <c r="G26" s="11">
        <v>50000</v>
      </c>
      <c r="H26" s="11">
        <f t="shared" si="4"/>
        <v>550000000</v>
      </c>
      <c r="I26" s="290">
        <f t="shared" si="5"/>
        <v>5500000000</v>
      </c>
      <c r="J26" s="301">
        <v>6.6000000000000003E-2</v>
      </c>
      <c r="K26" s="304">
        <f t="shared" si="10"/>
        <v>44652</v>
      </c>
      <c r="L26" s="310">
        <f t="shared" si="10"/>
        <v>183</v>
      </c>
      <c r="M26" s="310">
        <f t="shared" si="6"/>
        <v>181997260</v>
      </c>
      <c r="N26" s="310" t="e">
        <f t="shared" si="7"/>
        <v>#REF!</v>
      </c>
      <c r="O26" s="316" t="e">
        <f t="shared" si="8"/>
        <v>#REF!</v>
      </c>
      <c r="Q26" s="862" t="e">
        <f t="shared" si="9"/>
        <v>#REF!</v>
      </c>
      <c r="R26" s="4"/>
    </row>
    <row r="27" spans="1:18" x14ac:dyDescent="0.3">
      <c r="A27" s="8">
        <v>4</v>
      </c>
      <c r="B27" s="18" t="s">
        <v>253</v>
      </c>
      <c r="C27" s="111" t="s">
        <v>194</v>
      </c>
      <c r="D27" s="9">
        <v>100000</v>
      </c>
      <c r="E27" s="10">
        <f t="shared" si="3"/>
        <v>3.937007874015748E-2</v>
      </c>
      <c r="F27" s="11">
        <v>5000</v>
      </c>
      <c r="G27" s="11">
        <v>50000</v>
      </c>
      <c r="H27" s="11">
        <f t="shared" si="4"/>
        <v>500000000</v>
      </c>
      <c r="I27" s="290">
        <f t="shared" si="5"/>
        <v>5000000000</v>
      </c>
      <c r="J27" s="301">
        <v>6.6000000000000003E-2</v>
      </c>
      <c r="K27" s="304">
        <f t="shared" si="10"/>
        <v>44652</v>
      </c>
      <c r="L27" s="310">
        <f t="shared" si="10"/>
        <v>183</v>
      </c>
      <c r="M27" s="310">
        <f t="shared" si="6"/>
        <v>165452054</v>
      </c>
      <c r="N27" s="310" t="e">
        <f t="shared" si="7"/>
        <v>#REF!</v>
      </c>
      <c r="O27" s="316" t="e">
        <f t="shared" si="8"/>
        <v>#REF!</v>
      </c>
      <c r="Q27" s="862" t="e">
        <f t="shared" si="9"/>
        <v>#REF!</v>
      </c>
      <c r="R27" s="4"/>
    </row>
    <row r="28" spans="1:18" x14ac:dyDescent="0.3">
      <c r="A28" s="8">
        <v>5</v>
      </c>
      <c r="B28" s="18" t="s">
        <v>234</v>
      </c>
      <c r="C28" s="111" t="s">
        <v>194</v>
      </c>
      <c r="D28" s="9">
        <v>60000</v>
      </c>
      <c r="E28" s="10">
        <f t="shared" si="3"/>
        <v>2.3622047244094488E-2</v>
      </c>
      <c r="F28" s="11">
        <v>5000</v>
      </c>
      <c r="G28" s="11">
        <v>50000</v>
      </c>
      <c r="H28" s="11">
        <f t="shared" si="4"/>
        <v>300000000</v>
      </c>
      <c r="I28" s="290">
        <f t="shared" si="5"/>
        <v>3000000000</v>
      </c>
      <c r="J28" s="301">
        <v>6.6000000000000003E-2</v>
      </c>
      <c r="K28" s="304">
        <f t="shared" si="10"/>
        <v>44652</v>
      </c>
      <c r="L28" s="310">
        <f t="shared" si="10"/>
        <v>183</v>
      </c>
      <c r="M28" s="310">
        <f t="shared" si="6"/>
        <v>99271232</v>
      </c>
      <c r="N28" s="310" t="e">
        <f t="shared" si="7"/>
        <v>#REF!</v>
      </c>
      <c r="O28" s="316" t="e">
        <f t="shared" si="8"/>
        <v>#REF!</v>
      </c>
      <c r="Q28" s="862" t="e">
        <f t="shared" si="9"/>
        <v>#REF!</v>
      </c>
      <c r="R28" s="4"/>
    </row>
    <row r="29" spans="1:18" x14ac:dyDescent="0.3">
      <c r="A29" s="8">
        <v>6</v>
      </c>
      <c r="B29" s="18" t="s">
        <v>260</v>
      </c>
      <c r="C29" s="110" t="s">
        <v>194</v>
      </c>
      <c r="D29" s="9">
        <v>50000</v>
      </c>
      <c r="E29" s="10">
        <f t="shared" si="3"/>
        <v>1.968503937007874E-2</v>
      </c>
      <c r="F29" s="11">
        <v>5000</v>
      </c>
      <c r="G29" s="11">
        <v>50000</v>
      </c>
      <c r="H29" s="11">
        <f t="shared" si="4"/>
        <v>250000000</v>
      </c>
      <c r="I29" s="290">
        <f t="shared" si="5"/>
        <v>2500000000</v>
      </c>
      <c r="J29" s="301">
        <v>6.6000000000000003E-2</v>
      </c>
      <c r="K29" s="304">
        <f t="shared" si="10"/>
        <v>44652</v>
      </c>
      <c r="L29" s="310">
        <f t="shared" si="10"/>
        <v>183</v>
      </c>
      <c r="M29" s="310">
        <f t="shared" si="6"/>
        <v>82726027</v>
      </c>
      <c r="N29" s="310" t="e">
        <f t="shared" si="7"/>
        <v>#REF!</v>
      </c>
      <c r="O29" s="316" t="e">
        <f t="shared" si="8"/>
        <v>#REF!</v>
      </c>
      <c r="Q29" s="862" t="e">
        <f t="shared" si="9"/>
        <v>#REF!</v>
      </c>
    </row>
    <row r="30" spans="1:18" x14ac:dyDescent="0.3">
      <c r="A30" s="8">
        <v>7</v>
      </c>
      <c r="B30" s="14" t="s">
        <v>231</v>
      </c>
      <c r="C30" s="17" t="s">
        <v>194</v>
      </c>
      <c r="D30" s="6">
        <v>40000</v>
      </c>
      <c r="E30" s="10">
        <f t="shared" si="3"/>
        <v>1.5748031496062992E-2</v>
      </c>
      <c r="F30" s="7">
        <v>5000</v>
      </c>
      <c r="G30" s="11">
        <v>50000</v>
      </c>
      <c r="H30" s="11">
        <f t="shared" si="4"/>
        <v>200000000</v>
      </c>
      <c r="I30" s="291">
        <f t="shared" si="5"/>
        <v>2000000000</v>
      </c>
      <c r="J30" s="301">
        <v>6.6000000000000003E-2</v>
      </c>
      <c r="K30" s="304">
        <f t="shared" si="10"/>
        <v>44652</v>
      </c>
      <c r="L30" s="310">
        <f t="shared" si="10"/>
        <v>183</v>
      </c>
      <c r="M30" s="310">
        <f t="shared" si="6"/>
        <v>66180821</v>
      </c>
      <c r="N30" s="310" t="e">
        <f t="shared" si="7"/>
        <v>#REF!</v>
      </c>
      <c r="O30" s="316" t="e">
        <f t="shared" si="8"/>
        <v>#REF!</v>
      </c>
      <c r="Q30" s="862" t="e">
        <f t="shared" si="9"/>
        <v>#REF!</v>
      </c>
    </row>
    <row r="31" spans="1:18" x14ac:dyDescent="0.3">
      <c r="A31" s="24"/>
      <c r="B31" s="25"/>
      <c r="C31" s="26" t="s">
        <v>175</v>
      </c>
      <c r="D31" s="27">
        <f>SUM(D24:D30)</f>
        <v>1840000</v>
      </c>
      <c r="E31" s="28">
        <f>SUM(E24:E30)</f>
        <v>0.72440944881889757</v>
      </c>
      <c r="F31" s="29"/>
      <c r="G31" s="29"/>
      <c r="H31" s="29">
        <f>SUM(H24:H30)</f>
        <v>9200000000</v>
      </c>
      <c r="I31" s="292">
        <f>SUM(I24:I30)</f>
        <v>92000000000</v>
      </c>
      <c r="J31" s="28"/>
      <c r="K31" s="306"/>
      <c r="L31" s="303"/>
      <c r="M31" s="314">
        <f>SUM(M24:M30)</f>
        <v>3044317804</v>
      </c>
      <c r="N31" s="314" t="e">
        <f>SUM(N24:N30)</f>
        <v>#REF!</v>
      </c>
      <c r="O31" s="317" t="e">
        <f>SUM(O24:O30)</f>
        <v>#REF!</v>
      </c>
    </row>
    <row r="32" spans="1:18" x14ac:dyDescent="0.3">
      <c r="A32" s="8">
        <v>8</v>
      </c>
      <c r="B32" s="12" t="s">
        <v>408</v>
      </c>
      <c r="C32" s="16" t="s">
        <v>195</v>
      </c>
      <c r="D32" s="13">
        <v>200000</v>
      </c>
      <c r="E32" s="10">
        <f>D32/$D$41</f>
        <v>7.874015748031496E-2</v>
      </c>
      <c r="F32" s="15">
        <v>5000</v>
      </c>
      <c r="G32" s="11">
        <v>50000</v>
      </c>
      <c r="H32" s="11">
        <f>D32*F32</f>
        <v>1000000000</v>
      </c>
      <c r="I32" s="293">
        <f>D32*G32</f>
        <v>10000000000</v>
      </c>
      <c r="J32" s="301">
        <v>8.5999999999999993E-2</v>
      </c>
      <c r="K32" s="304">
        <f>K24</f>
        <v>44652</v>
      </c>
      <c r="L32" s="310">
        <f>L24</f>
        <v>183</v>
      </c>
      <c r="M32" s="290">
        <f>ROUNDDOWN(I32*J32*L32/365,0)</f>
        <v>431178082</v>
      </c>
      <c r="N32" s="310" t="e">
        <f>ROUND($N$46*E32,)</f>
        <v>#REF!</v>
      </c>
      <c r="O32" s="316" t="e">
        <f>SUM(M32:N32)</f>
        <v>#REF!</v>
      </c>
      <c r="Q32" s="862" t="e">
        <f>O32/I32/L32*365</f>
        <v>#REF!</v>
      </c>
    </row>
    <row r="33" spans="1:17" x14ac:dyDescent="0.3">
      <c r="A33" s="8">
        <v>9</v>
      </c>
      <c r="B33" s="14" t="s">
        <v>24</v>
      </c>
      <c r="C33" s="17" t="s">
        <v>195</v>
      </c>
      <c r="D33" s="6">
        <v>110000</v>
      </c>
      <c r="E33" s="10">
        <f>D33/$D$41</f>
        <v>4.3307086614173228E-2</v>
      </c>
      <c r="F33" s="7">
        <v>5000</v>
      </c>
      <c r="G33" s="11">
        <v>50000</v>
      </c>
      <c r="H33" s="11">
        <f>D33*F33</f>
        <v>550000000</v>
      </c>
      <c r="I33" s="291">
        <f>D33*G33</f>
        <v>5500000000</v>
      </c>
      <c r="J33" s="301">
        <v>8.5999999999999993E-2</v>
      </c>
      <c r="K33" s="304">
        <f>K32</f>
        <v>44652</v>
      </c>
      <c r="L33" s="310">
        <f>L32</f>
        <v>183</v>
      </c>
      <c r="M33" s="290">
        <f>ROUNDDOWN(I33*J33*L33/365,0)</f>
        <v>237147945</v>
      </c>
      <c r="N33" s="310" t="e">
        <f>ROUND($N$46*E33,)</f>
        <v>#REF!</v>
      </c>
      <c r="O33" s="316" t="e">
        <f>SUM(M33:N33)</f>
        <v>#REF!</v>
      </c>
      <c r="Q33" s="862" t="e">
        <f>O33/I33/L33*365</f>
        <v>#REF!</v>
      </c>
    </row>
    <row r="34" spans="1:17" x14ac:dyDescent="0.3">
      <c r="A34" s="8">
        <v>10</v>
      </c>
      <c r="B34" s="14" t="s">
        <v>261</v>
      </c>
      <c r="C34" s="17" t="s">
        <v>195</v>
      </c>
      <c r="D34" s="6">
        <v>90000</v>
      </c>
      <c r="E34" s="10">
        <f>D34/$D$41</f>
        <v>3.5433070866141732E-2</v>
      </c>
      <c r="F34" s="7">
        <v>5000</v>
      </c>
      <c r="G34" s="11">
        <v>50000</v>
      </c>
      <c r="H34" s="11">
        <f>D34*F34</f>
        <v>450000000</v>
      </c>
      <c r="I34" s="291">
        <f>D34*G34</f>
        <v>4500000000</v>
      </c>
      <c r="J34" s="301">
        <v>8.5999999999999993E-2</v>
      </c>
      <c r="K34" s="304">
        <f>K33</f>
        <v>44652</v>
      </c>
      <c r="L34" s="310">
        <f>L33</f>
        <v>183</v>
      </c>
      <c r="M34" s="290">
        <f>ROUNDDOWN(I34*J34*L34/365,0)</f>
        <v>194030136</v>
      </c>
      <c r="N34" s="310" t="e">
        <f>ROUND($N$46*E34,)</f>
        <v>#REF!</v>
      </c>
      <c r="O34" s="316" t="e">
        <f>SUM(M34:N34)</f>
        <v>#REF!</v>
      </c>
      <c r="Q34" s="862" t="e">
        <f>O34/I34/L34*365</f>
        <v>#REF!</v>
      </c>
    </row>
    <row r="35" spans="1:17" x14ac:dyDescent="0.3">
      <c r="A35" s="24"/>
      <c r="B35" s="25"/>
      <c r="C35" s="26" t="s">
        <v>175</v>
      </c>
      <c r="D35" s="27">
        <f>SUM(D32:D34)</f>
        <v>400000</v>
      </c>
      <c r="E35" s="28">
        <f>SUM(E32:E34)</f>
        <v>0.15748031496062992</v>
      </c>
      <c r="F35" s="29"/>
      <c r="G35" s="29"/>
      <c r="H35" s="29">
        <f>SUM(H32:H34)</f>
        <v>2000000000</v>
      </c>
      <c r="I35" s="292">
        <f>SUM(I32:I34)</f>
        <v>20000000000</v>
      </c>
      <c r="J35" s="28"/>
      <c r="K35" s="306"/>
      <c r="L35" s="303"/>
      <c r="M35" s="315">
        <f>SUM(M32:M34)</f>
        <v>862356163</v>
      </c>
      <c r="N35" s="315" t="e">
        <f>SUM(N32:N34)</f>
        <v>#REF!</v>
      </c>
      <c r="O35" s="30" t="e">
        <f>SUM(O32:O34)</f>
        <v>#REF!</v>
      </c>
      <c r="P35" s="38"/>
      <c r="Q35" s="38"/>
    </row>
    <row r="36" spans="1:17" x14ac:dyDescent="0.3">
      <c r="A36" s="8">
        <v>11</v>
      </c>
      <c r="B36" s="284" t="s">
        <v>262</v>
      </c>
      <c r="C36" s="285" t="s">
        <v>151</v>
      </c>
      <c r="D36" s="286">
        <v>100000</v>
      </c>
      <c r="E36" s="10">
        <f>D36/$D$41</f>
        <v>3.937007874015748E-2</v>
      </c>
      <c r="F36" s="7">
        <v>5000</v>
      </c>
      <c r="G36" s="11">
        <v>50000</v>
      </c>
      <c r="H36" s="11">
        <f>D36*F36</f>
        <v>500000000</v>
      </c>
      <c r="I36" s="291">
        <f>D36*G36</f>
        <v>5000000000</v>
      </c>
      <c r="J36" s="307">
        <v>7.0000000000000007E-2</v>
      </c>
      <c r="K36" s="304">
        <f>K24</f>
        <v>44652</v>
      </c>
      <c r="L36" s="310">
        <f>L24</f>
        <v>183</v>
      </c>
      <c r="M36" s="312">
        <f>ROUNDDOWN(I36*J36*L36/365,0)</f>
        <v>175479452</v>
      </c>
      <c r="N36" s="310" t="e">
        <f>ROUND($N$46*E36,)</f>
        <v>#REF!</v>
      </c>
      <c r="O36" s="316" t="e">
        <f>SUM(M36:N36)</f>
        <v>#REF!</v>
      </c>
      <c r="P36" s="38"/>
      <c r="Q36" s="862" t="e">
        <f>O36/I36/L36*365</f>
        <v>#REF!</v>
      </c>
    </row>
    <row r="37" spans="1:17" x14ac:dyDescent="0.3">
      <c r="A37" s="8">
        <v>12</v>
      </c>
      <c r="B37" s="284" t="s">
        <v>250</v>
      </c>
      <c r="C37" s="285" t="s">
        <v>151</v>
      </c>
      <c r="D37" s="286">
        <v>80000</v>
      </c>
      <c r="E37" s="10">
        <f>D37/$D$41</f>
        <v>3.1496062992125984E-2</v>
      </c>
      <c r="F37" s="7">
        <v>5000</v>
      </c>
      <c r="G37" s="11">
        <v>50000</v>
      </c>
      <c r="H37" s="11">
        <f>D37*F37</f>
        <v>400000000</v>
      </c>
      <c r="I37" s="291">
        <f>D37*G37</f>
        <v>4000000000</v>
      </c>
      <c r="J37" s="308">
        <v>7.0000000000000007E-2</v>
      </c>
      <c r="K37" s="304">
        <f t="shared" ref="K37:L39" si="11">K36</f>
        <v>44652</v>
      </c>
      <c r="L37" s="310">
        <f t="shared" si="11"/>
        <v>183</v>
      </c>
      <c r="M37" s="313">
        <f>ROUNDDOWN(I37*J37*L37/365,0)</f>
        <v>140383561</v>
      </c>
      <c r="N37" s="310" t="e">
        <f>ROUND($N$46*E37,)</f>
        <v>#REF!</v>
      </c>
      <c r="O37" s="316" t="e">
        <f>SUM(M37:N37)</f>
        <v>#REF!</v>
      </c>
      <c r="P37" s="38"/>
      <c r="Q37" s="862" t="e">
        <f>O37/I37/L37*365</f>
        <v>#REF!</v>
      </c>
    </row>
    <row r="38" spans="1:17" x14ac:dyDescent="0.3">
      <c r="A38" s="8">
        <v>13</v>
      </c>
      <c r="B38" s="284" t="s">
        <v>402</v>
      </c>
      <c r="C38" s="285" t="s">
        <v>151</v>
      </c>
      <c r="D38" s="286">
        <v>60000</v>
      </c>
      <c r="E38" s="10">
        <f>D38/$D$41</f>
        <v>2.3622047244094488E-2</v>
      </c>
      <c r="F38" s="7">
        <v>5000</v>
      </c>
      <c r="G38" s="11">
        <v>50000</v>
      </c>
      <c r="H38" s="11">
        <f>D38*F38</f>
        <v>300000000</v>
      </c>
      <c r="I38" s="291">
        <f>D38*G38</f>
        <v>3000000000</v>
      </c>
      <c r="J38" s="308">
        <v>7.0000000000000007E-2</v>
      </c>
      <c r="K38" s="304">
        <f t="shared" si="11"/>
        <v>44652</v>
      </c>
      <c r="L38" s="310">
        <f t="shared" si="11"/>
        <v>183</v>
      </c>
      <c r="M38" s="313">
        <f>ROUNDDOWN(I38*J38*L38/365,0)</f>
        <v>105287671</v>
      </c>
      <c r="N38" s="310" t="e">
        <f>ROUND($N$46*E38,)</f>
        <v>#REF!</v>
      </c>
      <c r="O38" s="316" t="e">
        <f>SUM(M38:N38)</f>
        <v>#REF!</v>
      </c>
      <c r="P38" s="38"/>
      <c r="Q38" s="862" t="e">
        <f>O38/I38/L38*365</f>
        <v>#REF!</v>
      </c>
    </row>
    <row r="39" spans="1:17" x14ac:dyDescent="0.3">
      <c r="A39" s="8">
        <v>14</v>
      </c>
      <c r="B39" s="34" t="s">
        <v>258</v>
      </c>
      <c r="C39" s="17" t="s">
        <v>151</v>
      </c>
      <c r="D39" s="6">
        <v>60000</v>
      </c>
      <c r="E39" s="10">
        <f>D39/$D$41</f>
        <v>2.3622047244094488E-2</v>
      </c>
      <c r="F39" s="7">
        <v>5000</v>
      </c>
      <c r="G39" s="11">
        <v>50000</v>
      </c>
      <c r="H39" s="11">
        <f>D39*F39</f>
        <v>300000000</v>
      </c>
      <c r="I39" s="291">
        <f>D39*G39</f>
        <v>3000000000</v>
      </c>
      <c r="J39" s="309">
        <v>7.0000000000000007E-2</v>
      </c>
      <c r="K39" s="304">
        <f t="shared" si="11"/>
        <v>44652</v>
      </c>
      <c r="L39" s="310">
        <f t="shared" si="11"/>
        <v>183</v>
      </c>
      <c r="M39" s="311">
        <f>ROUNDDOWN(I39*J39*L39/365,0)</f>
        <v>105287671</v>
      </c>
      <c r="N39" s="310" t="e">
        <f>ROUND($N$46*E39,)</f>
        <v>#REF!</v>
      </c>
      <c r="O39" s="316" t="e">
        <f>SUM(M39:N39)</f>
        <v>#REF!</v>
      </c>
      <c r="P39" s="23"/>
      <c r="Q39" s="862" t="e">
        <f>O39/I39/L39*365</f>
        <v>#REF!</v>
      </c>
    </row>
    <row r="40" spans="1:17" x14ac:dyDescent="0.3">
      <c r="A40" s="24"/>
      <c r="B40" s="25"/>
      <c r="C40" s="26" t="s">
        <v>175</v>
      </c>
      <c r="D40" s="27">
        <f>SUM(D36:D39)</f>
        <v>300000</v>
      </c>
      <c r="E40" s="28">
        <f>SUM(E36:E39)</f>
        <v>0.11811023622047244</v>
      </c>
      <c r="F40" s="29"/>
      <c r="G40" s="29"/>
      <c r="H40" s="27">
        <f>SUM(H36:H39)</f>
        <v>1500000000</v>
      </c>
      <c r="I40" s="294">
        <f>SUM(I36:I39)</f>
        <v>15000000000</v>
      </c>
      <c r="J40" s="28"/>
      <c r="K40" s="305"/>
      <c r="L40" s="303"/>
      <c r="M40" s="314">
        <f>SUM(M36:M39)</f>
        <v>526438355</v>
      </c>
      <c r="N40" s="314" t="e">
        <f>SUM(N36:N39)</f>
        <v>#REF!</v>
      </c>
      <c r="O40" s="30" t="e">
        <f>SUM(O36:O39)</f>
        <v>#REF!</v>
      </c>
    </row>
    <row r="41" spans="1:17" x14ac:dyDescent="0.3">
      <c r="A41" s="24"/>
      <c r="B41" s="287"/>
      <c r="C41" s="288" t="s">
        <v>162</v>
      </c>
      <c r="D41" s="35">
        <f>D31+D35+D40</f>
        <v>2540000</v>
      </c>
      <c r="E41" s="833">
        <f>E31+E35+E40</f>
        <v>1</v>
      </c>
      <c r="F41" s="36"/>
      <c r="G41" s="36"/>
      <c r="H41" s="35">
        <f>H31+H35+H40</f>
        <v>12700000000</v>
      </c>
      <c r="I41" s="295">
        <f>I31+I35+I40</f>
        <v>127000000000</v>
      </c>
      <c r="J41" s="35"/>
      <c r="K41" s="35"/>
      <c r="L41" s="295"/>
      <c r="M41" s="295">
        <f>M31+M35+M40</f>
        <v>4433112322</v>
      </c>
      <c r="N41" s="321" t="e">
        <f>N31+N35+N40</f>
        <v>#REF!</v>
      </c>
      <c r="O41" s="37" t="e">
        <f>O31+O35+O40</f>
        <v>#REF!</v>
      </c>
    </row>
    <row r="42" spans="1:17" x14ac:dyDescent="0.3">
      <c r="M42" s="1"/>
      <c r="O42" s="772"/>
    </row>
    <row r="43" spans="1:17" x14ac:dyDescent="0.3">
      <c r="D43" s="776"/>
      <c r="M43" s="1" t="s">
        <v>571</v>
      </c>
      <c r="O43" s="847"/>
    </row>
    <row r="44" spans="1:17" x14ac:dyDescent="0.3">
      <c r="B44" s="31" t="s">
        <v>268</v>
      </c>
      <c r="D44" s="927"/>
      <c r="F44" s="318" t="s">
        <v>278</v>
      </c>
      <c r="M44" s="832" t="s">
        <v>144</v>
      </c>
      <c r="N44" s="832" t="e">
        <f>#REF!+#REF!</f>
        <v>#REF!</v>
      </c>
      <c r="O44" s="5" t="e">
        <f>N44=O41</f>
        <v>#REF!</v>
      </c>
      <c r="P44" s="32"/>
    </row>
    <row r="45" spans="1:17" x14ac:dyDescent="0.3">
      <c r="B45" s="107" t="s">
        <v>386</v>
      </c>
      <c r="C45" s="107" t="s">
        <v>162</v>
      </c>
      <c r="D45" s="107" t="s">
        <v>194</v>
      </c>
      <c r="E45" s="107" t="s">
        <v>195</v>
      </c>
      <c r="F45" s="107" t="s">
        <v>151</v>
      </c>
      <c r="M45" s="836" t="s">
        <v>529</v>
      </c>
      <c r="N45" s="836">
        <f>M41</f>
        <v>4433112322</v>
      </c>
      <c r="O45" t="b">
        <f>N45=M41</f>
        <v>1</v>
      </c>
    </row>
    <row r="46" spans="1:17" x14ac:dyDescent="0.3">
      <c r="B46" s="39" t="s">
        <v>156</v>
      </c>
      <c r="C46" s="108" t="e">
        <f>SUM(D46:F46)</f>
        <v>#REF!</v>
      </c>
      <c r="D46" s="108" t="e">
        <f>O31</f>
        <v>#REF!</v>
      </c>
      <c r="E46" s="108" t="e">
        <f>O35</f>
        <v>#REF!</v>
      </c>
      <c r="F46" s="109" t="e">
        <f>O40</f>
        <v>#REF!</v>
      </c>
      <c r="M46" s="834" t="s">
        <v>531</v>
      </c>
      <c r="N46" s="835" t="e">
        <f>IF(N44-'주주별 배당금(10기)'!N45&gt;0,N44-'주주별 배당금(10기)'!N45,0)</f>
        <v>#REF!</v>
      </c>
      <c r="O46" t="e">
        <f>N46=N41</f>
        <v>#REF!</v>
      </c>
    </row>
    <row r="47" spans="1:17" x14ac:dyDescent="0.3">
      <c r="B47" s="39" t="s">
        <v>382</v>
      </c>
      <c r="C47" s="108">
        <f>SUM(D47:F47)</f>
        <v>127000000000</v>
      </c>
      <c r="D47" s="851">
        <f>I31</f>
        <v>92000000000</v>
      </c>
      <c r="E47" s="851">
        <f>I35</f>
        <v>20000000000</v>
      </c>
      <c r="F47" s="851">
        <f>I40</f>
        <v>15000000000</v>
      </c>
      <c r="M47" s="849"/>
      <c r="N47" s="850"/>
    </row>
    <row r="48" spans="1:17" ht="27" x14ac:dyDescent="0.3">
      <c r="B48" s="39" t="s">
        <v>344</v>
      </c>
      <c r="C48" s="926" t="e">
        <f>ROUND(C46/C47*365/183,3)</f>
        <v>#REF!</v>
      </c>
      <c r="D48" s="925" t="e">
        <f>ROUND(D46/D47*365/183,3)</f>
        <v>#REF!</v>
      </c>
      <c r="E48" s="925" t="e">
        <f>ROUND(E46/E47*365/183,3)</f>
        <v>#REF!</v>
      </c>
      <c r="F48" s="925" t="e">
        <f>ROUND(F46/F47*365/183,3)</f>
        <v>#REF!</v>
      </c>
    </row>
    <row r="49" spans="2:9" x14ac:dyDescent="0.3">
      <c r="B49" s="39" t="s">
        <v>398</v>
      </c>
      <c r="C49" s="40">
        <f>SUM(D49:F49)</f>
        <v>2540000</v>
      </c>
      <c r="D49" s="40">
        <f>D31</f>
        <v>1840000</v>
      </c>
      <c r="E49" s="40">
        <f>D35</f>
        <v>400000</v>
      </c>
      <c r="F49" s="40">
        <f>D40</f>
        <v>300000</v>
      </c>
    </row>
    <row r="50" spans="2:9" ht="27" x14ac:dyDescent="0.3">
      <c r="B50" s="39" t="s">
        <v>375</v>
      </c>
      <c r="C50" s="108" t="e">
        <f>C46/C49</f>
        <v>#REF!</v>
      </c>
      <c r="D50" s="109" t="e">
        <f>D46/D49</f>
        <v>#REF!</v>
      </c>
      <c r="E50" s="109" t="e">
        <f>E46/E49</f>
        <v>#REF!</v>
      </c>
      <c r="F50" s="109" t="e">
        <f>F46/F49</f>
        <v>#REF!</v>
      </c>
    </row>
    <row r="51" spans="2:9" x14ac:dyDescent="0.3">
      <c r="C51" s="922"/>
    </row>
    <row r="52" spans="2:9" x14ac:dyDescent="0.3">
      <c r="B52" s="856" t="s">
        <v>567</v>
      </c>
      <c r="F52" s="318"/>
    </row>
    <row r="53" spans="2:9" x14ac:dyDescent="0.3">
      <c r="B53" s="107" t="s">
        <v>386</v>
      </c>
      <c r="C53" s="107" t="s">
        <v>162</v>
      </c>
      <c r="D53" s="107" t="s">
        <v>194</v>
      </c>
      <c r="E53" s="107" t="s">
        <v>195</v>
      </c>
      <c r="F53" s="107" t="s">
        <v>151</v>
      </c>
    </row>
    <row r="54" spans="2:9" x14ac:dyDescent="0.3">
      <c r="B54" s="39" t="s">
        <v>588</v>
      </c>
      <c r="C54" s="926">
        <v>7.5071117282474203E-2</v>
      </c>
      <c r="D54" s="924">
        <v>7.1400000000000005E-2</v>
      </c>
      <c r="E54" s="924">
        <v>9.1399999999999995E-2</v>
      </c>
      <c r="F54" s="924">
        <v>7.5399999999999995E-2</v>
      </c>
    </row>
    <row r="55" spans="2:9" x14ac:dyDescent="0.3">
      <c r="B55" s="39" t="s">
        <v>156</v>
      </c>
      <c r="C55" s="108">
        <f>4767.01594743711*1000000</f>
        <v>4767015947.4371099</v>
      </c>
      <c r="D55" s="772"/>
      <c r="E55" s="772"/>
      <c r="F55" s="772"/>
    </row>
    <row r="56" spans="2:9" x14ac:dyDescent="0.3">
      <c r="B56" s="39" t="s">
        <v>382</v>
      </c>
      <c r="C56" s="108">
        <f>C47</f>
        <v>127000000000</v>
      </c>
      <c r="D56" s="772"/>
      <c r="E56" s="772"/>
      <c r="F56" s="772"/>
    </row>
    <row r="57" spans="2:9" x14ac:dyDescent="0.3">
      <c r="C57" s="922"/>
    </row>
    <row r="58" spans="2:9" x14ac:dyDescent="0.3">
      <c r="C58" s="776" t="e">
        <f>C55-C46</f>
        <v>#REF!</v>
      </c>
    </row>
    <row r="60" spans="2:9" x14ac:dyDescent="0.3">
      <c r="D60">
        <v>920</v>
      </c>
      <c r="E60">
        <v>200</v>
      </c>
      <c r="F60">
        <v>150</v>
      </c>
      <c r="H60" s="772">
        <v>1343.3473466052462</v>
      </c>
      <c r="I60" s="772">
        <f>H60*10^6</f>
        <v>1343347346.6052463</v>
      </c>
    </row>
    <row r="61" spans="2:9" x14ac:dyDescent="0.3">
      <c r="D61" s="855">
        <v>0.12330000000000001</v>
      </c>
      <c r="E61" s="855">
        <v>0.14330000000000001</v>
      </c>
      <c r="F61" s="855">
        <v>0.1273</v>
      </c>
      <c r="I61" s="772">
        <f>I60*15/30</f>
        <v>671673673.30262315</v>
      </c>
    </row>
    <row r="62" spans="2:9" x14ac:dyDescent="0.3">
      <c r="C62">
        <v>16</v>
      </c>
      <c r="D62" s="297">
        <f>ROUNDDOWN(D60*D61/365*C62,8)</f>
        <v>4.9725369800000001</v>
      </c>
      <c r="E62" s="297">
        <f>ROUNDDOWN(E60*E61/365*C62,8)</f>
        <v>1.2563287599999999</v>
      </c>
      <c r="F62" s="297">
        <f>ROUNDDOWN(F60*F61/365*C62,8)</f>
        <v>0.83704109000000004</v>
      </c>
      <c r="I62" s="772">
        <f>I60*16/30</f>
        <v>716451918.18946469</v>
      </c>
    </row>
    <row r="63" spans="2:9" x14ac:dyDescent="0.3">
      <c r="D63" s="299">
        <f>D62*10^8</f>
        <v>497253698</v>
      </c>
      <c r="E63" s="299">
        <f>E62*10^8</f>
        <v>125632876</v>
      </c>
      <c r="F63" s="299">
        <f>F62*10^8</f>
        <v>83704109</v>
      </c>
      <c r="G63" s="772">
        <f>SUM(D63:F63)</f>
        <v>706590683</v>
      </c>
      <c r="I63" s="772">
        <f>I60*17/30</f>
        <v>761230163.07630622</v>
      </c>
    </row>
    <row r="66" spans="3:3" x14ac:dyDescent="0.3">
      <c r="C66" s="923" t="e">
        <f>C58/C47*365/183</f>
        <v>#REF!</v>
      </c>
    </row>
  </sheetData>
  <phoneticPr fontId="5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J76"/>
  <sheetViews>
    <sheetView topLeftCell="A40" workbookViewId="0">
      <selection activeCell="D13" sqref="D13"/>
    </sheetView>
  </sheetViews>
  <sheetFormatPr defaultRowHeight="16.5" x14ac:dyDescent="0.3"/>
  <cols>
    <col min="3" max="3" width="16.75" bestFit="1" customWidth="1"/>
    <col min="4" max="4" width="43.75" customWidth="1"/>
    <col min="5" max="8" width="37.375" customWidth="1"/>
    <col min="9" max="25" width="20.25" bestFit="1" customWidth="1"/>
    <col min="26" max="31" width="21" bestFit="1" customWidth="1"/>
    <col min="32" max="62" width="20.25" bestFit="1" customWidth="1"/>
  </cols>
  <sheetData>
    <row r="2" spans="2:62" ht="26.25" x14ac:dyDescent="0.3">
      <c r="B2" s="998" t="s">
        <v>591</v>
      </c>
      <c r="C2" s="998"/>
      <c r="D2" s="998"/>
      <c r="E2" s="998"/>
      <c r="F2" s="950"/>
      <c r="G2" s="950"/>
      <c r="H2" s="950"/>
      <c r="I2" s="950"/>
      <c r="J2" s="950"/>
      <c r="K2" s="950"/>
      <c r="L2" s="950"/>
      <c r="M2" s="950"/>
      <c r="N2" s="950"/>
      <c r="O2" s="950"/>
      <c r="P2" s="950"/>
      <c r="Q2" s="950"/>
      <c r="R2" s="950"/>
      <c r="S2" s="950"/>
      <c r="T2" s="950"/>
      <c r="U2" s="950"/>
      <c r="V2" s="950"/>
      <c r="W2" s="950"/>
      <c r="X2" s="950"/>
      <c r="Y2" s="950"/>
      <c r="Z2" s="950"/>
      <c r="AA2" s="950"/>
      <c r="AB2" s="950"/>
      <c r="AC2" s="950"/>
      <c r="AD2" s="950"/>
      <c r="AE2" s="950"/>
      <c r="AF2" s="950"/>
      <c r="AG2" s="950"/>
      <c r="AH2" s="950"/>
      <c r="AI2" s="950"/>
      <c r="AJ2" s="950"/>
      <c r="AK2" s="950"/>
      <c r="AL2" s="950"/>
      <c r="AM2" s="950"/>
      <c r="AN2" s="950"/>
      <c r="AO2" s="950"/>
      <c r="AP2" s="950"/>
      <c r="AQ2" s="950"/>
      <c r="AR2" s="950"/>
      <c r="AS2" s="950"/>
      <c r="AT2" s="950"/>
      <c r="AU2" s="950"/>
      <c r="AV2" s="950"/>
      <c r="AW2" s="951"/>
      <c r="AX2" s="951"/>
    </row>
    <row r="3" spans="2:62" x14ac:dyDescent="0.3">
      <c r="B3" s="999" t="s">
        <v>766</v>
      </c>
      <c r="C3" s="999"/>
      <c r="D3" s="999"/>
      <c r="E3" s="999"/>
      <c r="F3" s="952"/>
      <c r="G3" s="952"/>
      <c r="H3" s="952"/>
      <c r="I3" s="952"/>
      <c r="J3" s="952"/>
      <c r="K3" s="952"/>
      <c r="L3" s="952"/>
      <c r="M3" s="952"/>
      <c r="N3" s="952"/>
      <c r="O3" s="952"/>
      <c r="P3" s="952"/>
      <c r="Q3" s="952"/>
      <c r="R3" s="952"/>
      <c r="S3" s="952"/>
      <c r="T3" s="952"/>
      <c r="U3" s="952"/>
      <c r="V3" s="952"/>
      <c r="W3" s="952"/>
      <c r="X3" s="952"/>
      <c r="Y3" s="952"/>
      <c r="Z3" s="952"/>
      <c r="AA3" s="952"/>
      <c r="AB3" s="952"/>
      <c r="AC3" s="952"/>
      <c r="AD3" s="952"/>
      <c r="AE3" s="952"/>
      <c r="AF3" s="952"/>
      <c r="AG3" s="952"/>
      <c r="AH3" s="952"/>
      <c r="AI3" s="952"/>
      <c r="AJ3" s="952"/>
      <c r="AK3" s="952"/>
      <c r="AL3" s="952"/>
      <c r="AM3" s="952"/>
      <c r="AN3" s="952"/>
      <c r="AO3" s="952"/>
      <c r="AP3" s="952"/>
      <c r="AQ3" s="952"/>
      <c r="AR3" s="952"/>
      <c r="AS3" s="952"/>
      <c r="AT3" s="952"/>
      <c r="AU3" s="952"/>
      <c r="AV3" s="952"/>
      <c r="AW3" s="953"/>
      <c r="AX3" s="953"/>
    </row>
    <row r="4" spans="2:62" x14ac:dyDescent="0.3">
      <c r="B4" s="999" t="s">
        <v>749</v>
      </c>
      <c r="C4" s="999"/>
      <c r="D4" s="999"/>
      <c r="E4" s="999"/>
      <c r="F4" s="952"/>
      <c r="G4" s="952"/>
      <c r="H4" s="952"/>
      <c r="I4" s="952"/>
      <c r="J4" s="952"/>
      <c r="K4" s="952"/>
      <c r="L4" s="952"/>
      <c r="M4" s="952"/>
      <c r="N4" s="952"/>
      <c r="O4" s="952"/>
      <c r="P4" s="952"/>
      <c r="Q4" s="952"/>
      <c r="R4" s="952"/>
      <c r="S4" s="952"/>
      <c r="T4" s="952"/>
      <c r="U4" s="952"/>
      <c r="V4" s="952"/>
      <c r="W4" s="952"/>
      <c r="X4" s="952"/>
      <c r="Y4" s="952"/>
      <c r="Z4" s="952"/>
      <c r="AA4" s="952"/>
      <c r="AB4" s="952"/>
      <c r="AC4" s="952"/>
      <c r="AD4" s="952"/>
      <c r="AE4" s="952"/>
      <c r="AF4" s="952"/>
      <c r="AG4" s="952"/>
      <c r="AH4" s="952"/>
      <c r="AI4" s="952"/>
      <c r="AJ4" s="952"/>
      <c r="AK4" s="952"/>
      <c r="AL4" s="952"/>
      <c r="AM4" s="952"/>
      <c r="AN4" s="952"/>
      <c r="AO4" s="952"/>
      <c r="AP4" s="952"/>
      <c r="AQ4" s="952"/>
      <c r="AR4" s="952"/>
      <c r="AS4" s="952"/>
      <c r="AT4" s="952"/>
      <c r="AU4" s="952"/>
      <c r="AV4" s="952"/>
      <c r="AW4" s="953"/>
      <c r="AX4" s="953"/>
    </row>
    <row r="5" spans="2:62" x14ac:dyDescent="0.3">
      <c r="B5" s="938" t="s">
        <v>748</v>
      </c>
    </row>
    <row r="6" spans="2:62" x14ac:dyDescent="0.3">
      <c r="B6" s="954"/>
      <c r="C6" s="955" t="s">
        <v>182</v>
      </c>
      <c r="D6" s="956" t="s">
        <v>190</v>
      </c>
      <c r="E6" s="957" t="s">
        <v>147</v>
      </c>
      <c r="F6" s="958"/>
      <c r="G6" s="958"/>
      <c r="H6" s="957" t="s">
        <v>190</v>
      </c>
      <c r="I6" s="957" t="s">
        <v>190</v>
      </c>
      <c r="J6" s="957" t="s">
        <v>190</v>
      </c>
      <c r="K6" s="957" t="s">
        <v>190</v>
      </c>
      <c r="L6" s="957" t="s">
        <v>190</v>
      </c>
      <c r="M6" s="957" t="s">
        <v>190</v>
      </c>
      <c r="N6" s="957" t="s">
        <v>190</v>
      </c>
      <c r="O6" s="957" t="s">
        <v>190</v>
      </c>
      <c r="P6" s="957" t="s">
        <v>190</v>
      </c>
      <c r="Q6" s="957" t="s">
        <v>190</v>
      </c>
      <c r="R6" s="957" t="s">
        <v>190</v>
      </c>
      <c r="S6" s="957" t="s">
        <v>190</v>
      </c>
      <c r="T6" s="957" t="s">
        <v>190</v>
      </c>
      <c r="U6" s="957" t="s">
        <v>190</v>
      </c>
      <c r="V6" s="957" t="s">
        <v>190</v>
      </c>
      <c r="W6" s="957" t="s">
        <v>190</v>
      </c>
      <c r="X6" s="957" t="s">
        <v>190</v>
      </c>
      <c r="Y6" s="957" t="s">
        <v>190</v>
      </c>
      <c r="Z6" s="957" t="s">
        <v>190</v>
      </c>
      <c r="AA6" s="957" t="s">
        <v>190</v>
      </c>
      <c r="AB6" s="957" t="s">
        <v>190</v>
      </c>
      <c r="AC6" s="957" t="s">
        <v>190</v>
      </c>
      <c r="AD6" s="957" t="s">
        <v>190</v>
      </c>
      <c r="AE6" s="957" t="s">
        <v>190</v>
      </c>
      <c r="AF6" s="957" t="s">
        <v>190</v>
      </c>
      <c r="AG6" s="957" t="s">
        <v>190</v>
      </c>
      <c r="AH6" s="957" t="s">
        <v>190</v>
      </c>
      <c r="AI6" s="957" t="s">
        <v>190</v>
      </c>
      <c r="AJ6" s="957" t="s">
        <v>190</v>
      </c>
      <c r="AK6" s="957" t="s">
        <v>190</v>
      </c>
      <c r="AL6" s="957" t="s">
        <v>190</v>
      </c>
      <c r="AM6" s="957" t="s">
        <v>190</v>
      </c>
      <c r="AN6" s="957" t="s">
        <v>190</v>
      </c>
      <c r="AO6" s="957" t="s">
        <v>190</v>
      </c>
      <c r="AP6" s="957" t="s">
        <v>190</v>
      </c>
      <c r="AQ6" s="957" t="s">
        <v>190</v>
      </c>
      <c r="AR6" s="957" t="s">
        <v>190</v>
      </c>
      <c r="AS6" s="957" t="s">
        <v>190</v>
      </c>
      <c r="AT6" s="957" t="s">
        <v>190</v>
      </c>
      <c r="AU6" s="957" t="s">
        <v>190</v>
      </c>
      <c r="AV6" s="957" t="s">
        <v>190</v>
      </c>
      <c r="AW6" s="957" t="s">
        <v>190</v>
      </c>
      <c r="AX6" s="957" t="s">
        <v>190</v>
      </c>
      <c r="AY6" s="957" t="s">
        <v>190</v>
      </c>
      <c r="AZ6" s="957" t="s">
        <v>190</v>
      </c>
      <c r="BA6" s="957" t="s">
        <v>190</v>
      </c>
      <c r="BB6" s="957" t="s">
        <v>190</v>
      </c>
      <c r="BC6" s="957" t="s">
        <v>190</v>
      </c>
      <c r="BD6" s="957" t="s">
        <v>190</v>
      </c>
      <c r="BE6" s="957" t="s">
        <v>190</v>
      </c>
      <c r="BF6" s="957"/>
      <c r="BG6" s="957"/>
      <c r="BH6" s="957"/>
      <c r="BI6" s="957"/>
      <c r="BJ6" s="957"/>
    </row>
    <row r="7" spans="2:62" x14ac:dyDescent="0.3">
      <c r="B7" s="954"/>
      <c r="C7" s="959"/>
      <c r="D7" s="957">
        <v>45199</v>
      </c>
      <c r="E7" s="957">
        <v>45016</v>
      </c>
      <c r="F7" s="958"/>
      <c r="G7" s="958"/>
      <c r="H7" s="957">
        <v>45169</v>
      </c>
      <c r="I7" s="957">
        <v>45138</v>
      </c>
      <c r="J7" s="957">
        <v>45107</v>
      </c>
      <c r="K7" s="957">
        <v>45077</v>
      </c>
      <c r="L7" s="957">
        <v>45046</v>
      </c>
      <c r="M7" s="957">
        <v>45016</v>
      </c>
      <c r="N7" s="957">
        <v>44985</v>
      </c>
      <c r="O7" s="957">
        <v>44926</v>
      </c>
      <c r="P7" s="957">
        <v>44926</v>
      </c>
      <c r="Q7" s="957">
        <v>44895</v>
      </c>
      <c r="R7" s="957">
        <v>44865</v>
      </c>
      <c r="S7" s="957">
        <v>44834</v>
      </c>
      <c r="T7" s="957">
        <v>44804</v>
      </c>
      <c r="U7" s="957">
        <v>44773</v>
      </c>
      <c r="V7" s="957">
        <v>44742</v>
      </c>
      <c r="W7" s="957">
        <v>44712</v>
      </c>
      <c r="X7" s="957">
        <v>44681</v>
      </c>
      <c r="Y7" s="957">
        <v>44651</v>
      </c>
      <c r="Z7" s="957">
        <v>44620</v>
      </c>
      <c r="AA7" s="957">
        <v>44592</v>
      </c>
      <c r="AB7" s="957">
        <v>44561</v>
      </c>
      <c r="AC7" s="957">
        <v>44530</v>
      </c>
      <c r="AD7" s="957">
        <v>44500</v>
      </c>
      <c r="AE7" s="957">
        <v>44469</v>
      </c>
      <c r="AF7" s="957">
        <v>44439</v>
      </c>
      <c r="AG7" s="957">
        <v>44408</v>
      </c>
      <c r="AH7" s="957">
        <v>44377</v>
      </c>
      <c r="AI7" s="957">
        <v>44347</v>
      </c>
      <c r="AJ7" s="957">
        <v>44316</v>
      </c>
      <c r="AK7" s="957">
        <v>44286</v>
      </c>
      <c r="AL7" s="957">
        <v>44255</v>
      </c>
      <c r="AM7" s="957">
        <v>44227</v>
      </c>
      <c r="AN7" s="957">
        <v>44196</v>
      </c>
      <c r="AO7" s="957">
        <v>44165</v>
      </c>
      <c r="AP7" s="957">
        <v>44135</v>
      </c>
      <c r="AQ7" s="957">
        <v>44104</v>
      </c>
      <c r="AR7" s="957">
        <v>44074</v>
      </c>
      <c r="AS7" s="957">
        <v>44043</v>
      </c>
      <c r="AT7" s="957">
        <v>44012</v>
      </c>
      <c r="AU7" s="957">
        <v>43982</v>
      </c>
      <c r="AV7" s="957">
        <v>43951</v>
      </c>
      <c r="AW7" s="957">
        <v>43921</v>
      </c>
      <c r="AX7" s="957">
        <v>43890</v>
      </c>
      <c r="AY7" s="957">
        <v>43861</v>
      </c>
      <c r="AZ7" s="957">
        <v>43830</v>
      </c>
      <c r="BA7" s="957">
        <v>43799</v>
      </c>
      <c r="BB7" s="957">
        <v>43769</v>
      </c>
      <c r="BC7" s="957">
        <v>43738</v>
      </c>
      <c r="BD7" s="957">
        <v>43708</v>
      </c>
      <c r="BE7" s="957">
        <v>43677</v>
      </c>
      <c r="BF7" s="957">
        <v>43646</v>
      </c>
      <c r="BG7" s="957">
        <v>43616</v>
      </c>
      <c r="BH7" s="957">
        <v>43585</v>
      </c>
      <c r="BI7" s="957">
        <v>43555</v>
      </c>
      <c r="BJ7" s="957">
        <v>43373</v>
      </c>
    </row>
    <row r="8" spans="2:62" x14ac:dyDescent="0.25">
      <c r="B8" s="992" t="s">
        <v>559</v>
      </c>
      <c r="C8" s="993"/>
      <c r="D8" s="960"/>
      <c r="E8" s="1017"/>
      <c r="F8" s="962"/>
      <c r="G8" s="962"/>
      <c r="H8" s="961"/>
      <c r="I8" s="961"/>
      <c r="J8" s="961"/>
      <c r="K8" s="961"/>
      <c r="L8" s="961"/>
      <c r="M8" s="961"/>
      <c r="N8" s="961"/>
      <c r="O8" s="961"/>
      <c r="P8" s="961"/>
      <c r="Q8" s="961"/>
      <c r="R8" s="961"/>
      <c r="S8" s="961"/>
      <c r="T8" s="961"/>
      <c r="U8" s="961"/>
      <c r="V8" s="961"/>
      <c r="W8" s="961"/>
      <c r="X8" s="961"/>
      <c r="Y8" s="961"/>
      <c r="Z8" s="961"/>
      <c r="AA8" s="961"/>
      <c r="AB8" s="961"/>
      <c r="AC8" s="961"/>
      <c r="AD8" s="961"/>
      <c r="AE8" s="961"/>
      <c r="AF8" s="961"/>
      <c r="AG8" s="961"/>
      <c r="AH8" s="961"/>
      <c r="AI8" s="961"/>
      <c r="AJ8" s="961"/>
      <c r="AK8" s="961"/>
      <c r="AL8" s="961"/>
      <c r="AM8" s="961"/>
      <c r="AN8" s="961"/>
      <c r="AO8" s="961"/>
      <c r="AP8" s="961"/>
      <c r="AQ8" s="961"/>
      <c r="AR8" s="961"/>
      <c r="AS8" s="961"/>
      <c r="AT8" s="961"/>
      <c r="AU8" s="961"/>
      <c r="AV8" s="961"/>
      <c r="AW8" s="961"/>
      <c r="AX8" s="961"/>
      <c r="AY8" s="961"/>
      <c r="AZ8" s="961"/>
      <c r="BA8" s="961"/>
      <c r="BB8" s="961"/>
      <c r="BC8" s="961"/>
      <c r="BD8" s="961"/>
      <c r="BE8" s="961"/>
      <c r="BF8" s="961"/>
      <c r="BG8" s="961"/>
      <c r="BH8" s="961"/>
      <c r="BI8" s="961"/>
      <c r="BJ8" s="961"/>
    </row>
    <row r="9" spans="2:62" x14ac:dyDescent="0.25">
      <c r="B9" s="994" t="s">
        <v>587</v>
      </c>
      <c r="C9" s="995"/>
      <c r="D9" s="963">
        <f>SUM(D10)</f>
        <v>6359681378.3870964</v>
      </c>
      <c r="E9" s="1018">
        <v>7514342094.3870964</v>
      </c>
      <c r="F9" s="962"/>
      <c r="G9" s="962"/>
      <c r="H9" s="964">
        <v>6678913167.3870964</v>
      </c>
      <c r="I9" s="964">
        <v>5067371419.3870964</v>
      </c>
      <c r="J9" s="964">
        <v>3773866058.3870964</v>
      </c>
      <c r="K9" s="964">
        <v>10071270017.587097</v>
      </c>
      <c r="L9" s="964">
        <v>8436821636.5870962</v>
      </c>
      <c r="M9" s="964">
        <v>7514342094.3870964</v>
      </c>
      <c r="N9" s="964">
        <v>8258481078.3870964</v>
      </c>
      <c r="O9" s="964">
        <v>6549039666.3870964</v>
      </c>
      <c r="P9" s="964">
        <v>5093959887.3870964</v>
      </c>
      <c r="Q9" s="964">
        <v>10031667160</v>
      </c>
      <c r="R9" s="964">
        <v>8258798168</v>
      </c>
      <c r="S9" s="964">
        <v>7522038687</v>
      </c>
      <c r="T9" s="964">
        <v>7320476076</v>
      </c>
      <c r="U9" s="964">
        <v>6166644453</v>
      </c>
      <c r="V9" s="964">
        <v>5361190338</v>
      </c>
      <c r="W9" s="964">
        <v>10883953189</v>
      </c>
      <c r="X9" s="964">
        <v>19248040573</v>
      </c>
      <c r="Y9" s="964">
        <v>20310541569.926598</v>
      </c>
      <c r="Z9" s="964">
        <v>21740055427.355167</v>
      </c>
      <c r="AA9" s="964">
        <v>20077090439.355167</v>
      </c>
      <c r="AB9" s="964">
        <v>18363448668.355167</v>
      </c>
      <c r="AC9" s="964">
        <v>19733510288.355167</v>
      </c>
      <c r="AD9" s="964">
        <v>18452598532.355167</v>
      </c>
      <c r="AE9" s="964">
        <v>16854717439</v>
      </c>
      <c r="AF9" s="964">
        <v>18035970913</v>
      </c>
      <c r="AG9" s="964">
        <v>18599105860</v>
      </c>
      <c r="AH9" s="964">
        <v>17517833866</v>
      </c>
      <c r="AI9" s="964">
        <v>20449419707</v>
      </c>
      <c r="AJ9" s="964">
        <v>20998153517</v>
      </c>
      <c r="AK9" s="964">
        <v>19881321203</v>
      </c>
      <c r="AL9" s="964">
        <v>18506891810.516129</v>
      </c>
      <c r="AM9" s="964">
        <v>18984252876.516129</v>
      </c>
      <c r="AN9" s="964">
        <v>16800379428</v>
      </c>
      <c r="AO9" s="964">
        <v>18406132947</v>
      </c>
      <c r="AP9" s="964">
        <v>18592380809</v>
      </c>
      <c r="AQ9" s="964">
        <v>18066781758</v>
      </c>
      <c r="AR9" s="964">
        <v>16994369216</v>
      </c>
      <c r="AS9" s="964">
        <v>17410319391</v>
      </c>
      <c r="AT9" s="964">
        <v>16530742224.666668</v>
      </c>
      <c r="AU9" s="964">
        <v>19174855917</v>
      </c>
      <c r="AV9" s="964">
        <v>19612569966</v>
      </c>
      <c r="AW9" s="964">
        <v>18828514374</v>
      </c>
      <c r="AX9" s="964">
        <v>17271609055</v>
      </c>
      <c r="AY9" s="964">
        <v>17537432731</v>
      </c>
      <c r="AZ9" s="964">
        <v>16721437808</v>
      </c>
      <c r="BA9" s="964">
        <v>18899934011</v>
      </c>
      <c r="BB9" s="964">
        <v>19573995367</v>
      </c>
      <c r="BC9" s="964">
        <v>18867440950.333332</v>
      </c>
      <c r="BD9" s="964">
        <v>17386832570.333332</v>
      </c>
      <c r="BE9" s="964">
        <v>17364046662.333332</v>
      </c>
      <c r="BF9" s="964">
        <v>16242413675.333332</v>
      </c>
      <c r="BG9" s="964">
        <v>17110990529.333332</v>
      </c>
      <c r="BH9" s="964">
        <v>17588293668</v>
      </c>
      <c r="BI9" s="964">
        <v>16888979110</v>
      </c>
      <c r="BJ9" s="964">
        <v>16908462231</v>
      </c>
    </row>
    <row r="10" spans="2:62" x14ac:dyDescent="0.25">
      <c r="B10" s="996" t="s">
        <v>345</v>
      </c>
      <c r="C10" s="997"/>
      <c r="D10" s="965">
        <f>SUM(D11:D19)</f>
        <v>6359681378.3870964</v>
      </c>
      <c r="E10" s="1018">
        <v>7514342094.3870964</v>
      </c>
      <c r="F10" s="943"/>
      <c r="G10" s="943"/>
      <c r="H10" s="944">
        <v>6678913167.3870964</v>
      </c>
      <c r="I10" s="944">
        <v>5067371419.3870964</v>
      </c>
      <c r="J10" s="944">
        <v>3773866058.3870964</v>
      </c>
      <c r="K10" s="944">
        <v>10071270017.587097</v>
      </c>
      <c r="L10" s="944">
        <v>8436821636.5870962</v>
      </c>
      <c r="M10" s="944">
        <v>7514342094.3870964</v>
      </c>
      <c r="N10" s="944">
        <v>8258481078.3870964</v>
      </c>
      <c r="O10" s="944">
        <v>6549039666.3870964</v>
      </c>
      <c r="P10" s="944">
        <v>5093959887.3870964</v>
      </c>
      <c r="Q10" s="944">
        <v>10031667160</v>
      </c>
      <c r="R10" s="944">
        <v>8258798168</v>
      </c>
      <c r="S10" s="944">
        <v>7522038687</v>
      </c>
      <c r="T10" s="944">
        <v>7320476076</v>
      </c>
      <c r="U10" s="944">
        <v>6166644453</v>
      </c>
      <c r="V10" s="944">
        <v>5361190338</v>
      </c>
      <c r="W10" s="944">
        <v>10883953189</v>
      </c>
      <c r="X10" s="944">
        <v>19248040573</v>
      </c>
      <c r="Y10" s="944">
        <v>20310541569.926598</v>
      </c>
      <c r="Z10" s="944">
        <v>21740055427.355167</v>
      </c>
      <c r="AA10" s="944">
        <v>20077090439.355167</v>
      </c>
      <c r="AB10" s="944">
        <v>18363448668.355167</v>
      </c>
      <c r="AC10" s="944">
        <v>19733510288.355167</v>
      </c>
      <c r="AD10" s="944">
        <v>18452598532.355167</v>
      </c>
      <c r="AE10" s="944">
        <v>16854717439</v>
      </c>
      <c r="AF10" s="944">
        <v>18035970913</v>
      </c>
      <c r="AG10" s="944">
        <v>18599105860</v>
      </c>
      <c r="AH10" s="944">
        <v>17517833866</v>
      </c>
      <c r="AI10" s="944">
        <v>20449419707</v>
      </c>
      <c r="AJ10" s="944">
        <v>20998153517</v>
      </c>
      <c r="AK10" s="944">
        <v>19881321203</v>
      </c>
      <c r="AL10" s="944">
        <v>18506891810.516129</v>
      </c>
      <c r="AM10" s="944">
        <v>18984252876.516129</v>
      </c>
      <c r="AN10" s="944">
        <v>16800379428</v>
      </c>
      <c r="AO10" s="944">
        <v>18406132947</v>
      </c>
      <c r="AP10" s="944">
        <v>18592380809</v>
      </c>
      <c r="AQ10" s="944">
        <v>18066781758</v>
      </c>
      <c r="AR10" s="944">
        <v>16994369216</v>
      </c>
      <c r="AS10" s="944">
        <v>17410319391</v>
      </c>
      <c r="AT10" s="944">
        <v>16530742224.666668</v>
      </c>
      <c r="AU10" s="944">
        <v>19174855917</v>
      </c>
      <c r="AV10" s="944">
        <v>19612569966</v>
      </c>
      <c r="AW10" s="944">
        <v>18828514374</v>
      </c>
      <c r="AX10" s="944">
        <v>17271609055</v>
      </c>
      <c r="AY10" s="944">
        <v>17537432731</v>
      </c>
      <c r="AZ10" s="944">
        <v>16721437808</v>
      </c>
      <c r="BA10" s="944">
        <v>18899934011</v>
      </c>
      <c r="BB10" s="944">
        <v>19573995367</v>
      </c>
      <c r="BC10" s="944">
        <v>18867440950.333332</v>
      </c>
      <c r="BD10" s="944">
        <v>17386832570.333332</v>
      </c>
      <c r="BE10" s="944">
        <v>17364046662.333332</v>
      </c>
      <c r="BF10" s="944">
        <v>16242413675.333332</v>
      </c>
      <c r="BG10" s="944">
        <v>17110990529.333332</v>
      </c>
      <c r="BH10" s="944">
        <v>17588293668</v>
      </c>
      <c r="BI10" s="944">
        <v>16888979110</v>
      </c>
      <c r="BJ10" s="944">
        <v>16908462231</v>
      </c>
    </row>
    <row r="11" spans="2:62" x14ac:dyDescent="0.25">
      <c r="B11" s="966" t="s">
        <v>139</v>
      </c>
      <c r="C11" s="967" t="s">
        <v>140</v>
      </c>
      <c r="D11" s="968">
        <v>183934253</v>
      </c>
      <c r="E11" s="1018">
        <v>6600292869</v>
      </c>
      <c r="F11" s="943"/>
      <c r="G11" s="943"/>
      <c r="H11" s="944">
        <v>2851107399</v>
      </c>
      <c r="I11" s="944">
        <v>1306217807</v>
      </c>
      <c r="J11" s="944">
        <v>252035565</v>
      </c>
      <c r="K11" s="944">
        <v>8948087862</v>
      </c>
      <c r="L11" s="944">
        <v>7419852219</v>
      </c>
      <c r="M11" s="944">
        <v>6600292869</v>
      </c>
      <c r="N11" s="944">
        <v>7301161155</v>
      </c>
      <c r="O11" s="944">
        <v>5675897817</v>
      </c>
      <c r="P11" s="944">
        <v>4270178043</v>
      </c>
      <c r="Q11" s="944">
        <v>8574843908</v>
      </c>
      <c r="R11" s="944">
        <v>6819620106</v>
      </c>
      <c r="S11" s="944">
        <v>5844117112</v>
      </c>
      <c r="T11" s="944">
        <v>6490184877</v>
      </c>
      <c r="U11" s="944">
        <v>4867442093</v>
      </c>
      <c r="V11" s="944">
        <v>4000124007</v>
      </c>
      <c r="W11" s="944">
        <v>9203795122</v>
      </c>
      <c r="X11" s="944">
        <v>7796263409</v>
      </c>
      <c r="Y11" s="944">
        <v>3475941194</v>
      </c>
      <c r="Z11" s="944">
        <v>4833205736</v>
      </c>
      <c r="AA11" s="944">
        <v>3208128235</v>
      </c>
      <c r="AB11" s="944">
        <v>2570042753</v>
      </c>
      <c r="AC11" s="944">
        <v>3424526737</v>
      </c>
      <c r="AD11" s="944">
        <v>4441950318</v>
      </c>
      <c r="AE11" s="944">
        <v>2854415260</v>
      </c>
      <c r="AF11" s="944">
        <v>3368991934</v>
      </c>
      <c r="AG11" s="944">
        <v>4195898108</v>
      </c>
      <c r="AH11" s="944">
        <v>3142167737</v>
      </c>
      <c r="AI11" s="944">
        <v>5996812892</v>
      </c>
      <c r="AJ11" s="944">
        <v>6357316888</v>
      </c>
      <c r="AK11" s="944">
        <v>5618303006</v>
      </c>
      <c r="AL11" s="944">
        <v>4177154020</v>
      </c>
      <c r="AM11" s="944">
        <v>4641937620</v>
      </c>
      <c r="AN11" s="944">
        <v>3491691590</v>
      </c>
      <c r="AO11" s="944">
        <v>4970130932</v>
      </c>
      <c r="AP11" s="944">
        <v>5325649262</v>
      </c>
      <c r="AQ11" s="944">
        <v>4729988820</v>
      </c>
      <c r="AR11" s="944">
        <v>3171810726</v>
      </c>
      <c r="AS11" s="944">
        <v>3604981209</v>
      </c>
      <c r="AT11" s="944">
        <v>3171322445</v>
      </c>
      <c r="AU11" s="944">
        <v>5674669958</v>
      </c>
      <c r="AV11" s="944">
        <v>6028160139</v>
      </c>
      <c r="AW11" s="944">
        <v>5283285853</v>
      </c>
      <c r="AX11" s="944">
        <v>3647401604</v>
      </c>
      <c r="AY11" s="944">
        <v>3987047245</v>
      </c>
      <c r="AZ11" s="944">
        <v>3096110529</v>
      </c>
      <c r="BA11" s="944">
        <v>5311765398</v>
      </c>
      <c r="BB11" s="944">
        <v>6031548805</v>
      </c>
      <c r="BC11" s="944">
        <v>5336580742</v>
      </c>
      <c r="BD11" s="944">
        <v>3800816878</v>
      </c>
      <c r="BE11" s="944">
        <v>4072802703</v>
      </c>
      <c r="BF11" s="944">
        <v>3117090432</v>
      </c>
      <c r="BG11" s="944">
        <v>4374117736</v>
      </c>
      <c r="BH11" s="944">
        <v>4758119136</v>
      </c>
      <c r="BI11" s="944">
        <v>4102910222</v>
      </c>
      <c r="BJ11" s="944">
        <v>4832813848</v>
      </c>
    </row>
    <row r="12" spans="2:62" x14ac:dyDescent="0.25">
      <c r="B12" s="966" t="s">
        <v>145</v>
      </c>
      <c r="C12" s="967" t="s">
        <v>556</v>
      </c>
      <c r="D12" s="968">
        <v>5300000000</v>
      </c>
      <c r="E12" s="1018">
        <v>345671000</v>
      </c>
      <c r="F12" s="943"/>
      <c r="G12" s="943"/>
      <c r="H12" s="944">
        <v>2900000000</v>
      </c>
      <c r="I12" s="944">
        <v>2900000000</v>
      </c>
      <c r="J12" s="944">
        <v>2900000000</v>
      </c>
      <c r="K12" s="944">
        <v>345671000</v>
      </c>
      <c r="L12" s="944">
        <v>345671000</v>
      </c>
      <c r="M12" s="944">
        <v>345671000</v>
      </c>
      <c r="N12" s="944">
        <v>345671000</v>
      </c>
      <c r="O12" s="944">
        <v>345671000</v>
      </c>
      <c r="P12" s="944">
        <v>345671000</v>
      </c>
      <c r="Q12" s="944">
        <v>881384720</v>
      </c>
      <c r="R12" s="944">
        <v>881384720</v>
      </c>
      <c r="S12" s="944">
        <v>1146426220</v>
      </c>
      <c r="T12" s="944">
        <v>265041500</v>
      </c>
      <c r="U12" s="944">
        <v>769375000</v>
      </c>
      <c r="V12" s="944">
        <v>1083941700</v>
      </c>
      <c r="W12" s="944">
        <v>1184877700</v>
      </c>
      <c r="X12" s="944">
        <v>11096474390</v>
      </c>
      <c r="Y12" s="944">
        <v>16549379020</v>
      </c>
      <c r="Z12" s="944">
        <v>16524479020</v>
      </c>
      <c r="AA12" s="944">
        <v>16524479020</v>
      </c>
      <c r="AB12" s="944">
        <v>15524479020</v>
      </c>
      <c r="AC12" s="944">
        <v>15524479020</v>
      </c>
      <c r="AD12" s="944">
        <v>13257353520</v>
      </c>
      <c r="AE12" s="944">
        <v>13257353520</v>
      </c>
      <c r="AF12" s="944">
        <v>14257353520</v>
      </c>
      <c r="AG12" s="944">
        <v>14145962020</v>
      </c>
      <c r="AH12" s="944">
        <v>14164679120</v>
      </c>
      <c r="AI12" s="944">
        <v>14164679120</v>
      </c>
      <c r="AJ12" s="944">
        <v>14316063120</v>
      </c>
      <c r="AK12" s="944">
        <v>13995361520</v>
      </c>
      <c r="AL12" s="944">
        <v>13995361520</v>
      </c>
      <c r="AM12" s="944">
        <v>14043658220</v>
      </c>
      <c r="AN12" s="944">
        <v>13043658220</v>
      </c>
      <c r="AO12" s="944">
        <v>13043658220</v>
      </c>
      <c r="AP12" s="944">
        <v>12910783720</v>
      </c>
      <c r="AQ12" s="944">
        <v>12977293620</v>
      </c>
      <c r="AR12" s="944">
        <v>13383972420</v>
      </c>
      <c r="AS12" s="944">
        <v>13383972420</v>
      </c>
      <c r="AT12" s="944">
        <v>13166161720</v>
      </c>
      <c r="AU12" s="944">
        <v>13166161720</v>
      </c>
      <c r="AV12" s="944">
        <v>13166161720</v>
      </c>
      <c r="AW12" s="944">
        <v>13165361720</v>
      </c>
      <c r="AX12" s="944">
        <v>13165361720</v>
      </c>
      <c r="AY12" s="944">
        <v>13165361720</v>
      </c>
      <c r="AZ12" s="944">
        <v>13165361720</v>
      </c>
      <c r="BA12" s="944">
        <v>13165361720</v>
      </c>
      <c r="BB12" s="944">
        <v>13165361720</v>
      </c>
      <c r="BC12" s="944">
        <v>13165361720</v>
      </c>
      <c r="BD12" s="944">
        <v>13165361720</v>
      </c>
      <c r="BE12" s="944">
        <v>12936649720</v>
      </c>
      <c r="BF12" s="944">
        <v>12936649720</v>
      </c>
      <c r="BG12" s="944">
        <v>12490042720</v>
      </c>
      <c r="BH12" s="944">
        <v>12490042720</v>
      </c>
      <c r="BI12" s="944">
        <v>12469515620</v>
      </c>
      <c r="BJ12" s="944">
        <v>11781982620</v>
      </c>
    </row>
    <row r="13" spans="2:62" x14ac:dyDescent="0.25">
      <c r="B13" s="966" t="s">
        <v>181</v>
      </c>
      <c r="C13" s="969" t="s">
        <v>612</v>
      </c>
      <c r="D13" s="968">
        <v>19789757.387096405</v>
      </c>
      <c r="E13" s="1018">
        <v>25967754.387096405</v>
      </c>
      <c r="F13" s="943"/>
      <c r="G13" s="943"/>
      <c r="H13" s="944">
        <v>5212810.387096405</v>
      </c>
      <c r="I13" s="944">
        <v>4353582.387096405</v>
      </c>
      <c r="J13" s="944">
        <v>2939784.387096405</v>
      </c>
      <c r="K13" s="944">
        <v>2195047.5870962143</v>
      </c>
      <c r="L13" s="944">
        <v>3127006.5870962143</v>
      </c>
      <c r="M13" s="944">
        <v>25967754.387096405</v>
      </c>
      <c r="N13" s="944">
        <v>4497439.387096405</v>
      </c>
      <c r="O13" s="944">
        <v>3831682.387096405</v>
      </c>
      <c r="P13" s="944">
        <v>26437042.387096405</v>
      </c>
      <c r="Q13" s="944">
        <v>4481044</v>
      </c>
      <c r="R13" s="944">
        <v>13412340</v>
      </c>
      <c r="S13" s="944">
        <v>17011931</v>
      </c>
      <c r="T13" s="944">
        <v>18966968</v>
      </c>
      <c r="U13" s="944">
        <v>18352409</v>
      </c>
      <c r="V13" s="944">
        <v>11114881</v>
      </c>
      <c r="W13" s="944">
        <v>147814839</v>
      </c>
      <c r="X13" s="944">
        <v>14768736</v>
      </c>
      <c r="Y13" s="944">
        <v>14267216.926595688</v>
      </c>
      <c r="Z13" s="944">
        <v>3468749.3551673889</v>
      </c>
      <c r="AA13" s="944">
        <v>17135488.355167389</v>
      </c>
      <c r="AB13" s="944">
        <v>2446990.3551673889</v>
      </c>
      <c r="AC13" s="944">
        <v>1468780.3551669121</v>
      </c>
      <c r="AD13" s="944">
        <v>12671077.355166912</v>
      </c>
      <c r="AE13" s="944">
        <v>4302339</v>
      </c>
      <c r="AF13" s="944">
        <v>4739603</v>
      </c>
      <c r="AG13" s="944">
        <v>5543682</v>
      </c>
      <c r="AH13" s="944">
        <v>1237889</v>
      </c>
      <c r="AI13" s="944">
        <v>551873</v>
      </c>
      <c r="AJ13" s="944">
        <v>0</v>
      </c>
      <c r="AK13" s="944">
        <v>1310832</v>
      </c>
      <c r="AL13" s="944">
        <v>3674540.51612854</v>
      </c>
      <c r="AM13" s="944">
        <v>9860518.5161294937</v>
      </c>
      <c r="AN13" s="944">
        <v>580847</v>
      </c>
      <c r="AO13" s="944">
        <v>432506</v>
      </c>
      <c r="AP13" s="944">
        <v>712313</v>
      </c>
      <c r="AQ13" s="944">
        <v>1983640</v>
      </c>
      <c r="AR13" s="944">
        <v>49677</v>
      </c>
      <c r="AS13" s="944">
        <v>110000</v>
      </c>
      <c r="AT13" s="944">
        <v>109999.66666698456</v>
      </c>
      <c r="AU13" s="944">
        <v>65076622</v>
      </c>
      <c r="AV13" s="944">
        <v>50939971</v>
      </c>
      <c r="AW13" s="944">
        <v>56908604</v>
      </c>
      <c r="AX13" s="944">
        <v>38040025</v>
      </c>
      <c r="AY13" s="944">
        <v>14643483</v>
      </c>
      <c r="AZ13" s="944">
        <v>544261</v>
      </c>
      <c r="BA13" s="944">
        <v>6711025</v>
      </c>
      <c r="BB13" s="944">
        <v>12790354</v>
      </c>
      <c r="BC13" s="944">
        <v>17271886.333332062</v>
      </c>
      <c r="BD13" s="944">
        <v>10413203.333332062</v>
      </c>
      <c r="BE13" s="944">
        <v>1457858.3333330154</v>
      </c>
      <c r="BF13" s="944">
        <v>6864988.3333330154</v>
      </c>
      <c r="BG13" s="944">
        <v>2004208.3333330154</v>
      </c>
      <c r="BH13" s="944">
        <v>110000</v>
      </c>
      <c r="BI13" s="944">
        <v>1874917</v>
      </c>
      <c r="BJ13" s="944">
        <v>13037159</v>
      </c>
    </row>
    <row r="14" spans="2:62" x14ac:dyDescent="0.25">
      <c r="B14" s="966" t="s">
        <v>191</v>
      </c>
      <c r="C14" s="967" t="s">
        <v>142</v>
      </c>
      <c r="D14" s="965">
        <v>0</v>
      </c>
      <c r="E14" s="1018">
        <v>0</v>
      </c>
      <c r="F14" s="943"/>
      <c r="G14" s="943"/>
      <c r="H14" s="944">
        <v>0</v>
      </c>
      <c r="I14" s="944">
        <v>0</v>
      </c>
      <c r="J14" s="944">
        <v>0</v>
      </c>
      <c r="K14" s="944">
        <v>0</v>
      </c>
      <c r="L14" s="944">
        <v>0</v>
      </c>
      <c r="M14" s="944">
        <v>0</v>
      </c>
      <c r="N14" s="944">
        <v>0</v>
      </c>
      <c r="O14" s="944">
        <v>0</v>
      </c>
      <c r="P14" s="944">
        <v>0</v>
      </c>
      <c r="Q14" s="944">
        <v>0</v>
      </c>
      <c r="R14" s="944">
        <v>0</v>
      </c>
      <c r="S14" s="944">
        <v>0</v>
      </c>
      <c r="T14" s="944">
        <v>0</v>
      </c>
      <c r="U14" s="944">
        <v>0</v>
      </c>
      <c r="V14" s="944">
        <v>0</v>
      </c>
      <c r="W14" s="944">
        <v>0</v>
      </c>
      <c r="X14" s="944">
        <v>0</v>
      </c>
      <c r="Y14" s="944">
        <v>0</v>
      </c>
      <c r="Z14" s="944">
        <v>0</v>
      </c>
      <c r="AA14" s="944">
        <v>0</v>
      </c>
      <c r="AB14" s="944">
        <v>0</v>
      </c>
      <c r="AC14" s="944">
        <v>0</v>
      </c>
      <c r="AD14" s="944">
        <v>0</v>
      </c>
      <c r="AE14" s="944">
        <v>0</v>
      </c>
      <c r="AF14" s="944">
        <v>0</v>
      </c>
      <c r="AG14" s="944">
        <v>0</v>
      </c>
      <c r="AH14" s="944">
        <v>0</v>
      </c>
      <c r="AI14" s="944">
        <v>0</v>
      </c>
      <c r="AJ14" s="944">
        <v>0</v>
      </c>
      <c r="AK14" s="944">
        <v>0</v>
      </c>
      <c r="AL14" s="944">
        <v>0</v>
      </c>
      <c r="AM14" s="944">
        <v>0</v>
      </c>
      <c r="AN14" s="944">
        <v>0</v>
      </c>
      <c r="AO14" s="944">
        <v>0</v>
      </c>
      <c r="AP14" s="944">
        <v>0</v>
      </c>
      <c r="AQ14" s="944">
        <v>0</v>
      </c>
      <c r="AR14" s="944">
        <v>0</v>
      </c>
      <c r="AS14" s="944">
        <v>0</v>
      </c>
      <c r="AT14" s="944">
        <v>0</v>
      </c>
      <c r="AU14" s="944">
        <v>0</v>
      </c>
      <c r="AV14" s="944">
        <v>0</v>
      </c>
      <c r="AW14" s="944">
        <v>0</v>
      </c>
      <c r="AX14" s="944">
        <v>0</v>
      </c>
      <c r="AY14" s="944">
        <v>0</v>
      </c>
      <c r="AZ14" s="944">
        <v>0</v>
      </c>
      <c r="BA14" s="944">
        <v>0</v>
      </c>
      <c r="BB14" s="944">
        <v>0</v>
      </c>
      <c r="BC14" s="944">
        <v>0</v>
      </c>
      <c r="BD14" s="944">
        <v>0</v>
      </c>
      <c r="BE14" s="944">
        <v>0</v>
      </c>
      <c r="BF14" s="944">
        <v>0</v>
      </c>
      <c r="BG14" s="944">
        <v>0</v>
      </c>
      <c r="BH14" s="944">
        <v>0</v>
      </c>
      <c r="BI14" s="944">
        <v>0</v>
      </c>
      <c r="BJ14" s="944">
        <v>0</v>
      </c>
    </row>
    <row r="15" spans="2:62" x14ac:dyDescent="0.25">
      <c r="B15" s="966" t="s">
        <v>183</v>
      </c>
      <c r="C15" s="967" t="s">
        <v>584</v>
      </c>
      <c r="D15" s="968">
        <v>557290680</v>
      </c>
      <c r="E15" s="1018">
        <v>354969758</v>
      </c>
      <c r="F15" s="943"/>
      <c r="G15" s="943"/>
      <c r="H15" s="944">
        <v>513553190</v>
      </c>
      <c r="I15" s="944">
        <v>470636882</v>
      </c>
      <c r="J15" s="944">
        <v>427750443</v>
      </c>
      <c r="K15" s="944">
        <v>451768844</v>
      </c>
      <c r="L15" s="944">
        <v>402394195</v>
      </c>
      <c r="M15" s="944">
        <v>354969758</v>
      </c>
      <c r="N15" s="944">
        <v>323167331</v>
      </c>
      <c r="O15" s="944">
        <v>286786927</v>
      </c>
      <c r="P15" s="944">
        <v>247861308</v>
      </c>
      <c r="Q15" s="944">
        <v>223910753</v>
      </c>
      <c r="R15" s="944">
        <v>216763566</v>
      </c>
      <c r="S15" s="944">
        <v>174502805</v>
      </c>
      <c r="T15" s="944">
        <v>131887820</v>
      </c>
      <c r="U15" s="944">
        <v>105024104</v>
      </c>
      <c r="V15" s="944">
        <v>77758575</v>
      </c>
      <c r="W15" s="944">
        <v>65605422</v>
      </c>
      <c r="X15" s="944">
        <v>108735278</v>
      </c>
      <c r="Y15" s="944">
        <v>95858807</v>
      </c>
      <c r="Z15" s="944">
        <v>88492228</v>
      </c>
      <c r="AA15" s="944">
        <v>78881897</v>
      </c>
      <c r="AB15" s="944">
        <v>65234625</v>
      </c>
      <c r="AC15" s="944">
        <v>65204390</v>
      </c>
      <c r="AD15" s="944">
        <v>55033685</v>
      </c>
      <c r="AE15" s="944">
        <v>48544162</v>
      </c>
      <c r="AF15" s="944">
        <v>40732304</v>
      </c>
      <c r="AG15" s="944">
        <v>34051394</v>
      </c>
      <c r="AH15" s="944">
        <v>31358954</v>
      </c>
      <c r="AI15" s="944">
        <v>29615286</v>
      </c>
      <c r="AJ15" s="944">
        <v>132967393</v>
      </c>
      <c r="AK15" s="944">
        <v>120310886</v>
      </c>
      <c r="AL15" s="944">
        <v>106916792</v>
      </c>
      <c r="AM15" s="944">
        <v>99955546</v>
      </c>
      <c r="AN15" s="944">
        <v>89596004</v>
      </c>
      <c r="AO15" s="944">
        <v>95239149</v>
      </c>
      <c r="AP15" s="944">
        <v>81856778</v>
      </c>
      <c r="AQ15" s="944">
        <v>70609598</v>
      </c>
      <c r="AR15" s="944">
        <v>58887844</v>
      </c>
      <c r="AS15" s="944">
        <v>47965434</v>
      </c>
      <c r="AT15" s="944">
        <v>38431157</v>
      </c>
      <c r="AU15" s="944">
        <v>32070199</v>
      </c>
      <c r="AV15" s="944">
        <v>203143492</v>
      </c>
      <c r="AW15" s="944">
        <v>197003862</v>
      </c>
      <c r="AX15" s="944">
        <v>183403498</v>
      </c>
      <c r="AY15" s="944">
        <v>165735660</v>
      </c>
      <c r="AZ15" s="944">
        <v>148541728</v>
      </c>
      <c r="BA15" s="944">
        <v>150917227</v>
      </c>
      <c r="BB15" s="944">
        <v>130675979</v>
      </c>
      <c r="BC15" s="944">
        <v>112741943</v>
      </c>
      <c r="BD15" s="944">
        <v>92817956</v>
      </c>
      <c r="BE15" s="944">
        <v>72543510</v>
      </c>
      <c r="BF15" s="944">
        <v>57326114</v>
      </c>
      <c r="BG15" s="944">
        <v>39802971</v>
      </c>
      <c r="BH15" s="944">
        <v>202006259</v>
      </c>
      <c r="BI15" s="944">
        <v>183366046</v>
      </c>
      <c r="BJ15" s="944">
        <v>82517647</v>
      </c>
    </row>
    <row r="16" spans="2:62" x14ac:dyDescent="0.25">
      <c r="B16" s="966" t="s">
        <v>193</v>
      </c>
      <c r="C16" s="967" t="s">
        <v>148</v>
      </c>
      <c r="D16" s="968">
        <v>0</v>
      </c>
      <c r="E16" s="1018">
        <v>0</v>
      </c>
      <c r="F16" s="943"/>
      <c r="G16" s="943"/>
      <c r="H16" s="944">
        <v>0</v>
      </c>
      <c r="I16" s="944">
        <v>0</v>
      </c>
      <c r="J16" s="944">
        <v>0</v>
      </c>
      <c r="K16" s="944">
        <v>0</v>
      </c>
      <c r="L16" s="944">
        <v>0</v>
      </c>
      <c r="M16" s="944">
        <v>0</v>
      </c>
      <c r="N16" s="944">
        <v>0</v>
      </c>
      <c r="O16" s="944">
        <v>0</v>
      </c>
      <c r="P16" s="944">
        <v>0</v>
      </c>
      <c r="Q16" s="944">
        <v>0</v>
      </c>
      <c r="R16" s="944">
        <v>0</v>
      </c>
      <c r="S16" s="944">
        <v>0</v>
      </c>
      <c r="T16" s="944">
        <v>0</v>
      </c>
      <c r="U16" s="944">
        <v>0</v>
      </c>
      <c r="V16" s="944">
        <v>0</v>
      </c>
      <c r="W16" s="944">
        <v>0</v>
      </c>
      <c r="X16" s="944">
        <v>0</v>
      </c>
      <c r="Y16" s="944">
        <v>0</v>
      </c>
      <c r="Z16" s="944">
        <v>0</v>
      </c>
      <c r="AA16" s="944">
        <v>0</v>
      </c>
      <c r="AB16" s="944">
        <v>0</v>
      </c>
      <c r="AC16" s="944">
        <v>0</v>
      </c>
      <c r="AD16" s="944">
        <v>0</v>
      </c>
      <c r="AE16" s="944">
        <v>0</v>
      </c>
      <c r="AF16" s="944">
        <v>0</v>
      </c>
      <c r="AG16" s="944">
        <v>0</v>
      </c>
      <c r="AH16" s="944">
        <v>0</v>
      </c>
      <c r="AI16" s="944">
        <v>0</v>
      </c>
      <c r="AJ16" s="944">
        <v>0</v>
      </c>
      <c r="AK16" s="944">
        <v>0</v>
      </c>
      <c r="AL16" s="944">
        <v>0</v>
      </c>
      <c r="AM16" s="944">
        <v>5100040</v>
      </c>
      <c r="AN16" s="944">
        <v>0</v>
      </c>
      <c r="AO16" s="944">
        <v>0</v>
      </c>
      <c r="AP16" s="944">
        <v>0</v>
      </c>
      <c r="AQ16" s="944">
        <v>0</v>
      </c>
      <c r="AR16" s="944">
        <v>0</v>
      </c>
      <c r="AS16" s="944">
        <v>0</v>
      </c>
      <c r="AT16" s="944">
        <v>0</v>
      </c>
      <c r="AU16" s="944">
        <v>0</v>
      </c>
      <c r="AV16" s="944">
        <v>0</v>
      </c>
      <c r="AW16" s="944">
        <v>0</v>
      </c>
      <c r="AX16" s="944">
        <v>0</v>
      </c>
      <c r="AY16" s="944">
        <v>0</v>
      </c>
      <c r="AZ16" s="944">
        <v>0</v>
      </c>
      <c r="BA16" s="944">
        <v>0</v>
      </c>
      <c r="BB16" s="944">
        <v>0</v>
      </c>
      <c r="BC16" s="944">
        <v>0</v>
      </c>
      <c r="BD16" s="944">
        <v>0</v>
      </c>
      <c r="BE16" s="944">
        <v>0</v>
      </c>
      <c r="BF16" s="944">
        <v>0</v>
      </c>
      <c r="BG16" s="944">
        <v>0</v>
      </c>
      <c r="BH16" s="944">
        <v>0</v>
      </c>
      <c r="BI16" s="944">
        <v>43378310</v>
      </c>
      <c r="BJ16" s="944">
        <v>0</v>
      </c>
    </row>
    <row r="17" spans="1:62" x14ac:dyDescent="0.25">
      <c r="B17" s="966" t="s">
        <v>187</v>
      </c>
      <c r="C17" s="969" t="s">
        <v>560</v>
      </c>
      <c r="D17" s="968">
        <v>289943248</v>
      </c>
      <c r="E17" s="1018">
        <v>177494833</v>
      </c>
      <c r="F17" s="943"/>
      <c r="G17" s="943"/>
      <c r="H17" s="944">
        <v>285899841</v>
      </c>
      <c r="I17" s="944">
        <v>318821066</v>
      </c>
      <c r="J17" s="944">
        <v>172470946</v>
      </c>
      <c r="K17" s="944">
        <v>177664377</v>
      </c>
      <c r="L17" s="944">
        <v>176719764</v>
      </c>
      <c r="M17" s="944">
        <v>177494833</v>
      </c>
      <c r="N17" s="944">
        <v>174940120</v>
      </c>
      <c r="O17" s="944">
        <v>177057733</v>
      </c>
      <c r="P17" s="944">
        <v>180882244</v>
      </c>
      <c r="Q17" s="944">
        <v>238204543</v>
      </c>
      <c r="R17" s="944">
        <v>268277354</v>
      </c>
      <c r="S17" s="944">
        <v>324543219</v>
      </c>
      <c r="T17" s="944">
        <v>294652037</v>
      </c>
      <c r="U17" s="944">
        <v>340781930</v>
      </c>
      <c r="V17" s="944">
        <v>169249955</v>
      </c>
      <c r="W17" s="944">
        <v>173448016</v>
      </c>
      <c r="X17" s="944">
        <v>177849956</v>
      </c>
      <c r="Y17" s="944">
        <v>168402282</v>
      </c>
      <c r="Z17" s="944">
        <v>172639131</v>
      </c>
      <c r="AA17" s="944">
        <v>176846406</v>
      </c>
      <c r="AB17" s="944">
        <v>178382430</v>
      </c>
      <c r="AC17" s="944">
        <v>223158158</v>
      </c>
      <c r="AD17" s="944">
        <v>234028531</v>
      </c>
      <c r="AE17" s="944">
        <v>278577383</v>
      </c>
      <c r="AF17" s="944">
        <v>253434873</v>
      </c>
      <c r="AG17" s="944">
        <v>152153708</v>
      </c>
      <c r="AH17" s="944">
        <v>155475186</v>
      </c>
      <c r="AI17" s="944">
        <v>149116115</v>
      </c>
      <c r="AJ17" s="944">
        <v>144522274</v>
      </c>
      <c r="AK17" s="944">
        <v>141554099</v>
      </c>
      <c r="AL17" s="944">
        <v>133086305</v>
      </c>
      <c r="AM17" s="944">
        <v>135124849</v>
      </c>
      <c r="AN17" s="944">
        <v>140156187</v>
      </c>
      <c r="AO17" s="944">
        <v>184685345</v>
      </c>
      <c r="AP17" s="944">
        <v>204081189</v>
      </c>
      <c r="AQ17" s="944">
        <v>255559260</v>
      </c>
      <c r="AR17" s="944">
        <v>256241366</v>
      </c>
      <c r="AS17" s="944">
        <v>295928320</v>
      </c>
      <c r="AT17" s="944">
        <v>118822133</v>
      </c>
      <c r="AU17" s="944">
        <v>118419963</v>
      </c>
      <c r="AV17" s="944">
        <v>117788597</v>
      </c>
      <c r="AW17" s="944">
        <v>120130255</v>
      </c>
      <c r="AX17" s="944">
        <v>125530051</v>
      </c>
      <c r="AY17" s="944">
        <v>130500744</v>
      </c>
      <c r="AZ17" s="944">
        <v>135553505</v>
      </c>
      <c r="BA17" s="944">
        <v>157562209</v>
      </c>
      <c r="BB17" s="944">
        <v>165674861</v>
      </c>
      <c r="BC17" s="944">
        <v>206048159</v>
      </c>
      <c r="BD17" s="944">
        <v>190698870</v>
      </c>
      <c r="BE17" s="944">
        <v>204214302</v>
      </c>
      <c r="BF17" s="944">
        <v>93687861</v>
      </c>
      <c r="BG17" s="944">
        <v>94013510</v>
      </c>
      <c r="BH17" s="944">
        <v>97033561</v>
      </c>
      <c r="BI17" s="944">
        <v>85527595</v>
      </c>
      <c r="BJ17" s="944">
        <v>182705917</v>
      </c>
    </row>
    <row r="18" spans="1:62" x14ac:dyDescent="0.25">
      <c r="A18" s="322"/>
      <c r="B18" s="970" t="s">
        <v>192</v>
      </c>
      <c r="C18" s="969" t="s">
        <v>607</v>
      </c>
      <c r="D18" s="968">
        <v>0</v>
      </c>
      <c r="E18" s="1018">
        <v>0</v>
      </c>
      <c r="F18" s="943"/>
      <c r="G18" s="943"/>
      <c r="H18" s="944">
        <v>114416487</v>
      </c>
      <c r="I18" s="944">
        <v>57714502</v>
      </c>
      <c r="J18" s="944">
        <v>0</v>
      </c>
      <c r="K18" s="944">
        <v>135937007</v>
      </c>
      <c r="L18" s="944">
        <v>79111572</v>
      </c>
      <c r="M18" s="944">
        <v>0</v>
      </c>
      <c r="N18" s="944">
        <v>100147953</v>
      </c>
      <c r="O18" s="944">
        <v>50898427</v>
      </c>
      <c r="P18" s="944">
        <v>0</v>
      </c>
      <c r="Q18" s="944">
        <v>87239742</v>
      </c>
      <c r="R18" s="944">
        <v>43327192</v>
      </c>
      <c r="S18" s="944">
        <v>0</v>
      </c>
      <c r="T18" s="944">
        <v>104305474</v>
      </c>
      <c r="U18" s="944">
        <v>50592857</v>
      </c>
      <c r="V18" s="944">
        <v>0</v>
      </c>
      <c r="W18" s="944">
        <v>92188140</v>
      </c>
      <c r="X18" s="944">
        <v>46701944</v>
      </c>
      <c r="Y18" s="944">
        <v>0</v>
      </c>
      <c r="Z18" s="944">
        <v>94129103</v>
      </c>
      <c r="AA18" s="944">
        <v>48642943</v>
      </c>
      <c r="AB18" s="944">
        <v>0</v>
      </c>
      <c r="AC18" s="944">
        <v>473757673</v>
      </c>
      <c r="AD18" s="944">
        <v>430916531</v>
      </c>
      <c r="AE18" s="944">
        <v>391336095</v>
      </c>
      <c r="AF18" s="944">
        <v>90607219</v>
      </c>
      <c r="AG18" s="944">
        <v>45529888</v>
      </c>
      <c r="AH18" s="944">
        <v>0</v>
      </c>
      <c r="AI18" s="944">
        <v>86462171</v>
      </c>
      <c r="AJ18" s="944">
        <v>42684102</v>
      </c>
      <c r="AK18" s="944">
        <v>0</v>
      </c>
      <c r="AL18" s="944">
        <v>83426013</v>
      </c>
      <c r="AM18" s="944">
        <v>41952373</v>
      </c>
      <c r="AN18" s="944">
        <v>0</v>
      </c>
      <c r="AO18" s="944">
        <v>80254045</v>
      </c>
      <c r="AP18" s="944">
        <v>37564797</v>
      </c>
      <c r="AQ18" s="944">
        <v>0</v>
      </c>
      <c r="AR18" s="944">
        <v>91679003</v>
      </c>
      <c r="AS18" s="944">
        <v>46092948</v>
      </c>
      <c r="AT18" s="944">
        <v>0</v>
      </c>
      <c r="AU18" s="944">
        <v>83217725</v>
      </c>
      <c r="AV18" s="944">
        <v>40414567</v>
      </c>
      <c r="AW18" s="944">
        <v>0</v>
      </c>
      <c r="AX18" s="944">
        <v>80354937</v>
      </c>
      <c r="AY18" s="944">
        <v>40183389</v>
      </c>
      <c r="AZ18" s="944">
        <v>141879845</v>
      </c>
      <c r="BA18" s="944">
        <v>77714152</v>
      </c>
      <c r="BB18" s="944">
        <v>38041368</v>
      </c>
      <c r="BC18" s="944">
        <v>0</v>
      </c>
      <c r="BD18" s="944">
        <v>97310633</v>
      </c>
      <c r="BE18" s="944">
        <v>46769979</v>
      </c>
      <c r="BF18" s="944">
        <v>0</v>
      </c>
      <c r="BG18" s="944">
        <v>80515124</v>
      </c>
      <c r="BH18" s="944">
        <v>38741132</v>
      </c>
      <c r="BI18" s="944">
        <v>0</v>
      </c>
      <c r="BJ18" s="944">
        <v>0</v>
      </c>
    </row>
    <row r="19" spans="1:62" x14ac:dyDescent="0.25">
      <c r="B19" s="966" t="s">
        <v>185</v>
      </c>
      <c r="C19" s="969" t="s">
        <v>353</v>
      </c>
      <c r="D19" s="968">
        <v>8723440</v>
      </c>
      <c r="E19" s="1018">
        <v>9945880</v>
      </c>
      <c r="F19" s="943"/>
      <c r="G19" s="943"/>
      <c r="H19" s="944">
        <v>8723440</v>
      </c>
      <c r="I19" s="944">
        <v>9627580</v>
      </c>
      <c r="J19" s="944">
        <v>18669320</v>
      </c>
      <c r="K19" s="944">
        <v>9945880</v>
      </c>
      <c r="L19" s="944">
        <v>9945880</v>
      </c>
      <c r="M19" s="944">
        <v>9945880</v>
      </c>
      <c r="N19" s="944">
        <v>8896080</v>
      </c>
      <c r="O19" s="944">
        <v>8896080</v>
      </c>
      <c r="P19" s="944">
        <v>22930250</v>
      </c>
      <c r="Q19" s="944">
        <v>21602450</v>
      </c>
      <c r="R19" s="944">
        <v>16012890</v>
      </c>
      <c r="S19" s="944">
        <v>15437400</v>
      </c>
      <c r="T19" s="944">
        <v>15437400</v>
      </c>
      <c r="U19" s="944">
        <v>15076060</v>
      </c>
      <c r="V19" s="944">
        <v>19001220</v>
      </c>
      <c r="W19" s="944">
        <v>16223950</v>
      </c>
      <c r="X19" s="944">
        <v>7246860</v>
      </c>
      <c r="Y19" s="944">
        <v>6693050</v>
      </c>
      <c r="Z19" s="944">
        <v>23641460</v>
      </c>
      <c r="AA19" s="944">
        <v>22976450</v>
      </c>
      <c r="AB19" s="944">
        <v>22862850</v>
      </c>
      <c r="AC19" s="944">
        <v>20915530</v>
      </c>
      <c r="AD19" s="944">
        <v>20644870</v>
      </c>
      <c r="AE19" s="944">
        <v>20188680</v>
      </c>
      <c r="AF19" s="944">
        <v>20111460</v>
      </c>
      <c r="AG19" s="944">
        <v>19967060</v>
      </c>
      <c r="AH19" s="944">
        <v>22914980</v>
      </c>
      <c r="AI19" s="944">
        <v>22182250</v>
      </c>
      <c r="AJ19" s="944">
        <v>4599740</v>
      </c>
      <c r="AK19" s="944">
        <v>4480860</v>
      </c>
      <c r="AL19" s="944">
        <v>7272620</v>
      </c>
      <c r="AM19" s="944">
        <v>6663710</v>
      </c>
      <c r="AN19" s="944">
        <v>34696580</v>
      </c>
      <c r="AO19" s="944">
        <v>31732750</v>
      </c>
      <c r="AP19" s="944">
        <v>31732750</v>
      </c>
      <c r="AQ19" s="944">
        <v>31346820</v>
      </c>
      <c r="AR19" s="944">
        <v>31728180</v>
      </c>
      <c r="AS19" s="944">
        <v>31269060</v>
      </c>
      <c r="AT19" s="944">
        <v>35894770</v>
      </c>
      <c r="AU19" s="944">
        <v>35239730</v>
      </c>
      <c r="AV19" s="944">
        <v>5961480</v>
      </c>
      <c r="AW19" s="944">
        <v>5824080</v>
      </c>
      <c r="AX19" s="944">
        <v>31517220</v>
      </c>
      <c r="AY19" s="944">
        <v>33960490</v>
      </c>
      <c r="AZ19" s="944">
        <v>33446220</v>
      </c>
      <c r="BA19" s="944">
        <v>29902280</v>
      </c>
      <c r="BB19" s="944">
        <v>29902280</v>
      </c>
      <c r="BC19" s="944">
        <v>29436500</v>
      </c>
      <c r="BD19" s="944">
        <v>29413310</v>
      </c>
      <c r="BE19" s="944">
        <v>29608590</v>
      </c>
      <c r="BF19" s="944">
        <v>30794560</v>
      </c>
      <c r="BG19" s="944">
        <v>30494260</v>
      </c>
      <c r="BH19" s="944">
        <v>2240860</v>
      </c>
      <c r="BI19" s="944">
        <v>2406400</v>
      </c>
      <c r="BJ19" s="944">
        <v>15405040</v>
      </c>
    </row>
    <row r="20" spans="1:62" x14ac:dyDescent="0.25">
      <c r="B20" s="994" t="s">
        <v>358</v>
      </c>
      <c r="C20" s="995"/>
      <c r="D20" s="965">
        <f>SUM(D23,D28,D21)</f>
        <v>404440728356</v>
      </c>
      <c r="E20" s="1018">
        <v>406456143724</v>
      </c>
      <c r="F20" s="943"/>
      <c r="G20" s="943"/>
      <c r="H20" s="944">
        <v>404885825285</v>
      </c>
      <c r="I20" s="944">
        <v>405325700201</v>
      </c>
      <c r="J20" s="944">
        <v>405765062247</v>
      </c>
      <c r="K20" s="944">
        <v>405724143716</v>
      </c>
      <c r="L20" s="944">
        <v>406147109381</v>
      </c>
      <c r="M20" s="944">
        <v>406456143724</v>
      </c>
      <c r="N20" s="944">
        <v>406886982911</v>
      </c>
      <c r="O20" s="944">
        <v>407326868206</v>
      </c>
      <c r="P20" s="944">
        <v>407772314391</v>
      </c>
      <c r="Q20" s="944">
        <v>408082437433</v>
      </c>
      <c r="R20" s="944">
        <v>408528463543</v>
      </c>
      <c r="S20" s="944">
        <v>408709239074</v>
      </c>
      <c r="T20" s="944">
        <v>409636752519</v>
      </c>
      <c r="U20" s="944">
        <v>409578967441</v>
      </c>
      <c r="V20" s="944">
        <v>409708190648</v>
      </c>
      <c r="W20" s="944">
        <v>410009168678</v>
      </c>
      <c r="X20" s="944">
        <v>400544060913</v>
      </c>
      <c r="Y20" s="944">
        <v>398906952480</v>
      </c>
      <c r="Z20" s="944">
        <v>399352967304</v>
      </c>
      <c r="AA20" s="944">
        <v>399797774682</v>
      </c>
      <c r="AB20" s="944">
        <v>400234026776</v>
      </c>
      <c r="AC20" s="944">
        <v>400679849894</v>
      </c>
      <c r="AD20" s="944">
        <v>400802261045</v>
      </c>
      <c r="AE20" s="944">
        <v>401247566717</v>
      </c>
      <c r="AF20" s="944">
        <v>301464270384</v>
      </c>
      <c r="AG20" s="944">
        <v>301783200579</v>
      </c>
      <c r="AH20" s="944">
        <v>302102749362</v>
      </c>
      <c r="AI20" s="944">
        <v>302427579047</v>
      </c>
      <c r="AJ20" s="944">
        <v>302720810927</v>
      </c>
      <c r="AK20" s="944">
        <v>303016058675</v>
      </c>
      <c r="AL20" s="944">
        <v>303276846350</v>
      </c>
      <c r="AM20" s="944">
        <v>303595543273</v>
      </c>
      <c r="AN20" s="944">
        <v>303919046193</v>
      </c>
      <c r="AO20" s="944">
        <v>304227925819</v>
      </c>
      <c r="AP20" s="944">
        <v>304539235916</v>
      </c>
      <c r="AQ20" s="944">
        <v>304594616817</v>
      </c>
      <c r="AR20" s="944">
        <v>304829551002</v>
      </c>
      <c r="AS20" s="944">
        <v>305149567347</v>
      </c>
      <c r="AT20" s="944">
        <v>305462317113</v>
      </c>
      <c r="AU20" s="944">
        <v>305757189546</v>
      </c>
      <c r="AV20" s="944">
        <v>306060654346</v>
      </c>
      <c r="AW20" s="944">
        <v>306374373980</v>
      </c>
      <c r="AX20" s="944">
        <v>306696330042</v>
      </c>
      <c r="AY20" s="944">
        <v>307017901370</v>
      </c>
      <c r="AZ20" s="944">
        <v>307340204482</v>
      </c>
      <c r="BA20" s="944">
        <v>307586028803</v>
      </c>
      <c r="BB20" s="944">
        <v>307907181800</v>
      </c>
      <c r="BC20" s="944">
        <v>308229098313</v>
      </c>
      <c r="BD20" s="944">
        <v>308549991097</v>
      </c>
      <c r="BE20" s="944">
        <v>308833599335</v>
      </c>
      <c r="BF20" s="944">
        <v>309128925377</v>
      </c>
      <c r="BG20" s="944">
        <v>309792315466</v>
      </c>
      <c r="BH20" s="944">
        <v>310110170802</v>
      </c>
      <c r="BI20" s="944">
        <v>310403330918</v>
      </c>
      <c r="BJ20" s="944">
        <v>312210101695</v>
      </c>
    </row>
    <row r="21" spans="1:62" x14ac:dyDescent="0.25">
      <c r="B21" s="996" t="s">
        <v>346</v>
      </c>
      <c r="C21" s="997"/>
      <c r="D21" s="965">
        <f>D22</f>
        <v>14032325520</v>
      </c>
      <c r="E21" s="1018">
        <v>13507247520</v>
      </c>
      <c r="F21" s="943"/>
      <c r="G21" s="943"/>
      <c r="H21" s="944">
        <v>14032325520</v>
      </c>
      <c r="I21" s="944">
        <v>14032325520</v>
      </c>
      <c r="J21" s="944">
        <v>14032325520</v>
      </c>
      <c r="K21" s="944">
        <v>13620837520</v>
      </c>
      <c r="L21" s="944">
        <v>13620837520</v>
      </c>
      <c r="M21" s="944">
        <v>13507247520</v>
      </c>
      <c r="N21" s="944">
        <v>13507247520</v>
      </c>
      <c r="O21" s="944">
        <v>13507247520</v>
      </c>
      <c r="P21" s="944">
        <v>13507247520</v>
      </c>
      <c r="Q21" s="944">
        <v>13371533800</v>
      </c>
      <c r="R21" s="944">
        <v>13371533800</v>
      </c>
      <c r="S21" s="944">
        <v>13106492300</v>
      </c>
      <c r="T21" s="944">
        <v>13587877020</v>
      </c>
      <c r="U21" s="944">
        <v>13083543520</v>
      </c>
      <c r="V21" s="944">
        <v>12768976820</v>
      </c>
      <c r="W21" s="944">
        <v>12623930820</v>
      </c>
      <c r="X21" s="944">
        <v>2712334130</v>
      </c>
      <c r="Y21" s="944">
        <v>659429500</v>
      </c>
      <c r="Z21" s="944">
        <v>659429500</v>
      </c>
      <c r="AA21" s="944">
        <v>659429500</v>
      </c>
      <c r="AB21" s="944">
        <v>659429500</v>
      </c>
      <c r="AC21" s="944">
        <v>659429500</v>
      </c>
      <c r="AD21" s="944">
        <v>345671000</v>
      </c>
      <c r="AE21" s="944">
        <v>345671000</v>
      </c>
      <c r="AF21" s="944">
        <v>345671000</v>
      </c>
      <c r="AG21" s="944">
        <v>345671000</v>
      </c>
      <c r="AH21" s="944">
        <v>345671000</v>
      </c>
      <c r="AI21" s="944">
        <v>345671000</v>
      </c>
      <c r="AJ21" s="944">
        <v>345671000</v>
      </c>
      <c r="AK21" s="944">
        <v>345671000</v>
      </c>
      <c r="AL21" s="944">
        <v>345671000</v>
      </c>
      <c r="AM21" s="944">
        <v>345671000</v>
      </c>
      <c r="AN21" s="944">
        <v>345671000</v>
      </c>
      <c r="AO21" s="944">
        <v>345671000</v>
      </c>
      <c r="AP21" s="944">
        <v>345671000</v>
      </c>
      <c r="AQ21" s="944">
        <v>87327000</v>
      </c>
      <c r="AR21" s="944">
        <v>0</v>
      </c>
      <c r="AS21" s="944">
        <v>0</v>
      </c>
      <c r="AT21" s="944">
        <v>0</v>
      </c>
      <c r="AU21" s="944">
        <v>0</v>
      </c>
      <c r="AV21" s="944">
        <v>0</v>
      </c>
      <c r="AW21" s="944">
        <v>0</v>
      </c>
      <c r="AX21" s="944">
        <v>0</v>
      </c>
      <c r="AY21" s="944">
        <v>0</v>
      </c>
      <c r="AZ21" s="944">
        <v>0</v>
      </c>
      <c r="BA21" s="944">
        <v>0</v>
      </c>
      <c r="BB21" s="944">
        <v>0</v>
      </c>
      <c r="BC21" s="944">
        <v>0</v>
      </c>
      <c r="BD21" s="944">
        <v>0</v>
      </c>
      <c r="BE21" s="944">
        <v>0</v>
      </c>
      <c r="BF21" s="944">
        <v>0</v>
      </c>
      <c r="BG21" s="944">
        <v>345671000</v>
      </c>
      <c r="BH21" s="944">
        <v>345671000</v>
      </c>
      <c r="BI21" s="944">
        <v>345671000</v>
      </c>
      <c r="BJ21" s="944">
        <v>345671000</v>
      </c>
    </row>
    <row r="22" spans="1:62" x14ac:dyDescent="0.25">
      <c r="B22" s="966" t="s">
        <v>139</v>
      </c>
      <c r="C22" s="967" t="s">
        <v>615</v>
      </c>
      <c r="D22" s="968">
        <v>14032325520</v>
      </c>
      <c r="E22" s="1018">
        <v>13507247520</v>
      </c>
      <c r="F22" s="943"/>
      <c r="G22" s="943"/>
      <c r="H22" s="944">
        <v>14032325520</v>
      </c>
      <c r="I22" s="944">
        <v>14032325520</v>
      </c>
      <c r="J22" s="944">
        <v>14032325520</v>
      </c>
      <c r="K22" s="944">
        <v>13620837520</v>
      </c>
      <c r="L22" s="944">
        <v>13620837520</v>
      </c>
      <c r="M22" s="944">
        <v>13507247520</v>
      </c>
      <c r="N22" s="944">
        <v>13507247520</v>
      </c>
      <c r="O22" s="944">
        <v>13507247520</v>
      </c>
      <c r="P22" s="944">
        <v>13507247520</v>
      </c>
      <c r="Q22" s="944">
        <v>13371533800</v>
      </c>
      <c r="R22" s="944">
        <v>13371533800</v>
      </c>
      <c r="S22" s="944">
        <v>13106492300</v>
      </c>
      <c r="T22" s="944">
        <v>13587877020</v>
      </c>
      <c r="U22" s="944">
        <v>13083543520</v>
      </c>
      <c r="V22" s="944">
        <v>12768976820</v>
      </c>
      <c r="W22" s="944">
        <v>12623930820</v>
      </c>
      <c r="X22" s="944">
        <v>2712334130</v>
      </c>
      <c r="Y22" s="944">
        <v>659429500</v>
      </c>
      <c r="Z22" s="944">
        <v>659429500</v>
      </c>
      <c r="AA22" s="944">
        <v>659429500</v>
      </c>
      <c r="AB22" s="944">
        <v>659429500</v>
      </c>
      <c r="AC22" s="944">
        <v>659429500</v>
      </c>
      <c r="AD22" s="944">
        <v>345671000</v>
      </c>
      <c r="AE22" s="944">
        <v>345671000</v>
      </c>
      <c r="AF22" s="944">
        <v>345671000</v>
      </c>
      <c r="AG22" s="944">
        <v>345671000</v>
      </c>
      <c r="AH22" s="944">
        <v>345671000</v>
      </c>
      <c r="AI22" s="944">
        <v>345671000</v>
      </c>
      <c r="AJ22" s="944">
        <v>345671000</v>
      </c>
      <c r="AK22" s="944">
        <v>345671000</v>
      </c>
      <c r="AL22" s="944">
        <v>345671000</v>
      </c>
      <c r="AM22" s="944">
        <v>345671000</v>
      </c>
      <c r="AN22" s="944">
        <v>345671000</v>
      </c>
      <c r="AO22" s="944">
        <v>345671000</v>
      </c>
      <c r="AP22" s="944">
        <v>345671000</v>
      </c>
      <c r="AQ22" s="944">
        <v>87327000</v>
      </c>
      <c r="AR22" s="944">
        <v>0</v>
      </c>
      <c r="AS22" s="944">
        <v>0</v>
      </c>
      <c r="AT22" s="944">
        <v>0</v>
      </c>
      <c r="AU22" s="944">
        <v>0</v>
      </c>
      <c r="AV22" s="944">
        <v>0</v>
      </c>
      <c r="AW22" s="944">
        <v>0</v>
      </c>
      <c r="AX22" s="944">
        <v>0</v>
      </c>
      <c r="AY22" s="944">
        <v>0</v>
      </c>
      <c r="AZ22" s="944">
        <v>0</v>
      </c>
      <c r="BA22" s="944">
        <v>0</v>
      </c>
      <c r="BB22" s="944">
        <v>0</v>
      </c>
      <c r="BC22" s="944">
        <v>0</v>
      </c>
      <c r="BD22" s="944">
        <v>0</v>
      </c>
      <c r="BE22" s="944">
        <v>0</v>
      </c>
      <c r="BF22" s="944">
        <v>0</v>
      </c>
      <c r="BG22" s="944">
        <v>345671000</v>
      </c>
      <c r="BH22" s="944">
        <v>345671000</v>
      </c>
      <c r="BI22" s="944">
        <v>345671000</v>
      </c>
      <c r="BJ22" s="944">
        <v>345671000</v>
      </c>
    </row>
    <row r="23" spans="1:62" x14ac:dyDescent="0.25">
      <c r="B23" s="996" t="s">
        <v>357</v>
      </c>
      <c r="C23" s="997"/>
      <c r="D23" s="965">
        <f>SUM(D24:D27)</f>
        <v>389735744829</v>
      </c>
      <c r="E23" s="1018">
        <v>392265097495</v>
      </c>
      <c r="F23" s="943"/>
      <c r="G23" s="943"/>
      <c r="H23" s="944">
        <v>390169431543</v>
      </c>
      <c r="I23" s="944">
        <v>390603118257</v>
      </c>
      <c r="J23" s="944">
        <v>391036804971</v>
      </c>
      <c r="K23" s="944">
        <v>391398021685</v>
      </c>
      <c r="L23" s="944">
        <v>391831559590</v>
      </c>
      <c r="M23" s="944">
        <v>392265097495</v>
      </c>
      <c r="N23" s="944">
        <v>392698635400</v>
      </c>
      <c r="O23" s="944">
        <v>393132173305</v>
      </c>
      <c r="P23" s="944">
        <v>393565711210</v>
      </c>
      <c r="Q23" s="944">
        <v>393999249115</v>
      </c>
      <c r="R23" s="944">
        <v>394432787020</v>
      </c>
      <c r="S23" s="944">
        <v>394866324925</v>
      </c>
      <c r="T23" s="944">
        <v>395299862830</v>
      </c>
      <c r="U23" s="944">
        <v>395733400735</v>
      </c>
      <c r="V23" s="944">
        <v>396166938640</v>
      </c>
      <c r="W23" s="944">
        <v>396600476545</v>
      </c>
      <c r="X23" s="944">
        <v>397034014450</v>
      </c>
      <c r="Y23" s="944">
        <v>397467552355</v>
      </c>
      <c r="Z23" s="944">
        <v>397901090260</v>
      </c>
      <c r="AA23" s="944">
        <v>398334628165</v>
      </c>
      <c r="AB23" s="944">
        <v>398768166070</v>
      </c>
      <c r="AC23" s="944">
        <v>399201703975</v>
      </c>
      <c r="AD23" s="944">
        <v>399635241880</v>
      </c>
      <c r="AE23" s="944">
        <v>400068779785</v>
      </c>
      <c r="AF23" s="944">
        <v>300345786560</v>
      </c>
      <c r="AG23" s="944">
        <v>300660527880</v>
      </c>
      <c r="AH23" s="944">
        <v>300975269200</v>
      </c>
      <c r="AI23" s="944">
        <v>301290010520</v>
      </c>
      <c r="AJ23" s="944">
        <v>301604751840</v>
      </c>
      <c r="AK23" s="944">
        <v>301919493160</v>
      </c>
      <c r="AL23" s="944">
        <v>302234234480</v>
      </c>
      <c r="AM23" s="944">
        <v>302548975800</v>
      </c>
      <c r="AN23" s="944">
        <v>302863717120</v>
      </c>
      <c r="AO23" s="944">
        <v>303178458440</v>
      </c>
      <c r="AP23" s="944">
        <v>303493199760</v>
      </c>
      <c r="AQ23" s="944">
        <v>303807941080</v>
      </c>
      <c r="AR23" s="944">
        <v>304122682400</v>
      </c>
      <c r="AS23" s="944">
        <v>304437423720</v>
      </c>
      <c r="AT23" s="944">
        <v>304752165040</v>
      </c>
      <c r="AU23" s="944">
        <v>305066906360</v>
      </c>
      <c r="AV23" s="944">
        <v>305381647680</v>
      </c>
      <c r="AW23" s="944">
        <v>305696389000</v>
      </c>
      <c r="AX23" s="944">
        <v>306011130320</v>
      </c>
      <c r="AY23" s="944">
        <v>306325871640</v>
      </c>
      <c r="AZ23" s="944">
        <v>306640612960</v>
      </c>
      <c r="BA23" s="944">
        <v>306955354280</v>
      </c>
      <c r="BB23" s="944">
        <v>307270095600</v>
      </c>
      <c r="BC23" s="944">
        <v>307584836920</v>
      </c>
      <c r="BD23" s="944">
        <v>307899578240</v>
      </c>
      <c r="BE23" s="944">
        <v>308214319560</v>
      </c>
      <c r="BF23" s="944">
        <v>308529060880</v>
      </c>
      <c r="BG23" s="944">
        <v>308843802200</v>
      </c>
      <c r="BH23" s="944">
        <v>309158543520</v>
      </c>
      <c r="BI23" s="944">
        <v>309473284840</v>
      </c>
      <c r="BJ23" s="944">
        <v>311361732760</v>
      </c>
    </row>
    <row r="24" spans="1:62" x14ac:dyDescent="0.25">
      <c r="B24" s="966" t="s">
        <v>139</v>
      </c>
      <c r="C24" s="967" t="s">
        <v>163</v>
      </c>
      <c r="D24" s="965">
        <v>160120000000</v>
      </c>
      <c r="E24" s="1018">
        <v>160120000000</v>
      </c>
      <c r="F24" s="943"/>
      <c r="G24" s="943"/>
      <c r="H24" s="944">
        <v>160120000000</v>
      </c>
      <c r="I24" s="944">
        <v>160120000000</v>
      </c>
      <c r="J24" s="944">
        <v>160120000000</v>
      </c>
      <c r="K24" s="944">
        <v>160120000000</v>
      </c>
      <c r="L24" s="944">
        <v>160120000000</v>
      </c>
      <c r="M24" s="944">
        <v>160120000000</v>
      </c>
      <c r="N24" s="944">
        <v>160120000000</v>
      </c>
      <c r="O24" s="944">
        <v>160120000000</v>
      </c>
      <c r="P24" s="944">
        <v>160120000000</v>
      </c>
      <c r="Q24" s="944">
        <v>160120000000</v>
      </c>
      <c r="R24" s="944">
        <v>160120000000</v>
      </c>
      <c r="S24" s="944">
        <v>160120000000</v>
      </c>
      <c r="T24" s="944">
        <v>160120000000</v>
      </c>
      <c r="U24" s="944">
        <v>160120000000</v>
      </c>
      <c r="V24" s="944">
        <v>160120000000</v>
      </c>
      <c r="W24" s="944">
        <v>160120000000</v>
      </c>
      <c r="X24" s="944">
        <v>160120000000</v>
      </c>
      <c r="Y24" s="944">
        <v>160120000000</v>
      </c>
      <c r="Z24" s="944">
        <v>160120000000</v>
      </c>
      <c r="AA24" s="944">
        <v>160120000000</v>
      </c>
      <c r="AB24" s="944">
        <v>160120000000</v>
      </c>
      <c r="AC24" s="944">
        <v>160120000000</v>
      </c>
      <c r="AD24" s="944">
        <v>160120000000</v>
      </c>
      <c r="AE24" s="944">
        <v>160120000000</v>
      </c>
      <c r="AF24" s="944">
        <v>125979095104</v>
      </c>
      <c r="AG24" s="944">
        <v>125979095104</v>
      </c>
      <c r="AH24" s="944">
        <v>125979095104</v>
      </c>
      <c r="AI24" s="944">
        <v>125979095104</v>
      </c>
      <c r="AJ24" s="944">
        <v>125979095104</v>
      </c>
      <c r="AK24" s="944">
        <v>125979095104</v>
      </c>
      <c r="AL24" s="944">
        <v>125979095104</v>
      </c>
      <c r="AM24" s="944">
        <v>125979095104</v>
      </c>
      <c r="AN24" s="944">
        <v>125979095104</v>
      </c>
      <c r="AO24" s="944">
        <v>125979095104</v>
      </c>
      <c r="AP24" s="944">
        <v>125979095104</v>
      </c>
      <c r="AQ24" s="944">
        <v>125979095104</v>
      </c>
      <c r="AR24" s="944">
        <v>125979095104</v>
      </c>
      <c r="AS24" s="944">
        <v>125979095104</v>
      </c>
      <c r="AT24" s="944">
        <v>125979095104</v>
      </c>
      <c r="AU24" s="944">
        <v>125979095104</v>
      </c>
      <c r="AV24" s="944">
        <v>125979095104</v>
      </c>
      <c r="AW24" s="944">
        <v>125979095104</v>
      </c>
      <c r="AX24" s="944">
        <v>125979095104</v>
      </c>
      <c r="AY24" s="944">
        <v>125979095104</v>
      </c>
      <c r="AZ24" s="944">
        <v>125979095104</v>
      </c>
      <c r="BA24" s="944">
        <v>125979095104</v>
      </c>
      <c r="BB24" s="944">
        <v>125979095104</v>
      </c>
      <c r="BC24" s="944">
        <v>125979095104</v>
      </c>
      <c r="BD24" s="944">
        <v>125979095104</v>
      </c>
      <c r="BE24" s="944">
        <v>125979095104</v>
      </c>
      <c r="BF24" s="944">
        <v>125979095104</v>
      </c>
      <c r="BG24" s="944">
        <v>125979095104</v>
      </c>
      <c r="BH24" s="944">
        <v>125979095104</v>
      </c>
      <c r="BI24" s="944">
        <v>125979095104</v>
      </c>
      <c r="BJ24" s="944">
        <v>125979095104</v>
      </c>
    </row>
    <row r="25" spans="1:62" x14ac:dyDescent="0.25">
      <c r="B25" s="966" t="s">
        <v>145</v>
      </c>
      <c r="C25" s="967" t="s">
        <v>141</v>
      </c>
      <c r="D25" s="965">
        <v>240252470000</v>
      </c>
      <c r="E25" s="1018">
        <v>240180000000</v>
      </c>
      <c r="F25" s="943"/>
      <c r="G25" s="943"/>
      <c r="H25" s="944">
        <v>240252470000</v>
      </c>
      <c r="I25" s="944">
        <v>240252470000</v>
      </c>
      <c r="J25" s="944">
        <v>240252470000</v>
      </c>
      <c r="K25" s="944">
        <v>240180000000</v>
      </c>
      <c r="L25" s="944">
        <v>240180000000</v>
      </c>
      <c r="M25" s="944">
        <v>240180000000</v>
      </c>
      <c r="N25" s="944">
        <v>240180000000</v>
      </c>
      <c r="O25" s="944">
        <v>240180000000</v>
      </c>
      <c r="P25" s="944">
        <v>240180000000</v>
      </c>
      <c r="Q25" s="944">
        <v>240180000000</v>
      </c>
      <c r="R25" s="944">
        <v>240180000000</v>
      </c>
      <c r="S25" s="944">
        <v>240180000000</v>
      </c>
      <c r="T25" s="944">
        <v>240180000000</v>
      </c>
      <c r="U25" s="944">
        <v>240180000000</v>
      </c>
      <c r="V25" s="944">
        <v>240180000000</v>
      </c>
      <c r="W25" s="944">
        <v>240180000000</v>
      </c>
      <c r="X25" s="944">
        <v>240180000000</v>
      </c>
      <c r="Y25" s="944">
        <v>240180000000</v>
      </c>
      <c r="Z25" s="944">
        <v>240180000000</v>
      </c>
      <c r="AA25" s="944">
        <v>240180000000</v>
      </c>
      <c r="AB25" s="944">
        <v>240180000000</v>
      </c>
      <c r="AC25" s="944">
        <v>240180000000</v>
      </c>
      <c r="AD25" s="944">
        <v>240180000000</v>
      </c>
      <c r="AE25" s="944">
        <v>240180000000</v>
      </c>
      <c r="AF25" s="944">
        <v>188844792176</v>
      </c>
      <c r="AG25" s="944">
        <v>188844792176</v>
      </c>
      <c r="AH25" s="944">
        <v>188844792176</v>
      </c>
      <c r="AI25" s="944">
        <v>188844792176</v>
      </c>
      <c r="AJ25" s="944">
        <v>188844792176</v>
      </c>
      <c r="AK25" s="944">
        <v>188844792176</v>
      </c>
      <c r="AL25" s="944">
        <v>188844792176</v>
      </c>
      <c r="AM25" s="944">
        <v>188844792176</v>
      </c>
      <c r="AN25" s="944">
        <v>188844792176</v>
      </c>
      <c r="AO25" s="944">
        <v>188844792176</v>
      </c>
      <c r="AP25" s="944">
        <v>188844792176</v>
      </c>
      <c r="AQ25" s="944">
        <v>188844792176</v>
      </c>
      <c r="AR25" s="944">
        <v>188844792176</v>
      </c>
      <c r="AS25" s="944">
        <v>188844792176</v>
      </c>
      <c r="AT25" s="944">
        <v>188844792176</v>
      </c>
      <c r="AU25" s="944">
        <v>188844792176</v>
      </c>
      <c r="AV25" s="944">
        <v>188844792176</v>
      </c>
      <c r="AW25" s="944">
        <v>188844792176</v>
      </c>
      <c r="AX25" s="944">
        <v>188844792176</v>
      </c>
      <c r="AY25" s="944">
        <v>188844792176</v>
      </c>
      <c r="AZ25" s="944">
        <v>188844792176</v>
      </c>
      <c r="BA25" s="944">
        <v>188844792176</v>
      </c>
      <c r="BB25" s="944">
        <v>188844792176</v>
      </c>
      <c r="BC25" s="944">
        <v>188844792176</v>
      </c>
      <c r="BD25" s="944">
        <v>188844792176</v>
      </c>
      <c r="BE25" s="944">
        <v>188844792176</v>
      </c>
      <c r="BF25" s="944">
        <v>188844792176</v>
      </c>
      <c r="BG25" s="944">
        <v>188844792176</v>
      </c>
      <c r="BH25" s="944">
        <v>188844792176</v>
      </c>
      <c r="BI25" s="944">
        <v>188844792176</v>
      </c>
      <c r="BJ25" s="944">
        <v>188844792176</v>
      </c>
    </row>
    <row r="26" spans="1:62" x14ac:dyDescent="0.25">
      <c r="B26" s="971"/>
      <c r="C26" s="967" t="s">
        <v>596</v>
      </c>
      <c r="D26" s="972">
        <v>-10636725171</v>
      </c>
      <c r="E26" s="1018">
        <v>-8034902505</v>
      </c>
      <c r="F26" s="973"/>
      <c r="G26" s="943"/>
      <c r="H26" s="972">
        <v>-10203038457</v>
      </c>
      <c r="I26" s="972">
        <v>-9769351743</v>
      </c>
      <c r="J26" s="972">
        <v>-9335665029</v>
      </c>
      <c r="K26" s="972">
        <v>-8901978315</v>
      </c>
      <c r="L26" s="972">
        <v>-8468440410</v>
      </c>
      <c r="M26" s="972">
        <v>-8034902505</v>
      </c>
      <c r="N26" s="972">
        <v>-7601364600</v>
      </c>
      <c r="O26" s="972">
        <v>-7167826695</v>
      </c>
      <c r="P26" s="972">
        <v>-6734288790</v>
      </c>
      <c r="Q26" s="972">
        <v>-6300750885</v>
      </c>
      <c r="R26" s="972">
        <v>-5867212980</v>
      </c>
      <c r="S26" s="972">
        <v>-5433675075</v>
      </c>
      <c r="T26" s="972">
        <v>-5000137170</v>
      </c>
      <c r="U26" s="972">
        <v>-4566599265</v>
      </c>
      <c r="V26" s="972">
        <v>-4133061360</v>
      </c>
      <c r="W26" s="972">
        <v>-3699523455</v>
      </c>
      <c r="X26" s="972">
        <v>-3265985550</v>
      </c>
      <c r="Y26" s="972">
        <v>-2832447645</v>
      </c>
      <c r="Z26" s="972">
        <v>-2398909740</v>
      </c>
      <c r="AA26" s="972">
        <v>-1965371835</v>
      </c>
      <c r="AB26" s="972">
        <v>-1531833930</v>
      </c>
      <c r="AC26" s="972">
        <v>-1098296025</v>
      </c>
      <c r="AD26" s="972">
        <v>-664758120</v>
      </c>
      <c r="AE26" s="972">
        <v>-231220215</v>
      </c>
      <c r="AF26" s="972">
        <v>-14478100720</v>
      </c>
      <c r="AG26" s="972">
        <v>-14163359400</v>
      </c>
      <c r="AH26" s="972">
        <v>-13848618080</v>
      </c>
      <c r="AI26" s="972">
        <v>-13533876760</v>
      </c>
      <c r="AJ26" s="972">
        <v>-13219135440</v>
      </c>
      <c r="AK26" s="972">
        <v>-12904394120</v>
      </c>
      <c r="AL26" s="972">
        <v>-12589652800</v>
      </c>
      <c r="AM26" s="972">
        <v>-12274911480</v>
      </c>
      <c r="AN26" s="972">
        <v>-11960170160</v>
      </c>
      <c r="AO26" s="972">
        <v>-11645428840</v>
      </c>
      <c r="AP26" s="972">
        <v>-11330687520</v>
      </c>
      <c r="AQ26" s="972">
        <v>-11015946200</v>
      </c>
      <c r="AR26" s="972">
        <v>-10701204880</v>
      </c>
      <c r="AS26" s="972">
        <v>-10386463560</v>
      </c>
      <c r="AT26" s="972">
        <v>-10071722240</v>
      </c>
      <c r="AU26" s="972">
        <v>-9756980920</v>
      </c>
      <c r="AV26" s="972">
        <v>-9442239600</v>
      </c>
      <c r="AW26" s="972">
        <v>-9127498280</v>
      </c>
      <c r="AX26" s="972">
        <v>-8812756960</v>
      </c>
      <c r="AY26" s="972">
        <v>-8498015640</v>
      </c>
      <c r="AZ26" s="972">
        <v>-8183274320</v>
      </c>
      <c r="BA26" s="972">
        <v>-7868533000</v>
      </c>
      <c r="BB26" s="972">
        <v>-7553791680</v>
      </c>
      <c r="BC26" s="972">
        <v>-7239050360</v>
      </c>
      <c r="BD26" s="972">
        <v>-6924309040</v>
      </c>
      <c r="BE26" s="972">
        <v>-6609567720</v>
      </c>
      <c r="BF26" s="972">
        <v>-6294826400</v>
      </c>
      <c r="BG26" s="972">
        <v>-5980085080</v>
      </c>
      <c r="BH26" s="972">
        <v>-5665343760</v>
      </c>
      <c r="BI26" s="972">
        <v>-5350602440</v>
      </c>
      <c r="BJ26" s="972">
        <v>-3462154520</v>
      </c>
    </row>
    <row r="27" spans="1:62" x14ac:dyDescent="0.25">
      <c r="B27" s="966" t="s">
        <v>181</v>
      </c>
      <c r="C27" s="974" t="s">
        <v>592</v>
      </c>
      <c r="D27" s="965">
        <v>0</v>
      </c>
      <c r="E27" s="1018">
        <v>0</v>
      </c>
      <c r="F27" s="943"/>
      <c r="G27" s="943"/>
      <c r="H27" s="944">
        <v>0</v>
      </c>
      <c r="I27" s="944">
        <v>0</v>
      </c>
      <c r="J27" s="944">
        <v>0</v>
      </c>
      <c r="K27" s="944">
        <v>0</v>
      </c>
      <c r="L27" s="944">
        <v>0</v>
      </c>
      <c r="M27" s="944">
        <v>0</v>
      </c>
      <c r="N27" s="944">
        <v>0</v>
      </c>
      <c r="O27" s="944">
        <v>0</v>
      </c>
      <c r="P27" s="944">
        <v>0</v>
      </c>
      <c r="Q27" s="944">
        <v>0</v>
      </c>
      <c r="R27" s="944">
        <v>0</v>
      </c>
      <c r="S27" s="944">
        <v>0</v>
      </c>
      <c r="T27" s="944">
        <v>0</v>
      </c>
      <c r="U27" s="944">
        <v>0</v>
      </c>
      <c r="V27" s="944">
        <v>0</v>
      </c>
      <c r="W27" s="944">
        <v>0</v>
      </c>
      <c r="X27" s="944">
        <v>0</v>
      </c>
      <c r="Y27" s="944">
        <v>0</v>
      </c>
      <c r="Z27" s="944">
        <v>0</v>
      </c>
      <c r="AA27" s="944">
        <v>0</v>
      </c>
      <c r="AB27" s="944">
        <v>0</v>
      </c>
      <c r="AC27" s="944">
        <v>0</v>
      </c>
      <c r="AD27" s="944">
        <v>0</v>
      </c>
      <c r="AE27" s="944">
        <v>0</v>
      </c>
      <c r="AF27" s="944">
        <v>0</v>
      </c>
      <c r="AG27" s="944">
        <v>0</v>
      </c>
      <c r="AH27" s="944">
        <v>0</v>
      </c>
      <c r="AI27" s="944">
        <v>0</v>
      </c>
      <c r="AJ27" s="944">
        <v>0</v>
      </c>
      <c r="AK27" s="944">
        <v>0</v>
      </c>
      <c r="AL27" s="944">
        <v>0</v>
      </c>
      <c r="AM27" s="944">
        <v>0</v>
      </c>
      <c r="AN27" s="944">
        <v>0</v>
      </c>
      <c r="AO27" s="944">
        <v>0</v>
      </c>
      <c r="AP27" s="944">
        <v>0</v>
      </c>
      <c r="AQ27" s="944">
        <v>0</v>
      </c>
      <c r="AR27" s="944">
        <v>0</v>
      </c>
      <c r="AS27" s="944">
        <v>0</v>
      </c>
      <c r="AT27" s="944">
        <v>0</v>
      </c>
      <c r="AU27" s="944">
        <v>0</v>
      </c>
      <c r="AV27" s="944">
        <v>0</v>
      </c>
      <c r="AW27" s="944">
        <v>0</v>
      </c>
      <c r="AX27" s="944">
        <v>0</v>
      </c>
      <c r="AY27" s="944">
        <v>0</v>
      </c>
      <c r="AZ27" s="944">
        <v>0</v>
      </c>
      <c r="BA27" s="944">
        <v>0</v>
      </c>
      <c r="BB27" s="944">
        <v>0</v>
      </c>
      <c r="BC27" s="944">
        <v>0</v>
      </c>
      <c r="BD27" s="944">
        <v>0</v>
      </c>
      <c r="BE27" s="944">
        <v>0</v>
      </c>
      <c r="BF27" s="944">
        <v>0</v>
      </c>
      <c r="BG27" s="944">
        <v>0</v>
      </c>
      <c r="BH27" s="944">
        <v>0</v>
      </c>
      <c r="BI27" s="944">
        <v>0</v>
      </c>
      <c r="BJ27" s="944">
        <v>0</v>
      </c>
    </row>
    <row r="28" spans="1:62" x14ac:dyDescent="0.25">
      <c r="B28" s="996" t="s">
        <v>745</v>
      </c>
      <c r="C28" s="997"/>
      <c r="D28" s="965">
        <f>SUM(D29:D30)</f>
        <v>672658007</v>
      </c>
      <c r="E28" s="1018">
        <v>683798709</v>
      </c>
      <c r="F28" s="943"/>
      <c r="G28" s="943"/>
      <c r="H28" s="944">
        <v>684068222</v>
      </c>
      <c r="I28" s="944">
        <v>690256424</v>
      </c>
      <c r="J28" s="944">
        <v>695931756</v>
      </c>
      <c r="K28" s="944">
        <v>705284511</v>
      </c>
      <c r="L28" s="944">
        <v>694712271</v>
      </c>
      <c r="M28" s="944">
        <v>683798709</v>
      </c>
      <c r="N28" s="944">
        <v>681099991</v>
      </c>
      <c r="O28" s="944">
        <v>687447381</v>
      </c>
      <c r="P28" s="944">
        <v>699355661</v>
      </c>
      <c r="Q28" s="944">
        <v>711654518</v>
      </c>
      <c r="R28" s="944">
        <v>724142723</v>
      </c>
      <c r="S28" s="944">
        <v>736421849</v>
      </c>
      <c r="T28" s="944">
        <v>749012669</v>
      </c>
      <c r="U28" s="944">
        <v>762023186</v>
      </c>
      <c r="V28" s="944">
        <v>772275188</v>
      </c>
      <c r="W28" s="944">
        <v>784761313</v>
      </c>
      <c r="X28" s="944">
        <v>797712333</v>
      </c>
      <c r="Y28" s="944">
        <v>779970625</v>
      </c>
      <c r="Z28" s="944">
        <v>792447544</v>
      </c>
      <c r="AA28" s="944">
        <v>803717017</v>
      </c>
      <c r="AB28" s="944">
        <v>806431206</v>
      </c>
      <c r="AC28" s="944">
        <v>818716419</v>
      </c>
      <c r="AD28" s="944">
        <v>821348165</v>
      </c>
      <c r="AE28" s="944">
        <v>833115932</v>
      </c>
      <c r="AF28" s="944">
        <v>772812824</v>
      </c>
      <c r="AG28" s="944">
        <v>777001699</v>
      </c>
      <c r="AH28" s="944">
        <v>781809162</v>
      </c>
      <c r="AI28" s="944">
        <v>791897527</v>
      </c>
      <c r="AJ28" s="944">
        <v>770388087</v>
      </c>
      <c r="AK28" s="944">
        <v>750894515</v>
      </c>
      <c r="AL28" s="944">
        <v>696940870</v>
      </c>
      <c r="AM28" s="944">
        <v>700896473</v>
      </c>
      <c r="AN28" s="944">
        <v>709658073</v>
      </c>
      <c r="AO28" s="944">
        <v>703796379</v>
      </c>
      <c r="AP28" s="944">
        <v>700365156</v>
      </c>
      <c r="AQ28" s="944">
        <v>699348737</v>
      </c>
      <c r="AR28" s="944">
        <v>706868602</v>
      </c>
      <c r="AS28" s="944">
        <v>712143627</v>
      </c>
      <c r="AT28" s="944">
        <v>710152073</v>
      </c>
      <c r="AU28" s="944">
        <v>690283186</v>
      </c>
      <c r="AV28" s="944">
        <v>679006666</v>
      </c>
      <c r="AW28" s="944">
        <v>677984980</v>
      </c>
      <c r="AX28" s="944">
        <v>685199722</v>
      </c>
      <c r="AY28" s="944">
        <v>692029730</v>
      </c>
      <c r="AZ28" s="944">
        <v>699591522</v>
      </c>
      <c r="BA28" s="944">
        <v>630674523</v>
      </c>
      <c r="BB28" s="944">
        <v>637086200</v>
      </c>
      <c r="BC28" s="944">
        <v>644261393</v>
      </c>
      <c r="BD28" s="944">
        <v>650412857</v>
      </c>
      <c r="BE28" s="944">
        <v>619279775</v>
      </c>
      <c r="BF28" s="944">
        <v>599864497</v>
      </c>
      <c r="BG28" s="944">
        <v>602842266</v>
      </c>
      <c r="BH28" s="944">
        <v>605956282</v>
      </c>
      <c r="BI28" s="944">
        <v>584375078</v>
      </c>
      <c r="BJ28" s="944">
        <v>502697935</v>
      </c>
    </row>
    <row r="29" spans="1:62" x14ac:dyDescent="0.25">
      <c r="B29" s="941" t="s">
        <v>139</v>
      </c>
      <c r="C29" s="967" t="s">
        <v>614</v>
      </c>
      <c r="D29" s="965">
        <v>481727000</v>
      </c>
      <c r="E29" s="1018">
        <v>481727000</v>
      </c>
      <c r="F29" s="943"/>
      <c r="G29" s="943"/>
      <c r="H29" s="944">
        <v>481727000</v>
      </c>
      <c r="I29" s="944">
        <v>481727000</v>
      </c>
      <c r="J29" s="944">
        <v>481727000</v>
      </c>
      <c r="K29" s="944">
        <v>481727000</v>
      </c>
      <c r="L29" s="944">
        <v>481727000</v>
      </c>
      <c r="M29" s="944">
        <v>481727000</v>
      </c>
      <c r="N29" s="944">
        <v>481727000</v>
      </c>
      <c r="O29" s="944">
        <v>481727000</v>
      </c>
      <c r="P29" s="944">
        <v>481727000</v>
      </c>
      <c r="Q29" s="944">
        <v>481727000</v>
      </c>
      <c r="R29" s="944">
        <v>481727000</v>
      </c>
      <c r="S29" s="944">
        <v>481727000</v>
      </c>
      <c r="T29" s="944">
        <v>481727000</v>
      </c>
      <c r="U29" s="944">
        <v>481727000</v>
      </c>
      <c r="V29" s="944">
        <v>481727000</v>
      </c>
      <c r="W29" s="944">
        <v>481727000</v>
      </c>
      <c r="X29" s="944">
        <v>481727000</v>
      </c>
      <c r="Y29" s="944">
        <v>481727000</v>
      </c>
      <c r="Z29" s="944">
        <v>481727000</v>
      </c>
      <c r="AA29" s="944">
        <v>481727000</v>
      </c>
      <c r="AB29" s="944">
        <v>481727000</v>
      </c>
      <c r="AC29" s="944">
        <v>481727000</v>
      </c>
      <c r="AD29" s="944">
        <v>481727000</v>
      </c>
      <c r="AE29" s="944">
        <v>481727000</v>
      </c>
      <c r="AF29" s="944">
        <v>481727000</v>
      </c>
      <c r="AG29" s="944">
        <v>481727000</v>
      </c>
      <c r="AH29" s="944">
        <v>481727000</v>
      </c>
      <c r="AI29" s="944">
        <v>481727000</v>
      </c>
      <c r="AJ29" s="944">
        <v>481727000</v>
      </c>
      <c r="AK29" s="944">
        <v>481727000</v>
      </c>
      <c r="AL29" s="944">
        <v>481727000</v>
      </c>
      <c r="AM29" s="944">
        <v>481727000</v>
      </c>
      <c r="AN29" s="944">
        <v>481727000</v>
      </c>
      <c r="AO29" s="944">
        <v>481727000</v>
      </c>
      <c r="AP29" s="944">
        <v>481727000</v>
      </c>
      <c r="AQ29" s="944">
        <v>481727000</v>
      </c>
      <c r="AR29" s="944">
        <v>481727000</v>
      </c>
      <c r="AS29" s="944">
        <v>481727000</v>
      </c>
      <c r="AT29" s="944">
        <v>481727000</v>
      </c>
      <c r="AU29" s="944">
        <v>481727000</v>
      </c>
      <c r="AV29" s="944">
        <v>481727000</v>
      </c>
      <c r="AW29" s="944">
        <v>481727000</v>
      </c>
      <c r="AX29" s="944">
        <v>481727000</v>
      </c>
      <c r="AY29" s="944">
        <v>481727000</v>
      </c>
      <c r="AZ29" s="944">
        <v>481727000</v>
      </c>
      <c r="BA29" s="944">
        <v>481727000</v>
      </c>
      <c r="BB29" s="944">
        <v>481727000</v>
      </c>
      <c r="BC29" s="944">
        <v>481727000</v>
      </c>
      <c r="BD29" s="944">
        <v>481727000</v>
      </c>
      <c r="BE29" s="944">
        <v>481727000</v>
      </c>
      <c r="BF29" s="944">
        <v>481727000</v>
      </c>
      <c r="BG29" s="944">
        <v>481727000</v>
      </c>
      <c r="BH29" s="944">
        <v>481727000</v>
      </c>
      <c r="BI29" s="944">
        <v>481727000</v>
      </c>
      <c r="BJ29" s="944">
        <v>481727000</v>
      </c>
    </row>
    <row r="30" spans="1:62" x14ac:dyDescent="0.25">
      <c r="B30" s="975" t="s">
        <v>145</v>
      </c>
      <c r="C30" s="969" t="s">
        <v>583</v>
      </c>
      <c r="D30" s="968">
        <v>190931007</v>
      </c>
      <c r="E30" s="1018">
        <v>202071709</v>
      </c>
      <c r="F30" s="943"/>
      <c r="G30" s="943"/>
      <c r="H30" s="944">
        <v>202341222</v>
      </c>
      <c r="I30" s="944">
        <v>208529424</v>
      </c>
      <c r="J30" s="944">
        <v>214204756</v>
      </c>
      <c r="K30" s="944">
        <v>223557511</v>
      </c>
      <c r="L30" s="944">
        <v>212985271</v>
      </c>
      <c r="M30" s="944">
        <v>202071709</v>
      </c>
      <c r="N30" s="944">
        <v>199372991</v>
      </c>
      <c r="O30" s="944">
        <v>205720381</v>
      </c>
      <c r="P30" s="944">
        <v>217628661</v>
      </c>
      <c r="Q30" s="944">
        <v>229927518</v>
      </c>
      <c r="R30" s="944">
        <v>242415723</v>
      </c>
      <c r="S30" s="944">
        <v>254694849</v>
      </c>
      <c r="T30" s="944">
        <v>267285669</v>
      </c>
      <c r="U30" s="944">
        <v>280296186</v>
      </c>
      <c r="V30" s="944">
        <v>290548188</v>
      </c>
      <c r="W30" s="944">
        <v>303034313</v>
      </c>
      <c r="X30" s="944">
        <v>315985333</v>
      </c>
      <c r="Y30" s="944">
        <v>298243625</v>
      </c>
      <c r="Z30" s="944">
        <v>310720544</v>
      </c>
      <c r="AA30" s="944">
        <v>321990017</v>
      </c>
      <c r="AB30" s="944">
        <v>324704206</v>
      </c>
      <c r="AC30" s="944">
        <v>336989419</v>
      </c>
      <c r="AD30" s="944">
        <v>339621165</v>
      </c>
      <c r="AE30" s="944">
        <v>351388932</v>
      </c>
      <c r="AF30" s="944">
        <v>291085824</v>
      </c>
      <c r="AG30" s="944">
        <v>295274699</v>
      </c>
      <c r="AH30" s="944">
        <v>300082162</v>
      </c>
      <c r="AI30" s="944">
        <v>310170527</v>
      </c>
      <c r="AJ30" s="944">
        <v>288661087</v>
      </c>
      <c r="AK30" s="944">
        <v>269167515</v>
      </c>
      <c r="AL30" s="944">
        <v>215213870</v>
      </c>
      <c r="AM30" s="944">
        <v>219169473</v>
      </c>
      <c r="AN30" s="944">
        <v>227931073</v>
      </c>
      <c r="AO30" s="944">
        <v>222069379</v>
      </c>
      <c r="AP30" s="944">
        <v>218638156</v>
      </c>
      <c r="AQ30" s="944">
        <v>217621737</v>
      </c>
      <c r="AR30" s="944">
        <v>225141602</v>
      </c>
      <c r="AS30" s="944">
        <v>230416627</v>
      </c>
      <c r="AT30" s="944">
        <v>228425073</v>
      </c>
      <c r="AU30" s="944">
        <v>208556186</v>
      </c>
      <c r="AV30" s="944">
        <v>197279666</v>
      </c>
      <c r="AW30" s="944">
        <v>196257980</v>
      </c>
      <c r="AX30" s="944">
        <v>203472722</v>
      </c>
      <c r="AY30" s="944">
        <v>210302730</v>
      </c>
      <c r="AZ30" s="944">
        <v>217864522</v>
      </c>
      <c r="BA30" s="944">
        <v>148947523</v>
      </c>
      <c r="BB30" s="944">
        <v>155359200</v>
      </c>
      <c r="BC30" s="944">
        <v>162534393</v>
      </c>
      <c r="BD30" s="944">
        <v>168685857</v>
      </c>
      <c r="BE30" s="944">
        <v>137552775</v>
      </c>
      <c r="BF30" s="944">
        <v>118137497</v>
      </c>
      <c r="BG30" s="944">
        <v>121115266</v>
      </c>
      <c r="BH30" s="944">
        <v>124229282</v>
      </c>
      <c r="BI30" s="944">
        <v>102648078</v>
      </c>
      <c r="BJ30" s="944">
        <v>20970935</v>
      </c>
    </row>
    <row r="31" spans="1:62" x14ac:dyDescent="0.25">
      <c r="B31" s="990" t="s">
        <v>511</v>
      </c>
      <c r="C31" s="991"/>
      <c r="D31" s="976">
        <f>SUM(D9,D20)</f>
        <v>410800409734.38708</v>
      </c>
      <c r="E31" s="976">
        <v>413970485818.38708</v>
      </c>
      <c r="F31" s="962"/>
      <c r="G31" s="943"/>
      <c r="H31" s="949">
        <v>411564738452.38708</v>
      </c>
      <c r="I31" s="949">
        <v>410393071620.38708</v>
      </c>
      <c r="J31" s="949">
        <v>409538928305.38708</v>
      </c>
      <c r="K31" s="949">
        <v>415795413733.5871</v>
      </c>
      <c r="L31" s="949">
        <v>414583931017.5871</v>
      </c>
      <c r="M31" s="949">
        <v>413970485818.38708</v>
      </c>
      <c r="N31" s="949">
        <v>415145463989.38708</v>
      </c>
      <c r="O31" s="949">
        <v>413875907872.38708</v>
      </c>
      <c r="P31" s="949">
        <v>412866274278.38708</v>
      </c>
      <c r="Q31" s="949">
        <v>418114104593</v>
      </c>
      <c r="R31" s="949">
        <v>416787261711</v>
      </c>
      <c r="S31" s="949">
        <v>416231277761</v>
      </c>
      <c r="T31" s="949">
        <v>416957228595</v>
      </c>
      <c r="U31" s="949">
        <v>415745611894</v>
      </c>
      <c r="V31" s="949">
        <v>415069380986</v>
      </c>
      <c r="W31" s="949">
        <v>420893121867</v>
      </c>
      <c r="X31" s="949">
        <v>419792101486</v>
      </c>
      <c r="Y31" s="949">
        <v>419217494049.92657</v>
      </c>
      <c r="Z31" s="949">
        <v>421093022731.35516</v>
      </c>
      <c r="AA31" s="949">
        <v>419874865121.35516</v>
      </c>
      <c r="AB31" s="949">
        <v>418597475444.35516</v>
      </c>
      <c r="AC31" s="949">
        <v>420413360182.35516</v>
      </c>
      <c r="AD31" s="949">
        <v>419254859577.35516</v>
      </c>
      <c r="AE31" s="949">
        <v>418102284156</v>
      </c>
      <c r="AF31" s="949">
        <v>319500241297</v>
      </c>
      <c r="AG31" s="949">
        <v>320382306439</v>
      </c>
      <c r="AH31" s="949">
        <v>319620583228</v>
      </c>
      <c r="AI31" s="949">
        <v>322876998754</v>
      </c>
      <c r="AJ31" s="949">
        <v>323718964444</v>
      </c>
      <c r="AK31" s="949">
        <v>322897379878</v>
      </c>
      <c r="AL31" s="949">
        <v>321783738160.51611</v>
      </c>
      <c r="AM31" s="949">
        <v>322579796149.51611</v>
      </c>
      <c r="AN31" s="949">
        <v>320719425621</v>
      </c>
      <c r="AO31" s="949">
        <v>322634058766</v>
      </c>
      <c r="AP31" s="949">
        <v>323131616725</v>
      </c>
      <c r="AQ31" s="949">
        <v>322661398575</v>
      </c>
      <c r="AR31" s="949">
        <v>321823920218</v>
      </c>
      <c r="AS31" s="949">
        <v>322559886738</v>
      </c>
      <c r="AT31" s="949">
        <v>321993059337.66669</v>
      </c>
      <c r="AU31" s="949">
        <v>324932045463</v>
      </c>
      <c r="AV31" s="949">
        <v>325673224312</v>
      </c>
      <c r="AW31" s="949">
        <v>325202888354</v>
      </c>
      <c r="AX31" s="949">
        <v>323967939097</v>
      </c>
      <c r="AY31" s="949">
        <v>324555334101</v>
      </c>
      <c r="AZ31" s="949">
        <v>324061642290</v>
      </c>
      <c r="BA31" s="949">
        <v>326485962814</v>
      </c>
      <c r="BB31" s="949">
        <v>327481177167</v>
      </c>
      <c r="BC31" s="949">
        <v>327096539263.33331</v>
      </c>
      <c r="BD31" s="949">
        <v>325936823667.33331</v>
      </c>
      <c r="BE31" s="949">
        <v>326197645997.33331</v>
      </c>
      <c r="BF31" s="949">
        <v>325371339052.33331</v>
      </c>
      <c r="BG31" s="949">
        <v>326903305995.33331</v>
      </c>
      <c r="BH31" s="949">
        <v>327698464470</v>
      </c>
      <c r="BI31" s="949">
        <v>327292310028</v>
      </c>
      <c r="BJ31" s="949">
        <v>329118563926</v>
      </c>
    </row>
    <row r="32" spans="1:62" x14ac:dyDescent="0.25">
      <c r="B32" s="992" t="s">
        <v>599</v>
      </c>
      <c r="C32" s="993"/>
      <c r="D32" s="977"/>
      <c r="E32" s="1018"/>
      <c r="F32" s="943"/>
      <c r="G32" s="943"/>
      <c r="H32" s="978"/>
      <c r="I32" s="978"/>
      <c r="J32" s="978"/>
      <c r="K32" s="978"/>
      <c r="L32" s="978"/>
      <c r="M32" s="978"/>
      <c r="N32" s="978"/>
      <c r="O32" s="978"/>
      <c r="P32" s="978"/>
      <c r="Q32" s="978"/>
      <c r="R32" s="978"/>
      <c r="S32" s="978"/>
      <c r="T32" s="978"/>
      <c r="U32" s="978"/>
      <c r="V32" s="978"/>
      <c r="W32" s="978"/>
      <c r="X32" s="978"/>
      <c r="Y32" s="978"/>
      <c r="Z32" s="978"/>
      <c r="AA32" s="978"/>
      <c r="AB32" s="978"/>
      <c r="AC32" s="978"/>
      <c r="AD32" s="978"/>
      <c r="AE32" s="978"/>
      <c r="AF32" s="978"/>
      <c r="AG32" s="978"/>
      <c r="AH32" s="978"/>
      <c r="AI32" s="978"/>
      <c r="AJ32" s="978"/>
      <c r="AK32" s="978"/>
      <c r="AL32" s="978"/>
      <c r="AM32" s="978"/>
      <c r="AN32" s="978"/>
      <c r="AO32" s="978"/>
      <c r="AP32" s="978"/>
      <c r="AQ32" s="978"/>
      <c r="AR32" s="978"/>
      <c r="AS32" s="978"/>
      <c r="AT32" s="978"/>
      <c r="AU32" s="978"/>
      <c r="AV32" s="978"/>
      <c r="AW32" s="978"/>
      <c r="AX32" s="978"/>
      <c r="AY32" s="978"/>
      <c r="AZ32" s="978"/>
      <c r="BA32" s="978"/>
      <c r="BB32" s="978"/>
      <c r="BC32" s="978"/>
      <c r="BD32" s="978"/>
      <c r="BE32" s="978"/>
      <c r="BF32" s="978"/>
      <c r="BG32" s="978"/>
      <c r="BH32" s="978"/>
      <c r="BI32" s="978"/>
      <c r="BJ32" s="978"/>
    </row>
    <row r="33" spans="2:62" x14ac:dyDescent="0.25">
      <c r="B33" s="994" t="s">
        <v>603</v>
      </c>
      <c r="C33" s="995"/>
      <c r="D33" s="963">
        <f>SUM(D34:D35,D45:D49)</f>
        <v>1730582269</v>
      </c>
      <c r="E33" s="1018">
        <v>2014658138</v>
      </c>
      <c r="F33" s="962"/>
      <c r="G33" s="943"/>
      <c r="H33" s="964">
        <v>3098876587</v>
      </c>
      <c r="I33" s="964">
        <v>2300794729</v>
      </c>
      <c r="J33" s="964">
        <v>1826595285</v>
      </c>
      <c r="K33" s="964">
        <v>3098085496</v>
      </c>
      <c r="L33" s="964">
        <v>2116969124</v>
      </c>
      <c r="M33" s="964">
        <v>2014658138</v>
      </c>
      <c r="N33" s="964">
        <v>2821451057</v>
      </c>
      <c r="O33" s="964">
        <v>1988553767</v>
      </c>
      <c r="P33" s="964">
        <v>1525865195</v>
      </c>
      <c r="Q33" s="964">
        <v>2605416307</v>
      </c>
      <c r="R33" s="964">
        <v>1723078289</v>
      </c>
      <c r="S33" s="964">
        <v>1599302295</v>
      </c>
      <c r="T33" s="964">
        <v>2990328508</v>
      </c>
      <c r="U33" s="964">
        <v>2078360488</v>
      </c>
      <c r="V33" s="964">
        <v>1748758674</v>
      </c>
      <c r="W33" s="964">
        <v>2933733032</v>
      </c>
      <c r="X33" s="964">
        <v>2033590117</v>
      </c>
      <c r="Y33" s="964">
        <v>1780833567</v>
      </c>
      <c r="Z33" s="964">
        <v>2736531126</v>
      </c>
      <c r="AA33" s="964">
        <v>1949875803</v>
      </c>
      <c r="AB33" s="964">
        <v>1226146071</v>
      </c>
      <c r="AC33" s="964">
        <v>2940079366</v>
      </c>
      <c r="AD33" s="964">
        <v>2032058996</v>
      </c>
      <c r="AE33" s="964">
        <v>1335803001</v>
      </c>
      <c r="AF33" s="964">
        <v>2957795108</v>
      </c>
      <c r="AG33" s="964">
        <v>4153989733</v>
      </c>
      <c r="AH33" s="964">
        <v>3627671389</v>
      </c>
      <c r="AI33" s="964">
        <v>3400385843</v>
      </c>
      <c r="AJ33" s="964">
        <v>4299256145</v>
      </c>
      <c r="AK33" s="964">
        <v>3760669619</v>
      </c>
      <c r="AL33" s="964">
        <v>1881842830</v>
      </c>
      <c r="AM33" s="964">
        <v>2775723149</v>
      </c>
      <c r="AN33" s="964">
        <v>2485794541</v>
      </c>
      <c r="AO33" s="964">
        <v>1681529926</v>
      </c>
      <c r="AP33" s="964">
        <v>2531934118</v>
      </c>
      <c r="AQ33" s="964">
        <v>2431058678</v>
      </c>
      <c r="AR33" s="964">
        <v>1774677098</v>
      </c>
      <c r="AS33" s="964">
        <v>2898510637</v>
      </c>
      <c r="AT33" s="964">
        <v>2678337564.333333</v>
      </c>
      <c r="AU33" s="964">
        <v>1810518687</v>
      </c>
      <c r="AV33" s="964">
        <v>2671212410</v>
      </c>
      <c r="AW33" s="964">
        <v>2426622047</v>
      </c>
      <c r="AX33" s="964">
        <v>1595239325</v>
      </c>
      <c r="AY33" s="964">
        <v>2561281996</v>
      </c>
      <c r="AZ33" s="964">
        <v>2721063441</v>
      </c>
      <c r="BA33" s="964">
        <v>1651442538</v>
      </c>
      <c r="BB33" s="964">
        <v>2713928143</v>
      </c>
      <c r="BC33" s="964">
        <v>2843735289</v>
      </c>
      <c r="BD33" s="964">
        <v>2243790270</v>
      </c>
      <c r="BE33" s="964">
        <v>2963978773</v>
      </c>
      <c r="BF33" s="964">
        <v>2631301718</v>
      </c>
      <c r="BG33" s="964">
        <v>1784657363</v>
      </c>
      <c r="BH33" s="964">
        <v>2610789559</v>
      </c>
      <c r="BI33" s="964">
        <v>2371336466</v>
      </c>
      <c r="BJ33" s="964">
        <v>2387577531</v>
      </c>
    </row>
    <row r="34" spans="2:62" x14ac:dyDescent="0.25">
      <c r="B34" s="966" t="s">
        <v>139</v>
      </c>
      <c r="C34" s="969" t="s">
        <v>639</v>
      </c>
      <c r="D34" s="968">
        <v>19250000</v>
      </c>
      <c r="E34" s="1018">
        <v>19250000</v>
      </c>
      <c r="F34" s="943"/>
      <c r="G34" s="943"/>
      <c r="H34" s="944">
        <v>0</v>
      </c>
      <c r="I34" s="944">
        <v>15691390</v>
      </c>
      <c r="J34" s="944">
        <v>0</v>
      </c>
      <c r="K34" s="944">
        <v>0</v>
      </c>
      <c r="L34" s="944">
        <v>0</v>
      </c>
      <c r="M34" s="944">
        <v>19250000</v>
      </c>
      <c r="N34" s="944">
        <v>0</v>
      </c>
      <c r="O34" s="944">
        <v>15624972</v>
      </c>
      <c r="P34" s="944">
        <v>15624972</v>
      </c>
      <c r="Q34" s="944">
        <v>0</v>
      </c>
      <c r="R34" s="944">
        <v>0</v>
      </c>
      <c r="S34" s="944">
        <v>19250000</v>
      </c>
      <c r="T34" s="944">
        <v>0</v>
      </c>
      <c r="U34" s="944">
        <v>0</v>
      </c>
      <c r="V34" s="944">
        <v>17908396</v>
      </c>
      <c r="W34" s="944">
        <v>2200000</v>
      </c>
      <c r="X34" s="944">
        <v>2200000</v>
      </c>
      <c r="Y34" s="944">
        <v>240350038</v>
      </c>
      <c r="Z34" s="944">
        <v>1100000</v>
      </c>
      <c r="AA34" s="944">
        <v>35122253</v>
      </c>
      <c r="AB34" s="944">
        <v>16788926</v>
      </c>
      <c r="AC34" s="944">
        <v>1100000</v>
      </c>
      <c r="AD34" s="944">
        <v>18333327</v>
      </c>
      <c r="AE34" s="944">
        <v>94541089</v>
      </c>
      <c r="AF34" s="944">
        <v>1100000</v>
      </c>
      <c r="AG34" s="944">
        <v>1100000</v>
      </c>
      <c r="AH34" s="944">
        <v>154140712</v>
      </c>
      <c r="AI34" s="944">
        <v>1100000</v>
      </c>
      <c r="AJ34" s="944">
        <v>1100000</v>
      </c>
      <c r="AK34" s="944">
        <v>173250000</v>
      </c>
      <c r="AL34" s="944">
        <v>0</v>
      </c>
      <c r="AM34" s="944">
        <v>4400000</v>
      </c>
      <c r="AN34" s="944">
        <v>141900000</v>
      </c>
      <c r="AO34" s="944">
        <v>6408875</v>
      </c>
      <c r="AP34" s="944">
        <v>12937320</v>
      </c>
      <c r="AQ34" s="944">
        <v>173250000</v>
      </c>
      <c r="AR34" s="944">
        <v>0</v>
      </c>
      <c r="AS34" s="944">
        <v>0</v>
      </c>
      <c r="AT34" s="944">
        <v>153364552</v>
      </c>
      <c r="AU34" s="944">
        <v>0</v>
      </c>
      <c r="AV34" s="944">
        <v>0</v>
      </c>
      <c r="AW34" s="944">
        <v>173250000</v>
      </c>
      <c r="AX34" s="944">
        <v>0</v>
      </c>
      <c r="AY34" s="944">
        <v>0</v>
      </c>
      <c r="AZ34" s="944">
        <v>153127172</v>
      </c>
      <c r="BA34" s="944">
        <v>0</v>
      </c>
      <c r="BB34" s="944">
        <v>0</v>
      </c>
      <c r="BC34" s="944">
        <v>173250000</v>
      </c>
      <c r="BD34" s="944">
        <v>0</v>
      </c>
      <c r="BE34" s="944">
        <v>0</v>
      </c>
      <c r="BF34" s="944">
        <v>0</v>
      </c>
      <c r="BG34" s="944">
        <v>0</v>
      </c>
      <c r="BH34" s="944">
        <v>0</v>
      </c>
      <c r="BI34" s="944">
        <v>0</v>
      </c>
      <c r="BJ34" s="944">
        <v>0</v>
      </c>
    </row>
    <row r="35" spans="2:62" x14ac:dyDescent="0.25">
      <c r="B35" s="966" t="s">
        <v>145</v>
      </c>
      <c r="C35" s="967" t="s">
        <v>585</v>
      </c>
      <c r="D35" s="965">
        <f>SUM(D36:D44)</f>
        <v>1212065038</v>
      </c>
      <c r="E35" s="1018">
        <v>1497837612</v>
      </c>
      <c r="F35" s="943"/>
      <c r="G35" s="943"/>
      <c r="H35" s="944">
        <v>2665574701</v>
      </c>
      <c r="I35" s="944">
        <v>1968065495</v>
      </c>
      <c r="J35" s="944">
        <v>1429778085</v>
      </c>
      <c r="K35" s="944">
        <v>2687993156</v>
      </c>
      <c r="L35" s="944">
        <v>1901546883</v>
      </c>
      <c r="M35" s="944">
        <v>1497837612</v>
      </c>
      <c r="N35" s="944">
        <v>2384559625</v>
      </c>
      <c r="O35" s="944">
        <v>1744902232</v>
      </c>
      <c r="P35" s="944">
        <v>1022701191</v>
      </c>
      <c r="Q35" s="944">
        <v>2193660138</v>
      </c>
      <c r="R35" s="944">
        <v>1515577066</v>
      </c>
      <c r="S35" s="944">
        <v>1095379039</v>
      </c>
      <c r="T35" s="944">
        <v>2579745088</v>
      </c>
      <c r="U35" s="944">
        <v>1871367085</v>
      </c>
      <c r="V35" s="944">
        <v>1310409802</v>
      </c>
      <c r="W35" s="944">
        <v>2543538795</v>
      </c>
      <c r="X35" s="944">
        <v>1827761712</v>
      </c>
      <c r="Y35" s="944">
        <v>1081400523</v>
      </c>
      <c r="Z35" s="944">
        <v>2319942534</v>
      </c>
      <c r="AA35" s="944">
        <v>1700484128</v>
      </c>
      <c r="AB35" s="944">
        <v>951118622</v>
      </c>
      <c r="AC35" s="944">
        <v>2178128812</v>
      </c>
      <c r="AD35" s="944">
        <v>1631352093</v>
      </c>
      <c r="AE35" s="944">
        <v>941301912</v>
      </c>
      <c r="AF35" s="944">
        <v>1421905635</v>
      </c>
      <c r="AG35" s="944">
        <v>2918503425</v>
      </c>
      <c r="AH35" s="944">
        <v>2106007378</v>
      </c>
      <c r="AI35" s="944">
        <v>1458373311</v>
      </c>
      <c r="AJ35" s="944">
        <v>2533190130</v>
      </c>
      <c r="AK35" s="944">
        <v>1900459563</v>
      </c>
      <c r="AL35" s="944">
        <v>1225031331</v>
      </c>
      <c r="AM35" s="944">
        <v>2554833643</v>
      </c>
      <c r="AN35" s="944">
        <v>1774880116</v>
      </c>
      <c r="AO35" s="944">
        <v>1122278567</v>
      </c>
      <c r="AP35" s="944">
        <v>2253852087</v>
      </c>
      <c r="AQ35" s="944">
        <v>1818342661</v>
      </c>
      <c r="AR35" s="944">
        <v>1402637684</v>
      </c>
      <c r="AS35" s="944">
        <v>2546399567</v>
      </c>
      <c r="AT35" s="944">
        <v>2092496562</v>
      </c>
      <c r="AU35" s="944">
        <v>1409655055</v>
      </c>
      <c r="AV35" s="944">
        <v>2491017335</v>
      </c>
      <c r="AW35" s="944">
        <v>1807026886</v>
      </c>
      <c r="AX35" s="944">
        <v>1206871933</v>
      </c>
      <c r="AY35" s="944">
        <v>2363559589</v>
      </c>
      <c r="AZ35" s="944">
        <v>1804793078</v>
      </c>
      <c r="BA35" s="944">
        <v>1073615214</v>
      </c>
      <c r="BB35" s="944">
        <v>2294584445</v>
      </c>
      <c r="BC35" s="944">
        <v>1827578917</v>
      </c>
      <c r="BD35" s="944">
        <v>1456206483</v>
      </c>
      <c r="BE35" s="944">
        <v>2596417296</v>
      </c>
      <c r="BF35" s="944">
        <v>2263165457</v>
      </c>
      <c r="BG35" s="944">
        <v>1458213604</v>
      </c>
      <c r="BH35" s="944">
        <v>2444439649</v>
      </c>
      <c r="BI35" s="944">
        <v>2004539344</v>
      </c>
      <c r="BJ35" s="944">
        <v>1965391696</v>
      </c>
    </row>
    <row r="36" spans="2:62" x14ac:dyDescent="0.25">
      <c r="B36" s="979"/>
      <c r="C36" s="980" t="s">
        <v>243</v>
      </c>
      <c r="D36" s="981">
        <v>0</v>
      </c>
      <c r="E36" s="1018">
        <v>0</v>
      </c>
      <c r="F36" s="943"/>
      <c r="G36" s="943"/>
      <c r="H36" s="945">
        <v>0</v>
      </c>
      <c r="I36" s="945">
        <v>0</v>
      </c>
      <c r="J36" s="945">
        <v>0</v>
      </c>
      <c r="K36" s="945">
        <v>0</v>
      </c>
      <c r="L36" s="945">
        <v>0</v>
      </c>
      <c r="M36" s="945">
        <v>0</v>
      </c>
      <c r="N36" s="945">
        <v>0</v>
      </c>
      <c r="O36" s="945">
        <v>0</v>
      </c>
      <c r="P36" s="945">
        <v>0</v>
      </c>
      <c r="Q36" s="945">
        <v>0</v>
      </c>
      <c r="R36" s="945">
        <v>0</v>
      </c>
      <c r="S36" s="945">
        <v>0</v>
      </c>
      <c r="T36" s="945">
        <v>0</v>
      </c>
      <c r="U36" s="945">
        <v>0</v>
      </c>
      <c r="V36" s="945">
        <v>0</v>
      </c>
      <c r="W36" s="945">
        <v>0</v>
      </c>
      <c r="X36" s="945">
        <v>0</v>
      </c>
      <c r="Y36" s="945">
        <v>0</v>
      </c>
      <c r="Z36" s="945">
        <v>0</v>
      </c>
      <c r="AA36" s="945">
        <v>0</v>
      </c>
      <c r="AB36" s="945">
        <v>0</v>
      </c>
      <c r="AC36" s="945">
        <v>0</v>
      </c>
      <c r="AD36" s="945">
        <v>0</v>
      </c>
      <c r="AE36" s="945">
        <v>0</v>
      </c>
      <c r="AF36" s="945">
        <v>83333332</v>
      </c>
      <c r="AG36" s="945">
        <v>41666666</v>
      </c>
      <c r="AH36" s="945">
        <v>0</v>
      </c>
      <c r="AI36" s="945">
        <v>83333334</v>
      </c>
      <c r="AJ36" s="945">
        <v>41666668</v>
      </c>
      <c r="AK36" s="945">
        <v>0</v>
      </c>
      <c r="AL36" s="945">
        <v>83333332</v>
      </c>
      <c r="AM36" s="945">
        <v>41666666</v>
      </c>
      <c r="AN36" s="945">
        <v>0</v>
      </c>
      <c r="AO36" s="945">
        <v>83333332</v>
      </c>
      <c r="AP36" s="945">
        <v>41666666</v>
      </c>
      <c r="AQ36" s="945">
        <v>0</v>
      </c>
      <c r="AR36" s="945">
        <v>83333332</v>
      </c>
      <c r="AS36" s="945">
        <v>41666666</v>
      </c>
      <c r="AT36" s="945">
        <v>0</v>
      </c>
      <c r="AU36" s="945">
        <v>83333334</v>
      </c>
      <c r="AV36" s="945">
        <v>41666668</v>
      </c>
      <c r="AW36" s="945">
        <v>0</v>
      </c>
      <c r="AX36" s="945">
        <v>83333332</v>
      </c>
      <c r="AY36" s="945">
        <v>41666666</v>
      </c>
      <c r="AZ36" s="945">
        <v>0</v>
      </c>
      <c r="BA36" s="945">
        <v>83333332</v>
      </c>
      <c r="BB36" s="945">
        <v>41666666</v>
      </c>
      <c r="BC36" s="945">
        <v>0</v>
      </c>
      <c r="BD36" s="945">
        <v>83333332</v>
      </c>
      <c r="BE36" s="945">
        <v>41666666</v>
      </c>
      <c r="BF36" s="945">
        <v>137500000</v>
      </c>
      <c r="BG36" s="945">
        <v>83333334</v>
      </c>
      <c r="BH36" s="945">
        <v>41666668</v>
      </c>
      <c r="BI36" s="945">
        <v>137500000</v>
      </c>
      <c r="BJ36" s="945">
        <v>110000000</v>
      </c>
    </row>
    <row r="37" spans="2:62" x14ac:dyDescent="0.25">
      <c r="B37" s="979"/>
      <c r="C37" s="980" t="s">
        <v>240</v>
      </c>
      <c r="D37" s="981">
        <v>14500000</v>
      </c>
      <c r="E37" s="1018">
        <v>13500000</v>
      </c>
      <c r="F37" s="943"/>
      <c r="G37" s="943"/>
      <c r="H37" s="945">
        <v>12249998</v>
      </c>
      <c r="I37" s="945">
        <v>9999999</v>
      </c>
      <c r="J37" s="945">
        <v>7750000</v>
      </c>
      <c r="K37" s="945">
        <v>5499998</v>
      </c>
      <c r="L37" s="945">
        <v>15749999</v>
      </c>
      <c r="M37" s="945">
        <v>13500000</v>
      </c>
      <c r="N37" s="945">
        <v>11249998</v>
      </c>
      <c r="O37" s="945">
        <v>8999999</v>
      </c>
      <c r="P37" s="945">
        <v>6750000</v>
      </c>
      <c r="Q37" s="945">
        <v>4499998</v>
      </c>
      <c r="R37" s="945">
        <v>2249999</v>
      </c>
      <c r="S37" s="945">
        <v>13500000</v>
      </c>
      <c r="T37" s="945">
        <v>11249998</v>
      </c>
      <c r="U37" s="945">
        <v>8999999</v>
      </c>
      <c r="V37" s="945">
        <v>6750000</v>
      </c>
      <c r="W37" s="945">
        <v>4499998</v>
      </c>
      <c r="X37" s="945">
        <v>2249999</v>
      </c>
      <c r="Y37" s="945">
        <v>7198631</v>
      </c>
      <c r="Z37" s="945">
        <v>4948629</v>
      </c>
      <c r="AA37" s="945">
        <v>2749998</v>
      </c>
      <c r="AB37" s="945">
        <v>6750000</v>
      </c>
      <c r="AC37" s="945">
        <v>4499998</v>
      </c>
      <c r="AD37" s="945">
        <v>2249999</v>
      </c>
      <c r="AE37" s="945">
        <v>92896</v>
      </c>
      <c r="AF37" s="945">
        <v>12500000</v>
      </c>
      <c r="AG37" s="945">
        <v>10000000</v>
      </c>
      <c r="AH37" s="945">
        <v>7500000</v>
      </c>
      <c r="AI37" s="945">
        <v>5000000</v>
      </c>
      <c r="AJ37" s="945">
        <v>2500000</v>
      </c>
      <c r="AK37" s="945">
        <v>0</v>
      </c>
      <c r="AL37" s="945">
        <v>12500000</v>
      </c>
      <c r="AM37" s="945">
        <v>10000000</v>
      </c>
      <c r="AN37" s="945">
        <v>7500000</v>
      </c>
      <c r="AO37" s="945">
        <v>5000000</v>
      </c>
      <c r="AP37" s="945">
        <v>2500000</v>
      </c>
      <c r="AQ37" s="945">
        <v>0</v>
      </c>
      <c r="AR37" s="945">
        <v>12500000</v>
      </c>
      <c r="AS37" s="945">
        <v>10000000</v>
      </c>
      <c r="AT37" s="945">
        <v>7500000</v>
      </c>
      <c r="AU37" s="945">
        <v>5000000</v>
      </c>
      <c r="AV37" s="945">
        <v>2500000</v>
      </c>
      <c r="AW37" s="945">
        <v>0</v>
      </c>
      <c r="AX37" s="945">
        <v>12500000</v>
      </c>
      <c r="AY37" s="945">
        <v>10000000</v>
      </c>
      <c r="AZ37" s="945">
        <v>7500000</v>
      </c>
      <c r="BA37" s="945">
        <v>5000000</v>
      </c>
      <c r="BB37" s="945">
        <v>2500000</v>
      </c>
      <c r="BC37" s="945">
        <v>0</v>
      </c>
      <c r="BD37" s="945">
        <v>12500000</v>
      </c>
      <c r="BE37" s="945">
        <v>10000000</v>
      </c>
      <c r="BF37" s="945">
        <v>7500000</v>
      </c>
      <c r="BG37" s="945">
        <v>5000000</v>
      </c>
      <c r="BH37" s="945">
        <v>2500000</v>
      </c>
      <c r="BI37" s="945">
        <v>16500000</v>
      </c>
      <c r="BJ37" s="945">
        <v>16500000</v>
      </c>
    </row>
    <row r="38" spans="2:62" x14ac:dyDescent="0.25">
      <c r="B38" s="979"/>
      <c r="C38" s="980" t="s">
        <v>241</v>
      </c>
      <c r="D38" s="981">
        <v>0</v>
      </c>
      <c r="E38" s="1018">
        <v>0</v>
      </c>
      <c r="F38" s="943"/>
      <c r="G38" s="943"/>
      <c r="H38" s="945">
        <v>14583332</v>
      </c>
      <c r="I38" s="945">
        <v>11666666</v>
      </c>
      <c r="J38" s="945">
        <v>8750000</v>
      </c>
      <c r="K38" s="945">
        <v>5833332</v>
      </c>
      <c r="L38" s="945">
        <v>2916666</v>
      </c>
      <c r="M38" s="945">
        <v>0</v>
      </c>
      <c r="N38" s="945">
        <v>14583332</v>
      </c>
      <c r="O38" s="945">
        <v>11666666</v>
      </c>
      <c r="P38" s="945">
        <v>8750000</v>
      </c>
      <c r="Q38" s="945">
        <v>5833332</v>
      </c>
      <c r="R38" s="945">
        <v>2916666</v>
      </c>
      <c r="S38" s="945">
        <v>0</v>
      </c>
      <c r="T38" s="945">
        <v>14583332</v>
      </c>
      <c r="U38" s="945">
        <v>11666666</v>
      </c>
      <c r="V38" s="945">
        <v>8750000</v>
      </c>
      <c r="W38" s="945">
        <v>5833332</v>
      </c>
      <c r="X38" s="945">
        <v>2916666</v>
      </c>
      <c r="Y38" s="945">
        <v>0</v>
      </c>
      <c r="Z38" s="945">
        <v>14583332</v>
      </c>
      <c r="AA38" s="945">
        <v>11666666</v>
      </c>
      <c r="AB38" s="945">
        <v>8750000</v>
      </c>
      <c r="AC38" s="945">
        <v>5833332</v>
      </c>
      <c r="AD38" s="945">
        <v>2916666</v>
      </c>
      <c r="AE38" s="945">
        <v>0</v>
      </c>
      <c r="AF38" s="945">
        <v>14583332</v>
      </c>
      <c r="AG38" s="945">
        <v>11666666</v>
      </c>
      <c r="AH38" s="945">
        <v>8750000</v>
      </c>
      <c r="AI38" s="945">
        <v>5833332</v>
      </c>
      <c r="AJ38" s="945">
        <v>2916666</v>
      </c>
      <c r="AK38" s="945">
        <v>0</v>
      </c>
      <c r="AL38" s="945">
        <v>14583332</v>
      </c>
      <c r="AM38" s="945">
        <v>11666666</v>
      </c>
      <c r="AN38" s="945">
        <v>8750000</v>
      </c>
      <c r="AO38" s="945">
        <v>5833332</v>
      </c>
      <c r="AP38" s="945">
        <v>2916666</v>
      </c>
      <c r="AQ38" s="945">
        <v>0</v>
      </c>
      <c r="AR38" s="945">
        <v>14583332</v>
      </c>
      <c r="AS38" s="945">
        <v>11666666</v>
      </c>
      <c r="AT38" s="945">
        <v>8750000</v>
      </c>
      <c r="AU38" s="945">
        <v>5833332</v>
      </c>
      <c r="AV38" s="945">
        <v>2916666</v>
      </c>
      <c r="AW38" s="945">
        <v>0</v>
      </c>
      <c r="AX38" s="945">
        <v>14583332</v>
      </c>
      <c r="AY38" s="945">
        <v>11666666</v>
      </c>
      <c r="AZ38" s="945">
        <v>8750000</v>
      </c>
      <c r="BA38" s="945">
        <v>5833332</v>
      </c>
      <c r="BB38" s="945">
        <v>2916666</v>
      </c>
      <c r="BC38" s="945">
        <v>0</v>
      </c>
      <c r="BD38" s="945">
        <v>14583332</v>
      </c>
      <c r="BE38" s="945">
        <v>11666666</v>
      </c>
      <c r="BF38" s="945">
        <v>8750000</v>
      </c>
      <c r="BG38" s="945">
        <v>5833332</v>
      </c>
      <c r="BH38" s="945">
        <v>2916666</v>
      </c>
      <c r="BI38" s="945">
        <v>19250000</v>
      </c>
      <c r="BJ38" s="945">
        <v>19250000</v>
      </c>
    </row>
    <row r="39" spans="2:62" x14ac:dyDescent="0.25">
      <c r="B39" s="979"/>
      <c r="C39" s="980" t="s">
        <v>236</v>
      </c>
      <c r="D39" s="981">
        <v>5000000</v>
      </c>
      <c r="E39" s="1018">
        <v>5000000</v>
      </c>
      <c r="F39" s="943"/>
      <c r="G39" s="943"/>
      <c r="H39" s="945">
        <v>3333332</v>
      </c>
      <c r="I39" s="945">
        <v>1666666</v>
      </c>
      <c r="J39" s="945">
        <v>10000000</v>
      </c>
      <c r="K39" s="945">
        <v>8333332</v>
      </c>
      <c r="L39" s="945">
        <v>6666666</v>
      </c>
      <c r="M39" s="945">
        <v>5000000</v>
      </c>
      <c r="N39" s="945">
        <v>3333332</v>
      </c>
      <c r="O39" s="945">
        <v>1666666</v>
      </c>
      <c r="P39" s="945">
        <v>0</v>
      </c>
      <c r="Q39" s="945">
        <v>8333332</v>
      </c>
      <c r="R39" s="945">
        <v>6666666</v>
      </c>
      <c r="S39" s="945">
        <v>5000000</v>
      </c>
      <c r="T39" s="945">
        <v>3333332</v>
      </c>
      <c r="U39" s="945">
        <v>1666666</v>
      </c>
      <c r="V39" s="945">
        <v>0</v>
      </c>
      <c r="W39" s="945">
        <v>8333332</v>
      </c>
      <c r="X39" s="945">
        <v>6666666</v>
      </c>
      <c r="Y39" s="945">
        <v>5000000</v>
      </c>
      <c r="Z39" s="945">
        <v>3333332</v>
      </c>
      <c r="AA39" s="945">
        <v>1666666</v>
      </c>
      <c r="AB39" s="945">
        <v>0</v>
      </c>
      <c r="AC39" s="945">
        <v>8333332</v>
      </c>
      <c r="AD39" s="945">
        <v>6666666</v>
      </c>
      <c r="AE39" s="945">
        <v>5000000</v>
      </c>
      <c r="AF39" s="945">
        <v>3333332</v>
      </c>
      <c r="AG39" s="945">
        <v>1666666</v>
      </c>
      <c r="AH39" s="945">
        <v>0</v>
      </c>
      <c r="AI39" s="945">
        <v>8333332</v>
      </c>
      <c r="AJ39" s="945">
        <v>6666666</v>
      </c>
      <c r="AK39" s="945">
        <v>5000000</v>
      </c>
      <c r="AL39" s="945">
        <v>3333332</v>
      </c>
      <c r="AM39" s="945">
        <v>1666666</v>
      </c>
      <c r="AN39" s="945">
        <v>0</v>
      </c>
      <c r="AO39" s="945">
        <v>8333332</v>
      </c>
      <c r="AP39" s="945">
        <v>6666666</v>
      </c>
      <c r="AQ39" s="945">
        <v>5000000</v>
      </c>
      <c r="AR39" s="945">
        <v>3333332</v>
      </c>
      <c r="AS39" s="945">
        <v>1666666</v>
      </c>
      <c r="AT39" s="945">
        <v>0</v>
      </c>
      <c r="AU39" s="945">
        <v>8333332</v>
      </c>
      <c r="AV39" s="945">
        <v>6666666</v>
      </c>
      <c r="AW39" s="945">
        <v>5000000</v>
      </c>
      <c r="AX39" s="945">
        <v>3333332</v>
      </c>
      <c r="AY39" s="945">
        <v>1666666</v>
      </c>
      <c r="AZ39" s="945">
        <v>0</v>
      </c>
      <c r="BA39" s="945">
        <v>8333332</v>
      </c>
      <c r="BB39" s="945">
        <v>6666666</v>
      </c>
      <c r="BC39" s="945">
        <v>5000000</v>
      </c>
      <c r="BD39" s="945">
        <v>3333332</v>
      </c>
      <c r="BE39" s="945">
        <v>12666666</v>
      </c>
      <c r="BF39" s="945">
        <v>11000000</v>
      </c>
      <c r="BG39" s="945">
        <v>8333332</v>
      </c>
      <c r="BH39" s="945">
        <v>6666666</v>
      </c>
      <c r="BI39" s="945">
        <v>5000000</v>
      </c>
      <c r="BJ39" s="945">
        <v>5000000</v>
      </c>
    </row>
    <row r="40" spans="2:62" x14ac:dyDescent="0.25">
      <c r="B40" s="979"/>
      <c r="C40" s="980" t="s">
        <v>238</v>
      </c>
      <c r="D40" s="981">
        <v>2000000</v>
      </c>
      <c r="E40" s="1018">
        <v>2000000</v>
      </c>
      <c r="F40" s="943"/>
      <c r="G40" s="943"/>
      <c r="H40" s="945">
        <v>1333332</v>
      </c>
      <c r="I40" s="945">
        <v>666666</v>
      </c>
      <c r="J40" s="945">
        <v>4000000</v>
      </c>
      <c r="K40" s="945">
        <v>3333332</v>
      </c>
      <c r="L40" s="945">
        <v>2666666</v>
      </c>
      <c r="M40" s="945">
        <v>2000000</v>
      </c>
      <c r="N40" s="945">
        <v>1333332</v>
      </c>
      <c r="O40" s="945">
        <v>666666</v>
      </c>
      <c r="P40" s="945">
        <v>0</v>
      </c>
      <c r="Q40" s="945">
        <v>3333332</v>
      </c>
      <c r="R40" s="945">
        <v>2666666</v>
      </c>
      <c r="S40" s="945">
        <v>2000000</v>
      </c>
      <c r="T40" s="945">
        <v>1333332</v>
      </c>
      <c r="U40" s="945">
        <v>666666</v>
      </c>
      <c r="V40" s="945">
        <v>0</v>
      </c>
      <c r="W40" s="945">
        <v>3333332</v>
      </c>
      <c r="X40" s="945">
        <v>2666666</v>
      </c>
      <c r="Y40" s="945">
        <v>2000000</v>
      </c>
      <c r="Z40" s="945">
        <v>1333332</v>
      </c>
      <c r="AA40" s="945">
        <v>666666</v>
      </c>
      <c r="AB40" s="945">
        <v>0</v>
      </c>
      <c r="AC40" s="945">
        <v>3333332</v>
      </c>
      <c r="AD40" s="945">
        <v>2666666</v>
      </c>
      <c r="AE40" s="945">
        <v>2000000</v>
      </c>
      <c r="AF40" s="945">
        <v>1333332</v>
      </c>
      <c r="AG40" s="945">
        <v>666666</v>
      </c>
      <c r="AH40" s="945">
        <v>0</v>
      </c>
      <c r="AI40" s="945">
        <v>3333332</v>
      </c>
      <c r="AJ40" s="945">
        <v>2666666</v>
      </c>
      <c r="AK40" s="945">
        <v>2000000</v>
      </c>
      <c r="AL40" s="945">
        <v>1333332</v>
      </c>
      <c r="AM40" s="945">
        <v>666666</v>
      </c>
      <c r="AN40" s="945">
        <v>0</v>
      </c>
      <c r="AO40" s="945">
        <v>3333332</v>
      </c>
      <c r="AP40" s="945">
        <v>2666666</v>
      </c>
      <c r="AQ40" s="945">
        <v>2000000</v>
      </c>
      <c r="AR40" s="945">
        <v>1333332</v>
      </c>
      <c r="AS40" s="945">
        <v>666666</v>
      </c>
      <c r="AT40" s="945">
        <v>0</v>
      </c>
      <c r="AU40" s="945">
        <v>3333332</v>
      </c>
      <c r="AV40" s="945">
        <v>2666666</v>
      </c>
      <c r="AW40" s="945">
        <v>2000000</v>
      </c>
      <c r="AX40" s="945">
        <v>1333332</v>
      </c>
      <c r="AY40" s="945">
        <v>666666</v>
      </c>
      <c r="AZ40" s="945">
        <v>0</v>
      </c>
      <c r="BA40" s="945">
        <v>3333332</v>
      </c>
      <c r="BB40" s="945">
        <v>2666666</v>
      </c>
      <c r="BC40" s="945">
        <v>2000000</v>
      </c>
      <c r="BD40" s="945">
        <v>1333332</v>
      </c>
      <c r="BE40" s="945">
        <v>5066666</v>
      </c>
      <c r="BF40" s="945">
        <v>4400000</v>
      </c>
      <c r="BG40" s="945">
        <v>3333332</v>
      </c>
      <c r="BH40" s="945">
        <v>2666666</v>
      </c>
      <c r="BI40" s="945">
        <v>2000000</v>
      </c>
      <c r="BJ40" s="945">
        <v>2000000</v>
      </c>
    </row>
    <row r="41" spans="2:62" x14ac:dyDescent="0.25">
      <c r="B41" s="979"/>
      <c r="C41" s="980" t="s">
        <v>348</v>
      </c>
      <c r="D41" s="981">
        <v>1000000</v>
      </c>
      <c r="E41" s="1018">
        <v>1000000</v>
      </c>
      <c r="F41" s="943"/>
      <c r="G41" s="943"/>
      <c r="H41" s="945">
        <v>833332</v>
      </c>
      <c r="I41" s="945">
        <v>666666</v>
      </c>
      <c r="J41" s="945">
        <v>500000</v>
      </c>
      <c r="K41" s="945">
        <v>333332</v>
      </c>
      <c r="L41" s="945">
        <v>166666</v>
      </c>
      <c r="M41" s="945">
        <v>1000000</v>
      </c>
      <c r="N41" s="945">
        <v>833332</v>
      </c>
      <c r="O41" s="945">
        <v>666666</v>
      </c>
      <c r="P41" s="945">
        <v>500000</v>
      </c>
      <c r="Q41" s="945">
        <v>333332</v>
      </c>
      <c r="R41" s="945">
        <v>166666</v>
      </c>
      <c r="S41" s="945">
        <v>1000000</v>
      </c>
      <c r="T41" s="945">
        <v>833332</v>
      </c>
      <c r="U41" s="945">
        <v>666666</v>
      </c>
      <c r="V41" s="945">
        <v>500000</v>
      </c>
      <c r="W41" s="945">
        <v>333332</v>
      </c>
      <c r="X41" s="945">
        <v>166666</v>
      </c>
      <c r="Y41" s="945">
        <v>1000000</v>
      </c>
      <c r="Z41" s="945">
        <v>833332</v>
      </c>
      <c r="AA41" s="945">
        <v>666666</v>
      </c>
      <c r="AB41" s="945">
        <v>500000</v>
      </c>
      <c r="AC41" s="945">
        <v>333332</v>
      </c>
      <c r="AD41" s="945">
        <v>1166666</v>
      </c>
      <c r="AE41" s="945">
        <v>1000000</v>
      </c>
      <c r="AF41" s="945">
        <v>833332</v>
      </c>
      <c r="AG41" s="945">
        <v>666666</v>
      </c>
      <c r="AH41" s="945">
        <v>500000</v>
      </c>
      <c r="AI41" s="945">
        <v>333332</v>
      </c>
      <c r="AJ41" s="945">
        <v>166666</v>
      </c>
      <c r="AK41" s="945">
        <v>1000000</v>
      </c>
      <c r="AL41" s="945">
        <v>833332</v>
      </c>
      <c r="AM41" s="945">
        <v>666666</v>
      </c>
      <c r="AN41" s="945">
        <v>500000</v>
      </c>
      <c r="AO41" s="945">
        <v>333332</v>
      </c>
      <c r="AP41" s="945">
        <v>166666</v>
      </c>
      <c r="AQ41" s="945">
        <v>1000000</v>
      </c>
      <c r="AR41" s="945">
        <v>833332</v>
      </c>
      <c r="AS41" s="945">
        <v>666666</v>
      </c>
      <c r="AT41" s="945">
        <v>500000</v>
      </c>
      <c r="AU41" s="945">
        <v>333332</v>
      </c>
      <c r="AV41" s="945">
        <v>166666</v>
      </c>
      <c r="AW41" s="945">
        <v>1000000</v>
      </c>
      <c r="AX41" s="945">
        <v>833332</v>
      </c>
      <c r="AY41" s="945">
        <v>666666</v>
      </c>
      <c r="AZ41" s="945">
        <v>1600000</v>
      </c>
      <c r="BA41" s="945">
        <v>1433332</v>
      </c>
      <c r="BB41" s="945">
        <v>1266666</v>
      </c>
      <c r="BC41" s="945">
        <v>1000000</v>
      </c>
      <c r="BD41" s="945">
        <v>833332</v>
      </c>
      <c r="BE41" s="945">
        <v>1766666</v>
      </c>
      <c r="BF41" s="945">
        <v>1600000</v>
      </c>
      <c r="BG41" s="945">
        <v>1433332</v>
      </c>
      <c r="BH41" s="945">
        <v>1266666</v>
      </c>
      <c r="BI41" s="945">
        <v>1000000</v>
      </c>
      <c r="BJ41" s="945">
        <v>1000000</v>
      </c>
    </row>
    <row r="42" spans="2:62" x14ac:dyDescent="0.25">
      <c r="B42" s="979"/>
      <c r="C42" s="980" t="s">
        <v>400</v>
      </c>
      <c r="D42" s="981">
        <v>335517758</v>
      </c>
      <c r="E42" s="1018">
        <v>356487635</v>
      </c>
      <c r="F42" s="943"/>
      <c r="G42" s="943"/>
      <c r="H42" s="945">
        <v>1635649265</v>
      </c>
      <c r="I42" s="945">
        <v>985583515</v>
      </c>
      <c r="J42" s="945">
        <v>335517765</v>
      </c>
      <c r="K42" s="945">
        <v>1635649272</v>
      </c>
      <c r="L42" s="945">
        <v>985583522</v>
      </c>
      <c r="M42" s="945">
        <v>356487635</v>
      </c>
      <c r="N42" s="945">
        <v>1593709553</v>
      </c>
      <c r="O42" s="945">
        <v>1006553391</v>
      </c>
      <c r="P42" s="945">
        <v>356487641</v>
      </c>
      <c r="Q42" s="945">
        <v>1614679422</v>
      </c>
      <c r="R42" s="945">
        <v>985583535</v>
      </c>
      <c r="S42" s="945">
        <v>335517785</v>
      </c>
      <c r="T42" s="945">
        <v>1635649292</v>
      </c>
      <c r="U42" s="945">
        <v>985583542</v>
      </c>
      <c r="V42" s="945">
        <v>335517792</v>
      </c>
      <c r="W42" s="945">
        <v>1635649299</v>
      </c>
      <c r="X42" s="945">
        <v>985583549</v>
      </c>
      <c r="Y42" s="945">
        <v>356487662</v>
      </c>
      <c r="Z42" s="945">
        <v>1590329187</v>
      </c>
      <c r="AA42" s="945">
        <v>1004777276</v>
      </c>
      <c r="AB42" s="945">
        <v>356487662</v>
      </c>
      <c r="AC42" s="945">
        <v>1614679443</v>
      </c>
      <c r="AD42" s="945">
        <v>985583556</v>
      </c>
      <c r="AE42" s="945">
        <v>335517806</v>
      </c>
      <c r="AF42" s="945">
        <v>522929760</v>
      </c>
      <c r="AG42" s="945">
        <v>1866356390</v>
      </c>
      <c r="AH42" s="945">
        <v>1174358935</v>
      </c>
      <c r="AI42" s="945">
        <v>504683979</v>
      </c>
      <c r="AJ42" s="945">
        <v>1699410028</v>
      </c>
      <c r="AK42" s="945">
        <v>1149318633</v>
      </c>
      <c r="AL42" s="945">
        <v>457321178</v>
      </c>
      <c r="AM42" s="945">
        <v>1885409273</v>
      </c>
      <c r="AN42" s="945">
        <v>1193411818</v>
      </c>
      <c r="AO42" s="945">
        <v>503305067</v>
      </c>
      <c r="AP42" s="945">
        <v>1737934664</v>
      </c>
      <c r="AQ42" s="945">
        <v>1171150317</v>
      </c>
      <c r="AR42" s="945">
        <v>503305075</v>
      </c>
      <c r="AS42" s="945">
        <v>1715673163</v>
      </c>
      <c r="AT42" s="945">
        <v>1151599198</v>
      </c>
      <c r="AU42" s="945">
        <v>483753956</v>
      </c>
      <c r="AV42" s="945">
        <v>1696122044</v>
      </c>
      <c r="AW42" s="945">
        <v>1148888823</v>
      </c>
      <c r="AX42" s="945">
        <v>458782072</v>
      </c>
      <c r="AY42" s="945">
        <v>1718594330</v>
      </c>
      <c r="AZ42" s="945">
        <v>1153395371</v>
      </c>
      <c r="BA42" s="945">
        <v>461397916</v>
      </c>
      <c r="BB42" s="945">
        <v>1762300842</v>
      </c>
      <c r="BC42" s="945">
        <v>1195322565</v>
      </c>
      <c r="BD42" s="945">
        <v>525647607</v>
      </c>
      <c r="BE42" s="945">
        <v>1762300842</v>
      </c>
      <c r="BF42" s="945">
        <v>1195322564</v>
      </c>
      <c r="BG42" s="945">
        <v>525647606</v>
      </c>
      <c r="BH42" s="945">
        <v>1657482868</v>
      </c>
      <c r="BI42" s="945">
        <v>1108750376</v>
      </c>
      <c r="BJ42" s="945">
        <v>1195322562</v>
      </c>
    </row>
    <row r="43" spans="2:62" x14ac:dyDescent="0.25">
      <c r="B43" s="979"/>
      <c r="C43" s="980" t="s">
        <v>349</v>
      </c>
      <c r="D43" s="981">
        <v>249877980</v>
      </c>
      <c r="E43" s="1018">
        <v>278730560</v>
      </c>
      <c r="F43" s="943"/>
      <c r="G43" s="943"/>
      <c r="H43" s="945">
        <v>353892160</v>
      </c>
      <c r="I43" s="945">
        <v>320427940</v>
      </c>
      <c r="J43" s="945">
        <v>472535870</v>
      </c>
      <c r="K43" s="945">
        <v>407934100</v>
      </c>
      <c r="L43" s="945">
        <v>343332330</v>
      </c>
      <c r="M43" s="945">
        <v>278730560</v>
      </c>
      <c r="N43" s="945">
        <v>214128790</v>
      </c>
      <c r="O43" s="945">
        <v>149527020</v>
      </c>
      <c r="P43" s="945">
        <v>84925240</v>
      </c>
      <c r="Q43" s="945">
        <v>67510610</v>
      </c>
      <c r="R43" s="945">
        <v>50095990</v>
      </c>
      <c r="S43" s="945">
        <v>233781340</v>
      </c>
      <c r="T43" s="945">
        <v>318759520</v>
      </c>
      <c r="U43" s="945">
        <v>289351260</v>
      </c>
      <c r="V43" s="945">
        <v>436008340</v>
      </c>
      <c r="W43" s="945">
        <v>377255840</v>
      </c>
      <c r="X43" s="945">
        <v>318503340</v>
      </c>
      <c r="Y43" s="945">
        <v>259750840</v>
      </c>
      <c r="Z43" s="945">
        <v>200998340</v>
      </c>
      <c r="AA43" s="945">
        <v>142245840</v>
      </c>
      <c r="AB43" s="945">
        <v>83493330</v>
      </c>
      <c r="AC43" s="945">
        <v>66794673</v>
      </c>
      <c r="AD43" s="945">
        <v>188592320</v>
      </c>
      <c r="AE43" s="945">
        <v>176019500</v>
      </c>
      <c r="AF43" s="945">
        <v>259503390</v>
      </c>
      <c r="AG43" s="945">
        <v>455814610</v>
      </c>
      <c r="AH43" s="945">
        <v>399678830</v>
      </c>
      <c r="AI43" s="945">
        <v>343543050</v>
      </c>
      <c r="AJ43" s="945">
        <v>287407270</v>
      </c>
      <c r="AK43" s="945">
        <v>231271490</v>
      </c>
      <c r="AL43" s="945">
        <v>175135710</v>
      </c>
      <c r="AM43" s="945">
        <v>118999930</v>
      </c>
      <c r="AN43" s="945">
        <v>62864110</v>
      </c>
      <c r="AO43" s="945">
        <v>50291290</v>
      </c>
      <c r="AP43" s="945">
        <v>37718463</v>
      </c>
      <c r="AQ43" s="945">
        <v>171620144</v>
      </c>
      <c r="AR43" s="945">
        <v>250878902</v>
      </c>
      <c r="AS43" s="945">
        <v>227180650</v>
      </c>
      <c r="AT43" s="945">
        <v>377956429</v>
      </c>
      <c r="AU43" s="945">
        <v>325179177</v>
      </c>
      <c r="AV43" s="945">
        <v>272401925</v>
      </c>
      <c r="AW43" s="945">
        <v>219624673</v>
      </c>
      <c r="AX43" s="945">
        <v>166847421</v>
      </c>
      <c r="AY43" s="945">
        <v>114070169</v>
      </c>
      <c r="AZ43" s="945">
        <v>61292907</v>
      </c>
      <c r="BA43" s="945">
        <v>49034325</v>
      </c>
      <c r="BB43" s="945">
        <v>36775743</v>
      </c>
      <c r="BC43" s="945">
        <v>155668542</v>
      </c>
      <c r="BD43" s="945">
        <v>227960641</v>
      </c>
      <c r="BE43" s="945">
        <v>206415050</v>
      </c>
      <c r="BF43" s="945">
        <v>399491729</v>
      </c>
      <c r="BG43" s="945">
        <v>342175759</v>
      </c>
      <c r="BH43" s="945">
        <v>284859789</v>
      </c>
      <c r="BI43" s="945">
        <v>227543819</v>
      </c>
      <c r="BJ43" s="945">
        <v>163819344</v>
      </c>
    </row>
    <row r="44" spans="2:62" x14ac:dyDescent="0.25">
      <c r="B44" s="979"/>
      <c r="C44" s="980" t="s">
        <v>605</v>
      </c>
      <c r="D44" s="981">
        <v>604169300</v>
      </c>
      <c r="E44" s="1018">
        <v>841119417</v>
      </c>
      <c r="F44" s="943"/>
      <c r="G44" s="943"/>
      <c r="H44" s="945">
        <v>643699950</v>
      </c>
      <c r="I44" s="945">
        <v>637387377</v>
      </c>
      <c r="J44" s="945">
        <v>590724450</v>
      </c>
      <c r="K44" s="945">
        <v>621076458</v>
      </c>
      <c r="L44" s="945">
        <v>544464368</v>
      </c>
      <c r="M44" s="945">
        <v>841119417</v>
      </c>
      <c r="N44" s="945">
        <v>545387956</v>
      </c>
      <c r="O44" s="945">
        <v>565155158</v>
      </c>
      <c r="P44" s="945">
        <v>565288310</v>
      </c>
      <c r="Q44" s="945">
        <v>489136780</v>
      </c>
      <c r="R44" s="945">
        <v>465230878</v>
      </c>
      <c r="S44" s="945">
        <v>504579914</v>
      </c>
      <c r="T44" s="945">
        <v>594002950</v>
      </c>
      <c r="U44" s="945">
        <v>572765620</v>
      </c>
      <c r="V44" s="945">
        <v>522883670</v>
      </c>
      <c r="W44" s="945">
        <v>508300330</v>
      </c>
      <c r="X44" s="945">
        <v>509008160</v>
      </c>
      <c r="Y44" s="945">
        <v>449963390</v>
      </c>
      <c r="Z44" s="945">
        <v>503583050</v>
      </c>
      <c r="AA44" s="945">
        <v>536044350</v>
      </c>
      <c r="AB44" s="945">
        <v>495137630</v>
      </c>
      <c r="AC44" s="945">
        <v>474321370</v>
      </c>
      <c r="AD44" s="945">
        <v>441509554</v>
      </c>
      <c r="AE44" s="945">
        <v>421671710</v>
      </c>
      <c r="AF44" s="945">
        <v>523555825</v>
      </c>
      <c r="AG44" s="945">
        <v>529999095</v>
      </c>
      <c r="AH44" s="945">
        <v>515219613</v>
      </c>
      <c r="AI44" s="945">
        <v>503979620</v>
      </c>
      <c r="AJ44" s="945">
        <v>489789500</v>
      </c>
      <c r="AK44" s="945">
        <v>511869440</v>
      </c>
      <c r="AL44" s="945">
        <v>476657783</v>
      </c>
      <c r="AM44" s="945">
        <v>484091110</v>
      </c>
      <c r="AN44" s="945">
        <v>501854188</v>
      </c>
      <c r="AO44" s="945">
        <v>462515550</v>
      </c>
      <c r="AP44" s="945">
        <v>421615630</v>
      </c>
      <c r="AQ44" s="945">
        <v>467572200</v>
      </c>
      <c r="AR44" s="945">
        <v>532537047</v>
      </c>
      <c r="AS44" s="945">
        <v>537212424</v>
      </c>
      <c r="AT44" s="945">
        <v>546190935</v>
      </c>
      <c r="AU44" s="945">
        <v>494555260</v>
      </c>
      <c r="AV44" s="945">
        <v>465910034</v>
      </c>
      <c r="AW44" s="945">
        <v>430513390</v>
      </c>
      <c r="AX44" s="945">
        <v>465325780</v>
      </c>
      <c r="AY44" s="945">
        <v>464561760</v>
      </c>
      <c r="AZ44" s="945">
        <v>572254800</v>
      </c>
      <c r="BA44" s="945">
        <v>455916313</v>
      </c>
      <c r="BB44" s="945">
        <v>437824530</v>
      </c>
      <c r="BC44" s="945">
        <v>468587810</v>
      </c>
      <c r="BD44" s="945">
        <v>586681575</v>
      </c>
      <c r="BE44" s="945">
        <v>544868074</v>
      </c>
      <c r="BF44" s="945">
        <v>497601164</v>
      </c>
      <c r="BG44" s="945">
        <v>483123577</v>
      </c>
      <c r="BH44" s="945">
        <v>444413660</v>
      </c>
      <c r="BI44" s="945">
        <v>486995149</v>
      </c>
      <c r="BJ44" s="945">
        <v>452499790</v>
      </c>
    </row>
    <row r="45" spans="2:62" x14ac:dyDescent="0.25">
      <c r="B45" s="982" t="s">
        <v>181</v>
      </c>
      <c r="C45" s="967" t="s">
        <v>143</v>
      </c>
      <c r="D45" s="965">
        <v>6250000</v>
      </c>
      <c r="E45" s="1018">
        <v>6250000</v>
      </c>
      <c r="F45" s="943"/>
      <c r="G45" s="943"/>
      <c r="H45" s="944">
        <v>6250000</v>
      </c>
      <c r="I45" s="944">
        <v>103673210</v>
      </c>
      <c r="J45" s="944">
        <v>6250000</v>
      </c>
      <c r="K45" s="944">
        <v>6250000</v>
      </c>
      <c r="L45" s="944">
        <v>6250000</v>
      </c>
      <c r="M45" s="944">
        <v>6250000</v>
      </c>
      <c r="N45" s="944">
        <v>5250000</v>
      </c>
      <c r="O45" s="944">
        <v>5250000</v>
      </c>
      <c r="P45" s="944">
        <v>5250000</v>
      </c>
      <c r="Q45" s="944">
        <v>5250000</v>
      </c>
      <c r="R45" s="944">
        <v>4750000</v>
      </c>
      <c r="S45" s="944">
        <v>4750000</v>
      </c>
      <c r="T45" s="944">
        <v>4250000</v>
      </c>
      <c r="U45" s="944">
        <v>4250000</v>
      </c>
      <c r="V45" s="944">
        <v>3250000</v>
      </c>
      <c r="W45" s="944">
        <v>3250000</v>
      </c>
      <c r="X45" s="944">
        <v>2750000</v>
      </c>
      <c r="Y45" s="944">
        <v>2250000</v>
      </c>
      <c r="Z45" s="944">
        <v>1750000</v>
      </c>
      <c r="AA45" s="944">
        <v>1750000</v>
      </c>
      <c r="AB45" s="944">
        <v>182134000</v>
      </c>
      <c r="AC45" s="944">
        <v>370702500</v>
      </c>
      <c r="AD45" s="944">
        <v>189318500</v>
      </c>
      <c r="AE45" s="944">
        <v>299960000</v>
      </c>
      <c r="AF45" s="944">
        <v>1157223000</v>
      </c>
      <c r="AG45" s="944">
        <v>1047891500</v>
      </c>
      <c r="AH45" s="944">
        <v>1000000000</v>
      </c>
      <c r="AI45" s="944">
        <v>1585015100</v>
      </c>
      <c r="AJ45" s="944">
        <v>1585015100</v>
      </c>
      <c r="AK45" s="944">
        <v>1264313500</v>
      </c>
      <c r="AL45" s="944">
        <v>264313500</v>
      </c>
      <c r="AM45" s="944">
        <v>14710000</v>
      </c>
      <c r="AN45" s="944">
        <v>132874500</v>
      </c>
      <c r="AO45" s="944">
        <v>186680600</v>
      </c>
      <c r="AP45" s="944">
        <v>85981100</v>
      </c>
      <c r="AQ45" s="944">
        <v>10585300</v>
      </c>
      <c r="AR45" s="944">
        <v>380</v>
      </c>
      <c r="AS45" s="944">
        <v>164230000</v>
      </c>
      <c r="AT45" s="944">
        <v>72234000</v>
      </c>
      <c r="AU45" s="944">
        <v>53580700</v>
      </c>
      <c r="AV45" s="944">
        <v>0</v>
      </c>
      <c r="AW45" s="944">
        <v>2200000</v>
      </c>
      <c r="AX45" s="944">
        <v>2200000</v>
      </c>
      <c r="AY45" s="944">
        <v>0</v>
      </c>
      <c r="AZ45" s="944">
        <v>228712000</v>
      </c>
      <c r="BA45" s="944">
        <v>228712000</v>
      </c>
      <c r="BB45" s="944">
        <v>228712000</v>
      </c>
      <c r="BC45" s="944">
        <v>378097500</v>
      </c>
      <c r="BD45" s="944">
        <v>378097500</v>
      </c>
      <c r="BE45" s="944">
        <v>163262000</v>
      </c>
      <c r="BF45" s="944">
        <v>0</v>
      </c>
      <c r="BG45" s="944">
        <v>0</v>
      </c>
      <c r="BH45" s="944">
        <v>0</v>
      </c>
      <c r="BI45" s="944">
        <v>0</v>
      </c>
      <c r="BJ45" s="944">
        <v>0</v>
      </c>
    </row>
    <row r="46" spans="2:62" x14ac:dyDescent="0.25">
      <c r="B46" s="982" t="s">
        <v>191</v>
      </c>
      <c r="C46" s="967" t="s">
        <v>155</v>
      </c>
      <c r="D46" s="965">
        <v>0</v>
      </c>
      <c r="E46" s="1018">
        <v>0</v>
      </c>
      <c r="F46" s="943"/>
      <c r="G46" s="943"/>
      <c r="H46" s="944">
        <v>0</v>
      </c>
      <c r="I46" s="944">
        <v>0</v>
      </c>
      <c r="J46" s="944">
        <v>0</v>
      </c>
      <c r="K46" s="944">
        <v>0</v>
      </c>
      <c r="L46" s="944">
        <v>0</v>
      </c>
      <c r="M46" s="944">
        <v>0</v>
      </c>
      <c r="N46" s="944">
        <v>0</v>
      </c>
      <c r="O46" s="944">
        <v>0</v>
      </c>
      <c r="P46" s="944">
        <v>0</v>
      </c>
      <c r="Q46" s="944">
        <v>0</v>
      </c>
      <c r="R46" s="944">
        <v>0</v>
      </c>
      <c r="S46" s="944">
        <v>0</v>
      </c>
      <c r="T46" s="944">
        <v>0</v>
      </c>
      <c r="U46" s="944">
        <v>0</v>
      </c>
      <c r="V46" s="944">
        <v>0</v>
      </c>
      <c r="W46" s="944">
        <v>0</v>
      </c>
      <c r="X46" s="944">
        <v>0</v>
      </c>
      <c r="Y46" s="944">
        <v>0</v>
      </c>
      <c r="Z46" s="944">
        <v>0</v>
      </c>
      <c r="AA46" s="944">
        <v>0</v>
      </c>
      <c r="AB46" s="944">
        <v>0</v>
      </c>
      <c r="AC46" s="944">
        <v>0</v>
      </c>
      <c r="AD46" s="944">
        <v>0</v>
      </c>
      <c r="AE46" s="944">
        <v>0</v>
      </c>
      <c r="AF46" s="944">
        <v>0</v>
      </c>
      <c r="AG46" s="944">
        <v>0</v>
      </c>
      <c r="AH46" s="944">
        <v>0</v>
      </c>
      <c r="AI46" s="944">
        <v>0</v>
      </c>
      <c r="AJ46" s="944">
        <v>0</v>
      </c>
      <c r="AK46" s="944">
        <v>0</v>
      </c>
      <c r="AL46" s="944">
        <v>0</v>
      </c>
      <c r="AM46" s="944">
        <v>0</v>
      </c>
      <c r="AN46" s="944">
        <v>0</v>
      </c>
      <c r="AO46" s="944">
        <v>0</v>
      </c>
      <c r="AP46" s="944">
        <v>0</v>
      </c>
      <c r="AQ46" s="944">
        <v>0</v>
      </c>
      <c r="AR46" s="944">
        <v>0</v>
      </c>
      <c r="AS46" s="944">
        <v>0</v>
      </c>
      <c r="AT46" s="944">
        <v>0</v>
      </c>
      <c r="AU46" s="944">
        <v>0</v>
      </c>
      <c r="AV46" s="944">
        <v>0</v>
      </c>
      <c r="AW46" s="944">
        <v>0</v>
      </c>
      <c r="AX46" s="944">
        <v>0</v>
      </c>
      <c r="AY46" s="944">
        <v>0</v>
      </c>
      <c r="AZ46" s="944">
        <v>0</v>
      </c>
      <c r="BA46" s="944">
        <v>0</v>
      </c>
      <c r="BB46" s="944">
        <v>0</v>
      </c>
      <c r="BC46" s="944">
        <v>0</v>
      </c>
      <c r="BD46" s="944">
        <v>0</v>
      </c>
      <c r="BE46" s="944">
        <v>0</v>
      </c>
      <c r="BF46" s="944">
        <v>0</v>
      </c>
      <c r="BG46" s="944">
        <v>0</v>
      </c>
      <c r="BH46" s="944">
        <v>0</v>
      </c>
      <c r="BI46" s="944">
        <v>0</v>
      </c>
      <c r="BJ46" s="944">
        <v>0</v>
      </c>
    </row>
    <row r="47" spans="2:62" x14ac:dyDescent="0.25">
      <c r="B47" s="982" t="s">
        <v>183</v>
      </c>
      <c r="C47" s="969" t="s">
        <v>633</v>
      </c>
      <c r="D47" s="968">
        <v>493017231</v>
      </c>
      <c r="E47" s="1018">
        <v>491320526</v>
      </c>
      <c r="F47" s="943"/>
      <c r="G47" s="943"/>
      <c r="H47" s="944">
        <v>427051886</v>
      </c>
      <c r="I47" s="944">
        <v>213364634</v>
      </c>
      <c r="J47" s="944">
        <v>390567200</v>
      </c>
      <c r="K47" s="944">
        <v>403842340</v>
      </c>
      <c r="L47" s="944">
        <v>209172241</v>
      </c>
      <c r="M47" s="944">
        <v>491320526</v>
      </c>
      <c r="N47" s="944">
        <v>431641432</v>
      </c>
      <c r="O47" s="944">
        <v>222776563</v>
      </c>
      <c r="P47" s="944">
        <v>482289032</v>
      </c>
      <c r="Q47" s="944">
        <v>406506169</v>
      </c>
      <c r="R47" s="944">
        <v>202751223</v>
      </c>
      <c r="S47" s="944">
        <v>479923256</v>
      </c>
      <c r="T47" s="944">
        <v>406333420</v>
      </c>
      <c r="U47" s="944">
        <v>202743403</v>
      </c>
      <c r="V47" s="944">
        <v>417190476</v>
      </c>
      <c r="W47" s="944">
        <v>384744237</v>
      </c>
      <c r="X47" s="944">
        <v>200878405</v>
      </c>
      <c r="Y47" s="944">
        <v>456833006</v>
      </c>
      <c r="Z47" s="944">
        <v>413738592</v>
      </c>
      <c r="AA47" s="944">
        <v>212519422</v>
      </c>
      <c r="AB47" s="944">
        <v>76104523</v>
      </c>
      <c r="AC47" s="944">
        <v>390148054</v>
      </c>
      <c r="AD47" s="944">
        <v>193055076</v>
      </c>
      <c r="AE47" s="944">
        <v>0</v>
      </c>
      <c r="AF47" s="944">
        <v>377566473</v>
      </c>
      <c r="AG47" s="944">
        <v>186494808</v>
      </c>
      <c r="AH47" s="944">
        <v>367523299</v>
      </c>
      <c r="AI47" s="944">
        <v>355897432</v>
      </c>
      <c r="AJ47" s="944">
        <v>179950915</v>
      </c>
      <c r="AK47" s="944">
        <v>422646556</v>
      </c>
      <c r="AL47" s="944">
        <v>392497999</v>
      </c>
      <c r="AM47" s="944">
        <v>201779506</v>
      </c>
      <c r="AN47" s="944">
        <v>436139925</v>
      </c>
      <c r="AO47" s="944">
        <v>366161884</v>
      </c>
      <c r="AP47" s="944">
        <v>179163611</v>
      </c>
      <c r="AQ47" s="944">
        <v>428880717</v>
      </c>
      <c r="AR47" s="944">
        <v>372039034</v>
      </c>
      <c r="AS47" s="944">
        <v>187881070</v>
      </c>
      <c r="AT47" s="944">
        <v>360242450.33333325</v>
      </c>
      <c r="AU47" s="944">
        <v>347282932</v>
      </c>
      <c r="AV47" s="944">
        <v>180195075</v>
      </c>
      <c r="AW47" s="944">
        <v>444145161</v>
      </c>
      <c r="AX47" s="944">
        <v>386167392</v>
      </c>
      <c r="AY47" s="944">
        <v>197722407</v>
      </c>
      <c r="AZ47" s="944">
        <v>534431191</v>
      </c>
      <c r="BA47" s="944">
        <v>349115324</v>
      </c>
      <c r="BB47" s="944">
        <v>190631698</v>
      </c>
      <c r="BC47" s="944">
        <v>464808872</v>
      </c>
      <c r="BD47" s="944">
        <v>409486287</v>
      </c>
      <c r="BE47" s="944">
        <v>204299477</v>
      </c>
      <c r="BF47" s="944">
        <v>368136261</v>
      </c>
      <c r="BG47" s="944">
        <v>326443759</v>
      </c>
      <c r="BH47" s="944">
        <v>166349910</v>
      </c>
      <c r="BI47" s="944">
        <v>366797122</v>
      </c>
      <c r="BJ47" s="944">
        <v>422185835</v>
      </c>
    </row>
    <row r="48" spans="2:62" x14ac:dyDescent="0.25">
      <c r="B48" s="982" t="s">
        <v>193</v>
      </c>
      <c r="C48" s="967" t="s">
        <v>606</v>
      </c>
      <c r="D48" s="965">
        <v>0</v>
      </c>
      <c r="E48" s="1018">
        <v>0</v>
      </c>
      <c r="F48" s="943"/>
      <c r="G48" s="943"/>
      <c r="H48" s="944">
        <v>0</v>
      </c>
      <c r="I48" s="944">
        <v>0</v>
      </c>
      <c r="J48" s="944">
        <v>0</v>
      </c>
      <c r="K48" s="944">
        <v>0</v>
      </c>
      <c r="L48" s="944">
        <v>0</v>
      </c>
      <c r="M48" s="944">
        <v>0</v>
      </c>
      <c r="N48" s="944">
        <v>0</v>
      </c>
      <c r="O48" s="944">
        <v>0</v>
      </c>
      <c r="P48" s="944">
        <v>0</v>
      </c>
      <c r="Q48" s="944">
        <v>0</v>
      </c>
      <c r="R48" s="944">
        <v>0</v>
      </c>
      <c r="S48" s="944">
        <v>0</v>
      </c>
      <c r="T48" s="944">
        <v>0</v>
      </c>
      <c r="U48" s="944">
        <v>0</v>
      </c>
      <c r="V48" s="944">
        <v>0</v>
      </c>
      <c r="W48" s="944">
        <v>0</v>
      </c>
      <c r="X48" s="944">
        <v>0</v>
      </c>
      <c r="Y48" s="944">
        <v>0</v>
      </c>
      <c r="Z48" s="944">
        <v>0</v>
      </c>
      <c r="AA48" s="944">
        <v>0</v>
      </c>
      <c r="AB48" s="944">
        <v>0</v>
      </c>
      <c r="AC48" s="944">
        <v>0</v>
      </c>
      <c r="AD48" s="944">
        <v>0</v>
      </c>
      <c r="AE48" s="944">
        <v>0</v>
      </c>
      <c r="AF48" s="944">
        <v>0</v>
      </c>
      <c r="AG48" s="944">
        <v>0</v>
      </c>
      <c r="AH48" s="944">
        <v>0</v>
      </c>
      <c r="AI48" s="944">
        <v>0</v>
      </c>
      <c r="AJ48" s="944">
        <v>0</v>
      </c>
      <c r="AK48" s="944">
        <v>0</v>
      </c>
      <c r="AL48" s="944">
        <v>0</v>
      </c>
      <c r="AM48" s="944">
        <v>0</v>
      </c>
      <c r="AN48" s="944">
        <v>0</v>
      </c>
      <c r="AO48" s="944">
        <v>0</v>
      </c>
      <c r="AP48" s="944">
        <v>0</v>
      </c>
      <c r="AQ48" s="944">
        <v>0</v>
      </c>
      <c r="AR48" s="944">
        <v>0</v>
      </c>
      <c r="AS48" s="944">
        <v>0</v>
      </c>
      <c r="AT48" s="944">
        <v>0</v>
      </c>
      <c r="AU48" s="944">
        <v>0</v>
      </c>
      <c r="AV48" s="944">
        <v>0</v>
      </c>
      <c r="AW48" s="944">
        <v>0</v>
      </c>
      <c r="AX48" s="944">
        <v>0</v>
      </c>
      <c r="AY48" s="944">
        <v>0</v>
      </c>
      <c r="AZ48" s="944">
        <v>0</v>
      </c>
      <c r="BA48" s="944">
        <v>0</v>
      </c>
      <c r="BB48" s="944">
        <v>0</v>
      </c>
      <c r="BC48" s="944">
        <v>0</v>
      </c>
      <c r="BD48" s="944">
        <v>0</v>
      </c>
      <c r="BE48" s="944">
        <v>0</v>
      </c>
      <c r="BF48" s="944">
        <v>0</v>
      </c>
      <c r="BG48" s="944">
        <v>0</v>
      </c>
      <c r="BH48" s="944">
        <v>0</v>
      </c>
      <c r="BI48" s="944">
        <v>0</v>
      </c>
      <c r="BJ48" s="944">
        <v>0</v>
      </c>
    </row>
    <row r="49" spans="2:62" x14ac:dyDescent="0.25">
      <c r="B49" s="941" t="s">
        <v>187</v>
      </c>
      <c r="C49" s="969" t="s">
        <v>636</v>
      </c>
      <c r="D49" s="968">
        <v>0</v>
      </c>
      <c r="E49" s="1018">
        <v>0</v>
      </c>
      <c r="F49" s="943"/>
      <c r="G49" s="943"/>
      <c r="H49" s="944">
        <v>0</v>
      </c>
      <c r="I49" s="944">
        <v>0</v>
      </c>
      <c r="J49" s="944">
        <v>0</v>
      </c>
      <c r="K49" s="944">
        <v>0</v>
      </c>
      <c r="L49" s="944">
        <v>0</v>
      </c>
      <c r="M49" s="944">
        <v>0</v>
      </c>
      <c r="N49" s="944">
        <v>0</v>
      </c>
      <c r="O49" s="944">
        <v>0</v>
      </c>
      <c r="P49" s="944">
        <v>0</v>
      </c>
      <c r="Q49" s="944">
        <v>0</v>
      </c>
      <c r="R49" s="944">
        <v>0</v>
      </c>
      <c r="S49" s="944">
        <v>0</v>
      </c>
      <c r="T49" s="944">
        <v>0</v>
      </c>
      <c r="U49" s="944">
        <v>0</v>
      </c>
      <c r="V49" s="944">
        <v>0</v>
      </c>
      <c r="W49" s="944">
        <v>0</v>
      </c>
      <c r="X49" s="944">
        <v>0</v>
      </c>
      <c r="Y49" s="944">
        <v>0</v>
      </c>
      <c r="Z49" s="944">
        <v>0</v>
      </c>
      <c r="AA49" s="944">
        <v>0</v>
      </c>
      <c r="AB49" s="944">
        <v>0</v>
      </c>
      <c r="AC49" s="944">
        <v>0</v>
      </c>
      <c r="AD49" s="944">
        <v>0</v>
      </c>
      <c r="AE49" s="944">
        <v>0</v>
      </c>
      <c r="AF49" s="944">
        <v>0</v>
      </c>
      <c r="AG49" s="944">
        <v>0</v>
      </c>
      <c r="AH49" s="944">
        <v>0</v>
      </c>
      <c r="AI49" s="944">
        <v>0</v>
      </c>
      <c r="AJ49" s="944">
        <v>0</v>
      </c>
      <c r="AK49" s="944">
        <v>0</v>
      </c>
      <c r="AL49" s="944">
        <v>1000000000</v>
      </c>
      <c r="AM49" s="944">
        <v>1000000000</v>
      </c>
      <c r="AN49" s="944"/>
      <c r="AO49" s="944"/>
      <c r="AP49" s="944"/>
      <c r="AQ49" s="944"/>
      <c r="AR49" s="944"/>
      <c r="AS49" s="944"/>
      <c r="AT49" s="944"/>
      <c r="AU49" s="944"/>
      <c r="AV49" s="944"/>
      <c r="AW49" s="944"/>
      <c r="AX49" s="944"/>
      <c r="AY49" s="944"/>
      <c r="AZ49" s="944"/>
      <c r="BA49" s="944"/>
      <c r="BB49" s="944"/>
      <c r="BC49" s="944"/>
      <c r="BD49" s="944"/>
      <c r="BE49" s="944"/>
      <c r="BF49" s="944"/>
      <c r="BG49" s="944"/>
      <c r="BH49" s="944"/>
      <c r="BI49" s="944"/>
      <c r="BJ49" s="944"/>
    </row>
    <row r="50" spans="2:62" x14ac:dyDescent="0.25">
      <c r="B50" s="994" t="s">
        <v>359</v>
      </c>
      <c r="C50" s="995"/>
      <c r="D50" s="963">
        <f>SUM(D51:D52)</f>
        <v>281852125020</v>
      </c>
      <c r="E50" s="1018">
        <v>281785285520</v>
      </c>
      <c r="F50" s="962"/>
      <c r="G50" s="943"/>
      <c r="H50" s="964">
        <v>281897956520</v>
      </c>
      <c r="I50" s="964">
        <v>281897956520</v>
      </c>
      <c r="J50" s="964">
        <v>281897956520</v>
      </c>
      <c r="K50" s="964">
        <v>281832139520</v>
      </c>
      <c r="L50" s="964">
        <v>281832139520</v>
      </c>
      <c r="M50" s="964">
        <v>281785285520</v>
      </c>
      <c r="N50" s="964">
        <v>282262641520</v>
      </c>
      <c r="O50" s="964">
        <v>282321381520</v>
      </c>
      <c r="P50" s="964">
        <v>282321381520</v>
      </c>
      <c r="Q50" s="964">
        <v>282321381520</v>
      </c>
      <c r="R50" s="964">
        <v>282321381520</v>
      </c>
      <c r="S50" s="964">
        <v>282321381520</v>
      </c>
      <c r="T50" s="964">
        <v>282299941520</v>
      </c>
      <c r="U50" s="964">
        <v>282297781520</v>
      </c>
      <c r="V50" s="964">
        <v>282297781520</v>
      </c>
      <c r="W50" s="964">
        <v>282253671520</v>
      </c>
      <c r="X50" s="964">
        <v>282253671520</v>
      </c>
      <c r="Y50" s="964">
        <v>282356961520</v>
      </c>
      <c r="Z50" s="964">
        <v>283474136520</v>
      </c>
      <c r="AA50" s="964">
        <v>283474136520</v>
      </c>
      <c r="AB50" s="964">
        <v>283385290520</v>
      </c>
      <c r="AC50" s="964">
        <v>283196722020</v>
      </c>
      <c r="AD50" s="964">
        <v>283273240020</v>
      </c>
      <c r="AE50" s="964">
        <v>283161848520</v>
      </c>
      <c r="AF50" s="964">
        <v>240982017020</v>
      </c>
      <c r="AG50" s="964">
        <v>240979957020</v>
      </c>
      <c r="AH50" s="964">
        <v>240998674120</v>
      </c>
      <c r="AI50" s="964">
        <v>240413659020</v>
      </c>
      <c r="AJ50" s="964">
        <v>240565043020</v>
      </c>
      <c r="AK50" s="964">
        <v>240565043020</v>
      </c>
      <c r="AL50" s="964">
        <v>241565043020</v>
      </c>
      <c r="AM50" s="964">
        <v>241877653220</v>
      </c>
      <c r="AN50" s="964">
        <v>240744778720</v>
      </c>
      <c r="AO50" s="964">
        <v>240690972620</v>
      </c>
      <c r="AP50" s="964">
        <v>240658797620</v>
      </c>
      <c r="AQ50" s="964">
        <v>240552944620</v>
      </c>
      <c r="AR50" s="964">
        <v>240872296420</v>
      </c>
      <c r="AS50" s="964">
        <v>240706106420</v>
      </c>
      <c r="AT50" s="964">
        <v>240633872420</v>
      </c>
      <c r="AU50" s="964">
        <v>240608866720</v>
      </c>
      <c r="AV50" s="964">
        <v>240608866720</v>
      </c>
      <c r="AW50" s="964">
        <v>240658066720</v>
      </c>
      <c r="AX50" s="964">
        <v>240658066720</v>
      </c>
      <c r="AY50" s="964">
        <v>240658066720</v>
      </c>
      <c r="AZ50" s="964">
        <v>240429354720</v>
      </c>
      <c r="BA50" s="964">
        <v>240429354720</v>
      </c>
      <c r="BB50" s="964">
        <v>240429354720</v>
      </c>
      <c r="BC50" s="964">
        <v>240279969220</v>
      </c>
      <c r="BD50" s="964">
        <v>240279969220</v>
      </c>
      <c r="BE50" s="964">
        <v>240266092720</v>
      </c>
      <c r="BF50" s="964">
        <v>240266092720</v>
      </c>
      <c r="BG50" s="964">
        <v>240165156720</v>
      </c>
      <c r="BH50" s="964">
        <v>240165156720</v>
      </c>
      <c r="BI50" s="964">
        <v>240144629620</v>
      </c>
      <c r="BJ50" s="964">
        <v>239425801620</v>
      </c>
    </row>
    <row r="51" spans="2:62" x14ac:dyDescent="0.25">
      <c r="B51" s="941" t="s">
        <v>139</v>
      </c>
      <c r="C51" s="967" t="s">
        <v>523</v>
      </c>
      <c r="D51" s="965">
        <v>268000000000</v>
      </c>
      <c r="E51" s="1018">
        <v>268000000000</v>
      </c>
      <c r="F51" s="943"/>
      <c r="G51" s="943"/>
      <c r="H51" s="944">
        <v>268000000000</v>
      </c>
      <c r="I51" s="944">
        <v>268000000000</v>
      </c>
      <c r="J51" s="944">
        <v>268000000000</v>
      </c>
      <c r="K51" s="944">
        <v>268000000000</v>
      </c>
      <c r="L51" s="944">
        <v>268000000000</v>
      </c>
      <c r="M51" s="944">
        <v>268000000000</v>
      </c>
      <c r="N51" s="944">
        <v>268000000000</v>
      </c>
      <c r="O51" s="944">
        <v>268000000000</v>
      </c>
      <c r="P51" s="944">
        <v>268000000000</v>
      </c>
      <c r="Q51" s="944">
        <v>268000000000</v>
      </c>
      <c r="R51" s="944">
        <v>268000000000</v>
      </c>
      <c r="S51" s="944">
        <v>268000000000</v>
      </c>
      <c r="T51" s="944">
        <v>268000000000</v>
      </c>
      <c r="U51" s="944">
        <v>268000000000</v>
      </c>
      <c r="V51" s="944">
        <v>268000000000</v>
      </c>
      <c r="W51" s="944">
        <v>268000000000</v>
      </c>
      <c r="X51" s="944">
        <v>268000000000</v>
      </c>
      <c r="Y51" s="944">
        <v>268000000000</v>
      </c>
      <c r="Z51" s="944">
        <v>268000000000</v>
      </c>
      <c r="AA51" s="944">
        <v>268000000000</v>
      </c>
      <c r="AB51" s="944">
        <v>268000000000</v>
      </c>
      <c r="AC51" s="944">
        <v>268000000000</v>
      </c>
      <c r="AD51" s="944">
        <v>268000000000</v>
      </c>
      <c r="AE51" s="944">
        <v>268000000000</v>
      </c>
      <c r="AF51" s="944">
        <v>225866000000</v>
      </c>
      <c r="AG51" s="944">
        <v>225866000000</v>
      </c>
      <c r="AH51" s="944">
        <v>225866000000</v>
      </c>
      <c r="AI51" s="944">
        <v>225866000000</v>
      </c>
      <c r="AJ51" s="944">
        <v>225866000000</v>
      </c>
      <c r="AK51" s="944">
        <v>225866000000</v>
      </c>
      <c r="AL51" s="944">
        <v>225866000000</v>
      </c>
      <c r="AM51" s="944">
        <v>225866000000</v>
      </c>
      <c r="AN51" s="944">
        <v>225866000000</v>
      </c>
      <c r="AO51" s="944">
        <v>225866000000</v>
      </c>
      <c r="AP51" s="944">
        <v>225866000000</v>
      </c>
      <c r="AQ51" s="944">
        <v>225866000000</v>
      </c>
      <c r="AR51" s="944">
        <v>225866000000</v>
      </c>
      <c r="AS51" s="944">
        <v>225866000000</v>
      </c>
      <c r="AT51" s="944">
        <v>225866000000</v>
      </c>
      <c r="AU51" s="944">
        <v>225866000000</v>
      </c>
      <c r="AV51" s="944">
        <v>225866000000</v>
      </c>
      <c r="AW51" s="944">
        <v>225866000000</v>
      </c>
      <c r="AX51" s="944">
        <v>225866000000</v>
      </c>
      <c r="AY51" s="944">
        <v>225866000000</v>
      </c>
      <c r="AZ51" s="944">
        <v>225866000000</v>
      </c>
      <c r="BA51" s="944">
        <v>225866000000</v>
      </c>
      <c r="BB51" s="944">
        <v>225866000000</v>
      </c>
      <c r="BC51" s="944">
        <v>225866000000</v>
      </c>
      <c r="BD51" s="944">
        <v>225866000000</v>
      </c>
      <c r="BE51" s="944">
        <v>225866000000</v>
      </c>
      <c r="BF51" s="944">
        <v>225866000000</v>
      </c>
      <c r="BG51" s="944">
        <v>225866000000</v>
      </c>
      <c r="BH51" s="944">
        <v>225866000000</v>
      </c>
      <c r="BI51" s="944">
        <v>225866000000</v>
      </c>
      <c r="BJ51" s="944">
        <v>225866000000</v>
      </c>
    </row>
    <row r="52" spans="2:62" x14ac:dyDescent="0.25">
      <c r="B52" s="941" t="s">
        <v>145</v>
      </c>
      <c r="C52" s="969" t="s">
        <v>489</v>
      </c>
      <c r="D52" s="968">
        <v>13852125020</v>
      </c>
      <c r="E52" s="1018">
        <v>13785285520</v>
      </c>
      <c r="F52" s="943"/>
      <c r="G52" s="943"/>
      <c r="H52" s="944">
        <v>13897956520</v>
      </c>
      <c r="I52" s="944">
        <v>13897956520</v>
      </c>
      <c r="J52" s="944">
        <v>13897956520</v>
      </c>
      <c r="K52" s="944">
        <v>13832139520</v>
      </c>
      <c r="L52" s="944">
        <v>13832139520</v>
      </c>
      <c r="M52" s="944">
        <v>13785285520</v>
      </c>
      <c r="N52" s="944">
        <v>14262641520</v>
      </c>
      <c r="O52" s="944">
        <v>14321381520</v>
      </c>
      <c r="P52" s="944">
        <v>14321381520</v>
      </c>
      <c r="Q52" s="944">
        <v>14321381520</v>
      </c>
      <c r="R52" s="944">
        <v>14321381520</v>
      </c>
      <c r="S52" s="944">
        <v>14321381520</v>
      </c>
      <c r="T52" s="944">
        <v>14299941520</v>
      </c>
      <c r="U52" s="944">
        <v>14297781520</v>
      </c>
      <c r="V52" s="944">
        <v>14297781520</v>
      </c>
      <c r="W52" s="944">
        <v>14253671520</v>
      </c>
      <c r="X52" s="944">
        <v>14253671520</v>
      </c>
      <c r="Y52" s="944">
        <v>14356961520</v>
      </c>
      <c r="Z52" s="944">
        <v>15474136520</v>
      </c>
      <c r="AA52" s="944">
        <v>15474136520</v>
      </c>
      <c r="AB52" s="944">
        <v>15385290520</v>
      </c>
      <c r="AC52" s="944">
        <v>15196722020</v>
      </c>
      <c r="AD52" s="944">
        <v>15273240020</v>
      </c>
      <c r="AE52" s="944">
        <v>15161848520</v>
      </c>
      <c r="AF52" s="944">
        <v>15116017020</v>
      </c>
      <c r="AG52" s="944">
        <v>15113957020</v>
      </c>
      <c r="AH52" s="944">
        <v>15132674120</v>
      </c>
      <c r="AI52" s="944">
        <v>14547659020</v>
      </c>
      <c r="AJ52" s="944">
        <v>14699043020</v>
      </c>
      <c r="AK52" s="944">
        <v>14699043020</v>
      </c>
      <c r="AL52" s="944">
        <v>14699043020</v>
      </c>
      <c r="AM52" s="944">
        <v>15011653220</v>
      </c>
      <c r="AN52" s="944">
        <v>14878778720</v>
      </c>
      <c r="AO52" s="944">
        <v>14824972620</v>
      </c>
      <c r="AP52" s="944">
        <v>14792797620</v>
      </c>
      <c r="AQ52" s="944">
        <v>14686944620</v>
      </c>
      <c r="AR52" s="944">
        <v>15006296420</v>
      </c>
      <c r="AS52" s="944">
        <v>14840106420</v>
      </c>
      <c r="AT52" s="944">
        <v>14767872420</v>
      </c>
      <c r="AU52" s="944">
        <v>14742866720</v>
      </c>
      <c r="AV52" s="944">
        <v>14742866720</v>
      </c>
      <c r="AW52" s="944">
        <v>14792066720</v>
      </c>
      <c r="AX52" s="944">
        <v>14792066720</v>
      </c>
      <c r="AY52" s="944">
        <v>14792066720</v>
      </c>
      <c r="AZ52" s="944">
        <v>14563354720</v>
      </c>
      <c r="BA52" s="944">
        <v>14563354720</v>
      </c>
      <c r="BB52" s="944">
        <v>14563354720</v>
      </c>
      <c r="BC52" s="944">
        <v>14413969220</v>
      </c>
      <c r="BD52" s="944">
        <v>14413969220</v>
      </c>
      <c r="BE52" s="944">
        <v>14400092720</v>
      </c>
      <c r="BF52" s="944">
        <v>14400092720</v>
      </c>
      <c r="BG52" s="944">
        <v>14299156720</v>
      </c>
      <c r="BH52" s="944">
        <v>14299156720</v>
      </c>
      <c r="BI52" s="944">
        <v>14278629620</v>
      </c>
      <c r="BJ52" s="944">
        <v>13559801620</v>
      </c>
    </row>
    <row r="53" spans="2:62" x14ac:dyDescent="0.25">
      <c r="B53" s="990" t="s">
        <v>517</v>
      </c>
      <c r="C53" s="991"/>
      <c r="D53" s="976">
        <f>SUM(D33,D50)</f>
        <v>283582707289</v>
      </c>
      <c r="E53" s="976">
        <v>283799943658</v>
      </c>
      <c r="F53" s="962"/>
      <c r="G53" s="943"/>
      <c r="H53" s="949">
        <v>284996833107</v>
      </c>
      <c r="I53" s="949">
        <v>284198751249</v>
      </c>
      <c r="J53" s="949">
        <v>283724551805</v>
      </c>
      <c r="K53" s="949">
        <v>284930225016</v>
      </c>
      <c r="L53" s="949">
        <v>283949108644</v>
      </c>
      <c r="M53" s="949">
        <v>283799943658</v>
      </c>
      <c r="N53" s="949">
        <v>285084092577</v>
      </c>
      <c r="O53" s="949">
        <v>284309935287</v>
      </c>
      <c r="P53" s="949">
        <v>283847246715</v>
      </c>
      <c r="Q53" s="949">
        <v>284926797827</v>
      </c>
      <c r="R53" s="949">
        <v>284044459809</v>
      </c>
      <c r="S53" s="949">
        <v>283920683815</v>
      </c>
      <c r="T53" s="949">
        <v>285290270028</v>
      </c>
      <c r="U53" s="949">
        <v>284376142008</v>
      </c>
      <c r="V53" s="949">
        <v>284046540194</v>
      </c>
      <c r="W53" s="949">
        <v>285187404552</v>
      </c>
      <c r="X53" s="949">
        <v>284287261637</v>
      </c>
      <c r="Y53" s="949">
        <v>284137795087</v>
      </c>
      <c r="Z53" s="949">
        <v>286210667646</v>
      </c>
      <c r="AA53" s="949">
        <v>285424012323</v>
      </c>
      <c r="AB53" s="949">
        <v>284611436591</v>
      </c>
      <c r="AC53" s="949">
        <v>286136801386</v>
      </c>
      <c r="AD53" s="949">
        <v>285305299016</v>
      </c>
      <c r="AE53" s="949">
        <v>284497651521</v>
      </c>
      <c r="AF53" s="949">
        <v>243939812128</v>
      </c>
      <c r="AG53" s="949">
        <v>245133946753</v>
      </c>
      <c r="AH53" s="949">
        <v>244626345509</v>
      </c>
      <c r="AI53" s="949">
        <v>243814044863</v>
      </c>
      <c r="AJ53" s="949">
        <v>244864299165</v>
      </c>
      <c r="AK53" s="949">
        <v>244325712639</v>
      </c>
      <c r="AL53" s="949">
        <v>243446885850</v>
      </c>
      <c r="AM53" s="949">
        <v>244653376369</v>
      </c>
      <c r="AN53" s="949">
        <v>243230573261</v>
      </c>
      <c r="AO53" s="949">
        <v>242372502546</v>
      </c>
      <c r="AP53" s="949">
        <v>243190731738</v>
      </c>
      <c r="AQ53" s="949">
        <v>242984003298</v>
      </c>
      <c r="AR53" s="949">
        <v>242646973518</v>
      </c>
      <c r="AS53" s="949">
        <v>243604617057</v>
      </c>
      <c r="AT53" s="949">
        <v>243312209984.33334</v>
      </c>
      <c r="AU53" s="949">
        <v>242419385407</v>
      </c>
      <c r="AV53" s="949">
        <v>243280079130</v>
      </c>
      <c r="AW53" s="949">
        <v>243084688767</v>
      </c>
      <c r="AX53" s="949">
        <v>242253306045</v>
      </c>
      <c r="AY53" s="949">
        <v>243219348716</v>
      </c>
      <c r="AZ53" s="949">
        <v>243150418161</v>
      </c>
      <c r="BA53" s="949">
        <v>242080797258</v>
      </c>
      <c r="BB53" s="949">
        <v>243143282863</v>
      </c>
      <c r="BC53" s="949">
        <v>243123704509</v>
      </c>
      <c r="BD53" s="949">
        <v>242523759490</v>
      </c>
      <c r="BE53" s="949">
        <v>243230071493</v>
      </c>
      <c r="BF53" s="949">
        <v>242897394438</v>
      </c>
      <c r="BG53" s="949">
        <v>241949814083</v>
      </c>
      <c r="BH53" s="949">
        <v>242775946279</v>
      </c>
      <c r="BI53" s="949">
        <v>242515966086</v>
      </c>
      <c r="BJ53" s="949">
        <v>241813379151</v>
      </c>
    </row>
    <row r="54" spans="2:62" x14ac:dyDescent="0.25">
      <c r="B54" s="994" t="s">
        <v>641</v>
      </c>
      <c r="C54" s="995"/>
      <c r="D54" s="965"/>
      <c r="E54" s="1018"/>
      <c r="F54" s="943"/>
      <c r="G54" s="943"/>
      <c r="H54" s="944"/>
      <c r="I54" s="944"/>
      <c r="J54" s="944"/>
      <c r="K54" s="944"/>
      <c r="L54" s="944"/>
      <c r="M54" s="944"/>
      <c r="N54" s="944"/>
      <c r="O54" s="944"/>
      <c r="P54" s="944"/>
      <c r="Q54" s="944"/>
      <c r="R54" s="944"/>
      <c r="S54" s="944"/>
      <c r="T54" s="944"/>
      <c r="U54" s="944"/>
      <c r="V54" s="944"/>
      <c r="W54" s="944"/>
      <c r="X54" s="944"/>
      <c r="Y54" s="944"/>
      <c r="Z54" s="944"/>
      <c r="AA54" s="944"/>
      <c r="AB54" s="944"/>
      <c r="AC54" s="944"/>
      <c r="AD54" s="944"/>
      <c r="AE54" s="944"/>
      <c r="AF54" s="944"/>
      <c r="AG54" s="944"/>
      <c r="AH54" s="944"/>
      <c r="AI54" s="944"/>
      <c r="AJ54" s="944"/>
      <c r="AK54" s="944"/>
      <c r="AL54" s="944"/>
      <c r="AM54" s="944"/>
      <c r="AN54" s="944"/>
      <c r="AO54" s="944"/>
      <c r="AP54" s="944"/>
      <c r="AQ54" s="944"/>
      <c r="AR54" s="944"/>
      <c r="AS54" s="944"/>
      <c r="AT54" s="944"/>
      <c r="AU54" s="944"/>
      <c r="AV54" s="944"/>
      <c r="AW54" s="944"/>
      <c r="AX54" s="944"/>
      <c r="AY54" s="944"/>
      <c r="AZ54" s="944"/>
      <c r="BA54" s="944"/>
      <c r="BB54" s="944"/>
      <c r="BC54" s="944"/>
      <c r="BD54" s="944"/>
      <c r="BE54" s="944"/>
      <c r="BF54" s="944"/>
      <c r="BG54" s="944"/>
      <c r="BH54" s="944"/>
      <c r="BI54" s="944"/>
      <c r="BJ54" s="944"/>
    </row>
    <row r="55" spans="2:62" x14ac:dyDescent="0.25">
      <c r="B55" s="994" t="s">
        <v>678</v>
      </c>
      <c r="C55" s="995"/>
      <c r="D55" s="963">
        <f>SUM(D56:D58)</f>
        <v>12700000000</v>
      </c>
      <c r="E55" s="1018">
        <v>12700000000</v>
      </c>
      <c r="F55" s="962"/>
      <c r="G55" s="962"/>
      <c r="H55" s="964">
        <v>12700000000</v>
      </c>
      <c r="I55" s="964">
        <v>12700000000</v>
      </c>
      <c r="J55" s="964">
        <v>12700000000</v>
      </c>
      <c r="K55" s="964">
        <v>12700000000</v>
      </c>
      <c r="L55" s="964">
        <v>12700000000</v>
      </c>
      <c r="M55" s="964">
        <v>12700000000</v>
      </c>
      <c r="N55" s="964">
        <v>12700000000</v>
      </c>
      <c r="O55" s="964">
        <v>12700000000</v>
      </c>
      <c r="P55" s="964">
        <v>12700000000</v>
      </c>
      <c r="Q55" s="964">
        <v>12700000000</v>
      </c>
      <c r="R55" s="964">
        <v>12700000000</v>
      </c>
      <c r="S55" s="964">
        <v>12700000000</v>
      </c>
      <c r="T55" s="964">
        <v>12700000000</v>
      </c>
      <c r="U55" s="964">
        <v>12700000000</v>
      </c>
      <c r="V55" s="964">
        <v>12700000000</v>
      </c>
      <c r="W55" s="964">
        <v>12700000000</v>
      </c>
      <c r="X55" s="964">
        <v>12700000000</v>
      </c>
      <c r="Y55" s="964">
        <v>12700000000</v>
      </c>
      <c r="Z55" s="964">
        <v>12700000000</v>
      </c>
      <c r="AA55" s="964">
        <v>12700000000</v>
      </c>
      <c r="AB55" s="964">
        <v>12700000000</v>
      </c>
      <c r="AC55" s="964">
        <v>12700000000</v>
      </c>
      <c r="AD55" s="964">
        <v>12700000000</v>
      </c>
      <c r="AE55" s="964">
        <v>12700000000</v>
      </c>
      <c r="AF55" s="964">
        <v>22350000000</v>
      </c>
      <c r="AG55" s="964">
        <v>22350000000</v>
      </c>
      <c r="AH55" s="964">
        <v>22350000000</v>
      </c>
      <c r="AI55" s="964">
        <v>22350000000</v>
      </c>
      <c r="AJ55" s="964">
        <v>22350000000</v>
      </c>
      <c r="AK55" s="964">
        <v>22350000000</v>
      </c>
      <c r="AL55" s="964">
        <v>22350000000</v>
      </c>
      <c r="AM55" s="964">
        <v>22350000000</v>
      </c>
      <c r="AN55" s="964">
        <v>22350000000</v>
      </c>
      <c r="AO55" s="964">
        <v>22350000000</v>
      </c>
      <c r="AP55" s="964">
        <v>22350000000</v>
      </c>
      <c r="AQ55" s="964">
        <v>22350000000</v>
      </c>
      <c r="AR55" s="964">
        <v>22350000000</v>
      </c>
      <c r="AS55" s="964">
        <v>22350000000</v>
      </c>
      <c r="AT55" s="964">
        <v>22350000000</v>
      </c>
      <c r="AU55" s="964">
        <v>22350000000</v>
      </c>
      <c r="AV55" s="964">
        <v>22350000000</v>
      </c>
      <c r="AW55" s="964">
        <v>22350000000</v>
      </c>
      <c r="AX55" s="964">
        <v>22350000000</v>
      </c>
      <c r="AY55" s="964">
        <v>22350000000</v>
      </c>
      <c r="AZ55" s="964">
        <v>22350000000</v>
      </c>
      <c r="BA55" s="964">
        <v>22350000000</v>
      </c>
      <c r="BB55" s="964">
        <v>22350000000</v>
      </c>
      <c r="BC55" s="964">
        <v>22350000000</v>
      </c>
      <c r="BD55" s="964">
        <v>22350000000</v>
      </c>
      <c r="BE55" s="964">
        <v>22350000000</v>
      </c>
      <c r="BF55" s="964">
        <v>22350000000</v>
      </c>
      <c r="BG55" s="964">
        <v>22350000000</v>
      </c>
      <c r="BH55" s="964">
        <v>22350000000</v>
      </c>
      <c r="BI55" s="964">
        <v>22350000000</v>
      </c>
      <c r="BJ55" s="964">
        <v>22350000000</v>
      </c>
    </row>
    <row r="56" spans="2:62" x14ac:dyDescent="0.25">
      <c r="B56" s="966" t="s">
        <v>139</v>
      </c>
      <c r="C56" s="967" t="s">
        <v>613</v>
      </c>
      <c r="D56" s="965">
        <v>1500000000</v>
      </c>
      <c r="E56" s="1018">
        <v>1500000000</v>
      </c>
      <c r="F56" s="943"/>
      <c r="G56" s="943"/>
      <c r="H56" s="944">
        <v>1500000000</v>
      </c>
      <c r="I56" s="944">
        <v>1500000000</v>
      </c>
      <c r="J56" s="944">
        <v>1500000000</v>
      </c>
      <c r="K56" s="944">
        <v>1500000000</v>
      </c>
      <c r="L56" s="944">
        <v>1500000000</v>
      </c>
      <c r="M56" s="944">
        <v>1500000000</v>
      </c>
      <c r="N56" s="944">
        <v>1500000000</v>
      </c>
      <c r="O56" s="944">
        <v>1500000000</v>
      </c>
      <c r="P56" s="944">
        <v>1500000000</v>
      </c>
      <c r="Q56" s="944">
        <v>1500000000</v>
      </c>
      <c r="R56" s="944">
        <v>1500000000</v>
      </c>
      <c r="S56" s="944">
        <v>1500000000</v>
      </c>
      <c r="T56" s="944">
        <v>1500000000</v>
      </c>
      <c r="U56" s="944">
        <v>1500000000</v>
      </c>
      <c r="V56" s="944">
        <v>1500000000</v>
      </c>
      <c r="W56" s="944">
        <v>1500000000</v>
      </c>
      <c r="X56" s="944">
        <v>1500000000</v>
      </c>
      <c r="Y56" s="944">
        <v>1500000000</v>
      </c>
      <c r="Z56" s="944">
        <v>1500000000</v>
      </c>
      <c r="AA56" s="944">
        <v>1500000000</v>
      </c>
      <c r="AB56" s="944">
        <v>1500000000</v>
      </c>
      <c r="AC56" s="944">
        <v>1500000000</v>
      </c>
      <c r="AD56" s="944">
        <v>1500000000</v>
      </c>
      <c r="AE56" s="944">
        <v>1500000000</v>
      </c>
      <c r="AF56" s="944">
        <v>1250000000</v>
      </c>
      <c r="AG56" s="944">
        <v>1250000000</v>
      </c>
      <c r="AH56" s="944">
        <v>1250000000</v>
      </c>
      <c r="AI56" s="944">
        <v>1250000000</v>
      </c>
      <c r="AJ56" s="944">
        <v>1250000000</v>
      </c>
      <c r="AK56" s="944">
        <v>1250000000</v>
      </c>
      <c r="AL56" s="944">
        <v>1250000000</v>
      </c>
      <c r="AM56" s="944">
        <v>1250000000</v>
      </c>
      <c r="AN56" s="944">
        <v>1250000000</v>
      </c>
      <c r="AO56" s="944">
        <v>1250000000</v>
      </c>
      <c r="AP56" s="944">
        <v>1250000000</v>
      </c>
      <c r="AQ56" s="944">
        <v>1250000000</v>
      </c>
      <c r="AR56" s="944">
        <v>1250000000</v>
      </c>
      <c r="AS56" s="944">
        <v>1250000000</v>
      </c>
      <c r="AT56" s="944">
        <v>1250000000</v>
      </c>
      <c r="AU56" s="944">
        <v>1250000000</v>
      </c>
      <c r="AV56" s="944">
        <v>1250000000</v>
      </c>
      <c r="AW56" s="944">
        <v>1250000000</v>
      </c>
      <c r="AX56" s="944">
        <v>1250000000</v>
      </c>
      <c r="AY56" s="944">
        <v>1250000000</v>
      </c>
      <c r="AZ56" s="944">
        <v>1250000000</v>
      </c>
      <c r="BA56" s="944">
        <v>1250000000</v>
      </c>
      <c r="BB56" s="944">
        <v>1250000000</v>
      </c>
      <c r="BC56" s="944">
        <v>1250000000</v>
      </c>
      <c r="BD56" s="944">
        <v>1250000000</v>
      </c>
      <c r="BE56" s="944">
        <v>1250000000</v>
      </c>
      <c r="BF56" s="944">
        <v>1250000000</v>
      </c>
      <c r="BG56" s="944">
        <v>1250000000</v>
      </c>
      <c r="BH56" s="944">
        <v>1250000000</v>
      </c>
      <c r="BI56" s="944">
        <v>1250000000</v>
      </c>
      <c r="BJ56" s="944">
        <v>1250000000</v>
      </c>
    </row>
    <row r="57" spans="2:62" x14ac:dyDescent="0.25">
      <c r="B57" s="966" t="s">
        <v>145</v>
      </c>
      <c r="C57" s="967" t="s">
        <v>364</v>
      </c>
      <c r="D57" s="965">
        <v>9200000000</v>
      </c>
      <c r="E57" s="1018">
        <v>9200000000</v>
      </c>
      <c r="F57" s="943"/>
      <c r="G57" s="943"/>
      <c r="H57" s="944">
        <v>9200000000</v>
      </c>
      <c r="I57" s="944">
        <v>9200000000</v>
      </c>
      <c r="J57" s="944">
        <v>9200000000</v>
      </c>
      <c r="K57" s="944">
        <v>9200000000</v>
      </c>
      <c r="L57" s="944">
        <v>9200000000</v>
      </c>
      <c r="M57" s="944">
        <v>9200000000</v>
      </c>
      <c r="N57" s="944">
        <v>9200000000</v>
      </c>
      <c r="O57" s="944">
        <v>9200000000</v>
      </c>
      <c r="P57" s="944">
        <v>9200000000</v>
      </c>
      <c r="Q57" s="944">
        <v>9200000000</v>
      </c>
      <c r="R57" s="944">
        <v>9200000000</v>
      </c>
      <c r="S57" s="944">
        <v>9200000000</v>
      </c>
      <c r="T57" s="944">
        <v>9200000000</v>
      </c>
      <c r="U57" s="944">
        <v>9200000000</v>
      </c>
      <c r="V57" s="944">
        <v>9200000000</v>
      </c>
      <c r="W57" s="944">
        <v>9200000000</v>
      </c>
      <c r="X57" s="944">
        <v>9200000000</v>
      </c>
      <c r="Y57" s="944">
        <v>9200000000</v>
      </c>
      <c r="Z57" s="944">
        <v>9200000000</v>
      </c>
      <c r="AA57" s="944">
        <v>9200000000</v>
      </c>
      <c r="AB57" s="944">
        <v>9200000000</v>
      </c>
      <c r="AC57" s="944">
        <v>9200000000</v>
      </c>
      <c r="AD57" s="944">
        <v>9200000000</v>
      </c>
      <c r="AE57" s="944">
        <v>9200000000</v>
      </c>
      <c r="AF57" s="944">
        <v>16100000000</v>
      </c>
      <c r="AG57" s="944">
        <v>16100000000</v>
      </c>
      <c r="AH57" s="944">
        <v>16100000000</v>
      </c>
      <c r="AI57" s="944">
        <v>16100000000</v>
      </c>
      <c r="AJ57" s="944">
        <v>16100000000</v>
      </c>
      <c r="AK57" s="944">
        <v>16100000000</v>
      </c>
      <c r="AL57" s="944">
        <v>16100000000</v>
      </c>
      <c r="AM57" s="944">
        <v>16100000000</v>
      </c>
      <c r="AN57" s="944">
        <v>16100000000</v>
      </c>
      <c r="AO57" s="944">
        <v>16100000000</v>
      </c>
      <c r="AP57" s="944">
        <v>16100000000</v>
      </c>
      <c r="AQ57" s="944">
        <v>16100000000</v>
      </c>
      <c r="AR57" s="944">
        <v>16100000000</v>
      </c>
      <c r="AS57" s="944">
        <v>16100000000</v>
      </c>
      <c r="AT57" s="944">
        <v>16100000000</v>
      </c>
      <c r="AU57" s="944">
        <v>16100000000</v>
      </c>
      <c r="AV57" s="944">
        <v>16100000000</v>
      </c>
      <c r="AW57" s="944">
        <v>16100000000</v>
      </c>
      <c r="AX57" s="944">
        <v>16100000000</v>
      </c>
      <c r="AY57" s="944">
        <v>16100000000</v>
      </c>
      <c r="AZ57" s="944">
        <v>16100000000</v>
      </c>
      <c r="BA57" s="944">
        <v>16100000000</v>
      </c>
      <c r="BB57" s="944">
        <v>16100000000</v>
      </c>
      <c r="BC57" s="944">
        <v>16100000000</v>
      </c>
      <c r="BD57" s="944">
        <v>16100000000</v>
      </c>
      <c r="BE57" s="944">
        <v>16100000000</v>
      </c>
      <c r="BF57" s="944">
        <v>16100000000</v>
      </c>
      <c r="BG57" s="944">
        <v>16100000000</v>
      </c>
      <c r="BH57" s="944">
        <v>16100000000</v>
      </c>
      <c r="BI57" s="944">
        <v>16100000000</v>
      </c>
      <c r="BJ57" s="944">
        <v>16100000000</v>
      </c>
    </row>
    <row r="58" spans="2:62" x14ac:dyDescent="0.25">
      <c r="B58" s="966" t="s">
        <v>181</v>
      </c>
      <c r="C58" s="967" t="s">
        <v>362</v>
      </c>
      <c r="D58" s="965">
        <v>2000000000</v>
      </c>
      <c r="E58" s="1018">
        <v>2000000000</v>
      </c>
      <c r="F58" s="943"/>
      <c r="G58" s="943"/>
      <c r="H58" s="944">
        <v>2000000000</v>
      </c>
      <c r="I58" s="944">
        <v>2000000000</v>
      </c>
      <c r="J58" s="944">
        <v>2000000000</v>
      </c>
      <c r="K58" s="944">
        <v>2000000000</v>
      </c>
      <c r="L58" s="944">
        <v>2000000000</v>
      </c>
      <c r="M58" s="944">
        <v>2000000000</v>
      </c>
      <c r="N58" s="944">
        <v>2000000000</v>
      </c>
      <c r="O58" s="944">
        <v>2000000000</v>
      </c>
      <c r="P58" s="944">
        <v>2000000000</v>
      </c>
      <c r="Q58" s="944">
        <v>2000000000</v>
      </c>
      <c r="R58" s="944">
        <v>2000000000</v>
      </c>
      <c r="S58" s="944">
        <v>2000000000</v>
      </c>
      <c r="T58" s="944">
        <v>2000000000</v>
      </c>
      <c r="U58" s="944">
        <v>2000000000</v>
      </c>
      <c r="V58" s="944">
        <v>2000000000</v>
      </c>
      <c r="W58" s="944">
        <v>2000000000</v>
      </c>
      <c r="X58" s="944">
        <v>2000000000</v>
      </c>
      <c r="Y58" s="944">
        <v>2000000000</v>
      </c>
      <c r="Z58" s="944">
        <v>2000000000</v>
      </c>
      <c r="AA58" s="944">
        <v>2000000000</v>
      </c>
      <c r="AB58" s="944">
        <v>2000000000</v>
      </c>
      <c r="AC58" s="944">
        <v>2000000000</v>
      </c>
      <c r="AD58" s="944">
        <v>2000000000</v>
      </c>
      <c r="AE58" s="944">
        <v>2000000000</v>
      </c>
      <c r="AF58" s="944">
        <v>5000000000</v>
      </c>
      <c r="AG58" s="944">
        <v>5000000000</v>
      </c>
      <c r="AH58" s="944">
        <v>5000000000</v>
      </c>
      <c r="AI58" s="944">
        <v>5000000000</v>
      </c>
      <c r="AJ58" s="944">
        <v>5000000000</v>
      </c>
      <c r="AK58" s="944">
        <v>5000000000</v>
      </c>
      <c r="AL58" s="944">
        <v>5000000000</v>
      </c>
      <c r="AM58" s="944">
        <v>5000000000</v>
      </c>
      <c r="AN58" s="944">
        <v>5000000000</v>
      </c>
      <c r="AO58" s="944">
        <v>5000000000</v>
      </c>
      <c r="AP58" s="944">
        <v>5000000000</v>
      </c>
      <c r="AQ58" s="944">
        <v>5000000000</v>
      </c>
      <c r="AR58" s="944">
        <v>5000000000</v>
      </c>
      <c r="AS58" s="944">
        <v>5000000000</v>
      </c>
      <c r="AT58" s="944">
        <v>5000000000</v>
      </c>
      <c r="AU58" s="944">
        <v>5000000000</v>
      </c>
      <c r="AV58" s="944">
        <v>5000000000</v>
      </c>
      <c r="AW58" s="944">
        <v>5000000000</v>
      </c>
      <c r="AX58" s="944">
        <v>5000000000</v>
      </c>
      <c r="AY58" s="944">
        <v>5000000000</v>
      </c>
      <c r="AZ58" s="944">
        <v>5000000000</v>
      </c>
      <c r="BA58" s="944">
        <v>5000000000</v>
      </c>
      <c r="BB58" s="944">
        <v>5000000000</v>
      </c>
      <c r="BC58" s="944">
        <v>5000000000</v>
      </c>
      <c r="BD58" s="944">
        <v>5000000000</v>
      </c>
      <c r="BE58" s="944">
        <v>5000000000</v>
      </c>
      <c r="BF58" s="944">
        <v>5000000000</v>
      </c>
      <c r="BG58" s="944">
        <v>5000000000</v>
      </c>
      <c r="BH58" s="944">
        <v>5000000000</v>
      </c>
      <c r="BI58" s="944">
        <v>5000000000</v>
      </c>
      <c r="BJ58" s="944">
        <v>5000000000</v>
      </c>
    </row>
    <row r="59" spans="2:62" x14ac:dyDescent="0.25">
      <c r="B59" s="994" t="s">
        <v>679</v>
      </c>
      <c r="C59" s="995"/>
      <c r="D59" s="963">
        <f>SUM(D60:D62)</f>
        <v>0</v>
      </c>
      <c r="E59" s="1018">
        <v>0</v>
      </c>
      <c r="F59" s="962"/>
      <c r="G59" s="962"/>
      <c r="H59" s="964">
        <v>0</v>
      </c>
      <c r="I59" s="964">
        <v>0</v>
      </c>
      <c r="J59" s="964">
        <v>0</v>
      </c>
      <c r="K59" s="964">
        <v>0</v>
      </c>
      <c r="L59" s="964">
        <v>0</v>
      </c>
      <c r="M59" s="964">
        <v>0</v>
      </c>
      <c r="N59" s="964">
        <v>0</v>
      </c>
      <c r="O59" s="964">
        <v>0</v>
      </c>
      <c r="P59" s="964">
        <v>0</v>
      </c>
      <c r="Q59" s="964">
        <v>0</v>
      </c>
      <c r="R59" s="964">
        <v>0</v>
      </c>
      <c r="S59" s="964">
        <v>0</v>
      </c>
      <c r="T59" s="964">
        <v>0</v>
      </c>
      <c r="U59" s="964">
        <v>0</v>
      </c>
      <c r="V59" s="964">
        <v>0</v>
      </c>
      <c r="W59" s="964">
        <v>0</v>
      </c>
      <c r="X59" s="964">
        <v>0</v>
      </c>
      <c r="Y59" s="964">
        <v>0</v>
      </c>
      <c r="Z59" s="964">
        <v>-127902478828</v>
      </c>
      <c r="AA59" s="964">
        <v>-127902478828</v>
      </c>
      <c r="AB59" s="964">
        <v>-127902478828</v>
      </c>
      <c r="AC59" s="964">
        <v>-127902478828</v>
      </c>
      <c r="AD59" s="964">
        <v>-127902478828</v>
      </c>
      <c r="AE59" s="964">
        <v>-127902478828</v>
      </c>
      <c r="AF59" s="964">
        <v>0</v>
      </c>
      <c r="AG59" s="964">
        <v>0</v>
      </c>
      <c r="AH59" s="964">
        <v>0</v>
      </c>
      <c r="AI59" s="964">
        <v>0</v>
      </c>
      <c r="AJ59" s="964">
        <v>0</v>
      </c>
      <c r="AK59" s="964">
        <v>0</v>
      </c>
      <c r="AL59" s="964">
        <v>0</v>
      </c>
      <c r="AM59" s="964">
        <v>0</v>
      </c>
      <c r="AN59" s="964">
        <v>0</v>
      </c>
      <c r="AO59" s="964">
        <v>0</v>
      </c>
      <c r="AP59" s="964">
        <v>0</v>
      </c>
      <c r="AQ59" s="964">
        <v>0</v>
      </c>
      <c r="AR59" s="964">
        <v>0</v>
      </c>
      <c r="AS59" s="964">
        <v>0</v>
      </c>
      <c r="AT59" s="964">
        <v>0</v>
      </c>
      <c r="AU59" s="964">
        <v>0</v>
      </c>
      <c r="AV59" s="964">
        <v>0</v>
      </c>
      <c r="AW59" s="964">
        <v>0</v>
      </c>
      <c r="AX59" s="964">
        <v>0</v>
      </c>
      <c r="AY59" s="964">
        <v>0</v>
      </c>
      <c r="AZ59" s="964">
        <v>0</v>
      </c>
      <c r="BA59" s="964">
        <v>0</v>
      </c>
      <c r="BB59" s="964">
        <v>0</v>
      </c>
      <c r="BC59" s="964">
        <v>0</v>
      </c>
      <c r="BD59" s="964">
        <v>0</v>
      </c>
      <c r="BE59" s="964">
        <v>0</v>
      </c>
      <c r="BF59" s="964">
        <v>0</v>
      </c>
      <c r="BG59" s="964">
        <v>0</v>
      </c>
      <c r="BH59" s="964">
        <v>0</v>
      </c>
      <c r="BI59" s="964">
        <v>0</v>
      </c>
      <c r="BJ59" s="964">
        <v>0</v>
      </c>
    </row>
    <row r="60" spans="2:62" x14ac:dyDescent="0.25">
      <c r="B60" s="966" t="s">
        <v>139</v>
      </c>
      <c r="C60" s="967" t="s">
        <v>335</v>
      </c>
      <c r="D60" s="965">
        <v>0</v>
      </c>
      <c r="E60" s="1018">
        <v>0</v>
      </c>
      <c r="F60" s="943"/>
      <c r="G60" s="943"/>
      <c r="H60" s="944">
        <v>0</v>
      </c>
      <c r="I60" s="944">
        <v>0</v>
      </c>
      <c r="J60" s="944">
        <v>0</v>
      </c>
      <c r="K60" s="944">
        <v>0</v>
      </c>
      <c r="L60" s="944">
        <v>0</v>
      </c>
      <c r="M60" s="944">
        <v>0</v>
      </c>
      <c r="N60" s="944">
        <v>0</v>
      </c>
      <c r="O60" s="944">
        <v>0</v>
      </c>
      <c r="P60" s="944">
        <v>0</v>
      </c>
      <c r="Q60" s="944">
        <v>0</v>
      </c>
      <c r="R60" s="944">
        <v>0</v>
      </c>
      <c r="S60" s="944">
        <v>0</v>
      </c>
      <c r="T60" s="944">
        <v>0</v>
      </c>
      <c r="U60" s="944">
        <v>0</v>
      </c>
      <c r="V60" s="944">
        <v>0</v>
      </c>
      <c r="W60" s="944">
        <v>0</v>
      </c>
      <c r="X60" s="944">
        <v>0</v>
      </c>
      <c r="Y60" s="944">
        <v>0</v>
      </c>
      <c r="Z60" s="944">
        <v>0</v>
      </c>
      <c r="AA60" s="944">
        <v>0</v>
      </c>
      <c r="AB60" s="944">
        <v>0</v>
      </c>
      <c r="AC60" s="944">
        <v>0</v>
      </c>
      <c r="AD60" s="944">
        <v>0</v>
      </c>
      <c r="AE60" s="944">
        <v>0</v>
      </c>
      <c r="AF60" s="944">
        <v>0</v>
      </c>
      <c r="AG60" s="944">
        <v>0</v>
      </c>
      <c r="AH60" s="944">
        <v>0</v>
      </c>
      <c r="AI60" s="944">
        <v>0</v>
      </c>
      <c r="AJ60" s="944">
        <v>0</v>
      </c>
      <c r="AK60" s="944">
        <v>0</v>
      </c>
      <c r="AL60" s="944">
        <v>0</v>
      </c>
      <c r="AM60" s="944">
        <v>0</v>
      </c>
      <c r="AN60" s="944">
        <v>0</v>
      </c>
      <c r="AO60" s="944">
        <v>0</v>
      </c>
      <c r="AP60" s="944">
        <v>0</v>
      </c>
      <c r="AQ60" s="944">
        <v>0</v>
      </c>
      <c r="AR60" s="944">
        <v>0</v>
      </c>
      <c r="AS60" s="944">
        <v>0</v>
      </c>
      <c r="AT60" s="944">
        <v>0</v>
      </c>
      <c r="AU60" s="944">
        <v>0</v>
      </c>
      <c r="AV60" s="944">
        <v>0</v>
      </c>
      <c r="AW60" s="944">
        <v>0</v>
      </c>
      <c r="AX60" s="944">
        <v>0</v>
      </c>
      <c r="AY60" s="944">
        <v>0</v>
      </c>
      <c r="AZ60" s="944">
        <v>0</v>
      </c>
      <c r="BA60" s="944">
        <v>0</v>
      </c>
      <c r="BB60" s="944">
        <v>0</v>
      </c>
      <c r="BC60" s="944">
        <v>0</v>
      </c>
      <c r="BD60" s="944">
        <v>0</v>
      </c>
      <c r="BE60" s="944">
        <v>0</v>
      </c>
      <c r="BF60" s="944">
        <v>0</v>
      </c>
      <c r="BG60" s="944">
        <v>0</v>
      </c>
      <c r="BH60" s="944">
        <v>0</v>
      </c>
      <c r="BI60" s="944">
        <v>0</v>
      </c>
      <c r="BJ60" s="944">
        <v>0</v>
      </c>
    </row>
    <row r="61" spans="2:62" x14ac:dyDescent="0.25">
      <c r="B61" s="966" t="s">
        <v>145</v>
      </c>
      <c r="C61" s="967" t="s">
        <v>618</v>
      </c>
      <c r="D61" s="965">
        <v>0</v>
      </c>
      <c r="E61" s="1018">
        <v>0</v>
      </c>
      <c r="F61" s="943"/>
      <c r="G61" s="943"/>
      <c r="H61" s="944">
        <v>0</v>
      </c>
      <c r="I61" s="944">
        <v>0</v>
      </c>
      <c r="J61" s="944">
        <v>0</v>
      </c>
      <c r="K61" s="944">
        <v>0</v>
      </c>
      <c r="L61" s="944">
        <v>0</v>
      </c>
      <c r="M61" s="944">
        <v>0</v>
      </c>
      <c r="N61" s="944">
        <v>0</v>
      </c>
      <c r="O61" s="944">
        <v>0</v>
      </c>
      <c r="P61" s="944">
        <v>0</v>
      </c>
      <c r="Q61" s="944">
        <v>0</v>
      </c>
      <c r="R61" s="944">
        <v>0</v>
      </c>
      <c r="S61" s="944">
        <v>0</v>
      </c>
      <c r="T61" s="944">
        <v>0</v>
      </c>
      <c r="U61" s="944">
        <v>0</v>
      </c>
      <c r="V61" s="944">
        <v>0</v>
      </c>
      <c r="W61" s="944">
        <v>0</v>
      </c>
      <c r="X61" s="944">
        <v>0</v>
      </c>
      <c r="Y61" s="944">
        <v>0</v>
      </c>
      <c r="Z61" s="944">
        <v>0</v>
      </c>
      <c r="AA61" s="944">
        <v>0</v>
      </c>
      <c r="AB61" s="944">
        <v>0</v>
      </c>
      <c r="AC61" s="944">
        <v>0</v>
      </c>
      <c r="AD61" s="944">
        <v>0</v>
      </c>
      <c r="AE61" s="944">
        <v>0</v>
      </c>
      <c r="AF61" s="944">
        <v>0</v>
      </c>
      <c r="AG61" s="944">
        <v>0</v>
      </c>
      <c r="AH61" s="944">
        <v>0</v>
      </c>
      <c r="AI61" s="944">
        <v>0</v>
      </c>
      <c r="AJ61" s="944">
        <v>0</v>
      </c>
      <c r="AK61" s="944">
        <v>0</v>
      </c>
      <c r="AL61" s="944">
        <v>0</v>
      </c>
      <c r="AM61" s="944">
        <v>0</v>
      </c>
      <c r="AN61" s="944">
        <v>0</v>
      </c>
      <c r="AO61" s="944">
        <v>0</v>
      </c>
      <c r="AP61" s="944">
        <v>0</v>
      </c>
      <c r="AQ61" s="944">
        <v>0</v>
      </c>
      <c r="AR61" s="944">
        <v>0</v>
      </c>
      <c r="AS61" s="944">
        <v>0</v>
      </c>
      <c r="AT61" s="944">
        <v>0</v>
      </c>
      <c r="AU61" s="944">
        <v>0</v>
      </c>
      <c r="AV61" s="944">
        <v>0</v>
      </c>
      <c r="AW61" s="944">
        <v>0</v>
      </c>
      <c r="AX61" s="944">
        <v>0</v>
      </c>
      <c r="AY61" s="944">
        <v>0</v>
      </c>
      <c r="AZ61" s="944">
        <v>0</v>
      </c>
      <c r="BA61" s="944">
        <v>0</v>
      </c>
      <c r="BB61" s="944">
        <v>0</v>
      </c>
      <c r="BC61" s="944">
        <v>0</v>
      </c>
      <c r="BD61" s="944">
        <v>0</v>
      </c>
      <c r="BE61" s="944">
        <v>0</v>
      </c>
      <c r="BF61" s="944">
        <v>0</v>
      </c>
      <c r="BG61" s="944">
        <v>0</v>
      </c>
      <c r="BH61" s="944">
        <v>0</v>
      </c>
      <c r="BI61" s="944">
        <v>0</v>
      </c>
      <c r="BJ61" s="944">
        <v>0</v>
      </c>
    </row>
    <row r="62" spans="2:62" x14ac:dyDescent="0.25">
      <c r="B62" s="966" t="s">
        <v>181</v>
      </c>
      <c r="C62" s="967" t="s">
        <v>416</v>
      </c>
      <c r="D62" s="965">
        <v>0</v>
      </c>
      <c r="E62" s="1018">
        <v>0</v>
      </c>
      <c r="F62" s="943"/>
      <c r="G62" s="943"/>
      <c r="H62" s="944">
        <v>0</v>
      </c>
      <c r="I62" s="944">
        <v>0</v>
      </c>
      <c r="J62" s="944">
        <v>0</v>
      </c>
      <c r="K62" s="944">
        <v>0</v>
      </c>
      <c r="L62" s="944">
        <v>0</v>
      </c>
      <c r="M62" s="944">
        <v>0</v>
      </c>
      <c r="N62" s="944">
        <v>0</v>
      </c>
      <c r="O62" s="944">
        <v>0</v>
      </c>
      <c r="P62" s="944">
        <v>0</v>
      </c>
      <c r="Q62" s="944">
        <v>0</v>
      </c>
      <c r="R62" s="944">
        <v>0</v>
      </c>
      <c r="S62" s="944">
        <v>0</v>
      </c>
      <c r="T62" s="944">
        <v>0</v>
      </c>
      <c r="U62" s="944">
        <v>0</v>
      </c>
      <c r="V62" s="944">
        <v>0</v>
      </c>
      <c r="W62" s="944">
        <v>0</v>
      </c>
      <c r="X62" s="944">
        <v>0</v>
      </c>
      <c r="Y62" s="944">
        <v>0</v>
      </c>
      <c r="Z62" s="944">
        <v>-127902478828</v>
      </c>
      <c r="AA62" s="944">
        <v>-127902478828</v>
      </c>
      <c r="AB62" s="944">
        <v>-127902478828</v>
      </c>
      <c r="AC62" s="944">
        <v>-127902478828</v>
      </c>
      <c r="AD62" s="944">
        <v>-127902478828</v>
      </c>
      <c r="AE62" s="944">
        <v>-127902478828</v>
      </c>
      <c r="AF62" s="944"/>
      <c r="AG62" s="944"/>
      <c r="AH62" s="944"/>
      <c r="AI62" s="944"/>
      <c r="AJ62" s="944"/>
      <c r="AK62" s="944"/>
      <c r="AL62" s="944"/>
      <c r="AM62" s="944"/>
      <c r="AN62" s="944"/>
      <c r="AO62" s="944"/>
      <c r="AP62" s="944"/>
      <c r="AQ62" s="944"/>
      <c r="AR62" s="944"/>
      <c r="AS62" s="944"/>
      <c r="AT62" s="944"/>
      <c r="AU62" s="944"/>
      <c r="AV62" s="944"/>
      <c r="AW62" s="944"/>
      <c r="AX62" s="944"/>
      <c r="AY62" s="944"/>
      <c r="AZ62" s="944"/>
      <c r="BA62" s="944"/>
      <c r="BB62" s="944"/>
      <c r="BC62" s="944"/>
      <c r="BD62" s="944"/>
      <c r="BE62" s="944"/>
      <c r="BF62" s="944"/>
      <c r="BG62" s="944"/>
      <c r="BH62" s="944"/>
      <c r="BI62" s="944"/>
      <c r="BJ62" s="944"/>
    </row>
    <row r="63" spans="2:62" x14ac:dyDescent="0.25">
      <c r="B63" s="994" t="s">
        <v>361</v>
      </c>
      <c r="C63" s="995"/>
      <c r="D63" s="963">
        <f>D64</f>
        <v>33001343350</v>
      </c>
      <c r="E63" s="1018">
        <v>33001343350</v>
      </c>
      <c r="F63" s="962"/>
      <c r="G63" s="962"/>
      <c r="H63" s="964">
        <v>33001343350</v>
      </c>
      <c r="I63" s="964">
        <v>33001343350</v>
      </c>
      <c r="J63" s="964">
        <v>33001343350</v>
      </c>
      <c r="K63" s="964">
        <v>33001343350</v>
      </c>
      <c r="L63" s="964">
        <v>33001343350</v>
      </c>
      <c r="M63" s="964">
        <v>33001343350</v>
      </c>
      <c r="N63" s="964">
        <v>33001343350</v>
      </c>
      <c r="O63" s="964">
        <v>33001343350</v>
      </c>
      <c r="P63" s="964">
        <v>33001343350</v>
      </c>
      <c r="Q63" s="964">
        <v>33001343350</v>
      </c>
      <c r="R63" s="964">
        <v>33001343350</v>
      </c>
      <c r="S63" s="964">
        <v>33001343350</v>
      </c>
      <c r="T63" s="964">
        <v>33001343350</v>
      </c>
      <c r="U63" s="964">
        <v>33001343350</v>
      </c>
      <c r="V63" s="964">
        <v>33001343350</v>
      </c>
      <c r="W63" s="964">
        <v>33001343350</v>
      </c>
      <c r="X63" s="964">
        <v>33001343350</v>
      </c>
      <c r="Y63" s="964">
        <v>33001343350</v>
      </c>
      <c r="Z63" s="964">
        <v>171304659240</v>
      </c>
      <c r="AA63" s="964">
        <v>171304659240</v>
      </c>
      <c r="AB63" s="964">
        <v>171304659240</v>
      </c>
      <c r="AC63" s="964">
        <v>171304659240</v>
      </c>
      <c r="AD63" s="964">
        <v>171304659240</v>
      </c>
      <c r="AE63" s="964">
        <v>171304659240</v>
      </c>
      <c r="AF63" s="964">
        <v>65068559240</v>
      </c>
      <c r="AG63" s="964">
        <v>65068559240</v>
      </c>
      <c r="AH63" s="964">
        <v>65068559240</v>
      </c>
      <c r="AI63" s="964">
        <v>65068559240</v>
      </c>
      <c r="AJ63" s="964">
        <v>65068559240</v>
      </c>
      <c r="AK63" s="964">
        <v>65068559240</v>
      </c>
      <c r="AL63" s="964">
        <v>65068559240</v>
      </c>
      <c r="AM63" s="964">
        <v>65068559240</v>
      </c>
      <c r="AN63" s="964">
        <v>65068559240</v>
      </c>
      <c r="AO63" s="964">
        <v>65068559240</v>
      </c>
      <c r="AP63" s="964">
        <v>65068559240</v>
      </c>
      <c r="AQ63" s="964">
        <v>65068559240</v>
      </c>
      <c r="AR63" s="964">
        <v>65068559240</v>
      </c>
      <c r="AS63" s="964">
        <v>65068559240</v>
      </c>
      <c r="AT63" s="964">
        <v>65068559240</v>
      </c>
      <c r="AU63" s="964">
        <v>65068559240</v>
      </c>
      <c r="AV63" s="964">
        <v>65068559240</v>
      </c>
      <c r="AW63" s="964">
        <v>65068559240</v>
      </c>
      <c r="AX63" s="964">
        <v>65068559240</v>
      </c>
      <c r="AY63" s="964">
        <v>65068559240</v>
      </c>
      <c r="AZ63" s="964">
        <v>65068559240</v>
      </c>
      <c r="BA63" s="964">
        <v>65068559240</v>
      </c>
      <c r="BB63" s="964">
        <v>65068559240</v>
      </c>
      <c r="BC63" s="964">
        <v>65068559240</v>
      </c>
      <c r="BD63" s="964">
        <v>65068559240</v>
      </c>
      <c r="BE63" s="964">
        <v>65068559240</v>
      </c>
      <c r="BF63" s="964">
        <v>65068559240</v>
      </c>
      <c r="BG63" s="964">
        <v>65068559240</v>
      </c>
      <c r="BH63" s="964">
        <v>65068559240</v>
      </c>
      <c r="BI63" s="964">
        <v>65068559240</v>
      </c>
      <c r="BJ63" s="964">
        <v>65068559240</v>
      </c>
    </row>
    <row r="64" spans="2:62" x14ac:dyDescent="0.25">
      <c r="B64" s="966" t="s">
        <v>139</v>
      </c>
      <c r="C64" s="967" t="s">
        <v>579</v>
      </c>
      <c r="D64" s="965">
        <v>33001343350</v>
      </c>
      <c r="E64" s="1018">
        <v>33001343350</v>
      </c>
      <c r="F64" s="943"/>
      <c r="G64" s="943"/>
      <c r="H64" s="944">
        <v>33001343350</v>
      </c>
      <c r="I64" s="944">
        <v>33001343350</v>
      </c>
      <c r="J64" s="944">
        <v>33001343350</v>
      </c>
      <c r="K64" s="944">
        <v>33001343350</v>
      </c>
      <c r="L64" s="944">
        <v>33001343350</v>
      </c>
      <c r="M64" s="944">
        <v>33001343350</v>
      </c>
      <c r="N64" s="944">
        <v>33001343350</v>
      </c>
      <c r="O64" s="944">
        <v>33001343350</v>
      </c>
      <c r="P64" s="944">
        <v>33001343350</v>
      </c>
      <c r="Q64" s="944">
        <v>33001343350</v>
      </c>
      <c r="R64" s="944">
        <v>33001343350</v>
      </c>
      <c r="S64" s="944">
        <v>33001343350</v>
      </c>
      <c r="T64" s="944">
        <v>33001343350</v>
      </c>
      <c r="U64" s="944">
        <v>33001343350</v>
      </c>
      <c r="V64" s="944">
        <v>33001343350</v>
      </c>
      <c r="W64" s="944">
        <v>33001343350</v>
      </c>
      <c r="X64" s="944">
        <v>33001343350</v>
      </c>
      <c r="Y64" s="944">
        <v>33001343350</v>
      </c>
      <c r="Z64" s="944">
        <v>171304659240</v>
      </c>
      <c r="AA64" s="944">
        <v>171304659240</v>
      </c>
      <c r="AB64" s="944">
        <v>171304659240</v>
      </c>
      <c r="AC64" s="944">
        <v>171304659240</v>
      </c>
      <c r="AD64" s="944">
        <v>171304659240</v>
      </c>
      <c r="AE64" s="944">
        <v>171304659240</v>
      </c>
      <c r="AF64" s="944">
        <v>65068559240</v>
      </c>
      <c r="AG64" s="944">
        <v>65068559240</v>
      </c>
      <c r="AH64" s="944">
        <v>65068559240</v>
      </c>
      <c r="AI64" s="944">
        <v>65068559240</v>
      </c>
      <c r="AJ64" s="944">
        <v>65068559240</v>
      </c>
      <c r="AK64" s="944">
        <v>65068559240</v>
      </c>
      <c r="AL64" s="944">
        <v>65068559240</v>
      </c>
      <c r="AM64" s="944">
        <v>65068559240</v>
      </c>
      <c r="AN64" s="944">
        <v>65068559240</v>
      </c>
      <c r="AO64" s="944">
        <v>65068559240</v>
      </c>
      <c r="AP64" s="944">
        <v>65068559240</v>
      </c>
      <c r="AQ64" s="944">
        <v>65068559240</v>
      </c>
      <c r="AR64" s="944">
        <v>65068559240</v>
      </c>
      <c r="AS64" s="944">
        <v>65068559240</v>
      </c>
      <c r="AT64" s="944">
        <v>65068559240</v>
      </c>
      <c r="AU64" s="944">
        <v>65068559240</v>
      </c>
      <c r="AV64" s="944">
        <v>65068559240</v>
      </c>
      <c r="AW64" s="944">
        <v>65068559240</v>
      </c>
      <c r="AX64" s="944">
        <v>65068559240</v>
      </c>
      <c r="AY64" s="944">
        <v>65068559240</v>
      </c>
      <c r="AZ64" s="944">
        <v>65068559240</v>
      </c>
      <c r="BA64" s="944">
        <v>65068559240</v>
      </c>
      <c r="BB64" s="944">
        <v>65068559240</v>
      </c>
      <c r="BC64" s="944">
        <v>65068559240</v>
      </c>
      <c r="BD64" s="944">
        <v>65068559240</v>
      </c>
      <c r="BE64" s="944">
        <v>65068559240</v>
      </c>
      <c r="BF64" s="944">
        <v>65068559240</v>
      </c>
      <c r="BG64" s="944">
        <v>65068559240</v>
      </c>
      <c r="BH64" s="944">
        <v>65068559240</v>
      </c>
      <c r="BI64" s="944">
        <v>65068559240</v>
      </c>
      <c r="BJ64" s="944">
        <v>65068559240</v>
      </c>
    </row>
    <row r="65" spans="2:62" x14ac:dyDescent="0.25">
      <c r="B65" s="994" t="s">
        <v>746</v>
      </c>
      <c r="C65" s="995"/>
      <c r="D65" s="963">
        <f>D66</f>
        <v>100101092722</v>
      </c>
      <c r="E65" s="1018">
        <v>100101092722</v>
      </c>
      <c r="F65" s="962"/>
      <c r="G65" s="962"/>
      <c r="H65" s="964">
        <v>100101092722</v>
      </c>
      <c r="I65" s="964">
        <v>100101092722</v>
      </c>
      <c r="J65" s="964">
        <v>100101092722</v>
      </c>
      <c r="K65" s="964">
        <v>100101092722</v>
      </c>
      <c r="L65" s="964">
        <v>100101092722</v>
      </c>
      <c r="M65" s="964">
        <v>100101092722</v>
      </c>
      <c r="N65" s="964">
        <v>100101092722</v>
      </c>
      <c r="O65" s="964">
        <v>100101092722</v>
      </c>
      <c r="P65" s="964">
        <v>100101092722</v>
      </c>
      <c r="Q65" s="964">
        <v>100101092722</v>
      </c>
      <c r="R65" s="964">
        <v>100101092722</v>
      </c>
      <c r="S65" s="964">
        <v>100101092722</v>
      </c>
      <c r="T65" s="964">
        <v>100101092722</v>
      </c>
      <c r="U65" s="964">
        <v>100101092722</v>
      </c>
      <c r="V65" s="964">
        <v>100101092722</v>
      </c>
      <c r="W65" s="964">
        <v>100101092722</v>
      </c>
      <c r="X65" s="964">
        <v>100101092722</v>
      </c>
      <c r="Y65" s="964">
        <v>100101092722</v>
      </c>
      <c r="Z65" s="964">
        <v>100101092722</v>
      </c>
      <c r="AA65" s="964">
        <v>100101092722</v>
      </c>
      <c r="AB65" s="964">
        <v>100101092722</v>
      </c>
      <c r="AC65" s="964">
        <v>100101092722</v>
      </c>
      <c r="AD65" s="964">
        <v>100101092722</v>
      </c>
      <c r="AE65" s="964">
        <v>100101092722</v>
      </c>
      <c r="AF65" s="964">
        <v>65068559240</v>
      </c>
      <c r="AG65" s="964">
        <v>65068559240</v>
      </c>
      <c r="AH65" s="964">
        <v>65068559240</v>
      </c>
      <c r="AI65" s="964">
        <v>65068559240</v>
      </c>
      <c r="AJ65" s="964">
        <v>65068559240</v>
      </c>
      <c r="AK65" s="964">
        <v>65068559240</v>
      </c>
      <c r="AL65" s="964">
        <v>65068559240</v>
      </c>
      <c r="AM65" s="964">
        <v>65068559240</v>
      </c>
      <c r="AN65" s="964">
        <v>65068559240</v>
      </c>
      <c r="AO65" s="964">
        <v>65068559240</v>
      </c>
      <c r="AP65" s="964">
        <v>65068559240</v>
      </c>
      <c r="AQ65" s="964">
        <v>65068559240</v>
      </c>
      <c r="AR65" s="964">
        <v>65068559240</v>
      </c>
      <c r="AS65" s="964">
        <v>65068559240</v>
      </c>
      <c r="AT65" s="964">
        <v>65068559240</v>
      </c>
      <c r="AU65" s="964">
        <v>65068559240</v>
      </c>
      <c r="AV65" s="964">
        <v>65068559240</v>
      </c>
      <c r="AW65" s="964">
        <v>65068559240</v>
      </c>
      <c r="AX65" s="964">
        <v>65068559240</v>
      </c>
      <c r="AY65" s="964">
        <v>65068559240</v>
      </c>
      <c r="AZ65" s="964">
        <v>65068559240</v>
      </c>
      <c r="BA65" s="964">
        <v>65068559240</v>
      </c>
      <c r="BB65" s="964">
        <v>65068559240</v>
      </c>
      <c r="BC65" s="964">
        <v>65068559240</v>
      </c>
      <c r="BD65" s="964">
        <v>65068559240</v>
      </c>
      <c r="BE65" s="964">
        <v>65068559240</v>
      </c>
      <c r="BF65" s="964">
        <v>65068559240</v>
      </c>
      <c r="BG65" s="964">
        <v>65068559240</v>
      </c>
      <c r="BH65" s="964">
        <v>65068559240</v>
      </c>
      <c r="BI65" s="964">
        <v>65068559240</v>
      </c>
      <c r="BJ65" s="964">
        <v>65068559240</v>
      </c>
    </row>
    <row r="66" spans="2:62" x14ac:dyDescent="0.25">
      <c r="B66" s="966" t="s">
        <v>139</v>
      </c>
      <c r="C66" s="967" t="s">
        <v>601</v>
      </c>
      <c r="D66" s="965">
        <v>100101092722</v>
      </c>
      <c r="E66" s="1018">
        <v>100101092722</v>
      </c>
      <c r="F66" s="943"/>
      <c r="G66" s="943"/>
      <c r="H66" s="944">
        <v>100101092722</v>
      </c>
      <c r="I66" s="944">
        <v>100101092722</v>
      </c>
      <c r="J66" s="944">
        <v>100101092722</v>
      </c>
      <c r="K66" s="944">
        <v>100101092722</v>
      </c>
      <c r="L66" s="944">
        <v>100101092722</v>
      </c>
      <c r="M66" s="944">
        <v>100101092722</v>
      </c>
      <c r="N66" s="944">
        <v>100101092722</v>
      </c>
      <c r="O66" s="944">
        <v>100101092722</v>
      </c>
      <c r="P66" s="944">
        <v>100101092722</v>
      </c>
      <c r="Q66" s="944">
        <v>100101092722</v>
      </c>
      <c r="R66" s="944">
        <v>100101092722</v>
      </c>
      <c r="S66" s="944">
        <v>100101092722</v>
      </c>
      <c r="T66" s="944">
        <v>100101092722</v>
      </c>
      <c r="U66" s="944">
        <v>100101092722</v>
      </c>
      <c r="V66" s="944">
        <v>100101092722</v>
      </c>
      <c r="W66" s="944">
        <v>100101092722</v>
      </c>
      <c r="X66" s="944">
        <v>100101092722</v>
      </c>
      <c r="Y66" s="944">
        <v>100101092722</v>
      </c>
      <c r="Z66" s="944">
        <v>100101092722</v>
      </c>
      <c r="AA66" s="944">
        <v>100101092722</v>
      </c>
      <c r="AB66" s="944">
        <v>100101092722</v>
      </c>
      <c r="AC66" s="944">
        <v>100101092722</v>
      </c>
      <c r="AD66" s="944">
        <v>100101092722</v>
      </c>
      <c r="AE66" s="944">
        <v>100101092722</v>
      </c>
      <c r="AF66" s="944">
        <v>65068559240</v>
      </c>
      <c r="AG66" s="944">
        <v>65068559240</v>
      </c>
      <c r="AH66" s="944">
        <v>65068559240</v>
      </c>
      <c r="AI66" s="944">
        <v>65068559240</v>
      </c>
      <c r="AJ66" s="944">
        <v>65068559240</v>
      </c>
      <c r="AK66" s="944">
        <v>65068559240</v>
      </c>
      <c r="AL66" s="944">
        <v>65068559240</v>
      </c>
      <c r="AM66" s="944">
        <v>65068559240</v>
      </c>
      <c r="AN66" s="944">
        <v>65068559240</v>
      </c>
      <c r="AO66" s="944">
        <v>65068559240</v>
      </c>
      <c r="AP66" s="944">
        <v>65068559240</v>
      </c>
      <c r="AQ66" s="944">
        <v>65068559240</v>
      </c>
      <c r="AR66" s="944">
        <v>65068559240</v>
      </c>
      <c r="AS66" s="944">
        <v>65068559240</v>
      </c>
      <c r="AT66" s="944">
        <v>65068559240</v>
      </c>
      <c r="AU66" s="944">
        <v>65068559240</v>
      </c>
      <c r="AV66" s="944">
        <v>65068559240</v>
      </c>
      <c r="AW66" s="944">
        <v>65068559240</v>
      </c>
      <c r="AX66" s="944">
        <v>65068559240</v>
      </c>
      <c r="AY66" s="944">
        <v>65068559240</v>
      </c>
      <c r="AZ66" s="944">
        <v>65068559240</v>
      </c>
      <c r="BA66" s="944">
        <v>65068559240</v>
      </c>
      <c r="BB66" s="944">
        <v>65068559240</v>
      </c>
      <c r="BC66" s="944">
        <v>65068559240</v>
      </c>
      <c r="BD66" s="944">
        <v>65068559240</v>
      </c>
      <c r="BE66" s="944">
        <v>65068559240</v>
      </c>
      <c r="BF66" s="944">
        <v>65068559240</v>
      </c>
      <c r="BG66" s="944">
        <v>65068559240</v>
      </c>
      <c r="BH66" s="944">
        <v>65068559240</v>
      </c>
      <c r="BI66" s="944">
        <v>65068559240</v>
      </c>
      <c r="BJ66" s="944">
        <v>65068559240</v>
      </c>
    </row>
    <row r="67" spans="2:62" x14ac:dyDescent="0.25">
      <c r="B67" s="994" t="s">
        <v>367</v>
      </c>
      <c r="C67" s="995"/>
      <c r="D67" s="983">
        <f>SUM(D68:D70)</f>
        <v>-18584733626.612904</v>
      </c>
      <c r="E67" s="1018">
        <v>-15631893911.612904</v>
      </c>
      <c r="F67" s="984"/>
      <c r="G67" s="984"/>
      <c r="H67" s="983">
        <v>-19234530726.612904</v>
      </c>
      <c r="I67" s="983">
        <v>-19608115700.612904</v>
      </c>
      <c r="J67" s="983">
        <v>-19988059571.612904</v>
      </c>
      <c r="K67" s="983">
        <v>-14937247354.412903</v>
      </c>
      <c r="L67" s="983">
        <v>-15167613698.412903</v>
      </c>
      <c r="M67" s="983">
        <v>-15631893911.612904</v>
      </c>
      <c r="N67" s="983">
        <v>-15741064659.612904</v>
      </c>
      <c r="O67" s="983">
        <v>-16236463486.612904</v>
      </c>
      <c r="P67" s="983">
        <v>-16783408508.612904</v>
      </c>
      <c r="Q67" s="983">
        <v>-12615129306</v>
      </c>
      <c r="R67" s="983">
        <v>-13059634170</v>
      </c>
      <c r="S67" s="983">
        <v>-13491842126</v>
      </c>
      <c r="T67" s="983">
        <v>-14135477505</v>
      </c>
      <c r="U67" s="983">
        <v>-14432966186</v>
      </c>
      <c r="V67" s="983">
        <v>-14779595280</v>
      </c>
      <c r="W67" s="983">
        <v>-10096718757</v>
      </c>
      <c r="X67" s="983">
        <v>-10297596223</v>
      </c>
      <c r="Y67" s="983">
        <v>-10722737109.073406</v>
      </c>
      <c r="Z67" s="983">
        <v>-21320918048.644833</v>
      </c>
      <c r="AA67" s="983">
        <v>-21752420335.644833</v>
      </c>
      <c r="AB67" s="983">
        <v>-22217234280.644833</v>
      </c>
      <c r="AC67" s="983">
        <v>-21926714337.644833</v>
      </c>
      <c r="AD67" s="983">
        <v>-22253712572.644833</v>
      </c>
      <c r="AE67" s="983">
        <v>-22598640499</v>
      </c>
      <c r="AF67" s="983">
        <v>-11858130071</v>
      </c>
      <c r="AG67" s="983">
        <v>-12170199554</v>
      </c>
      <c r="AH67" s="983">
        <v>-12424321521</v>
      </c>
      <c r="AI67" s="983">
        <v>-8355605349</v>
      </c>
      <c r="AJ67" s="983">
        <v>-8563893961</v>
      </c>
      <c r="AK67" s="983">
        <v>-8846892001</v>
      </c>
      <c r="AL67" s="983">
        <v>-9081706929.4838715</v>
      </c>
      <c r="AM67" s="983">
        <v>-9492139459.4838715</v>
      </c>
      <c r="AN67" s="983">
        <v>-9929706880</v>
      </c>
      <c r="AO67" s="983">
        <v>-7157003020</v>
      </c>
      <c r="AP67" s="983">
        <v>-7477674253</v>
      </c>
      <c r="AQ67" s="983">
        <v>-7741163963</v>
      </c>
      <c r="AR67" s="983">
        <v>-8241612540</v>
      </c>
      <c r="AS67" s="983">
        <v>-8463289559</v>
      </c>
      <c r="AT67" s="983">
        <v>-8737709886.666666</v>
      </c>
      <c r="AU67" s="983">
        <v>-4905899184</v>
      </c>
      <c r="AV67" s="983">
        <v>-5025414058</v>
      </c>
      <c r="AW67" s="983">
        <v>-5300359653</v>
      </c>
      <c r="AX67" s="983">
        <v>-5703926188</v>
      </c>
      <c r="AY67" s="983">
        <v>-6082573855</v>
      </c>
      <c r="AZ67" s="983">
        <v>-6507335111</v>
      </c>
      <c r="BA67" s="983">
        <v>-3013393684</v>
      </c>
      <c r="BB67" s="983">
        <v>-3080664936</v>
      </c>
      <c r="BC67" s="983">
        <v>-3445724485.666666</v>
      </c>
      <c r="BD67" s="983">
        <v>-4005495062.666666</v>
      </c>
      <c r="BE67" s="983">
        <v>-4450984735.666666</v>
      </c>
      <c r="BF67" s="983">
        <v>-4944614625.666666</v>
      </c>
      <c r="BG67" s="983">
        <v>-2465067327.6666665</v>
      </c>
      <c r="BH67" s="983">
        <v>-2496041049</v>
      </c>
      <c r="BI67" s="983">
        <v>-2642215298</v>
      </c>
      <c r="BJ67" s="983">
        <v>-113374465</v>
      </c>
    </row>
    <row r="68" spans="2:62" x14ac:dyDescent="0.25">
      <c r="B68" s="966" t="s">
        <v>139</v>
      </c>
      <c r="C68" s="967" t="s">
        <v>233</v>
      </c>
      <c r="D68" s="972">
        <v>-20708076409.612904</v>
      </c>
      <c r="E68" s="1018">
        <v>-18106848980</v>
      </c>
      <c r="F68" s="973"/>
      <c r="G68" s="973"/>
      <c r="H68" s="972">
        <v>-20708076409.612904</v>
      </c>
      <c r="I68" s="972">
        <v>-20708076409.612904</v>
      </c>
      <c r="J68" s="972">
        <v>-20708076409.612904</v>
      </c>
      <c r="K68" s="972">
        <v>-15631893911.612904</v>
      </c>
      <c r="L68" s="972">
        <v>-15631893911.612904</v>
      </c>
      <c r="M68" s="972">
        <v>-18106848980</v>
      </c>
      <c r="N68" s="972">
        <v>-18106848980</v>
      </c>
      <c r="O68" s="972">
        <v>-18106848980</v>
      </c>
      <c r="P68" s="972">
        <v>-18106848980</v>
      </c>
      <c r="Q68" s="972">
        <v>-13491842126</v>
      </c>
      <c r="R68" s="972">
        <v>-13491842126</v>
      </c>
      <c r="S68" s="972">
        <v>-15505621550</v>
      </c>
      <c r="T68" s="972">
        <v>-15505621550</v>
      </c>
      <c r="U68" s="972">
        <v>-15505621550</v>
      </c>
      <c r="V68" s="972">
        <v>-15505621550</v>
      </c>
      <c r="W68" s="972">
        <v>-10722737109</v>
      </c>
      <c r="X68" s="972">
        <v>-10722737109</v>
      </c>
      <c r="Y68" s="972">
        <v>-12904394120</v>
      </c>
      <c r="Z68" s="972">
        <v>-23305231182</v>
      </c>
      <c r="AA68" s="972">
        <v>-23305231182</v>
      </c>
      <c r="AB68" s="972">
        <v>-23305231182</v>
      </c>
      <c r="AC68" s="972">
        <v>-22598640499</v>
      </c>
      <c r="AD68" s="972">
        <v>-22598640499</v>
      </c>
      <c r="AE68" s="972">
        <v>-12904394120</v>
      </c>
      <c r="AF68" s="972">
        <v>-12904394120</v>
      </c>
      <c r="AG68" s="972">
        <v>-12904394120</v>
      </c>
      <c r="AH68" s="972">
        <v>-12904394120</v>
      </c>
      <c r="AI68" s="972">
        <v>-8846892001</v>
      </c>
      <c r="AJ68" s="972">
        <v>-8846892001</v>
      </c>
      <c r="AK68" s="972">
        <v>-11015946200</v>
      </c>
      <c r="AL68" s="972">
        <v>-11015946200</v>
      </c>
      <c r="AM68" s="972">
        <v>-11015946200</v>
      </c>
      <c r="AN68" s="972">
        <v>-11015946200</v>
      </c>
      <c r="AO68" s="972">
        <v>-7741163963</v>
      </c>
      <c r="AP68" s="972">
        <v>-7741163963</v>
      </c>
      <c r="AQ68" s="972">
        <v>-9127498280</v>
      </c>
      <c r="AR68" s="972">
        <v>-9127498280</v>
      </c>
      <c r="AS68" s="972">
        <v>-9127498280</v>
      </c>
      <c r="AT68" s="972">
        <v>-9127498280</v>
      </c>
      <c r="AU68" s="972">
        <v>-5300359653</v>
      </c>
      <c r="AV68" s="972">
        <v>-5300359653</v>
      </c>
      <c r="AW68" s="972">
        <v>-7239050360</v>
      </c>
      <c r="AX68" s="972">
        <v>-7239050360</v>
      </c>
      <c r="AY68" s="972">
        <v>-7239050360</v>
      </c>
      <c r="AZ68" s="972">
        <v>-7239050360</v>
      </c>
      <c r="BA68" s="972">
        <v>-3445724486</v>
      </c>
      <c r="BB68" s="972">
        <v>-3445724486</v>
      </c>
      <c r="BC68" s="972">
        <v>-5350602440</v>
      </c>
      <c r="BD68" s="972">
        <v>-5350602440</v>
      </c>
      <c r="BE68" s="972">
        <v>-5350602440</v>
      </c>
      <c r="BF68" s="972">
        <v>-5350602440</v>
      </c>
      <c r="BG68" s="972">
        <v>-2642215298</v>
      </c>
      <c r="BH68" s="972">
        <v>-2642215298</v>
      </c>
      <c r="BI68" s="972">
        <v>-3462154520</v>
      </c>
      <c r="BJ68" s="972">
        <v>-1573706600</v>
      </c>
    </row>
    <row r="69" spans="2:62" x14ac:dyDescent="0.25">
      <c r="B69" s="966" t="s">
        <v>145</v>
      </c>
      <c r="C69" s="967" t="s">
        <v>396</v>
      </c>
      <c r="D69" s="965">
        <v>0</v>
      </c>
      <c r="E69" s="1018">
        <v>0</v>
      </c>
      <c r="F69" s="943"/>
      <c r="G69" s="943"/>
      <c r="H69" s="944">
        <v>0</v>
      </c>
      <c r="I69" s="944">
        <v>0</v>
      </c>
      <c r="J69" s="944">
        <v>0</v>
      </c>
      <c r="K69" s="944">
        <v>0</v>
      </c>
      <c r="L69" s="944">
        <v>0</v>
      </c>
      <c r="M69" s="944">
        <v>0</v>
      </c>
      <c r="N69" s="944">
        <v>0</v>
      </c>
      <c r="O69" s="944">
        <v>0</v>
      </c>
      <c r="P69" s="944">
        <v>0</v>
      </c>
      <c r="Q69" s="944">
        <v>0</v>
      </c>
      <c r="R69" s="944">
        <v>0</v>
      </c>
      <c r="S69" s="944">
        <v>0</v>
      </c>
      <c r="T69" s="944">
        <v>0</v>
      </c>
      <c r="U69" s="944">
        <v>0</v>
      </c>
      <c r="V69" s="944">
        <v>0</v>
      </c>
      <c r="W69" s="944">
        <v>0</v>
      </c>
      <c r="X69" s="944">
        <v>0</v>
      </c>
      <c r="Y69" s="944">
        <v>0</v>
      </c>
      <c r="Z69" s="944">
        <v>0</v>
      </c>
      <c r="AA69" s="944">
        <v>0</v>
      </c>
      <c r="AB69" s="944">
        <v>0</v>
      </c>
      <c r="AC69" s="944">
        <v>0</v>
      </c>
      <c r="AD69" s="944">
        <v>0</v>
      </c>
      <c r="AE69" s="944">
        <v>0</v>
      </c>
      <c r="AF69" s="944">
        <v>0</v>
      </c>
      <c r="AG69" s="944">
        <v>0</v>
      </c>
      <c r="AH69" s="944">
        <v>0</v>
      </c>
      <c r="AI69" s="944">
        <v>0</v>
      </c>
      <c r="AJ69" s="944">
        <v>0</v>
      </c>
      <c r="AK69" s="944">
        <v>0</v>
      </c>
      <c r="AL69" s="944">
        <v>0</v>
      </c>
      <c r="AM69" s="944">
        <v>0</v>
      </c>
      <c r="AN69" s="944">
        <v>0</v>
      </c>
      <c r="AO69" s="944">
        <v>0</v>
      </c>
      <c r="AP69" s="944">
        <v>0</v>
      </c>
      <c r="AQ69" s="944">
        <v>0</v>
      </c>
      <c r="AR69" s="944">
        <v>0</v>
      </c>
      <c r="AS69" s="944">
        <v>0</v>
      </c>
      <c r="AT69" s="944">
        <v>0</v>
      </c>
      <c r="AU69" s="944">
        <v>0</v>
      </c>
      <c r="AV69" s="944">
        <v>0</v>
      </c>
      <c r="AW69" s="944">
        <v>0</v>
      </c>
      <c r="AX69" s="944">
        <v>0</v>
      </c>
      <c r="AY69" s="944">
        <v>0</v>
      </c>
      <c r="AZ69" s="944">
        <v>0</v>
      </c>
      <c r="BA69" s="944">
        <v>0</v>
      </c>
      <c r="BB69" s="944">
        <v>0</v>
      </c>
      <c r="BC69" s="944">
        <v>0</v>
      </c>
      <c r="BD69" s="944">
        <v>0</v>
      </c>
      <c r="BE69" s="944">
        <v>0</v>
      </c>
      <c r="BF69" s="944">
        <v>0</v>
      </c>
      <c r="BG69" s="944">
        <v>0</v>
      </c>
      <c r="BH69" s="944">
        <v>0</v>
      </c>
      <c r="BI69" s="944">
        <v>0</v>
      </c>
      <c r="BJ69" s="944">
        <v>0</v>
      </c>
    </row>
    <row r="70" spans="2:62" x14ac:dyDescent="0.25">
      <c r="B70" s="966" t="s">
        <v>181</v>
      </c>
      <c r="C70" s="967" t="s">
        <v>498</v>
      </c>
      <c r="D70" s="965">
        <v>2123342783</v>
      </c>
      <c r="E70" s="1018">
        <v>2474955068.3870964</v>
      </c>
      <c r="F70" s="943"/>
      <c r="G70" s="943"/>
      <c r="H70" s="944">
        <v>1473545683</v>
      </c>
      <c r="I70" s="944">
        <v>1099960709</v>
      </c>
      <c r="J70" s="944">
        <v>720016838</v>
      </c>
      <c r="K70" s="944">
        <v>694646557.19999981</v>
      </c>
      <c r="L70" s="944">
        <v>464280213.20000005</v>
      </c>
      <c r="M70" s="944">
        <v>2474955068.3870964</v>
      </c>
      <c r="N70" s="944">
        <v>2365784320.3870964</v>
      </c>
      <c r="O70" s="944">
        <v>1870385493.3870964</v>
      </c>
      <c r="P70" s="944">
        <v>1323440471.3870964</v>
      </c>
      <c r="Q70" s="944">
        <v>876712820</v>
      </c>
      <c r="R70" s="944">
        <v>432207956</v>
      </c>
      <c r="S70" s="944">
        <v>2013779424</v>
      </c>
      <c r="T70" s="944">
        <v>1370144045</v>
      </c>
      <c r="U70" s="944">
        <v>1072655364</v>
      </c>
      <c r="V70" s="944">
        <v>726026270</v>
      </c>
      <c r="W70" s="944">
        <v>626018352</v>
      </c>
      <c r="X70" s="944">
        <v>425140886</v>
      </c>
      <c r="Y70" s="944">
        <v>2181657010.9265938</v>
      </c>
      <c r="Z70" s="944">
        <v>1984313133.3551674</v>
      </c>
      <c r="AA70" s="944">
        <v>1552810846.3551674</v>
      </c>
      <c r="AB70" s="944">
        <v>1087996901.3551674</v>
      </c>
      <c r="AC70" s="944">
        <v>671926161.35516691</v>
      </c>
      <c r="AD70" s="944">
        <v>344927926.35516667</v>
      </c>
      <c r="AE70" s="944">
        <v>-9694246379</v>
      </c>
      <c r="AF70" s="944">
        <v>1046264049</v>
      </c>
      <c r="AG70" s="944">
        <v>734194566</v>
      </c>
      <c r="AH70" s="944">
        <v>480072599</v>
      </c>
      <c r="AI70" s="944">
        <v>491286652</v>
      </c>
      <c r="AJ70" s="944">
        <v>282998040</v>
      </c>
      <c r="AK70" s="944">
        <v>2169054199</v>
      </c>
      <c r="AL70" s="944">
        <v>1934239270.5161285</v>
      </c>
      <c r="AM70" s="944">
        <v>1523806740.5161285</v>
      </c>
      <c r="AN70" s="944">
        <v>1086239320</v>
      </c>
      <c r="AO70" s="944">
        <v>584160943</v>
      </c>
      <c r="AP70" s="944">
        <v>263489710</v>
      </c>
      <c r="AQ70" s="944">
        <v>1386334317</v>
      </c>
      <c r="AR70" s="944">
        <v>885885740</v>
      </c>
      <c r="AS70" s="944">
        <v>664208721</v>
      </c>
      <c r="AT70" s="944">
        <v>389788393.33333397</v>
      </c>
      <c r="AU70" s="944">
        <v>394460469</v>
      </c>
      <c r="AV70" s="944">
        <v>274945595</v>
      </c>
      <c r="AW70" s="944">
        <v>1938690707</v>
      </c>
      <c r="AX70" s="944">
        <v>1535124172</v>
      </c>
      <c r="AY70" s="944">
        <v>1156476505</v>
      </c>
      <c r="AZ70" s="944">
        <v>731715249</v>
      </c>
      <c r="BA70" s="944">
        <v>432330802</v>
      </c>
      <c r="BB70" s="944">
        <v>365059550</v>
      </c>
      <c r="BC70" s="944">
        <v>1904877954.333334</v>
      </c>
      <c r="BD70" s="944">
        <v>1345107377.333334</v>
      </c>
      <c r="BE70" s="944">
        <v>899617704.33333397</v>
      </c>
      <c r="BF70" s="944">
        <v>405987814.33333397</v>
      </c>
      <c r="BG70" s="944">
        <v>177147970.33333349</v>
      </c>
      <c r="BH70" s="944">
        <v>146174249</v>
      </c>
      <c r="BI70" s="944">
        <v>819939222</v>
      </c>
      <c r="BJ70" s="944">
        <v>1460332135</v>
      </c>
    </row>
    <row r="71" spans="2:62" x14ac:dyDescent="0.25">
      <c r="B71" s="990" t="s">
        <v>496</v>
      </c>
      <c r="C71" s="991"/>
      <c r="D71" s="976">
        <f>SUM(D55,D59,D63,D67,D65)</f>
        <v>127217702445.3871</v>
      </c>
      <c r="E71" s="976">
        <v>130170542160.3871</v>
      </c>
      <c r="F71" s="962"/>
      <c r="G71" s="962"/>
      <c r="H71" s="949">
        <v>126567905345.3871</v>
      </c>
      <c r="I71" s="949">
        <v>126194320371.3871</v>
      </c>
      <c r="J71" s="949">
        <v>125814376500.3871</v>
      </c>
      <c r="K71" s="949">
        <v>130865188717.5871</v>
      </c>
      <c r="L71" s="949">
        <v>130634822373.5871</v>
      </c>
      <c r="M71" s="949">
        <v>130170542160.3871</v>
      </c>
      <c r="N71" s="949">
        <v>130061371412.3871</v>
      </c>
      <c r="O71" s="949">
        <v>129565972585.3871</v>
      </c>
      <c r="P71" s="949">
        <v>129019027563.3871</v>
      </c>
      <c r="Q71" s="949">
        <v>133187306766</v>
      </c>
      <c r="R71" s="949">
        <v>132742801902</v>
      </c>
      <c r="S71" s="949">
        <v>132310593946</v>
      </c>
      <c r="T71" s="949">
        <v>131666958567</v>
      </c>
      <c r="U71" s="949">
        <v>131369469886</v>
      </c>
      <c r="V71" s="949">
        <v>131022840792</v>
      </c>
      <c r="W71" s="949">
        <v>135705717315</v>
      </c>
      <c r="X71" s="949">
        <v>135504839849</v>
      </c>
      <c r="Y71" s="949">
        <v>135079698962.92659</v>
      </c>
      <c r="Z71" s="949">
        <v>134882355085.35516</v>
      </c>
      <c r="AA71" s="949">
        <v>134450852798.35516</v>
      </c>
      <c r="AB71" s="949">
        <v>133986038853.35516</v>
      </c>
      <c r="AC71" s="949">
        <v>134276558796.35516</v>
      </c>
      <c r="AD71" s="949">
        <v>133949560561.35516</v>
      </c>
      <c r="AE71" s="949">
        <v>133604632635</v>
      </c>
      <c r="AF71" s="949">
        <v>75560429169</v>
      </c>
      <c r="AG71" s="949">
        <v>75248359686</v>
      </c>
      <c r="AH71" s="949">
        <v>74994237719</v>
      </c>
      <c r="AI71" s="949">
        <v>79062953891</v>
      </c>
      <c r="AJ71" s="949">
        <v>78854665279</v>
      </c>
      <c r="AK71" s="949">
        <v>78571667239</v>
      </c>
      <c r="AL71" s="949">
        <v>78336852310.516129</v>
      </c>
      <c r="AM71" s="949">
        <v>77926419780.516129</v>
      </c>
      <c r="AN71" s="949">
        <v>77488852360</v>
      </c>
      <c r="AO71" s="949">
        <v>80261556220</v>
      </c>
      <c r="AP71" s="949">
        <v>79940884987</v>
      </c>
      <c r="AQ71" s="949">
        <v>79677395277</v>
      </c>
      <c r="AR71" s="949">
        <v>79176946700</v>
      </c>
      <c r="AS71" s="949">
        <v>78955269681</v>
      </c>
      <c r="AT71" s="949">
        <v>78680849353.333328</v>
      </c>
      <c r="AU71" s="949">
        <v>82512660056</v>
      </c>
      <c r="AV71" s="949">
        <v>82393145182</v>
      </c>
      <c r="AW71" s="949">
        <v>82118199587</v>
      </c>
      <c r="AX71" s="949">
        <v>81714633052</v>
      </c>
      <c r="AY71" s="949">
        <v>81335985385</v>
      </c>
      <c r="AZ71" s="949">
        <v>80911224129</v>
      </c>
      <c r="BA71" s="949">
        <v>84405165556</v>
      </c>
      <c r="BB71" s="949">
        <v>84337894304</v>
      </c>
      <c r="BC71" s="949">
        <v>83972834754.333328</v>
      </c>
      <c r="BD71" s="949">
        <v>83413064177.333328</v>
      </c>
      <c r="BE71" s="949">
        <v>82967574504.333328</v>
      </c>
      <c r="BF71" s="949">
        <v>82473944614.333328</v>
      </c>
      <c r="BG71" s="949">
        <v>84953491912.333328</v>
      </c>
      <c r="BH71" s="949">
        <v>84922518191</v>
      </c>
      <c r="BI71" s="949">
        <v>84776343942</v>
      </c>
      <c r="BJ71" s="949">
        <v>87305184775</v>
      </c>
    </row>
    <row r="72" spans="2:62" x14ac:dyDescent="0.25">
      <c r="B72" s="990" t="s">
        <v>368</v>
      </c>
      <c r="C72" s="991"/>
      <c r="D72" s="976">
        <f>SUM(D53,D71)</f>
        <v>410800409734.38708</v>
      </c>
      <c r="E72" s="976">
        <v>413970485818.38708</v>
      </c>
      <c r="F72" s="962"/>
      <c r="G72" s="962"/>
      <c r="H72" s="949">
        <v>411564738452.38708</v>
      </c>
      <c r="I72" s="949">
        <v>410393071620.38708</v>
      </c>
      <c r="J72" s="949">
        <v>409538928305.38708</v>
      </c>
      <c r="K72" s="949">
        <v>415795413733.5871</v>
      </c>
      <c r="L72" s="949">
        <v>414583931017.5871</v>
      </c>
      <c r="M72" s="949">
        <v>413970485818.38708</v>
      </c>
      <c r="N72" s="949">
        <v>415145463989.38708</v>
      </c>
      <c r="O72" s="949">
        <v>413875907872.38708</v>
      </c>
      <c r="P72" s="949">
        <v>412866274278.38708</v>
      </c>
      <c r="Q72" s="949">
        <v>418114104593</v>
      </c>
      <c r="R72" s="949">
        <v>416787261711</v>
      </c>
      <c r="S72" s="949">
        <v>416231277761</v>
      </c>
      <c r="T72" s="949">
        <v>416957228595</v>
      </c>
      <c r="U72" s="949">
        <v>415745611894</v>
      </c>
      <c r="V72" s="949">
        <v>415069380986</v>
      </c>
      <c r="W72" s="949">
        <v>420893121867</v>
      </c>
      <c r="X72" s="949">
        <v>419792101486</v>
      </c>
      <c r="Y72" s="949">
        <v>419217494049.92657</v>
      </c>
      <c r="Z72" s="949">
        <v>421093022731.35516</v>
      </c>
      <c r="AA72" s="949">
        <v>419874865121.35516</v>
      </c>
      <c r="AB72" s="949">
        <v>418597475444.35516</v>
      </c>
      <c r="AC72" s="949">
        <v>420413360182.35516</v>
      </c>
      <c r="AD72" s="949">
        <v>419254859577.35516</v>
      </c>
      <c r="AE72" s="949">
        <v>418102284156</v>
      </c>
      <c r="AF72" s="949">
        <v>319500241297</v>
      </c>
      <c r="AG72" s="949">
        <v>320382306439</v>
      </c>
      <c r="AH72" s="949">
        <v>319620583228</v>
      </c>
      <c r="AI72" s="949">
        <v>322876998754</v>
      </c>
      <c r="AJ72" s="949">
        <v>323718964444</v>
      </c>
      <c r="AK72" s="949">
        <v>322897379878</v>
      </c>
      <c r="AL72" s="949">
        <v>321783738160.51611</v>
      </c>
      <c r="AM72" s="949">
        <v>322579796149.51611</v>
      </c>
      <c r="AN72" s="949">
        <v>320719425621</v>
      </c>
      <c r="AO72" s="949">
        <v>322634058766</v>
      </c>
      <c r="AP72" s="949">
        <v>323131616725</v>
      </c>
      <c r="AQ72" s="949">
        <v>322661398575</v>
      </c>
      <c r="AR72" s="949">
        <v>321823920218</v>
      </c>
      <c r="AS72" s="949">
        <v>322559886738</v>
      </c>
      <c r="AT72" s="949">
        <v>321993059337.66669</v>
      </c>
      <c r="AU72" s="949">
        <v>324932045463</v>
      </c>
      <c r="AV72" s="949">
        <v>325673224312</v>
      </c>
      <c r="AW72" s="949">
        <v>325202888354</v>
      </c>
      <c r="AX72" s="949">
        <v>323967939097</v>
      </c>
      <c r="AY72" s="949">
        <v>324555334101</v>
      </c>
      <c r="AZ72" s="949">
        <v>324061642290</v>
      </c>
      <c r="BA72" s="949">
        <v>326485962814</v>
      </c>
      <c r="BB72" s="949">
        <v>327481177167</v>
      </c>
      <c r="BC72" s="949">
        <v>327096539263.33331</v>
      </c>
      <c r="BD72" s="949">
        <v>325936823667.33331</v>
      </c>
      <c r="BE72" s="949">
        <v>326197645997.33331</v>
      </c>
      <c r="BF72" s="949">
        <v>325371339052.33331</v>
      </c>
      <c r="BG72" s="949">
        <v>326903305995.33331</v>
      </c>
      <c r="BH72" s="949">
        <v>327698464470</v>
      </c>
      <c r="BI72" s="949">
        <v>327292310028</v>
      </c>
      <c r="BJ72" s="949">
        <v>329118563926</v>
      </c>
    </row>
    <row r="73" spans="2:62" x14ac:dyDescent="0.25">
      <c r="D73" s="985" t="b">
        <f>D31=D72</f>
        <v>1</v>
      </c>
      <c r="E73" s="939" t="b">
        <f>E31=E72</f>
        <v>1</v>
      </c>
      <c r="F73" s="986"/>
      <c r="G73" s="986"/>
      <c r="H73" s="986"/>
      <c r="I73" s="986"/>
      <c r="J73" s="986"/>
      <c r="K73" s="986"/>
      <c r="L73" s="986"/>
      <c r="M73" s="986"/>
      <c r="N73" s="986"/>
      <c r="O73" s="986"/>
      <c r="P73" s="986"/>
      <c r="Q73" s="986"/>
      <c r="R73" s="986"/>
      <c r="S73" s="986"/>
      <c r="T73" s="986"/>
      <c r="U73" s="986"/>
      <c r="V73" s="986"/>
      <c r="W73" s="986"/>
      <c r="X73" s="986"/>
      <c r="Y73" s="986"/>
      <c r="Z73" s="986"/>
      <c r="AA73" s="986"/>
      <c r="AB73" s="986"/>
      <c r="AC73" s="986"/>
      <c r="AD73" s="986"/>
      <c r="AE73" s="986"/>
      <c r="AF73" s="986"/>
      <c r="AG73" s="986"/>
      <c r="AH73" s="986"/>
      <c r="AI73" s="986"/>
      <c r="AJ73" s="986"/>
      <c r="AK73" s="986"/>
      <c r="AL73" s="986"/>
      <c r="AM73" s="986"/>
      <c r="AN73" s="986"/>
      <c r="AO73" s="986"/>
      <c r="AP73" s="986"/>
      <c r="AQ73" s="986"/>
      <c r="AR73" s="986"/>
      <c r="AS73" s="986"/>
      <c r="AT73" s="986"/>
      <c r="AU73" s="986"/>
      <c r="AV73" s="986"/>
      <c r="AW73" s="939"/>
      <c r="AX73" s="939"/>
      <c r="BB73" s="987"/>
      <c r="BI73" s="939"/>
      <c r="BJ73" s="939"/>
    </row>
    <row r="74" spans="2:62" x14ac:dyDescent="0.3">
      <c r="D74" s="988"/>
      <c r="BI74" s="169"/>
      <c r="BJ74" s="169"/>
    </row>
    <row r="76" spans="2:62" x14ac:dyDescent="0.3">
      <c r="D76" s="989">
        <f>D31-D72</f>
        <v>0</v>
      </c>
      <c r="BI76" s="937"/>
      <c r="BJ76" s="937"/>
    </row>
  </sheetData>
  <phoneticPr fontId="5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F76"/>
  <sheetViews>
    <sheetView topLeftCell="AI1" workbookViewId="0">
      <selection activeCell="D13" sqref="D13"/>
    </sheetView>
  </sheetViews>
  <sheetFormatPr defaultRowHeight="16.5" x14ac:dyDescent="0.3"/>
  <cols>
    <col min="4" max="5" width="16.5" bestFit="1" customWidth="1"/>
    <col min="10" max="58" width="16.5" bestFit="1" customWidth="1"/>
  </cols>
  <sheetData>
    <row r="2" spans="2:58" ht="26.25" x14ac:dyDescent="0.3">
      <c r="B2" s="1008" t="s">
        <v>591</v>
      </c>
      <c r="C2" s="1008"/>
      <c r="D2" s="1008"/>
      <c r="E2" s="1008"/>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928"/>
      <c r="AT2" s="928"/>
    </row>
    <row r="3" spans="2:58" x14ac:dyDescent="0.3">
      <c r="B3" s="1009" t="s">
        <v>747</v>
      </c>
      <c r="C3" s="1009"/>
      <c r="D3" s="1009"/>
      <c r="E3" s="1009"/>
      <c r="F3" s="193"/>
      <c r="G3" s="193"/>
      <c r="H3" s="193"/>
      <c r="I3" s="193"/>
      <c r="J3" s="193"/>
      <c r="K3" s="193"/>
      <c r="L3" s="193"/>
      <c r="M3" s="193"/>
      <c r="N3" s="193"/>
      <c r="O3" s="193"/>
      <c r="P3" s="193"/>
      <c r="Q3" s="193"/>
      <c r="R3" s="193"/>
      <c r="S3" s="193"/>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929"/>
      <c r="AT3" s="929"/>
    </row>
    <row r="4" spans="2:58" x14ac:dyDescent="0.3">
      <c r="B4" s="1009" t="s">
        <v>749</v>
      </c>
      <c r="C4" s="1009"/>
      <c r="D4" s="1009"/>
      <c r="E4" s="1009"/>
      <c r="F4" s="193"/>
      <c r="G4" s="193"/>
      <c r="H4" s="193"/>
      <c r="I4" s="193"/>
      <c r="J4" s="193"/>
      <c r="K4" s="193"/>
      <c r="L4" s="193"/>
      <c r="M4" s="193"/>
      <c r="N4" s="193"/>
      <c r="O4" s="193"/>
      <c r="P4" s="193"/>
      <c r="Q4" s="193"/>
      <c r="R4" s="193"/>
      <c r="S4" s="193"/>
      <c r="T4" s="193"/>
      <c r="U4" s="193"/>
      <c r="V4" s="193"/>
      <c r="W4" s="193"/>
      <c r="X4" s="193"/>
      <c r="Y4" s="193"/>
      <c r="Z4" s="193"/>
      <c r="AA4" s="193"/>
      <c r="AB4" s="193"/>
      <c r="AC4" s="193"/>
      <c r="AD4" s="193"/>
      <c r="AE4" s="193"/>
      <c r="AF4" s="193"/>
      <c r="AG4" s="193"/>
      <c r="AH4" s="193"/>
      <c r="AI4" s="193"/>
      <c r="AJ4" s="193"/>
      <c r="AK4" s="193"/>
      <c r="AL4" s="193"/>
      <c r="AM4" s="193"/>
      <c r="AN4" s="193"/>
      <c r="AO4" s="193"/>
      <c r="AP4" s="193"/>
      <c r="AQ4" s="193"/>
      <c r="AR4" s="193"/>
      <c r="AS4" s="929"/>
      <c r="AT4" s="929"/>
    </row>
    <row r="5" spans="2:58" x14ac:dyDescent="0.3">
      <c r="B5" s="188" t="s">
        <v>748</v>
      </c>
    </row>
    <row r="6" spans="2:58" x14ac:dyDescent="0.3">
      <c r="B6" s="194"/>
      <c r="C6" s="195" t="s">
        <v>182</v>
      </c>
      <c r="D6" s="196" t="s">
        <v>190</v>
      </c>
      <c r="E6" s="197" t="s">
        <v>147</v>
      </c>
      <c r="F6" s="198"/>
      <c r="G6" s="198"/>
      <c r="H6" s="198"/>
      <c r="I6" s="198"/>
      <c r="J6" s="197" t="s">
        <v>190</v>
      </c>
      <c r="K6" s="197" t="s">
        <v>190</v>
      </c>
      <c r="L6" s="197" t="s">
        <v>190</v>
      </c>
      <c r="M6" s="197" t="s">
        <v>190</v>
      </c>
      <c r="N6" s="197" t="s">
        <v>190</v>
      </c>
      <c r="O6" s="197" t="s">
        <v>190</v>
      </c>
      <c r="P6" s="197" t="s">
        <v>190</v>
      </c>
      <c r="Q6" s="197" t="s">
        <v>190</v>
      </c>
      <c r="R6" s="197" t="s">
        <v>190</v>
      </c>
      <c r="S6" s="197" t="s">
        <v>190</v>
      </c>
      <c r="T6" s="197" t="s">
        <v>190</v>
      </c>
      <c r="U6" s="197" t="s">
        <v>190</v>
      </c>
      <c r="V6" s="197" t="s">
        <v>190</v>
      </c>
      <c r="W6" s="197" t="s">
        <v>190</v>
      </c>
      <c r="X6" s="197" t="s">
        <v>190</v>
      </c>
      <c r="Y6" s="197" t="s">
        <v>190</v>
      </c>
      <c r="Z6" s="197" t="s">
        <v>190</v>
      </c>
      <c r="AA6" s="197" t="s">
        <v>190</v>
      </c>
      <c r="AB6" s="197" t="s">
        <v>190</v>
      </c>
      <c r="AC6" s="197" t="s">
        <v>190</v>
      </c>
      <c r="AD6" s="197" t="s">
        <v>190</v>
      </c>
      <c r="AE6" s="197" t="s">
        <v>190</v>
      </c>
      <c r="AF6" s="197" t="s">
        <v>190</v>
      </c>
      <c r="AG6" s="197" t="s">
        <v>190</v>
      </c>
      <c r="AH6" s="197" t="s">
        <v>190</v>
      </c>
      <c r="AI6" s="197" t="s">
        <v>190</v>
      </c>
      <c r="AJ6" s="197" t="s">
        <v>190</v>
      </c>
      <c r="AK6" s="197" t="s">
        <v>190</v>
      </c>
      <c r="AL6" s="197" t="s">
        <v>190</v>
      </c>
      <c r="AM6" s="197" t="s">
        <v>190</v>
      </c>
      <c r="AN6" s="197" t="s">
        <v>190</v>
      </c>
      <c r="AO6" s="197" t="s">
        <v>190</v>
      </c>
      <c r="AP6" s="197" t="s">
        <v>190</v>
      </c>
      <c r="AQ6" s="197" t="s">
        <v>190</v>
      </c>
      <c r="AR6" s="197" t="s">
        <v>190</v>
      </c>
      <c r="AS6" s="197" t="s">
        <v>190</v>
      </c>
      <c r="AT6" s="197" t="s">
        <v>190</v>
      </c>
      <c r="AU6" s="197" t="s">
        <v>190</v>
      </c>
      <c r="AV6" s="197" t="s">
        <v>190</v>
      </c>
      <c r="AW6" s="197" t="s">
        <v>190</v>
      </c>
      <c r="AX6" s="197" t="s">
        <v>190</v>
      </c>
      <c r="AY6" s="197" t="s">
        <v>190</v>
      </c>
      <c r="AZ6" s="197" t="s">
        <v>190</v>
      </c>
      <c r="BA6" s="197" t="s">
        <v>190</v>
      </c>
      <c r="BB6" s="197"/>
      <c r="BC6" s="197"/>
      <c r="BD6" s="197"/>
      <c r="BE6" s="197"/>
      <c r="BF6" s="197"/>
    </row>
    <row r="7" spans="2:58" x14ac:dyDescent="0.3">
      <c r="B7" s="194"/>
      <c r="C7" s="199"/>
      <c r="D7" s="197">
        <v>45016</v>
      </c>
      <c r="E7" s="197">
        <v>44834</v>
      </c>
      <c r="F7" s="198"/>
      <c r="G7" s="207"/>
      <c r="H7" s="198"/>
      <c r="I7" s="198"/>
      <c r="J7" s="197">
        <v>44985</v>
      </c>
      <c r="K7" s="197">
        <v>44926</v>
      </c>
      <c r="L7" s="197">
        <v>44926</v>
      </c>
      <c r="M7" s="197">
        <v>44895</v>
      </c>
      <c r="N7" s="197">
        <v>44865</v>
      </c>
      <c r="O7" s="197">
        <v>44834</v>
      </c>
      <c r="P7" s="197">
        <v>44804</v>
      </c>
      <c r="Q7" s="197">
        <v>44773</v>
      </c>
      <c r="R7" s="197">
        <v>44742</v>
      </c>
      <c r="S7" s="197">
        <v>44712</v>
      </c>
      <c r="T7" s="197">
        <v>44681</v>
      </c>
      <c r="U7" s="197">
        <v>44651</v>
      </c>
      <c r="V7" s="197">
        <v>44620</v>
      </c>
      <c r="W7" s="197">
        <v>44592</v>
      </c>
      <c r="X7" s="197">
        <v>44561</v>
      </c>
      <c r="Y7" s="197">
        <v>44530</v>
      </c>
      <c r="Z7" s="197">
        <v>44500</v>
      </c>
      <c r="AA7" s="197">
        <v>44469</v>
      </c>
      <c r="AB7" s="197">
        <v>44439</v>
      </c>
      <c r="AC7" s="197">
        <v>44408</v>
      </c>
      <c r="AD7" s="197">
        <v>44377</v>
      </c>
      <c r="AE7" s="197">
        <v>44347</v>
      </c>
      <c r="AF7" s="197">
        <v>44316</v>
      </c>
      <c r="AG7" s="197">
        <v>44286</v>
      </c>
      <c r="AH7" s="197">
        <v>44255</v>
      </c>
      <c r="AI7" s="197">
        <v>44227</v>
      </c>
      <c r="AJ7" s="197">
        <v>44196</v>
      </c>
      <c r="AK7" s="197">
        <v>44165</v>
      </c>
      <c r="AL7" s="197">
        <v>44135</v>
      </c>
      <c r="AM7" s="197">
        <v>44104</v>
      </c>
      <c r="AN7" s="197">
        <v>44074</v>
      </c>
      <c r="AO7" s="197">
        <v>44043</v>
      </c>
      <c r="AP7" s="197">
        <v>44012</v>
      </c>
      <c r="AQ7" s="197">
        <v>43982</v>
      </c>
      <c r="AR7" s="197">
        <v>43951</v>
      </c>
      <c r="AS7" s="197">
        <v>43921</v>
      </c>
      <c r="AT7" s="197">
        <v>43890</v>
      </c>
      <c r="AU7" s="197">
        <v>43861</v>
      </c>
      <c r="AV7" s="197">
        <v>43830</v>
      </c>
      <c r="AW7" s="197">
        <v>43799</v>
      </c>
      <c r="AX7" s="197">
        <v>43769</v>
      </c>
      <c r="AY7" s="197">
        <v>43738</v>
      </c>
      <c r="AZ7" s="197">
        <v>43708</v>
      </c>
      <c r="BA7" s="197">
        <v>43677</v>
      </c>
      <c r="BB7" s="197">
        <v>43646</v>
      </c>
      <c r="BC7" s="197">
        <v>43616</v>
      </c>
      <c r="BD7" s="197">
        <v>43585</v>
      </c>
      <c r="BE7" s="197">
        <v>43555</v>
      </c>
      <c r="BF7" s="197">
        <v>43373</v>
      </c>
    </row>
    <row r="8" spans="2:58" x14ac:dyDescent="0.3">
      <c r="B8" s="1006" t="s">
        <v>559</v>
      </c>
      <c r="C8" s="1007"/>
      <c r="D8" s="200"/>
      <c r="E8" s="201"/>
      <c r="F8" s="202"/>
      <c r="G8" s="207"/>
      <c r="H8" s="202"/>
      <c r="I8" s="202"/>
      <c r="J8" s="201"/>
      <c r="K8" s="201"/>
      <c r="L8" s="201"/>
      <c r="M8" s="201"/>
      <c r="N8" s="201"/>
      <c r="O8" s="201"/>
      <c r="P8" s="201"/>
      <c r="Q8" s="201"/>
      <c r="R8" s="201"/>
      <c r="S8" s="201"/>
      <c r="T8" s="201"/>
      <c r="U8" s="201"/>
      <c r="V8" s="201"/>
      <c r="W8" s="201"/>
      <c r="X8" s="201"/>
      <c r="Y8" s="201"/>
      <c r="Z8" s="201"/>
      <c r="AA8" s="201"/>
      <c r="AB8" s="201"/>
      <c r="AC8" s="201"/>
      <c r="AD8" s="201"/>
      <c r="AE8" s="201"/>
      <c r="AF8" s="201"/>
      <c r="AG8" s="201"/>
      <c r="AH8" s="201"/>
      <c r="AI8" s="201"/>
      <c r="AJ8" s="201"/>
      <c r="AK8" s="201"/>
      <c r="AL8" s="201"/>
      <c r="AM8" s="201"/>
      <c r="AN8" s="201"/>
      <c r="AO8" s="201"/>
      <c r="AP8" s="201"/>
      <c r="AQ8" s="201"/>
      <c r="AR8" s="201"/>
      <c r="AS8" s="201"/>
      <c r="AT8" s="201"/>
      <c r="AU8" s="201"/>
      <c r="AV8" s="201"/>
      <c r="AW8" s="201"/>
      <c r="AX8" s="201"/>
      <c r="AY8" s="201"/>
      <c r="AZ8" s="201"/>
      <c r="BA8" s="201"/>
      <c r="BB8" s="201"/>
      <c r="BC8" s="201"/>
      <c r="BD8" s="201"/>
      <c r="BE8" s="201"/>
      <c r="BF8" s="201"/>
    </row>
    <row r="9" spans="2:58" x14ac:dyDescent="0.3">
      <c r="B9" s="1000" t="s">
        <v>587</v>
      </c>
      <c r="C9" s="1001"/>
      <c r="D9" s="203">
        <f>SUM(D10)</f>
        <v>7514342094.3870964</v>
      </c>
      <c r="E9" s="204">
        <v>7522038687</v>
      </c>
      <c r="F9" s="202"/>
      <c r="G9" s="207"/>
      <c r="H9" s="202"/>
      <c r="I9" s="202"/>
      <c r="J9" s="204">
        <v>8258481078.3870964</v>
      </c>
      <c r="K9" s="204">
        <v>6549039666.3870964</v>
      </c>
      <c r="L9" s="204">
        <v>5093959887.3870964</v>
      </c>
      <c r="M9" s="204">
        <v>10031667160</v>
      </c>
      <c r="N9" s="204">
        <v>8258798168</v>
      </c>
      <c r="O9" s="204">
        <v>7522038687</v>
      </c>
      <c r="P9" s="204">
        <v>7320476076</v>
      </c>
      <c r="Q9" s="204">
        <v>6166644453</v>
      </c>
      <c r="R9" s="204">
        <v>5361190338</v>
      </c>
      <c r="S9" s="204">
        <v>10883953189</v>
      </c>
      <c r="T9" s="204">
        <v>19248040573</v>
      </c>
      <c r="U9" s="204">
        <v>20310541569.926598</v>
      </c>
      <c r="V9" s="204">
        <v>21740055427.355167</v>
      </c>
      <c r="W9" s="204">
        <v>20077090439.355167</v>
      </c>
      <c r="X9" s="204">
        <v>18363448668.355167</v>
      </c>
      <c r="Y9" s="204">
        <v>19733510288.355167</v>
      </c>
      <c r="Z9" s="204">
        <v>18452598532.355167</v>
      </c>
      <c r="AA9" s="204">
        <v>16854717439</v>
      </c>
      <c r="AB9" s="204">
        <v>18035970913</v>
      </c>
      <c r="AC9" s="204">
        <v>18599105860</v>
      </c>
      <c r="AD9" s="204">
        <v>17517833866</v>
      </c>
      <c r="AE9" s="204">
        <v>20449419707</v>
      </c>
      <c r="AF9" s="204">
        <v>20998153517</v>
      </c>
      <c r="AG9" s="204">
        <v>19881321203</v>
      </c>
      <c r="AH9" s="204">
        <v>18506891810.516129</v>
      </c>
      <c r="AI9" s="204">
        <v>18984252876.516129</v>
      </c>
      <c r="AJ9" s="204">
        <v>16800379428</v>
      </c>
      <c r="AK9" s="204">
        <v>18406132947</v>
      </c>
      <c r="AL9" s="204">
        <v>18592380809</v>
      </c>
      <c r="AM9" s="204">
        <v>18066781758</v>
      </c>
      <c r="AN9" s="204">
        <v>16994369216</v>
      </c>
      <c r="AO9" s="204">
        <v>17410319391</v>
      </c>
      <c r="AP9" s="204">
        <v>16530742224.666668</v>
      </c>
      <c r="AQ9" s="204">
        <v>19174855917</v>
      </c>
      <c r="AR9" s="204">
        <v>19612569966</v>
      </c>
      <c r="AS9" s="204">
        <v>18828514374</v>
      </c>
      <c r="AT9" s="204">
        <v>17271609055</v>
      </c>
      <c r="AU9" s="204">
        <v>17537432731</v>
      </c>
      <c r="AV9" s="204">
        <v>16721437808</v>
      </c>
      <c r="AW9" s="204">
        <v>18899934011</v>
      </c>
      <c r="AX9" s="204">
        <v>19573995367</v>
      </c>
      <c r="AY9" s="204">
        <v>18867440950.333332</v>
      </c>
      <c r="AZ9" s="204">
        <v>17386832570.333332</v>
      </c>
      <c r="BA9" s="204">
        <v>17364046662.333332</v>
      </c>
      <c r="BB9" s="204">
        <v>16242413675.333332</v>
      </c>
      <c r="BC9" s="204">
        <v>17110990529.333332</v>
      </c>
      <c r="BD9" s="204">
        <v>17588293668</v>
      </c>
      <c r="BE9" s="204">
        <v>16888979110</v>
      </c>
      <c r="BF9" s="204">
        <v>16908462231</v>
      </c>
    </row>
    <row r="10" spans="2:58" x14ac:dyDescent="0.3">
      <c r="B10" s="1004" t="s">
        <v>345</v>
      </c>
      <c r="C10" s="1005"/>
      <c r="D10" s="205">
        <f>SUM(D11:D19)</f>
        <v>7514342094.3870964</v>
      </c>
      <c r="E10" s="206">
        <v>7522038687</v>
      </c>
      <c r="F10" s="207"/>
      <c r="G10" s="207"/>
      <c r="H10" s="207"/>
      <c r="I10" s="207"/>
      <c r="J10" s="206">
        <v>8258481078.3870964</v>
      </c>
      <c r="K10" s="206">
        <v>6549039666.3870964</v>
      </c>
      <c r="L10" s="206">
        <v>5093959887.3870964</v>
      </c>
      <c r="M10" s="206">
        <v>10031667160</v>
      </c>
      <c r="N10" s="206">
        <v>8258798168</v>
      </c>
      <c r="O10" s="206">
        <v>7522038687</v>
      </c>
      <c r="P10" s="206">
        <v>7320476076</v>
      </c>
      <c r="Q10" s="206">
        <v>6166644453</v>
      </c>
      <c r="R10" s="206">
        <v>5361190338</v>
      </c>
      <c r="S10" s="206">
        <v>10883953189</v>
      </c>
      <c r="T10" s="206">
        <v>19248040573</v>
      </c>
      <c r="U10" s="206">
        <v>20310541569.926598</v>
      </c>
      <c r="V10" s="206">
        <v>21740055427.355167</v>
      </c>
      <c r="W10" s="206">
        <v>20077090439.355167</v>
      </c>
      <c r="X10" s="206">
        <v>18363448668.355167</v>
      </c>
      <c r="Y10" s="206">
        <v>19733510288.355167</v>
      </c>
      <c r="Z10" s="206">
        <v>18452598532.355167</v>
      </c>
      <c r="AA10" s="206">
        <v>16854717439</v>
      </c>
      <c r="AB10" s="206">
        <v>18035970913</v>
      </c>
      <c r="AC10" s="206">
        <v>18599105860</v>
      </c>
      <c r="AD10" s="206">
        <v>17517833866</v>
      </c>
      <c r="AE10" s="206">
        <v>20449419707</v>
      </c>
      <c r="AF10" s="206">
        <v>20998153517</v>
      </c>
      <c r="AG10" s="206">
        <v>19881321203</v>
      </c>
      <c r="AH10" s="206">
        <v>18506891810.516129</v>
      </c>
      <c r="AI10" s="206">
        <v>18984252876.516129</v>
      </c>
      <c r="AJ10" s="206">
        <v>16800379428</v>
      </c>
      <c r="AK10" s="206">
        <v>18406132947</v>
      </c>
      <c r="AL10" s="206">
        <v>18592380809</v>
      </c>
      <c r="AM10" s="206">
        <v>18066781758</v>
      </c>
      <c r="AN10" s="206">
        <v>16994369216</v>
      </c>
      <c r="AO10" s="206">
        <v>17410319391</v>
      </c>
      <c r="AP10" s="206">
        <v>16530742224.666668</v>
      </c>
      <c r="AQ10" s="206">
        <v>19174855917</v>
      </c>
      <c r="AR10" s="206">
        <v>19612569966</v>
      </c>
      <c r="AS10" s="206">
        <v>18828514374</v>
      </c>
      <c r="AT10" s="206">
        <v>17271609055</v>
      </c>
      <c r="AU10" s="206">
        <v>17537432731</v>
      </c>
      <c r="AV10" s="206">
        <v>16721437808</v>
      </c>
      <c r="AW10" s="206">
        <v>18899934011</v>
      </c>
      <c r="AX10" s="206">
        <v>19573995367</v>
      </c>
      <c r="AY10" s="206">
        <v>18867440950.333332</v>
      </c>
      <c r="AZ10" s="206">
        <v>17386832570.333332</v>
      </c>
      <c r="BA10" s="206">
        <v>17364046662.333332</v>
      </c>
      <c r="BB10" s="206">
        <v>16242413675.333332</v>
      </c>
      <c r="BC10" s="206">
        <v>17110990529.333332</v>
      </c>
      <c r="BD10" s="206">
        <v>17588293668</v>
      </c>
      <c r="BE10" s="206">
        <v>16888979110</v>
      </c>
      <c r="BF10" s="206">
        <v>16908462231</v>
      </c>
    </row>
    <row r="11" spans="2:58" x14ac:dyDescent="0.3">
      <c r="B11" s="208" t="s">
        <v>139</v>
      </c>
      <c r="C11" s="209" t="s">
        <v>140</v>
      </c>
      <c r="D11" s="210">
        <v>6600292869</v>
      </c>
      <c r="E11" s="206">
        <v>5844117112</v>
      </c>
      <c r="F11" s="207"/>
      <c r="G11" s="207"/>
      <c r="H11" s="207"/>
      <c r="I11" s="207"/>
      <c r="J11" s="206">
        <v>7301161155</v>
      </c>
      <c r="K11" s="206">
        <v>5675897817</v>
      </c>
      <c r="L11" s="206">
        <v>4270178043</v>
      </c>
      <c r="M11" s="206">
        <v>8574843908</v>
      </c>
      <c r="N11" s="206">
        <v>6819620106</v>
      </c>
      <c r="O11" s="206">
        <v>5844117112</v>
      </c>
      <c r="P11" s="206">
        <v>6490184877</v>
      </c>
      <c r="Q11" s="206">
        <v>4867442093</v>
      </c>
      <c r="R11" s="206">
        <v>4000124007</v>
      </c>
      <c r="S11" s="206">
        <v>9203795122</v>
      </c>
      <c r="T11" s="206">
        <v>7796263409</v>
      </c>
      <c r="U11" s="206">
        <v>3475941194</v>
      </c>
      <c r="V11" s="206">
        <v>4833205736</v>
      </c>
      <c r="W11" s="206">
        <v>3208128235</v>
      </c>
      <c r="X11" s="206">
        <v>2570042753</v>
      </c>
      <c r="Y11" s="206">
        <v>3424526737</v>
      </c>
      <c r="Z11" s="206">
        <v>4441950318</v>
      </c>
      <c r="AA11" s="206">
        <v>2854415260</v>
      </c>
      <c r="AB11" s="206">
        <v>3368991934</v>
      </c>
      <c r="AC11" s="206">
        <v>4195898108</v>
      </c>
      <c r="AD11" s="206">
        <v>3142167737</v>
      </c>
      <c r="AE11" s="206">
        <v>5996812892</v>
      </c>
      <c r="AF11" s="206">
        <v>6357316888</v>
      </c>
      <c r="AG11" s="206">
        <v>5618303006</v>
      </c>
      <c r="AH11" s="206">
        <v>4177154020</v>
      </c>
      <c r="AI11" s="206">
        <v>4641937620</v>
      </c>
      <c r="AJ11" s="206">
        <v>3491691590</v>
      </c>
      <c r="AK11" s="206">
        <v>4970130932</v>
      </c>
      <c r="AL11" s="206">
        <v>5325649262</v>
      </c>
      <c r="AM11" s="206">
        <v>4729988820</v>
      </c>
      <c r="AN11" s="206">
        <v>3171810726</v>
      </c>
      <c r="AO11" s="206">
        <v>3604981209</v>
      </c>
      <c r="AP11" s="206">
        <v>3171322445</v>
      </c>
      <c r="AQ11" s="206">
        <v>5674669958</v>
      </c>
      <c r="AR11" s="206">
        <v>6028160139</v>
      </c>
      <c r="AS11" s="206">
        <v>5283285853</v>
      </c>
      <c r="AT11" s="206">
        <v>3647401604</v>
      </c>
      <c r="AU11" s="206">
        <v>3987047245</v>
      </c>
      <c r="AV11" s="206">
        <v>3096110529</v>
      </c>
      <c r="AW11" s="206">
        <v>5311765398</v>
      </c>
      <c r="AX11" s="206">
        <v>6031548805</v>
      </c>
      <c r="AY11" s="206">
        <v>5336580742</v>
      </c>
      <c r="AZ11" s="206">
        <v>3800816878</v>
      </c>
      <c r="BA11" s="206">
        <v>4072802703</v>
      </c>
      <c r="BB11" s="206">
        <v>3117090432</v>
      </c>
      <c r="BC11" s="206">
        <v>4374117736</v>
      </c>
      <c r="BD11" s="206">
        <v>4758119136</v>
      </c>
      <c r="BE11" s="206">
        <v>4102910222</v>
      </c>
      <c r="BF11" s="206">
        <v>4832813848</v>
      </c>
    </row>
    <row r="12" spans="2:58" x14ac:dyDescent="0.3">
      <c r="B12" s="208" t="s">
        <v>145</v>
      </c>
      <c r="C12" s="209" t="s">
        <v>556</v>
      </c>
      <c r="D12" s="210">
        <v>345671000</v>
      </c>
      <c r="E12" s="206">
        <v>1146426220</v>
      </c>
      <c r="F12" s="207"/>
      <c r="G12" s="207"/>
      <c r="H12" s="207"/>
      <c r="I12" s="207"/>
      <c r="J12" s="206">
        <v>345671000</v>
      </c>
      <c r="K12" s="206">
        <v>345671000</v>
      </c>
      <c r="L12" s="206">
        <v>345671000</v>
      </c>
      <c r="M12" s="206">
        <v>881384720</v>
      </c>
      <c r="N12" s="206">
        <v>881384720</v>
      </c>
      <c r="O12" s="206">
        <v>1146426220</v>
      </c>
      <c r="P12" s="206">
        <v>265041500</v>
      </c>
      <c r="Q12" s="206">
        <v>769375000</v>
      </c>
      <c r="R12" s="206">
        <v>1083941700</v>
      </c>
      <c r="S12" s="206">
        <v>1184877700</v>
      </c>
      <c r="T12" s="206">
        <v>11096474390</v>
      </c>
      <c r="U12" s="206">
        <v>16549379020</v>
      </c>
      <c r="V12" s="206">
        <v>16524479020</v>
      </c>
      <c r="W12" s="206">
        <v>16524479020</v>
      </c>
      <c r="X12" s="206">
        <v>15524479020</v>
      </c>
      <c r="Y12" s="206">
        <v>15524479020</v>
      </c>
      <c r="Z12" s="206">
        <v>13257353520</v>
      </c>
      <c r="AA12" s="206">
        <v>13257353520</v>
      </c>
      <c r="AB12" s="206">
        <v>14257353520</v>
      </c>
      <c r="AC12" s="206">
        <v>14145962020</v>
      </c>
      <c r="AD12" s="206">
        <v>14164679120</v>
      </c>
      <c r="AE12" s="206">
        <v>14164679120</v>
      </c>
      <c r="AF12" s="206">
        <v>14316063120</v>
      </c>
      <c r="AG12" s="206">
        <v>13995361520</v>
      </c>
      <c r="AH12" s="206">
        <v>13995361520</v>
      </c>
      <c r="AI12" s="206">
        <v>14043658220</v>
      </c>
      <c r="AJ12" s="206">
        <v>13043658220</v>
      </c>
      <c r="AK12" s="206">
        <v>13043658220</v>
      </c>
      <c r="AL12" s="206">
        <v>12910783720</v>
      </c>
      <c r="AM12" s="206">
        <v>12977293620</v>
      </c>
      <c r="AN12" s="206">
        <v>13383972420</v>
      </c>
      <c r="AO12" s="206">
        <v>13383972420</v>
      </c>
      <c r="AP12" s="206">
        <v>13166161720</v>
      </c>
      <c r="AQ12" s="206">
        <v>13166161720</v>
      </c>
      <c r="AR12" s="206">
        <v>13166161720</v>
      </c>
      <c r="AS12" s="206">
        <v>13165361720</v>
      </c>
      <c r="AT12" s="206">
        <v>13165361720</v>
      </c>
      <c r="AU12" s="206">
        <v>13165361720</v>
      </c>
      <c r="AV12" s="206">
        <v>13165361720</v>
      </c>
      <c r="AW12" s="206">
        <v>13165361720</v>
      </c>
      <c r="AX12" s="206">
        <v>13165361720</v>
      </c>
      <c r="AY12" s="206">
        <v>13165361720</v>
      </c>
      <c r="AZ12" s="206">
        <v>13165361720</v>
      </c>
      <c r="BA12" s="206">
        <v>12936649720</v>
      </c>
      <c r="BB12" s="206">
        <v>12936649720</v>
      </c>
      <c r="BC12" s="206">
        <v>12490042720</v>
      </c>
      <c r="BD12" s="206">
        <v>12490042720</v>
      </c>
      <c r="BE12" s="206">
        <v>12469515620</v>
      </c>
      <c r="BF12" s="206">
        <v>11781982620</v>
      </c>
    </row>
    <row r="13" spans="2:58" x14ac:dyDescent="0.3">
      <c r="B13" s="208" t="s">
        <v>181</v>
      </c>
      <c r="C13" s="211" t="s">
        <v>612</v>
      </c>
      <c r="D13" s="210">
        <v>25967754.387096405</v>
      </c>
      <c r="E13" s="213">
        <v>17011931</v>
      </c>
      <c r="F13" s="207"/>
      <c r="G13" s="207"/>
      <c r="H13" s="207"/>
      <c r="I13" s="207"/>
      <c r="J13" s="206">
        <v>4497439.387096405</v>
      </c>
      <c r="K13" s="206">
        <v>3831682.387096405</v>
      </c>
      <c r="L13" s="206">
        <v>26437042.387096405</v>
      </c>
      <c r="M13" s="206">
        <v>4481044</v>
      </c>
      <c r="N13" s="206">
        <v>13412340</v>
      </c>
      <c r="O13" s="206">
        <v>17011931</v>
      </c>
      <c r="P13" s="206">
        <v>18966968</v>
      </c>
      <c r="Q13" s="206">
        <v>18352409</v>
      </c>
      <c r="R13" s="206">
        <v>11114881</v>
      </c>
      <c r="S13" s="206">
        <v>147814839</v>
      </c>
      <c r="T13" s="206">
        <v>14768736</v>
      </c>
      <c r="U13" s="206">
        <v>14267216.926595688</v>
      </c>
      <c r="V13" s="206">
        <v>3468749.3551673889</v>
      </c>
      <c r="W13" s="206">
        <v>17135488.355167389</v>
      </c>
      <c r="X13" s="206">
        <v>2446990.3551673889</v>
      </c>
      <c r="Y13" s="206">
        <v>1468780.3551669121</v>
      </c>
      <c r="Z13" s="206">
        <v>12671077.355166912</v>
      </c>
      <c r="AA13" s="206">
        <v>4302339</v>
      </c>
      <c r="AB13" s="206">
        <v>4739603</v>
      </c>
      <c r="AC13" s="206">
        <v>5543682</v>
      </c>
      <c r="AD13" s="206">
        <v>1237889</v>
      </c>
      <c r="AE13" s="206">
        <v>551873</v>
      </c>
      <c r="AF13" s="206">
        <v>0</v>
      </c>
      <c r="AG13" s="206">
        <v>1310832</v>
      </c>
      <c r="AH13" s="206">
        <v>3674540.51612854</v>
      </c>
      <c r="AI13" s="206">
        <v>9860518.5161294937</v>
      </c>
      <c r="AJ13" s="206">
        <v>580847</v>
      </c>
      <c r="AK13" s="206">
        <v>432506</v>
      </c>
      <c r="AL13" s="206">
        <v>712313</v>
      </c>
      <c r="AM13" s="206">
        <v>1983640</v>
      </c>
      <c r="AN13" s="206">
        <v>49677</v>
      </c>
      <c r="AO13" s="206">
        <v>110000</v>
      </c>
      <c r="AP13" s="206">
        <v>109999.66666698456</v>
      </c>
      <c r="AQ13" s="206">
        <v>65076622</v>
      </c>
      <c r="AR13" s="206">
        <v>50939971</v>
      </c>
      <c r="AS13" s="206">
        <v>56908604</v>
      </c>
      <c r="AT13" s="206">
        <v>38040025</v>
      </c>
      <c r="AU13" s="206">
        <v>14643483</v>
      </c>
      <c r="AV13" s="206">
        <v>544261</v>
      </c>
      <c r="AW13" s="206">
        <v>6711025</v>
      </c>
      <c r="AX13" s="206">
        <v>12790354</v>
      </c>
      <c r="AY13" s="206">
        <v>17271886.333332062</v>
      </c>
      <c r="AZ13" s="206">
        <v>10413203.333332062</v>
      </c>
      <c r="BA13" s="206">
        <v>1457858.3333330154</v>
      </c>
      <c r="BB13" s="206">
        <v>6864988.3333330154</v>
      </c>
      <c r="BC13" s="206">
        <v>2004208.3333330154</v>
      </c>
      <c r="BD13" s="206">
        <v>110000</v>
      </c>
      <c r="BE13" s="206">
        <v>1874917</v>
      </c>
      <c r="BF13" s="206">
        <v>13037159</v>
      </c>
    </row>
    <row r="14" spans="2:58" x14ac:dyDescent="0.3">
      <c r="B14" s="208" t="s">
        <v>191</v>
      </c>
      <c r="C14" s="209" t="s">
        <v>142</v>
      </c>
      <c r="D14" s="205">
        <v>0</v>
      </c>
      <c r="E14" s="206">
        <v>0</v>
      </c>
      <c r="F14" s="207"/>
      <c r="G14" s="207"/>
      <c r="H14" s="207"/>
      <c r="I14" s="207"/>
      <c r="J14" s="206">
        <v>0</v>
      </c>
      <c r="K14" s="206">
        <v>0</v>
      </c>
      <c r="L14" s="206">
        <v>0</v>
      </c>
      <c r="M14" s="206">
        <v>0</v>
      </c>
      <c r="N14" s="206">
        <v>0</v>
      </c>
      <c r="O14" s="206">
        <v>0</v>
      </c>
      <c r="P14" s="206">
        <v>0</v>
      </c>
      <c r="Q14" s="206">
        <v>0</v>
      </c>
      <c r="R14" s="206">
        <v>0</v>
      </c>
      <c r="S14" s="206">
        <v>0</v>
      </c>
      <c r="T14" s="206">
        <v>0</v>
      </c>
      <c r="U14" s="206">
        <v>0</v>
      </c>
      <c r="V14" s="206">
        <v>0</v>
      </c>
      <c r="W14" s="206">
        <v>0</v>
      </c>
      <c r="X14" s="206">
        <v>0</v>
      </c>
      <c r="Y14" s="206">
        <v>0</v>
      </c>
      <c r="Z14" s="206">
        <v>0</v>
      </c>
      <c r="AA14" s="206">
        <v>0</v>
      </c>
      <c r="AB14" s="206">
        <v>0</v>
      </c>
      <c r="AC14" s="206">
        <v>0</v>
      </c>
      <c r="AD14" s="206">
        <v>0</v>
      </c>
      <c r="AE14" s="206">
        <v>0</v>
      </c>
      <c r="AF14" s="206">
        <v>0</v>
      </c>
      <c r="AG14" s="206">
        <v>0</v>
      </c>
      <c r="AH14" s="206">
        <v>0</v>
      </c>
      <c r="AI14" s="206">
        <v>0</v>
      </c>
      <c r="AJ14" s="206">
        <v>0</v>
      </c>
      <c r="AK14" s="206">
        <v>0</v>
      </c>
      <c r="AL14" s="206">
        <v>0</v>
      </c>
      <c r="AM14" s="206">
        <v>0</v>
      </c>
      <c r="AN14" s="206">
        <v>0</v>
      </c>
      <c r="AO14" s="206">
        <v>0</v>
      </c>
      <c r="AP14" s="206">
        <v>0</v>
      </c>
      <c r="AQ14" s="206">
        <v>0</v>
      </c>
      <c r="AR14" s="206">
        <v>0</v>
      </c>
      <c r="AS14" s="206">
        <v>0</v>
      </c>
      <c r="AT14" s="206">
        <v>0</v>
      </c>
      <c r="AU14" s="206">
        <v>0</v>
      </c>
      <c r="AV14" s="206">
        <v>0</v>
      </c>
      <c r="AW14" s="206">
        <v>0</v>
      </c>
      <c r="AX14" s="206">
        <v>0</v>
      </c>
      <c r="AY14" s="206">
        <v>0</v>
      </c>
      <c r="AZ14" s="206">
        <v>0</v>
      </c>
      <c r="BA14" s="206">
        <v>0</v>
      </c>
      <c r="BB14" s="206">
        <v>0</v>
      </c>
      <c r="BC14" s="206">
        <v>0</v>
      </c>
      <c r="BD14" s="206">
        <v>0</v>
      </c>
      <c r="BE14" s="206">
        <v>0</v>
      </c>
      <c r="BF14" s="206">
        <v>0</v>
      </c>
    </row>
    <row r="15" spans="2:58" x14ac:dyDescent="0.3">
      <c r="B15" s="208" t="s">
        <v>183</v>
      </c>
      <c r="C15" s="209" t="s">
        <v>584</v>
      </c>
      <c r="D15" s="210">
        <v>354969758</v>
      </c>
      <c r="E15" s="213">
        <v>174502805</v>
      </c>
      <c r="F15" s="207"/>
      <c r="G15" s="207"/>
      <c r="H15" s="207"/>
      <c r="I15" s="207"/>
      <c r="J15" s="206">
        <v>323167331</v>
      </c>
      <c r="K15" s="206">
        <v>286786927</v>
      </c>
      <c r="L15" s="206">
        <v>247861308</v>
      </c>
      <c r="M15" s="206">
        <v>223910753</v>
      </c>
      <c r="N15" s="206">
        <v>216763566</v>
      </c>
      <c r="O15" s="206">
        <v>174502805</v>
      </c>
      <c r="P15" s="206">
        <v>131887820</v>
      </c>
      <c r="Q15" s="206">
        <v>105024104</v>
      </c>
      <c r="R15" s="206">
        <v>77758575</v>
      </c>
      <c r="S15" s="206">
        <v>65605422</v>
      </c>
      <c r="T15" s="206">
        <v>108735278</v>
      </c>
      <c r="U15" s="206">
        <v>95858807</v>
      </c>
      <c r="V15" s="206">
        <v>88492228</v>
      </c>
      <c r="W15" s="206">
        <v>78881897</v>
      </c>
      <c r="X15" s="206">
        <v>65234625</v>
      </c>
      <c r="Y15" s="206">
        <v>65204390</v>
      </c>
      <c r="Z15" s="206">
        <v>55033685</v>
      </c>
      <c r="AA15" s="206">
        <v>48544162</v>
      </c>
      <c r="AB15" s="206">
        <v>40732304</v>
      </c>
      <c r="AC15" s="206">
        <v>34051394</v>
      </c>
      <c r="AD15" s="206">
        <v>31358954</v>
      </c>
      <c r="AE15" s="206">
        <v>29615286</v>
      </c>
      <c r="AF15" s="206">
        <v>132967393</v>
      </c>
      <c r="AG15" s="206">
        <v>120310886</v>
      </c>
      <c r="AH15" s="206">
        <v>106916792</v>
      </c>
      <c r="AI15" s="206">
        <v>99955546</v>
      </c>
      <c r="AJ15" s="206">
        <v>89596004</v>
      </c>
      <c r="AK15" s="206">
        <v>95239149</v>
      </c>
      <c r="AL15" s="206">
        <v>81856778</v>
      </c>
      <c r="AM15" s="206">
        <v>70609598</v>
      </c>
      <c r="AN15" s="206">
        <v>58887844</v>
      </c>
      <c r="AO15" s="206">
        <v>47965434</v>
      </c>
      <c r="AP15" s="206">
        <v>38431157</v>
      </c>
      <c r="AQ15" s="206">
        <v>32070199</v>
      </c>
      <c r="AR15" s="206">
        <v>203143492</v>
      </c>
      <c r="AS15" s="206">
        <v>197003862</v>
      </c>
      <c r="AT15" s="206">
        <v>183403498</v>
      </c>
      <c r="AU15" s="206">
        <v>165735660</v>
      </c>
      <c r="AV15" s="206">
        <v>148541728</v>
      </c>
      <c r="AW15" s="206">
        <v>150917227</v>
      </c>
      <c r="AX15" s="206">
        <v>130675979</v>
      </c>
      <c r="AY15" s="206">
        <v>112741943</v>
      </c>
      <c r="AZ15" s="206">
        <v>92817956</v>
      </c>
      <c r="BA15" s="206">
        <v>72543510</v>
      </c>
      <c r="BB15" s="206">
        <v>57326114</v>
      </c>
      <c r="BC15" s="206">
        <v>39802971</v>
      </c>
      <c r="BD15" s="206">
        <v>202006259</v>
      </c>
      <c r="BE15" s="206">
        <v>183366046</v>
      </c>
      <c r="BF15" s="206">
        <v>82517647</v>
      </c>
    </row>
    <row r="16" spans="2:58" x14ac:dyDescent="0.3">
      <c r="B16" s="208" t="s">
        <v>193</v>
      </c>
      <c r="C16" s="209" t="s">
        <v>148</v>
      </c>
      <c r="D16" s="210">
        <v>0</v>
      </c>
      <c r="E16" s="206">
        <v>0</v>
      </c>
      <c r="F16" s="207"/>
      <c r="G16" s="207"/>
      <c r="H16" s="207"/>
      <c r="I16" s="207"/>
      <c r="J16" s="206">
        <v>0</v>
      </c>
      <c r="K16" s="206">
        <v>0</v>
      </c>
      <c r="L16" s="206">
        <v>0</v>
      </c>
      <c r="M16" s="206">
        <v>0</v>
      </c>
      <c r="N16" s="206">
        <v>0</v>
      </c>
      <c r="O16" s="206">
        <v>0</v>
      </c>
      <c r="P16" s="206">
        <v>0</v>
      </c>
      <c r="Q16" s="206">
        <v>0</v>
      </c>
      <c r="R16" s="206">
        <v>0</v>
      </c>
      <c r="S16" s="206">
        <v>0</v>
      </c>
      <c r="T16" s="206">
        <v>0</v>
      </c>
      <c r="U16" s="206">
        <v>0</v>
      </c>
      <c r="V16" s="206">
        <v>0</v>
      </c>
      <c r="W16" s="206">
        <v>0</v>
      </c>
      <c r="X16" s="206">
        <v>0</v>
      </c>
      <c r="Y16" s="206">
        <v>0</v>
      </c>
      <c r="Z16" s="206">
        <v>0</v>
      </c>
      <c r="AA16" s="206">
        <v>0</v>
      </c>
      <c r="AB16" s="206">
        <v>0</v>
      </c>
      <c r="AC16" s="206">
        <v>0</v>
      </c>
      <c r="AD16" s="206">
        <v>0</v>
      </c>
      <c r="AE16" s="206">
        <v>0</v>
      </c>
      <c r="AF16" s="206">
        <v>0</v>
      </c>
      <c r="AG16" s="206">
        <v>0</v>
      </c>
      <c r="AH16" s="206">
        <v>0</v>
      </c>
      <c r="AI16" s="206">
        <v>5100040</v>
      </c>
      <c r="AJ16" s="206">
        <v>0</v>
      </c>
      <c r="AK16" s="206">
        <v>0</v>
      </c>
      <c r="AL16" s="206">
        <v>0</v>
      </c>
      <c r="AM16" s="206">
        <v>0</v>
      </c>
      <c r="AN16" s="206">
        <v>0</v>
      </c>
      <c r="AO16" s="206">
        <v>0</v>
      </c>
      <c r="AP16" s="206">
        <v>0</v>
      </c>
      <c r="AQ16" s="206">
        <v>0</v>
      </c>
      <c r="AR16" s="206">
        <v>0</v>
      </c>
      <c r="AS16" s="206">
        <v>0</v>
      </c>
      <c r="AT16" s="206">
        <v>0</v>
      </c>
      <c r="AU16" s="206">
        <v>0</v>
      </c>
      <c r="AV16" s="206">
        <v>0</v>
      </c>
      <c r="AW16" s="206">
        <v>0</v>
      </c>
      <c r="AX16" s="206">
        <v>0</v>
      </c>
      <c r="AY16" s="206">
        <v>0</v>
      </c>
      <c r="AZ16" s="206">
        <v>0</v>
      </c>
      <c r="BA16" s="206">
        <v>0</v>
      </c>
      <c r="BB16" s="206">
        <v>0</v>
      </c>
      <c r="BC16" s="206">
        <v>0</v>
      </c>
      <c r="BD16" s="206">
        <v>0</v>
      </c>
      <c r="BE16" s="206">
        <v>43378310</v>
      </c>
      <c r="BF16" s="206">
        <v>0</v>
      </c>
    </row>
    <row r="17" spans="1:58" x14ac:dyDescent="0.3">
      <c r="B17" s="208" t="s">
        <v>187</v>
      </c>
      <c r="C17" s="211" t="s">
        <v>560</v>
      </c>
      <c r="D17" s="210">
        <v>177494833</v>
      </c>
      <c r="E17" s="206">
        <v>324543219</v>
      </c>
      <c r="F17" s="207"/>
      <c r="G17" s="207"/>
      <c r="H17" s="207"/>
      <c r="I17" s="207"/>
      <c r="J17" s="206">
        <v>174940120</v>
      </c>
      <c r="K17" s="206">
        <v>177057733</v>
      </c>
      <c r="L17" s="206">
        <v>180882244</v>
      </c>
      <c r="M17" s="206">
        <v>238204543</v>
      </c>
      <c r="N17" s="206">
        <v>268277354</v>
      </c>
      <c r="O17" s="206">
        <v>324543219</v>
      </c>
      <c r="P17" s="206">
        <v>294652037</v>
      </c>
      <c r="Q17" s="206">
        <v>340781930</v>
      </c>
      <c r="R17" s="206">
        <v>169249955</v>
      </c>
      <c r="S17" s="206">
        <v>173448016</v>
      </c>
      <c r="T17" s="206">
        <v>177849956</v>
      </c>
      <c r="U17" s="206">
        <v>168402282</v>
      </c>
      <c r="V17" s="206">
        <v>172639131</v>
      </c>
      <c r="W17" s="206">
        <v>176846406</v>
      </c>
      <c r="X17" s="206">
        <v>178382430</v>
      </c>
      <c r="Y17" s="206">
        <v>223158158</v>
      </c>
      <c r="Z17" s="206">
        <v>234028531</v>
      </c>
      <c r="AA17" s="206">
        <v>278577383</v>
      </c>
      <c r="AB17" s="206">
        <v>253434873</v>
      </c>
      <c r="AC17" s="206">
        <v>152153708</v>
      </c>
      <c r="AD17" s="206">
        <v>155475186</v>
      </c>
      <c r="AE17" s="206">
        <v>149116115</v>
      </c>
      <c r="AF17" s="206">
        <v>144522274</v>
      </c>
      <c r="AG17" s="206">
        <v>141554099</v>
      </c>
      <c r="AH17" s="206">
        <v>133086305</v>
      </c>
      <c r="AI17" s="206">
        <v>135124849</v>
      </c>
      <c r="AJ17" s="206">
        <v>140156187</v>
      </c>
      <c r="AK17" s="206">
        <v>184685345</v>
      </c>
      <c r="AL17" s="206">
        <v>204081189</v>
      </c>
      <c r="AM17" s="206">
        <v>255559260</v>
      </c>
      <c r="AN17" s="206">
        <v>256241366</v>
      </c>
      <c r="AO17" s="206">
        <v>295928320</v>
      </c>
      <c r="AP17" s="206">
        <v>118822133</v>
      </c>
      <c r="AQ17" s="206">
        <v>118419963</v>
      </c>
      <c r="AR17" s="206">
        <v>117788597</v>
      </c>
      <c r="AS17" s="206">
        <v>120130255</v>
      </c>
      <c r="AT17" s="206">
        <v>125530051</v>
      </c>
      <c r="AU17" s="206">
        <v>130500744</v>
      </c>
      <c r="AV17" s="206">
        <v>135553505</v>
      </c>
      <c r="AW17" s="206">
        <v>157562209</v>
      </c>
      <c r="AX17" s="206">
        <v>165674861</v>
      </c>
      <c r="AY17" s="206">
        <v>206048159</v>
      </c>
      <c r="AZ17" s="206">
        <v>190698870</v>
      </c>
      <c r="BA17" s="206">
        <v>204214302</v>
      </c>
      <c r="BB17" s="206">
        <v>93687861</v>
      </c>
      <c r="BC17" s="206">
        <v>94013510</v>
      </c>
      <c r="BD17" s="206">
        <v>97033561</v>
      </c>
      <c r="BE17" s="206">
        <v>85527595</v>
      </c>
      <c r="BF17" s="206">
        <v>182705917</v>
      </c>
    </row>
    <row r="18" spans="1:58" x14ac:dyDescent="0.3">
      <c r="A18" s="190"/>
      <c r="B18" s="212" t="s">
        <v>192</v>
      </c>
      <c r="C18" s="211" t="s">
        <v>607</v>
      </c>
      <c r="D18" s="210">
        <v>0</v>
      </c>
      <c r="E18" s="213">
        <v>0</v>
      </c>
      <c r="F18" s="207"/>
      <c r="G18" s="207"/>
      <c r="H18" s="207"/>
      <c r="I18" s="207"/>
      <c r="J18" s="206">
        <v>100147953</v>
      </c>
      <c r="K18" s="206">
        <v>50898427</v>
      </c>
      <c r="L18" s="206">
        <v>0</v>
      </c>
      <c r="M18" s="206">
        <v>87239742</v>
      </c>
      <c r="N18" s="206">
        <v>43327192</v>
      </c>
      <c r="O18" s="206">
        <v>0</v>
      </c>
      <c r="P18" s="206">
        <v>104305474</v>
      </c>
      <c r="Q18" s="206">
        <v>50592857</v>
      </c>
      <c r="R18" s="206">
        <v>0</v>
      </c>
      <c r="S18" s="206">
        <v>92188140</v>
      </c>
      <c r="T18" s="206">
        <v>46701944</v>
      </c>
      <c r="U18" s="206">
        <v>0</v>
      </c>
      <c r="V18" s="206">
        <v>94129103</v>
      </c>
      <c r="W18" s="206">
        <v>48642943</v>
      </c>
      <c r="X18" s="206">
        <v>0</v>
      </c>
      <c r="Y18" s="206">
        <v>473757673</v>
      </c>
      <c r="Z18" s="206">
        <v>430916531</v>
      </c>
      <c r="AA18" s="206">
        <v>391336095</v>
      </c>
      <c r="AB18" s="206">
        <v>90607219</v>
      </c>
      <c r="AC18" s="206">
        <v>45529888</v>
      </c>
      <c r="AD18" s="206">
        <v>0</v>
      </c>
      <c r="AE18" s="206">
        <v>86462171</v>
      </c>
      <c r="AF18" s="206">
        <v>42684102</v>
      </c>
      <c r="AG18" s="206">
        <v>0</v>
      </c>
      <c r="AH18" s="206">
        <v>83426013</v>
      </c>
      <c r="AI18" s="206">
        <v>41952373</v>
      </c>
      <c r="AJ18" s="206">
        <v>0</v>
      </c>
      <c r="AK18" s="206">
        <v>80254045</v>
      </c>
      <c r="AL18" s="206">
        <v>37564797</v>
      </c>
      <c r="AM18" s="206">
        <v>0</v>
      </c>
      <c r="AN18" s="206">
        <v>91679003</v>
      </c>
      <c r="AO18" s="206">
        <v>46092948</v>
      </c>
      <c r="AP18" s="206">
        <v>0</v>
      </c>
      <c r="AQ18" s="206">
        <v>83217725</v>
      </c>
      <c r="AR18" s="206">
        <v>40414567</v>
      </c>
      <c r="AS18" s="206">
        <v>0</v>
      </c>
      <c r="AT18" s="206">
        <v>80354937</v>
      </c>
      <c r="AU18" s="206">
        <v>40183389</v>
      </c>
      <c r="AV18" s="206">
        <v>141879845</v>
      </c>
      <c r="AW18" s="206">
        <v>77714152</v>
      </c>
      <c r="AX18" s="206">
        <v>38041368</v>
      </c>
      <c r="AY18" s="206">
        <v>0</v>
      </c>
      <c r="AZ18" s="206">
        <v>97310633</v>
      </c>
      <c r="BA18" s="206">
        <v>46769979</v>
      </c>
      <c r="BB18" s="206">
        <v>0</v>
      </c>
      <c r="BC18" s="206">
        <v>80515124</v>
      </c>
      <c r="BD18" s="206">
        <v>38741132</v>
      </c>
      <c r="BE18" s="206">
        <v>0</v>
      </c>
      <c r="BF18" s="206">
        <v>0</v>
      </c>
    </row>
    <row r="19" spans="1:58" x14ac:dyDescent="0.3">
      <c r="B19" s="208" t="s">
        <v>185</v>
      </c>
      <c r="C19" s="209" t="s">
        <v>353</v>
      </c>
      <c r="D19" s="205">
        <v>9945880</v>
      </c>
      <c r="E19" s="206">
        <v>15437400</v>
      </c>
      <c r="F19" s="207"/>
      <c r="G19" s="207"/>
      <c r="H19" s="207"/>
      <c r="I19" s="207"/>
      <c r="J19" s="206">
        <v>8896080</v>
      </c>
      <c r="K19" s="206">
        <v>8896080</v>
      </c>
      <c r="L19" s="206">
        <v>22930250</v>
      </c>
      <c r="M19" s="206">
        <v>21602450</v>
      </c>
      <c r="N19" s="206">
        <v>16012890</v>
      </c>
      <c r="O19" s="206">
        <v>15437400</v>
      </c>
      <c r="P19" s="206">
        <v>15437400</v>
      </c>
      <c r="Q19" s="206">
        <v>15076060</v>
      </c>
      <c r="R19" s="206">
        <v>19001220</v>
      </c>
      <c r="S19" s="206">
        <v>16223950</v>
      </c>
      <c r="T19" s="206">
        <v>7246860</v>
      </c>
      <c r="U19" s="206">
        <v>6693050</v>
      </c>
      <c r="V19" s="206">
        <v>23641460</v>
      </c>
      <c r="W19" s="206">
        <v>22976450</v>
      </c>
      <c r="X19" s="206">
        <v>22862850</v>
      </c>
      <c r="Y19" s="206">
        <v>20915530</v>
      </c>
      <c r="Z19" s="206">
        <v>20644870</v>
      </c>
      <c r="AA19" s="206">
        <v>20188680</v>
      </c>
      <c r="AB19" s="206">
        <v>20111460</v>
      </c>
      <c r="AC19" s="206">
        <v>19967060</v>
      </c>
      <c r="AD19" s="206">
        <v>22914980</v>
      </c>
      <c r="AE19" s="206">
        <v>22182250</v>
      </c>
      <c r="AF19" s="206">
        <v>4599740</v>
      </c>
      <c r="AG19" s="206">
        <v>4480860</v>
      </c>
      <c r="AH19" s="206">
        <v>7272620</v>
      </c>
      <c r="AI19" s="206">
        <v>6663710</v>
      </c>
      <c r="AJ19" s="206">
        <v>34696580</v>
      </c>
      <c r="AK19" s="206">
        <v>31732750</v>
      </c>
      <c r="AL19" s="206">
        <v>31732750</v>
      </c>
      <c r="AM19" s="206">
        <v>31346820</v>
      </c>
      <c r="AN19" s="206">
        <v>31728180</v>
      </c>
      <c r="AO19" s="206">
        <v>31269060</v>
      </c>
      <c r="AP19" s="206">
        <v>35894770</v>
      </c>
      <c r="AQ19" s="206">
        <v>35239730</v>
      </c>
      <c r="AR19" s="206">
        <v>5961480</v>
      </c>
      <c r="AS19" s="206">
        <v>5824080</v>
      </c>
      <c r="AT19" s="206">
        <v>31517220</v>
      </c>
      <c r="AU19" s="206">
        <v>33960490</v>
      </c>
      <c r="AV19" s="206">
        <v>33446220</v>
      </c>
      <c r="AW19" s="206">
        <v>29902280</v>
      </c>
      <c r="AX19" s="206">
        <v>29902280</v>
      </c>
      <c r="AY19" s="206">
        <v>29436500</v>
      </c>
      <c r="AZ19" s="206">
        <v>29413310</v>
      </c>
      <c r="BA19" s="206">
        <v>29608590</v>
      </c>
      <c r="BB19" s="206">
        <v>30794560</v>
      </c>
      <c r="BC19" s="206">
        <v>30494260</v>
      </c>
      <c r="BD19" s="206">
        <v>2240860</v>
      </c>
      <c r="BE19" s="206">
        <v>2406400</v>
      </c>
      <c r="BF19" s="206">
        <v>15405040</v>
      </c>
    </row>
    <row r="20" spans="1:58" x14ac:dyDescent="0.3">
      <c r="B20" s="1000" t="s">
        <v>358</v>
      </c>
      <c r="C20" s="1001"/>
      <c r="D20" s="205">
        <f>SUM(D23,D28,D21)</f>
        <v>406456143724</v>
      </c>
      <c r="E20" s="206">
        <v>408709239074</v>
      </c>
      <c r="F20" s="207"/>
      <c r="G20" s="207"/>
      <c r="H20" s="207"/>
      <c r="I20" s="207"/>
      <c r="J20" s="206">
        <v>406886982911</v>
      </c>
      <c r="K20" s="206">
        <v>407326868206</v>
      </c>
      <c r="L20" s="206">
        <v>407772314391</v>
      </c>
      <c r="M20" s="206">
        <v>408082437433</v>
      </c>
      <c r="N20" s="206">
        <v>408528463543</v>
      </c>
      <c r="O20" s="206">
        <v>408709239074</v>
      </c>
      <c r="P20" s="206">
        <v>409636752519</v>
      </c>
      <c r="Q20" s="206">
        <v>409578967441</v>
      </c>
      <c r="R20" s="206">
        <v>409708190648</v>
      </c>
      <c r="S20" s="206">
        <v>410009168678</v>
      </c>
      <c r="T20" s="206">
        <v>400544060913</v>
      </c>
      <c r="U20" s="206">
        <v>398906952480</v>
      </c>
      <c r="V20" s="206">
        <v>399352967304</v>
      </c>
      <c r="W20" s="206">
        <v>399797774682</v>
      </c>
      <c r="X20" s="206">
        <v>400234026776</v>
      </c>
      <c r="Y20" s="206">
        <v>400679849894</v>
      </c>
      <c r="Z20" s="206">
        <v>400802261045</v>
      </c>
      <c r="AA20" s="206">
        <v>401247566717</v>
      </c>
      <c r="AB20" s="206">
        <v>301464270384</v>
      </c>
      <c r="AC20" s="206">
        <v>301783200579</v>
      </c>
      <c r="AD20" s="206">
        <v>302102749362</v>
      </c>
      <c r="AE20" s="206">
        <v>302427579047</v>
      </c>
      <c r="AF20" s="206">
        <v>302720810927</v>
      </c>
      <c r="AG20" s="206">
        <v>303016058675</v>
      </c>
      <c r="AH20" s="206">
        <v>303276846350</v>
      </c>
      <c r="AI20" s="206">
        <v>303595543273</v>
      </c>
      <c r="AJ20" s="206">
        <v>303919046193</v>
      </c>
      <c r="AK20" s="206">
        <v>304227925819</v>
      </c>
      <c r="AL20" s="206">
        <v>304539235916</v>
      </c>
      <c r="AM20" s="206">
        <v>304594616817</v>
      </c>
      <c r="AN20" s="206">
        <v>304829551002</v>
      </c>
      <c r="AO20" s="206">
        <v>305149567347</v>
      </c>
      <c r="AP20" s="206">
        <v>305462317113</v>
      </c>
      <c r="AQ20" s="206">
        <v>305757189546</v>
      </c>
      <c r="AR20" s="206">
        <v>306060654346</v>
      </c>
      <c r="AS20" s="206">
        <v>306374373980</v>
      </c>
      <c r="AT20" s="206">
        <v>306696330042</v>
      </c>
      <c r="AU20" s="206">
        <v>307017901370</v>
      </c>
      <c r="AV20" s="206">
        <v>307340204482</v>
      </c>
      <c r="AW20" s="206">
        <v>307586028803</v>
      </c>
      <c r="AX20" s="206">
        <v>307907181800</v>
      </c>
      <c r="AY20" s="206">
        <v>308229098313</v>
      </c>
      <c r="AZ20" s="206">
        <v>308549991097</v>
      </c>
      <c r="BA20" s="206">
        <v>308833599335</v>
      </c>
      <c r="BB20" s="206">
        <v>309128925377</v>
      </c>
      <c r="BC20" s="206">
        <v>309792315466</v>
      </c>
      <c r="BD20" s="206">
        <v>310110170802</v>
      </c>
      <c r="BE20" s="206">
        <v>310403330918</v>
      </c>
      <c r="BF20" s="206">
        <v>312210101695</v>
      </c>
    </row>
    <row r="21" spans="1:58" x14ac:dyDescent="0.3">
      <c r="B21" s="1004" t="s">
        <v>346</v>
      </c>
      <c r="C21" s="1005"/>
      <c r="D21" s="205">
        <f>D22</f>
        <v>13507247520</v>
      </c>
      <c r="E21" s="206">
        <v>13106492300</v>
      </c>
      <c r="F21" s="207"/>
      <c r="G21" s="207"/>
      <c r="H21" s="207"/>
      <c r="I21" s="207"/>
      <c r="J21" s="206">
        <v>13507247520</v>
      </c>
      <c r="K21" s="206">
        <v>13507247520</v>
      </c>
      <c r="L21" s="206">
        <v>13507247520</v>
      </c>
      <c r="M21" s="206">
        <v>13371533800</v>
      </c>
      <c r="N21" s="206">
        <v>13371533800</v>
      </c>
      <c r="O21" s="206">
        <v>13106492300</v>
      </c>
      <c r="P21" s="206">
        <v>13587877020</v>
      </c>
      <c r="Q21" s="206">
        <v>13083543520</v>
      </c>
      <c r="R21" s="206">
        <v>12768976820</v>
      </c>
      <c r="S21" s="206">
        <v>12623930820</v>
      </c>
      <c r="T21" s="206">
        <v>2712334130</v>
      </c>
      <c r="U21" s="206">
        <v>659429500</v>
      </c>
      <c r="V21" s="206">
        <v>659429500</v>
      </c>
      <c r="W21" s="206">
        <v>659429500</v>
      </c>
      <c r="X21" s="206">
        <v>659429500</v>
      </c>
      <c r="Y21" s="206">
        <v>659429500</v>
      </c>
      <c r="Z21" s="206">
        <v>345671000</v>
      </c>
      <c r="AA21" s="206">
        <v>345671000</v>
      </c>
      <c r="AB21" s="206">
        <v>345671000</v>
      </c>
      <c r="AC21" s="206">
        <v>345671000</v>
      </c>
      <c r="AD21" s="206">
        <v>345671000</v>
      </c>
      <c r="AE21" s="206">
        <v>345671000</v>
      </c>
      <c r="AF21" s="206">
        <v>345671000</v>
      </c>
      <c r="AG21" s="206">
        <v>345671000</v>
      </c>
      <c r="AH21" s="206">
        <v>345671000</v>
      </c>
      <c r="AI21" s="206">
        <v>345671000</v>
      </c>
      <c r="AJ21" s="206">
        <v>345671000</v>
      </c>
      <c r="AK21" s="206">
        <v>345671000</v>
      </c>
      <c r="AL21" s="206">
        <v>345671000</v>
      </c>
      <c r="AM21" s="206">
        <v>87327000</v>
      </c>
      <c r="AN21" s="206">
        <v>0</v>
      </c>
      <c r="AO21" s="206">
        <v>0</v>
      </c>
      <c r="AP21" s="206">
        <v>0</v>
      </c>
      <c r="AQ21" s="206">
        <v>0</v>
      </c>
      <c r="AR21" s="206">
        <v>0</v>
      </c>
      <c r="AS21" s="206">
        <v>0</v>
      </c>
      <c r="AT21" s="206">
        <v>0</v>
      </c>
      <c r="AU21" s="206">
        <v>0</v>
      </c>
      <c r="AV21" s="206">
        <v>0</v>
      </c>
      <c r="AW21" s="206">
        <v>0</v>
      </c>
      <c r="AX21" s="206">
        <v>0</v>
      </c>
      <c r="AY21" s="206">
        <v>0</v>
      </c>
      <c r="AZ21" s="206">
        <v>0</v>
      </c>
      <c r="BA21" s="206">
        <v>0</v>
      </c>
      <c r="BB21" s="206">
        <v>0</v>
      </c>
      <c r="BC21" s="206">
        <v>345671000</v>
      </c>
      <c r="BD21" s="206">
        <v>345671000</v>
      </c>
      <c r="BE21" s="206">
        <v>345671000</v>
      </c>
      <c r="BF21" s="206">
        <v>345671000</v>
      </c>
    </row>
    <row r="22" spans="1:58" x14ac:dyDescent="0.3">
      <c r="B22" s="208" t="s">
        <v>139</v>
      </c>
      <c r="C22" s="209" t="s">
        <v>615</v>
      </c>
      <c r="D22" s="210">
        <v>13507247520</v>
      </c>
      <c r="E22" s="206">
        <v>13106492300</v>
      </c>
      <c r="F22" s="207"/>
      <c r="G22" s="207"/>
      <c r="H22" s="207"/>
      <c r="I22" s="207"/>
      <c r="J22" s="206">
        <v>13507247520</v>
      </c>
      <c r="K22" s="206">
        <v>13507247520</v>
      </c>
      <c r="L22" s="206">
        <v>13507247520</v>
      </c>
      <c r="M22" s="206">
        <v>13371533800</v>
      </c>
      <c r="N22" s="206">
        <v>13371533800</v>
      </c>
      <c r="O22" s="206">
        <v>13106492300</v>
      </c>
      <c r="P22" s="206">
        <v>13587877020</v>
      </c>
      <c r="Q22" s="206">
        <v>13083543520</v>
      </c>
      <c r="R22" s="206">
        <v>12768976820</v>
      </c>
      <c r="S22" s="206">
        <v>12623930820</v>
      </c>
      <c r="T22" s="206">
        <v>2712334130</v>
      </c>
      <c r="U22" s="206">
        <v>659429500</v>
      </c>
      <c r="V22" s="206">
        <v>659429500</v>
      </c>
      <c r="W22" s="206">
        <v>659429500</v>
      </c>
      <c r="X22" s="206">
        <v>659429500</v>
      </c>
      <c r="Y22" s="206">
        <v>659429500</v>
      </c>
      <c r="Z22" s="206">
        <v>345671000</v>
      </c>
      <c r="AA22" s="206">
        <v>345671000</v>
      </c>
      <c r="AB22" s="206">
        <v>345671000</v>
      </c>
      <c r="AC22" s="206">
        <v>345671000</v>
      </c>
      <c r="AD22" s="206">
        <v>345671000</v>
      </c>
      <c r="AE22" s="206">
        <v>345671000</v>
      </c>
      <c r="AF22" s="206">
        <v>345671000</v>
      </c>
      <c r="AG22" s="206">
        <v>345671000</v>
      </c>
      <c r="AH22" s="206">
        <v>345671000</v>
      </c>
      <c r="AI22" s="206">
        <v>345671000</v>
      </c>
      <c r="AJ22" s="206">
        <v>345671000</v>
      </c>
      <c r="AK22" s="206">
        <v>345671000</v>
      </c>
      <c r="AL22" s="206">
        <v>345671000</v>
      </c>
      <c r="AM22" s="206">
        <v>87327000</v>
      </c>
      <c r="AN22" s="206">
        <v>0</v>
      </c>
      <c r="AO22" s="206">
        <v>0</v>
      </c>
      <c r="AP22" s="206">
        <v>0</v>
      </c>
      <c r="AQ22" s="206">
        <v>0</v>
      </c>
      <c r="AR22" s="206">
        <v>0</v>
      </c>
      <c r="AS22" s="206">
        <v>0</v>
      </c>
      <c r="AT22" s="206">
        <v>0</v>
      </c>
      <c r="AU22" s="206">
        <v>0</v>
      </c>
      <c r="AV22" s="206">
        <v>0</v>
      </c>
      <c r="AW22" s="206">
        <v>0</v>
      </c>
      <c r="AX22" s="206">
        <v>0</v>
      </c>
      <c r="AY22" s="206">
        <v>0</v>
      </c>
      <c r="AZ22" s="206">
        <v>0</v>
      </c>
      <c r="BA22" s="206">
        <v>0</v>
      </c>
      <c r="BB22" s="206">
        <v>0</v>
      </c>
      <c r="BC22" s="206">
        <v>345671000</v>
      </c>
      <c r="BD22" s="206">
        <v>345671000</v>
      </c>
      <c r="BE22" s="206">
        <v>345671000</v>
      </c>
      <c r="BF22" s="206">
        <v>345671000</v>
      </c>
    </row>
    <row r="23" spans="1:58" x14ac:dyDescent="0.3">
      <c r="B23" s="1004" t="s">
        <v>357</v>
      </c>
      <c r="C23" s="1005"/>
      <c r="D23" s="205">
        <f>SUM(D24:D27)</f>
        <v>392265097495</v>
      </c>
      <c r="E23" s="206">
        <v>394866324925</v>
      </c>
      <c r="F23" s="207"/>
      <c r="G23" s="207"/>
      <c r="H23" s="207"/>
      <c r="I23" s="207"/>
      <c r="J23" s="206">
        <v>392698635400</v>
      </c>
      <c r="K23" s="206">
        <v>393132173305</v>
      </c>
      <c r="L23" s="206">
        <v>393565711210</v>
      </c>
      <c r="M23" s="206">
        <v>393999249115</v>
      </c>
      <c r="N23" s="206">
        <v>394432787020</v>
      </c>
      <c r="O23" s="206">
        <v>394866324925</v>
      </c>
      <c r="P23" s="206">
        <v>395299862830</v>
      </c>
      <c r="Q23" s="206">
        <v>395733400735</v>
      </c>
      <c r="R23" s="206">
        <v>396166938640</v>
      </c>
      <c r="S23" s="206">
        <v>396600476545</v>
      </c>
      <c r="T23" s="206">
        <v>397034014450</v>
      </c>
      <c r="U23" s="206">
        <v>397467552355</v>
      </c>
      <c r="V23" s="206">
        <v>397901090260</v>
      </c>
      <c r="W23" s="206">
        <v>398334628165</v>
      </c>
      <c r="X23" s="206">
        <v>398768166070</v>
      </c>
      <c r="Y23" s="206">
        <v>399201703975</v>
      </c>
      <c r="Z23" s="206">
        <v>399635241880</v>
      </c>
      <c r="AA23" s="206">
        <v>400068779785</v>
      </c>
      <c r="AB23" s="206">
        <v>300345786560</v>
      </c>
      <c r="AC23" s="206">
        <v>300660527880</v>
      </c>
      <c r="AD23" s="206">
        <v>300975269200</v>
      </c>
      <c r="AE23" s="206">
        <v>301290010520</v>
      </c>
      <c r="AF23" s="206">
        <v>301604751840</v>
      </c>
      <c r="AG23" s="206">
        <v>301919493160</v>
      </c>
      <c r="AH23" s="206">
        <v>302234234480</v>
      </c>
      <c r="AI23" s="206">
        <v>302548975800</v>
      </c>
      <c r="AJ23" s="206">
        <v>302863717120</v>
      </c>
      <c r="AK23" s="206">
        <v>303178458440</v>
      </c>
      <c r="AL23" s="206">
        <v>303493199760</v>
      </c>
      <c r="AM23" s="206">
        <v>303807941080</v>
      </c>
      <c r="AN23" s="206">
        <v>304122682400</v>
      </c>
      <c r="AO23" s="206">
        <v>304437423720</v>
      </c>
      <c r="AP23" s="206">
        <v>304752165040</v>
      </c>
      <c r="AQ23" s="206">
        <v>305066906360</v>
      </c>
      <c r="AR23" s="206">
        <v>305381647680</v>
      </c>
      <c r="AS23" s="206">
        <v>305696389000</v>
      </c>
      <c r="AT23" s="206">
        <v>306011130320</v>
      </c>
      <c r="AU23" s="206">
        <v>306325871640</v>
      </c>
      <c r="AV23" s="206">
        <v>306640612960</v>
      </c>
      <c r="AW23" s="206">
        <v>306955354280</v>
      </c>
      <c r="AX23" s="206">
        <v>307270095600</v>
      </c>
      <c r="AY23" s="206">
        <v>307584836920</v>
      </c>
      <c r="AZ23" s="206">
        <v>307899578240</v>
      </c>
      <c r="BA23" s="206">
        <v>308214319560</v>
      </c>
      <c r="BB23" s="206">
        <v>308529060880</v>
      </c>
      <c r="BC23" s="206">
        <v>308843802200</v>
      </c>
      <c r="BD23" s="206">
        <v>309158543520</v>
      </c>
      <c r="BE23" s="206">
        <v>309473284840</v>
      </c>
      <c r="BF23" s="206">
        <v>311361732760</v>
      </c>
    </row>
    <row r="24" spans="1:58" x14ac:dyDescent="0.3">
      <c r="B24" s="208" t="s">
        <v>139</v>
      </c>
      <c r="C24" s="209" t="s">
        <v>163</v>
      </c>
      <c r="D24" s="205">
        <v>160120000000</v>
      </c>
      <c r="E24" s="206">
        <v>160120000000</v>
      </c>
      <c r="F24" s="207"/>
      <c r="G24" s="207"/>
      <c r="H24" s="207"/>
      <c r="I24" s="207"/>
      <c r="J24" s="206">
        <v>160120000000</v>
      </c>
      <c r="K24" s="206">
        <v>160120000000</v>
      </c>
      <c r="L24" s="206">
        <v>160120000000</v>
      </c>
      <c r="M24" s="206">
        <v>160120000000</v>
      </c>
      <c r="N24" s="206">
        <v>160120000000</v>
      </c>
      <c r="O24" s="206">
        <v>160120000000</v>
      </c>
      <c r="P24" s="206">
        <v>160120000000</v>
      </c>
      <c r="Q24" s="206">
        <v>160120000000</v>
      </c>
      <c r="R24" s="206">
        <v>160120000000</v>
      </c>
      <c r="S24" s="206">
        <v>160120000000</v>
      </c>
      <c r="T24" s="206">
        <v>160120000000</v>
      </c>
      <c r="U24" s="206">
        <v>160120000000</v>
      </c>
      <c r="V24" s="206">
        <v>160120000000</v>
      </c>
      <c r="W24" s="206">
        <v>160120000000</v>
      </c>
      <c r="X24" s="206">
        <v>160120000000</v>
      </c>
      <c r="Y24" s="206">
        <v>160120000000</v>
      </c>
      <c r="Z24" s="206">
        <v>160120000000</v>
      </c>
      <c r="AA24" s="206">
        <v>160120000000</v>
      </c>
      <c r="AB24" s="206">
        <v>125979095104</v>
      </c>
      <c r="AC24" s="206">
        <v>125979095104</v>
      </c>
      <c r="AD24" s="206">
        <v>125979095104</v>
      </c>
      <c r="AE24" s="206">
        <v>125979095104</v>
      </c>
      <c r="AF24" s="206">
        <v>125979095104</v>
      </c>
      <c r="AG24" s="206">
        <v>125979095104</v>
      </c>
      <c r="AH24" s="206">
        <v>125979095104</v>
      </c>
      <c r="AI24" s="206">
        <v>125979095104</v>
      </c>
      <c r="AJ24" s="206">
        <v>125979095104</v>
      </c>
      <c r="AK24" s="206">
        <v>125979095104</v>
      </c>
      <c r="AL24" s="206">
        <v>125979095104</v>
      </c>
      <c r="AM24" s="206">
        <v>125979095104</v>
      </c>
      <c r="AN24" s="206">
        <v>125979095104</v>
      </c>
      <c r="AO24" s="206">
        <v>125979095104</v>
      </c>
      <c r="AP24" s="206">
        <v>125979095104</v>
      </c>
      <c r="AQ24" s="206">
        <v>125979095104</v>
      </c>
      <c r="AR24" s="206">
        <v>125979095104</v>
      </c>
      <c r="AS24" s="206">
        <v>125979095104</v>
      </c>
      <c r="AT24" s="206">
        <v>125979095104</v>
      </c>
      <c r="AU24" s="206">
        <v>125979095104</v>
      </c>
      <c r="AV24" s="206">
        <v>125979095104</v>
      </c>
      <c r="AW24" s="206">
        <v>125979095104</v>
      </c>
      <c r="AX24" s="206">
        <v>125979095104</v>
      </c>
      <c r="AY24" s="206">
        <v>125979095104</v>
      </c>
      <c r="AZ24" s="206">
        <v>125979095104</v>
      </c>
      <c r="BA24" s="206">
        <v>125979095104</v>
      </c>
      <c r="BB24" s="206">
        <v>125979095104</v>
      </c>
      <c r="BC24" s="206">
        <v>125979095104</v>
      </c>
      <c r="BD24" s="206">
        <v>125979095104</v>
      </c>
      <c r="BE24" s="206">
        <v>125979095104</v>
      </c>
      <c r="BF24" s="206">
        <v>125979095104</v>
      </c>
    </row>
    <row r="25" spans="1:58" x14ac:dyDescent="0.3">
      <c r="B25" s="208" t="s">
        <v>145</v>
      </c>
      <c r="C25" s="209" t="s">
        <v>141</v>
      </c>
      <c r="D25" s="205">
        <v>240180000000</v>
      </c>
      <c r="E25" s="206">
        <v>240180000000</v>
      </c>
      <c r="F25" s="207"/>
      <c r="G25" s="207"/>
      <c r="H25" s="207"/>
      <c r="I25" s="207"/>
      <c r="J25" s="206">
        <v>240180000000</v>
      </c>
      <c r="K25" s="206">
        <v>240180000000</v>
      </c>
      <c r="L25" s="206">
        <v>240180000000</v>
      </c>
      <c r="M25" s="206">
        <v>240180000000</v>
      </c>
      <c r="N25" s="206">
        <v>240180000000</v>
      </c>
      <c r="O25" s="206">
        <v>240180000000</v>
      </c>
      <c r="P25" s="206">
        <v>240180000000</v>
      </c>
      <c r="Q25" s="206">
        <v>240180000000</v>
      </c>
      <c r="R25" s="206">
        <v>240180000000</v>
      </c>
      <c r="S25" s="206">
        <v>240180000000</v>
      </c>
      <c r="T25" s="206">
        <v>240180000000</v>
      </c>
      <c r="U25" s="206">
        <v>240180000000</v>
      </c>
      <c r="V25" s="206">
        <v>240180000000</v>
      </c>
      <c r="W25" s="206">
        <v>240180000000</v>
      </c>
      <c r="X25" s="206">
        <v>240180000000</v>
      </c>
      <c r="Y25" s="206">
        <v>240180000000</v>
      </c>
      <c r="Z25" s="206">
        <v>240180000000</v>
      </c>
      <c r="AA25" s="206">
        <v>240180000000</v>
      </c>
      <c r="AB25" s="206">
        <v>188844792176</v>
      </c>
      <c r="AC25" s="206">
        <v>188844792176</v>
      </c>
      <c r="AD25" s="206">
        <v>188844792176</v>
      </c>
      <c r="AE25" s="206">
        <v>188844792176</v>
      </c>
      <c r="AF25" s="206">
        <v>188844792176</v>
      </c>
      <c r="AG25" s="206">
        <v>188844792176</v>
      </c>
      <c r="AH25" s="206">
        <v>188844792176</v>
      </c>
      <c r="AI25" s="206">
        <v>188844792176</v>
      </c>
      <c r="AJ25" s="206">
        <v>188844792176</v>
      </c>
      <c r="AK25" s="206">
        <v>188844792176</v>
      </c>
      <c r="AL25" s="206">
        <v>188844792176</v>
      </c>
      <c r="AM25" s="206">
        <v>188844792176</v>
      </c>
      <c r="AN25" s="206">
        <v>188844792176</v>
      </c>
      <c r="AO25" s="206">
        <v>188844792176</v>
      </c>
      <c r="AP25" s="206">
        <v>188844792176</v>
      </c>
      <c r="AQ25" s="206">
        <v>188844792176</v>
      </c>
      <c r="AR25" s="206">
        <v>188844792176</v>
      </c>
      <c r="AS25" s="206">
        <v>188844792176</v>
      </c>
      <c r="AT25" s="206">
        <v>188844792176</v>
      </c>
      <c r="AU25" s="206">
        <v>188844792176</v>
      </c>
      <c r="AV25" s="206">
        <v>188844792176</v>
      </c>
      <c r="AW25" s="206">
        <v>188844792176</v>
      </c>
      <c r="AX25" s="206">
        <v>188844792176</v>
      </c>
      <c r="AY25" s="206">
        <v>188844792176</v>
      </c>
      <c r="AZ25" s="206">
        <v>188844792176</v>
      </c>
      <c r="BA25" s="206">
        <v>188844792176</v>
      </c>
      <c r="BB25" s="206">
        <v>188844792176</v>
      </c>
      <c r="BC25" s="206">
        <v>188844792176</v>
      </c>
      <c r="BD25" s="206">
        <v>188844792176</v>
      </c>
      <c r="BE25" s="206">
        <v>188844792176</v>
      </c>
      <c r="BF25" s="206">
        <v>188844792176</v>
      </c>
    </row>
    <row r="26" spans="1:58" x14ac:dyDescent="0.3">
      <c r="B26" s="214"/>
      <c r="C26" s="209" t="s">
        <v>596</v>
      </c>
      <c r="D26" s="215">
        <v>-8034902505</v>
      </c>
      <c r="E26" s="215">
        <v>-5433675075</v>
      </c>
      <c r="F26" s="216"/>
      <c r="G26" s="207"/>
      <c r="H26" s="207"/>
      <c r="I26" s="207"/>
      <c r="J26" s="215">
        <v>-7601364600</v>
      </c>
      <c r="K26" s="215">
        <v>-7167826695</v>
      </c>
      <c r="L26" s="215">
        <v>-6734288790</v>
      </c>
      <c r="M26" s="215">
        <v>-6300750885</v>
      </c>
      <c r="N26" s="215">
        <v>-5867212980</v>
      </c>
      <c r="O26" s="215">
        <v>-5433675075</v>
      </c>
      <c r="P26" s="215">
        <v>-5000137170</v>
      </c>
      <c r="Q26" s="215">
        <v>-4566599265</v>
      </c>
      <c r="R26" s="215">
        <v>-4133061360</v>
      </c>
      <c r="S26" s="215">
        <v>-3699523455</v>
      </c>
      <c r="T26" s="215">
        <v>-3265985550</v>
      </c>
      <c r="U26" s="215">
        <v>-2832447645</v>
      </c>
      <c r="V26" s="215">
        <v>-2398909740</v>
      </c>
      <c r="W26" s="215">
        <v>-1965371835</v>
      </c>
      <c r="X26" s="215">
        <v>-1531833930</v>
      </c>
      <c r="Y26" s="215">
        <v>-1098296025</v>
      </c>
      <c r="Z26" s="215">
        <v>-664758120</v>
      </c>
      <c r="AA26" s="215">
        <v>-231220215</v>
      </c>
      <c r="AB26" s="215">
        <v>-14478100720</v>
      </c>
      <c r="AC26" s="215">
        <v>-14163359400</v>
      </c>
      <c r="AD26" s="215">
        <v>-13848618080</v>
      </c>
      <c r="AE26" s="215">
        <v>-13533876760</v>
      </c>
      <c r="AF26" s="215">
        <v>-13219135440</v>
      </c>
      <c r="AG26" s="215">
        <v>-12904394120</v>
      </c>
      <c r="AH26" s="215">
        <v>-12589652800</v>
      </c>
      <c r="AI26" s="215">
        <v>-12274911480</v>
      </c>
      <c r="AJ26" s="215">
        <v>-11960170160</v>
      </c>
      <c r="AK26" s="215">
        <v>-11645428840</v>
      </c>
      <c r="AL26" s="215">
        <v>-11330687520</v>
      </c>
      <c r="AM26" s="215">
        <v>-11015946200</v>
      </c>
      <c r="AN26" s="215">
        <v>-10701204880</v>
      </c>
      <c r="AO26" s="215">
        <v>-10386463560</v>
      </c>
      <c r="AP26" s="215">
        <v>-10071722240</v>
      </c>
      <c r="AQ26" s="215">
        <v>-9756980920</v>
      </c>
      <c r="AR26" s="215">
        <v>-9442239600</v>
      </c>
      <c r="AS26" s="215">
        <v>-9127498280</v>
      </c>
      <c r="AT26" s="215">
        <v>-8812756960</v>
      </c>
      <c r="AU26" s="215">
        <v>-8498015640</v>
      </c>
      <c r="AV26" s="215">
        <v>-8183274320</v>
      </c>
      <c r="AW26" s="215">
        <v>-7868533000</v>
      </c>
      <c r="AX26" s="215">
        <v>-7553791680</v>
      </c>
      <c r="AY26" s="215">
        <v>-7239050360</v>
      </c>
      <c r="AZ26" s="215">
        <v>-6924309040</v>
      </c>
      <c r="BA26" s="215">
        <v>-6609567720</v>
      </c>
      <c r="BB26" s="215">
        <v>-6294826400</v>
      </c>
      <c r="BC26" s="215">
        <v>-5980085080</v>
      </c>
      <c r="BD26" s="215">
        <v>-5665343760</v>
      </c>
      <c r="BE26" s="215">
        <v>-5350602440</v>
      </c>
      <c r="BF26" s="215">
        <v>-3462154520</v>
      </c>
    </row>
    <row r="27" spans="1:58" x14ac:dyDescent="0.3">
      <c r="B27" s="208" t="s">
        <v>181</v>
      </c>
      <c r="C27" s="217" t="s">
        <v>592</v>
      </c>
      <c r="D27" s="205">
        <v>0</v>
      </c>
      <c r="E27" s="206">
        <v>0</v>
      </c>
      <c r="F27" s="207"/>
      <c r="G27" s="207"/>
      <c r="H27" s="207"/>
      <c r="I27" s="207"/>
      <c r="J27" s="206">
        <v>0</v>
      </c>
      <c r="K27" s="206">
        <v>0</v>
      </c>
      <c r="L27" s="206">
        <v>0</v>
      </c>
      <c r="M27" s="206">
        <v>0</v>
      </c>
      <c r="N27" s="206">
        <v>0</v>
      </c>
      <c r="O27" s="206">
        <v>0</v>
      </c>
      <c r="P27" s="206">
        <v>0</v>
      </c>
      <c r="Q27" s="206">
        <v>0</v>
      </c>
      <c r="R27" s="206">
        <v>0</v>
      </c>
      <c r="S27" s="206">
        <v>0</v>
      </c>
      <c r="T27" s="206">
        <v>0</v>
      </c>
      <c r="U27" s="206">
        <v>0</v>
      </c>
      <c r="V27" s="206">
        <v>0</v>
      </c>
      <c r="W27" s="206">
        <v>0</v>
      </c>
      <c r="X27" s="206">
        <v>0</v>
      </c>
      <c r="Y27" s="206">
        <v>0</v>
      </c>
      <c r="Z27" s="206">
        <v>0</v>
      </c>
      <c r="AA27" s="206">
        <v>0</v>
      </c>
      <c r="AB27" s="206">
        <v>0</v>
      </c>
      <c r="AC27" s="206">
        <v>0</v>
      </c>
      <c r="AD27" s="206">
        <v>0</v>
      </c>
      <c r="AE27" s="206">
        <v>0</v>
      </c>
      <c r="AF27" s="206">
        <v>0</v>
      </c>
      <c r="AG27" s="206">
        <v>0</v>
      </c>
      <c r="AH27" s="206">
        <v>0</v>
      </c>
      <c r="AI27" s="206">
        <v>0</v>
      </c>
      <c r="AJ27" s="206">
        <v>0</v>
      </c>
      <c r="AK27" s="206">
        <v>0</v>
      </c>
      <c r="AL27" s="206">
        <v>0</v>
      </c>
      <c r="AM27" s="206">
        <v>0</v>
      </c>
      <c r="AN27" s="206">
        <v>0</v>
      </c>
      <c r="AO27" s="206">
        <v>0</v>
      </c>
      <c r="AP27" s="206">
        <v>0</v>
      </c>
      <c r="AQ27" s="206">
        <v>0</v>
      </c>
      <c r="AR27" s="206">
        <v>0</v>
      </c>
      <c r="AS27" s="206">
        <v>0</v>
      </c>
      <c r="AT27" s="206">
        <v>0</v>
      </c>
      <c r="AU27" s="206">
        <v>0</v>
      </c>
      <c r="AV27" s="206">
        <v>0</v>
      </c>
      <c r="AW27" s="206">
        <v>0</v>
      </c>
      <c r="AX27" s="206">
        <v>0</v>
      </c>
      <c r="AY27" s="206">
        <v>0</v>
      </c>
      <c r="AZ27" s="206">
        <v>0</v>
      </c>
      <c r="BA27" s="206">
        <v>0</v>
      </c>
      <c r="BB27" s="206">
        <v>0</v>
      </c>
      <c r="BC27" s="206">
        <v>0</v>
      </c>
      <c r="BD27" s="206">
        <v>0</v>
      </c>
      <c r="BE27" s="206">
        <v>0</v>
      </c>
      <c r="BF27" s="206">
        <v>0</v>
      </c>
    </row>
    <row r="28" spans="1:58" x14ac:dyDescent="0.3">
      <c r="B28" s="1004" t="s">
        <v>745</v>
      </c>
      <c r="C28" s="1005"/>
      <c r="D28" s="218">
        <f>SUM(D29:D30)</f>
        <v>683798709</v>
      </c>
      <c r="E28" s="219">
        <v>736421849</v>
      </c>
      <c r="F28" s="220"/>
      <c r="G28" s="207"/>
      <c r="H28" s="207"/>
      <c r="I28" s="207"/>
      <c r="J28" s="219">
        <v>681099991</v>
      </c>
      <c r="K28" s="219">
        <v>687447381</v>
      </c>
      <c r="L28" s="219">
        <v>699355661</v>
      </c>
      <c r="M28" s="219">
        <v>711654518</v>
      </c>
      <c r="N28" s="219">
        <v>724142723</v>
      </c>
      <c r="O28" s="219">
        <v>736421849</v>
      </c>
      <c r="P28" s="219">
        <v>749012669</v>
      </c>
      <c r="Q28" s="219">
        <v>762023186</v>
      </c>
      <c r="R28" s="219">
        <v>772275188</v>
      </c>
      <c r="S28" s="219">
        <v>784761313</v>
      </c>
      <c r="T28" s="219">
        <v>797712333</v>
      </c>
      <c r="U28" s="219">
        <v>779970625</v>
      </c>
      <c r="V28" s="219">
        <v>792447544</v>
      </c>
      <c r="W28" s="219">
        <v>803717017</v>
      </c>
      <c r="X28" s="219">
        <v>806431206</v>
      </c>
      <c r="Y28" s="219">
        <v>818716419</v>
      </c>
      <c r="Z28" s="219">
        <v>821348165</v>
      </c>
      <c r="AA28" s="219">
        <v>833115932</v>
      </c>
      <c r="AB28" s="219">
        <v>772812824</v>
      </c>
      <c r="AC28" s="219">
        <v>777001699</v>
      </c>
      <c r="AD28" s="219">
        <v>781809162</v>
      </c>
      <c r="AE28" s="219">
        <v>791897527</v>
      </c>
      <c r="AF28" s="219">
        <v>770388087</v>
      </c>
      <c r="AG28" s="219">
        <v>750894515</v>
      </c>
      <c r="AH28" s="219">
        <v>696940870</v>
      </c>
      <c r="AI28" s="219">
        <v>700896473</v>
      </c>
      <c r="AJ28" s="219">
        <v>709658073</v>
      </c>
      <c r="AK28" s="219">
        <v>703796379</v>
      </c>
      <c r="AL28" s="219">
        <v>700365156</v>
      </c>
      <c r="AM28" s="219">
        <v>699348737</v>
      </c>
      <c r="AN28" s="219">
        <v>706868602</v>
      </c>
      <c r="AO28" s="219">
        <v>712143627</v>
      </c>
      <c r="AP28" s="219">
        <v>710152073</v>
      </c>
      <c r="AQ28" s="219">
        <v>690283186</v>
      </c>
      <c r="AR28" s="219">
        <v>679006666</v>
      </c>
      <c r="AS28" s="219">
        <v>677984980</v>
      </c>
      <c r="AT28" s="219">
        <v>685199722</v>
      </c>
      <c r="AU28" s="219">
        <v>692029730</v>
      </c>
      <c r="AV28" s="219">
        <v>699591522</v>
      </c>
      <c r="AW28" s="219">
        <v>630674523</v>
      </c>
      <c r="AX28" s="219">
        <v>637086200</v>
      </c>
      <c r="AY28" s="219">
        <v>644261393</v>
      </c>
      <c r="AZ28" s="219">
        <v>650412857</v>
      </c>
      <c r="BA28" s="219">
        <v>619279775</v>
      </c>
      <c r="BB28" s="219">
        <v>599864497</v>
      </c>
      <c r="BC28" s="219">
        <v>602842266</v>
      </c>
      <c r="BD28" s="219">
        <v>605956282</v>
      </c>
      <c r="BE28" s="219">
        <v>584375078</v>
      </c>
      <c r="BF28" s="219">
        <v>502697935</v>
      </c>
    </row>
    <row r="29" spans="1:58" x14ac:dyDescent="0.3">
      <c r="B29" s="221" t="s">
        <v>139</v>
      </c>
      <c r="C29" s="222" t="s">
        <v>614</v>
      </c>
      <c r="D29" s="218">
        <v>481727000</v>
      </c>
      <c r="E29" s="219">
        <v>481727000</v>
      </c>
      <c r="F29" s="220"/>
      <c r="G29" s="207"/>
      <c r="H29" s="207"/>
      <c r="I29" s="207"/>
      <c r="J29" s="219">
        <v>481727000</v>
      </c>
      <c r="K29" s="219">
        <v>481727000</v>
      </c>
      <c r="L29" s="219">
        <v>481727000</v>
      </c>
      <c r="M29" s="219">
        <v>481727000</v>
      </c>
      <c r="N29" s="219">
        <v>481727000</v>
      </c>
      <c r="O29" s="219">
        <v>481727000</v>
      </c>
      <c r="P29" s="219">
        <v>481727000</v>
      </c>
      <c r="Q29" s="219">
        <v>481727000</v>
      </c>
      <c r="R29" s="219">
        <v>481727000</v>
      </c>
      <c r="S29" s="219">
        <v>481727000</v>
      </c>
      <c r="T29" s="219">
        <v>481727000</v>
      </c>
      <c r="U29" s="219">
        <v>481727000</v>
      </c>
      <c r="V29" s="219">
        <v>481727000</v>
      </c>
      <c r="W29" s="219">
        <v>481727000</v>
      </c>
      <c r="X29" s="219">
        <v>481727000</v>
      </c>
      <c r="Y29" s="219">
        <v>481727000</v>
      </c>
      <c r="Z29" s="219">
        <v>481727000</v>
      </c>
      <c r="AA29" s="219">
        <v>481727000</v>
      </c>
      <c r="AB29" s="219">
        <v>481727000</v>
      </c>
      <c r="AC29" s="219">
        <v>481727000</v>
      </c>
      <c r="AD29" s="219">
        <v>481727000</v>
      </c>
      <c r="AE29" s="219">
        <v>481727000</v>
      </c>
      <c r="AF29" s="219">
        <v>481727000</v>
      </c>
      <c r="AG29" s="219">
        <v>481727000</v>
      </c>
      <c r="AH29" s="219">
        <v>481727000</v>
      </c>
      <c r="AI29" s="219">
        <v>481727000</v>
      </c>
      <c r="AJ29" s="219">
        <v>481727000</v>
      </c>
      <c r="AK29" s="219">
        <v>481727000</v>
      </c>
      <c r="AL29" s="219">
        <v>481727000</v>
      </c>
      <c r="AM29" s="219">
        <v>481727000</v>
      </c>
      <c r="AN29" s="219">
        <v>481727000</v>
      </c>
      <c r="AO29" s="219">
        <v>481727000</v>
      </c>
      <c r="AP29" s="219">
        <v>481727000</v>
      </c>
      <c r="AQ29" s="219">
        <v>481727000</v>
      </c>
      <c r="AR29" s="219">
        <v>481727000</v>
      </c>
      <c r="AS29" s="219">
        <v>481727000</v>
      </c>
      <c r="AT29" s="219">
        <v>481727000</v>
      </c>
      <c r="AU29" s="219">
        <v>481727000</v>
      </c>
      <c r="AV29" s="219">
        <v>481727000</v>
      </c>
      <c r="AW29" s="219">
        <v>481727000</v>
      </c>
      <c r="AX29" s="219">
        <v>481727000</v>
      </c>
      <c r="AY29" s="219">
        <v>481727000</v>
      </c>
      <c r="AZ29" s="219">
        <v>481727000</v>
      </c>
      <c r="BA29" s="219">
        <v>481727000</v>
      </c>
      <c r="BB29" s="219">
        <v>481727000</v>
      </c>
      <c r="BC29" s="219">
        <v>481727000</v>
      </c>
      <c r="BD29" s="219">
        <v>481727000</v>
      </c>
      <c r="BE29" s="219">
        <v>481727000</v>
      </c>
      <c r="BF29" s="219">
        <v>481727000</v>
      </c>
    </row>
    <row r="30" spans="1:58" x14ac:dyDescent="0.3">
      <c r="B30" s="223" t="s">
        <v>145</v>
      </c>
      <c r="C30" s="224" t="s">
        <v>583</v>
      </c>
      <c r="D30" s="225">
        <v>202071709</v>
      </c>
      <c r="E30" s="226">
        <v>254694849</v>
      </c>
      <c r="F30" s="220"/>
      <c r="G30" s="207"/>
      <c r="H30" s="207"/>
      <c r="I30" s="207"/>
      <c r="J30" s="219">
        <v>199372991</v>
      </c>
      <c r="K30" s="219">
        <v>205720381</v>
      </c>
      <c r="L30" s="219">
        <v>217628661</v>
      </c>
      <c r="M30" s="219">
        <v>229927518</v>
      </c>
      <c r="N30" s="219">
        <v>242415723</v>
      </c>
      <c r="O30" s="219">
        <v>254694849</v>
      </c>
      <c r="P30" s="219">
        <v>267285669</v>
      </c>
      <c r="Q30" s="219">
        <v>280296186</v>
      </c>
      <c r="R30" s="219">
        <v>290548188</v>
      </c>
      <c r="S30" s="219">
        <v>303034313</v>
      </c>
      <c r="T30" s="219">
        <v>315985333</v>
      </c>
      <c r="U30" s="219">
        <v>298243625</v>
      </c>
      <c r="V30" s="219">
        <v>310720544</v>
      </c>
      <c r="W30" s="219">
        <v>321990017</v>
      </c>
      <c r="X30" s="219">
        <v>324704206</v>
      </c>
      <c r="Y30" s="219">
        <v>336989419</v>
      </c>
      <c r="Z30" s="219">
        <v>339621165</v>
      </c>
      <c r="AA30" s="219">
        <v>351388932</v>
      </c>
      <c r="AB30" s="219">
        <v>291085824</v>
      </c>
      <c r="AC30" s="219">
        <v>295274699</v>
      </c>
      <c r="AD30" s="219">
        <v>300082162</v>
      </c>
      <c r="AE30" s="219">
        <v>310170527</v>
      </c>
      <c r="AF30" s="219">
        <v>288661087</v>
      </c>
      <c r="AG30" s="219">
        <v>269167515</v>
      </c>
      <c r="AH30" s="219">
        <v>215213870</v>
      </c>
      <c r="AI30" s="219">
        <v>219169473</v>
      </c>
      <c r="AJ30" s="219">
        <v>227931073</v>
      </c>
      <c r="AK30" s="219">
        <v>222069379</v>
      </c>
      <c r="AL30" s="219">
        <v>218638156</v>
      </c>
      <c r="AM30" s="219">
        <v>217621737</v>
      </c>
      <c r="AN30" s="219">
        <v>225141602</v>
      </c>
      <c r="AO30" s="219">
        <v>230416627</v>
      </c>
      <c r="AP30" s="219">
        <v>228425073</v>
      </c>
      <c r="AQ30" s="219">
        <v>208556186</v>
      </c>
      <c r="AR30" s="219">
        <v>197279666</v>
      </c>
      <c r="AS30" s="219">
        <v>196257980</v>
      </c>
      <c r="AT30" s="219">
        <v>203472722</v>
      </c>
      <c r="AU30" s="219">
        <v>210302730</v>
      </c>
      <c r="AV30" s="219">
        <v>217864522</v>
      </c>
      <c r="AW30" s="219">
        <v>148947523</v>
      </c>
      <c r="AX30" s="219">
        <v>155359200</v>
      </c>
      <c r="AY30" s="219">
        <v>162534393</v>
      </c>
      <c r="AZ30" s="219">
        <v>168685857</v>
      </c>
      <c r="BA30" s="219">
        <v>137552775</v>
      </c>
      <c r="BB30" s="219">
        <v>118137497</v>
      </c>
      <c r="BC30" s="219">
        <v>121115266</v>
      </c>
      <c r="BD30" s="219">
        <v>124229282</v>
      </c>
      <c r="BE30" s="219">
        <v>102648078</v>
      </c>
      <c r="BF30" s="219">
        <v>20970935</v>
      </c>
    </row>
    <row r="31" spans="1:58" x14ac:dyDescent="0.3">
      <c r="B31" s="1002" t="s">
        <v>511</v>
      </c>
      <c r="C31" s="1003"/>
      <c r="D31" s="227">
        <f>SUM(D9,D20)</f>
        <v>413970485818.38708</v>
      </c>
      <c r="E31" s="228">
        <v>416231277761</v>
      </c>
      <c r="F31" s="202"/>
      <c r="G31" s="207"/>
      <c r="H31" s="207"/>
      <c r="I31" s="207"/>
      <c r="J31" s="228">
        <v>415145463989.38708</v>
      </c>
      <c r="K31" s="228">
        <v>413875907872.38708</v>
      </c>
      <c r="L31" s="228">
        <v>412866274278.38708</v>
      </c>
      <c r="M31" s="228">
        <v>418114104593</v>
      </c>
      <c r="N31" s="228">
        <v>416787261711</v>
      </c>
      <c r="O31" s="228">
        <v>416231277761</v>
      </c>
      <c r="P31" s="228">
        <v>416957228595</v>
      </c>
      <c r="Q31" s="228">
        <v>415745611894</v>
      </c>
      <c r="R31" s="228">
        <v>415069380986</v>
      </c>
      <c r="S31" s="228">
        <v>420893121867</v>
      </c>
      <c r="T31" s="228">
        <v>419792101486</v>
      </c>
      <c r="U31" s="228">
        <v>419217494049.92657</v>
      </c>
      <c r="V31" s="228">
        <v>421093022731.35516</v>
      </c>
      <c r="W31" s="228">
        <v>419874865121.35516</v>
      </c>
      <c r="X31" s="228">
        <v>418597475444.35516</v>
      </c>
      <c r="Y31" s="228">
        <v>420413360182.35516</v>
      </c>
      <c r="Z31" s="228">
        <v>419254859577.35516</v>
      </c>
      <c r="AA31" s="228">
        <v>418102284156</v>
      </c>
      <c r="AB31" s="228">
        <v>319500241297</v>
      </c>
      <c r="AC31" s="228">
        <v>320382306439</v>
      </c>
      <c r="AD31" s="228">
        <v>319620583228</v>
      </c>
      <c r="AE31" s="228">
        <v>322876998754</v>
      </c>
      <c r="AF31" s="228">
        <v>323718964444</v>
      </c>
      <c r="AG31" s="228">
        <v>322897379878</v>
      </c>
      <c r="AH31" s="228">
        <v>321783738160.51611</v>
      </c>
      <c r="AI31" s="228">
        <v>322579796149.51611</v>
      </c>
      <c r="AJ31" s="228">
        <v>320719425621</v>
      </c>
      <c r="AK31" s="228">
        <v>322634058766</v>
      </c>
      <c r="AL31" s="228">
        <v>323131616725</v>
      </c>
      <c r="AM31" s="228">
        <v>322661398575</v>
      </c>
      <c r="AN31" s="228">
        <v>321823920218</v>
      </c>
      <c r="AO31" s="228">
        <v>322559886738</v>
      </c>
      <c r="AP31" s="228">
        <v>321993059337.66669</v>
      </c>
      <c r="AQ31" s="228">
        <v>324932045463</v>
      </c>
      <c r="AR31" s="228">
        <v>325673224312</v>
      </c>
      <c r="AS31" s="228">
        <v>325202888354</v>
      </c>
      <c r="AT31" s="228">
        <v>323967939097</v>
      </c>
      <c r="AU31" s="228">
        <v>324555334101</v>
      </c>
      <c r="AV31" s="228">
        <v>324061642290</v>
      </c>
      <c r="AW31" s="228">
        <v>326485962814</v>
      </c>
      <c r="AX31" s="228">
        <v>327481177167</v>
      </c>
      <c r="AY31" s="228">
        <v>327096539263.33331</v>
      </c>
      <c r="AZ31" s="228">
        <v>325936823667.33331</v>
      </c>
      <c r="BA31" s="228">
        <v>326197645997.33331</v>
      </c>
      <c r="BB31" s="228">
        <v>325371339052.33331</v>
      </c>
      <c r="BC31" s="228">
        <v>326903305995.33331</v>
      </c>
      <c r="BD31" s="228">
        <v>327698464470</v>
      </c>
      <c r="BE31" s="228">
        <v>327292310028</v>
      </c>
      <c r="BF31" s="228">
        <v>329118563926</v>
      </c>
    </row>
    <row r="32" spans="1:58" x14ac:dyDescent="0.3">
      <c r="B32" s="1006" t="s">
        <v>599</v>
      </c>
      <c r="C32" s="1007"/>
      <c r="D32" s="229"/>
      <c r="E32" s="230"/>
      <c r="F32" s="207"/>
      <c r="G32" s="207"/>
      <c r="H32" s="207"/>
      <c r="I32" s="207"/>
      <c r="J32" s="230"/>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c r="AU32" s="230"/>
      <c r="AV32" s="230"/>
      <c r="AW32" s="230"/>
      <c r="AX32" s="230"/>
      <c r="AY32" s="230"/>
      <c r="AZ32" s="230"/>
      <c r="BA32" s="230"/>
      <c r="BB32" s="230"/>
      <c r="BC32" s="230"/>
      <c r="BD32" s="230"/>
      <c r="BE32" s="230"/>
      <c r="BF32" s="230"/>
    </row>
    <row r="33" spans="2:58" x14ac:dyDescent="0.3">
      <c r="B33" s="1000" t="s">
        <v>603</v>
      </c>
      <c r="C33" s="1001"/>
      <c r="D33" s="203">
        <f>SUM(D34:D35,D45:D49)</f>
        <v>2014658138</v>
      </c>
      <c r="E33" s="204">
        <v>1599302295</v>
      </c>
      <c r="F33" s="202"/>
      <c r="G33" s="207"/>
      <c r="H33" s="207"/>
      <c r="I33" s="207"/>
      <c r="J33" s="204">
        <v>2821451057</v>
      </c>
      <c r="K33" s="204">
        <v>1988553767</v>
      </c>
      <c r="L33" s="204">
        <v>1525865195</v>
      </c>
      <c r="M33" s="204">
        <v>2605416307</v>
      </c>
      <c r="N33" s="204">
        <v>1723078289</v>
      </c>
      <c r="O33" s="204">
        <v>1599302295</v>
      </c>
      <c r="P33" s="204">
        <v>2990328508</v>
      </c>
      <c r="Q33" s="204">
        <v>2078360488</v>
      </c>
      <c r="R33" s="204">
        <v>1748758674</v>
      </c>
      <c r="S33" s="204">
        <v>2933733032</v>
      </c>
      <c r="T33" s="204">
        <v>2033590117</v>
      </c>
      <c r="U33" s="204">
        <v>1780833567</v>
      </c>
      <c r="V33" s="204">
        <v>2736531126</v>
      </c>
      <c r="W33" s="204">
        <v>1949875803</v>
      </c>
      <c r="X33" s="204">
        <v>1226146071</v>
      </c>
      <c r="Y33" s="204">
        <v>2940079366</v>
      </c>
      <c r="Z33" s="204">
        <v>2032058996</v>
      </c>
      <c r="AA33" s="204">
        <v>1335803001</v>
      </c>
      <c r="AB33" s="204">
        <v>2957795108</v>
      </c>
      <c r="AC33" s="204">
        <v>4153989733</v>
      </c>
      <c r="AD33" s="204">
        <v>3627671389</v>
      </c>
      <c r="AE33" s="204">
        <v>3400385843</v>
      </c>
      <c r="AF33" s="204">
        <v>4299256145</v>
      </c>
      <c r="AG33" s="204">
        <v>3760669619</v>
      </c>
      <c r="AH33" s="204">
        <v>1881842830</v>
      </c>
      <c r="AI33" s="204">
        <v>2775723149</v>
      </c>
      <c r="AJ33" s="204">
        <v>2485794541</v>
      </c>
      <c r="AK33" s="204">
        <v>1681529926</v>
      </c>
      <c r="AL33" s="204">
        <v>2531934118</v>
      </c>
      <c r="AM33" s="204">
        <v>2431058678</v>
      </c>
      <c r="AN33" s="204">
        <v>1774677098</v>
      </c>
      <c r="AO33" s="204">
        <v>2898510637</v>
      </c>
      <c r="AP33" s="204">
        <v>2678337564.333333</v>
      </c>
      <c r="AQ33" s="204">
        <v>1810518687</v>
      </c>
      <c r="AR33" s="204">
        <v>2671212410</v>
      </c>
      <c r="AS33" s="204">
        <v>2426622047</v>
      </c>
      <c r="AT33" s="204">
        <v>1595239325</v>
      </c>
      <c r="AU33" s="204">
        <v>2561281996</v>
      </c>
      <c r="AV33" s="204">
        <v>2721063441</v>
      </c>
      <c r="AW33" s="204">
        <v>1651442538</v>
      </c>
      <c r="AX33" s="204">
        <v>2713928143</v>
      </c>
      <c r="AY33" s="204">
        <v>2843735289</v>
      </c>
      <c r="AZ33" s="204">
        <v>2243790270</v>
      </c>
      <c r="BA33" s="204">
        <v>2963978773</v>
      </c>
      <c r="BB33" s="204">
        <v>2631301718</v>
      </c>
      <c r="BC33" s="204">
        <v>1784657363</v>
      </c>
      <c r="BD33" s="204">
        <v>2610789559</v>
      </c>
      <c r="BE33" s="204">
        <v>2371336466</v>
      </c>
      <c r="BF33" s="204">
        <v>2387577531</v>
      </c>
    </row>
    <row r="34" spans="2:58" x14ac:dyDescent="0.3">
      <c r="B34" s="208" t="s">
        <v>139</v>
      </c>
      <c r="C34" s="209" t="s">
        <v>639</v>
      </c>
      <c r="D34" s="205">
        <v>19250000</v>
      </c>
      <c r="E34" s="206">
        <v>19250000</v>
      </c>
      <c r="F34" s="207"/>
      <c r="G34" s="207"/>
      <c r="H34" s="207"/>
      <c r="I34" s="207"/>
      <c r="J34" s="206">
        <v>0</v>
      </c>
      <c r="K34" s="206">
        <v>15624972</v>
      </c>
      <c r="L34" s="206">
        <v>15624972</v>
      </c>
      <c r="M34" s="206">
        <v>0</v>
      </c>
      <c r="N34" s="206">
        <v>0</v>
      </c>
      <c r="O34" s="206">
        <v>19250000</v>
      </c>
      <c r="P34" s="206">
        <v>0</v>
      </c>
      <c r="Q34" s="206">
        <v>0</v>
      </c>
      <c r="R34" s="206">
        <v>17908396</v>
      </c>
      <c r="S34" s="206">
        <v>2200000</v>
      </c>
      <c r="T34" s="206">
        <v>2200000</v>
      </c>
      <c r="U34" s="206">
        <v>240350038</v>
      </c>
      <c r="V34" s="206">
        <v>1100000</v>
      </c>
      <c r="W34" s="206">
        <v>35122253</v>
      </c>
      <c r="X34" s="206">
        <v>16788926</v>
      </c>
      <c r="Y34" s="206">
        <v>1100000</v>
      </c>
      <c r="Z34" s="206">
        <v>18333327</v>
      </c>
      <c r="AA34" s="206">
        <v>94541089</v>
      </c>
      <c r="AB34" s="206">
        <v>1100000</v>
      </c>
      <c r="AC34" s="206">
        <v>1100000</v>
      </c>
      <c r="AD34" s="206">
        <v>154140712</v>
      </c>
      <c r="AE34" s="206">
        <v>1100000</v>
      </c>
      <c r="AF34" s="206">
        <v>1100000</v>
      </c>
      <c r="AG34" s="206">
        <v>173250000</v>
      </c>
      <c r="AH34" s="206">
        <v>0</v>
      </c>
      <c r="AI34" s="206">
        <v>4400000</v>
      </c>
      <c r="AJ34" s="206">
        <v>141900000</v>
      </c>
      <c r="AK34" s="206">
        <v>6408875</v>
      </c>
      <c r="AL34" s="206">
        <v>12937320</v>
      </c>
      <c r="AM34" s="206">
        <v>173250000</v>
      </c>
      <c r="AN34" s="206">
        <v>0</v>
      </c>
      <c r="AO34" s="206">
        <v>0</v>
      </c>
      <c r="AP34" s="206">
        <v>153364552</v>
      </c>
      <c r="AQ34" s="206">
        <v>0</v>
      </c>
      <c r="AR34" s="206">
        <v>0</v>
      </c>
      <c r="AS34" s="206">
        <v>173250000</v>
      </c>
      <c r="AT34" s="206">
        <v>0</v>
      </c>
      <c r="AU34" s="206">
        <v>0</v>
      </c>
      <c r="AV34" s="206">
        <v>153127172</v>
      </c>
      <c r="AW34" s="206">
        <v>0</v>
      </c>
      <c r="AX34" s="206">
        <v>0</v>
      </c>
      <c r="AY34" s="206">
        <v>173250000</v>
      </c>
      <c r="AZ34" s="206">
        <v>0</v>
      </c>
      <c r="BA34" s="206">
        <v>0</v>
      </c>
      <c r="BB34" s="206">
        <v>0</v>
      </c>
      <c r="BC34" s="206">
        <v>0</v>
      </c>
      <c r="BD34" s="206">
        <v>0</v>
      </c>
      <c r="BE34" s="206">
        <v>0</v>
      </c>
      <c r="BF34" s="206">
        <v>0</v>
      </c>
    </row>
    <row r="35" spans="2:58" x14ac:dyDescent="0.3">
      <c r="B35" s="208" t="s">
        <v>145</v>
      </c>
      <c r="C35" s="930" t="s">
        <v>585</v>
      </c>
      <c r="D35" s="931">
        <f>SUM(D36:D44)</f>
        <v>1497837612</v>
      </c>
      <c r="E35" s="932">
        <v>1095379039</v>
      </c>
      <c r="F35" s="207"/>
      <c r="G35" s="207"/>
      <c r="H35" s="207"/>
      <c r="I35" s="207"/>
      <c r="J35" s="206">
        <v>2384559625</v>
      </c>
      <c r="K35" s="206">
        <v>1744902232</v>
      </c>
      <c r="L35" s="206">
        <v>1022701191</v>
      </c>
      <c r="M35" s="206">
        <v>2193660138</v>
      </c>
      <c r="N35" s="206">
        <v>1515577066</v>
      </c>
      <c r="O35" s="206">
        <v>1095379039</v>
      </c>
      <c r="P35" s="206">
        <v>2579745088</v>
      </c>
      <c r="Q35" s="206">
        <v>1871367085</v>
      </c>
      <c r="R35" s="206">
        <v>1310409802</v>
      </c>
      <c r="S35" s="206">
        <v>2543538795</v>
      </c>
      <c r="T35" s="206">
        <v>1827761712</v>
      </c>
      <c r="U35" s="206">
        <v>1081400523</v>
      </c>
      <c r="V35" s="206">
        <v>2319942534</v>
      </c>
      <c r="W35" s="206">
        <v>1700484128</v>
      </c>
      <c r="X35" s="206">
        <v>951118622</v>
      </c>
      <c r="Y35" s="206">
        <v>2178128812</v>
      </c>
      <c r="Z35" s="206">
        <v>1631352093</v>
      </c>
      <c r="AA35" s="206">
        <v>941301912</v>
      </c>
      <c r="AB35" s="206">
        <v>1421905635</v>
      </c>
      <c r="AC35" s="206">
        <v>2918503425</v>
      </c>
      <c r="AD35" s="206">
        <v>2106007378</v>
      </c>
      <c r="AE35" s="206">
        <v>1458373311</v>
      </c>
      <c r="AF35" s="206">
        <v>2533190130</v>
      </c>
      <c r="AG35" s="206">
        <v>1900459563</v>
      </c>
      <c r="AH35" s="206">
        <v>1225031331</v>
      </c>
      <c r="AI35" s="206">
        <v>2554833643</v>
      </c>
      <c r="AJ35" s="206">
        <v>1774880116</v>
      </c>
      <c r="AK35" s="206">
        <v>1122278567</v>
      </c>
      <c r="AL35" s="206">
        <v>2253852087</v>
      </c>
      <c r="AM35" s="206">
        <v>1818342661</v>
      </c>
      <c r="AN35" s="206">
        <v>1402637684</v>
      </c>
      <c r="AO35" s="206">
        <v>2546399567</v>
      </c>
      <c r="AP35" s="206">
        <v>2092496562</v>
      </c>
      <c r="AQ35" s="206">
        <v>1409655055</v>
      </c>
      <c r="AR35" s="206">
        <v>2491017335</v>
      </c>
      <c r="AS35" s="206">
        <v>1807026886</v>
      </c>
      <c r="AT35" s="206">
        <v>1206871933</v>
      </c>
      <c r="AU35" s="206">
        <v>2363559589</v>
      </c>
      <c r="AV35" s="206">
        <v>1804793078</v>
      </c>
      <c r="AW35" s="206">
        <v>1073615214</v>
      </c>
      <c r="AX35" s="206">
        <v>2294584445</v>
      </c>
      <c r="AY35" s="206">
        <v>1827578917</v>
      </c>
      <c r="AZ35" s="206">
        <v>1456206483</v>
      </c>
      <c r="BA35" s="206">
        <v>2596417296</v>
      </c>
      <c r="BB35" s="206">
        <v>2263165457</v>
      </c>
      <c r="BC35" s="206">
        <v>1458213604</v>
      </c>
      <c r="BD35" s="206">
        <v>2444439649</v>
      </c>
      <c r="BE35" s="206">
        <v>2004539344</v>
      </c>
      <c r="BF35" s="206">
        <v>1965391696</v>
      </c>
    </row>
    <row r="36" spans="2:58" x14ac:dyDescent="0.3">
      <c r="B36" s="231"/>
      <c r="C36" s="232" t="s">
        <v>243</v>
      </c>
      <c r="D36" s="233">
        <v>0</v>
      </c>
      <c r="E36" s="234">
        <v>0</v>
      </c>
      <c r="F36" s="207"/>
      <c r="G36" s="207"/>
      <c r="H36" s="207"/>
      <c r="I36" s="207"/>
      <c r="J36" s="234">
        <v>0</v>
      </c>
      <c r="K36" s="234">
        <v>0</v>
      </c>
      <c r="L36" s="234">
        <v>0</v>
      </c>
      <c r="M36" s="234">
        <v>0</v>
      </c>
      <c r="N36" s="234">
        <v>0</v>
      </c>
      <c r="O36" s="234">
        <v>0</v>
      </c>
      <c r="P36" s="234">
        <v>0</v>
      </c>
      <c r="Q36" s="234">
        <v>0</v>
      </c>
      <c r="R36" s="234">
        <v>0</v>
      </c>
      <c r="S36" s="234">
        <v>0</v>
      </c>
      <c r="T36" s="234">
        <v>0</v>
      </c>
      <c r="U36" s="234">
        <v>0</v>
      </c>
      <c r="V36" s="234">
        <v>0</v>
      </c>
      <c r="W36" s="234">
        <v>0</v>
      </c>
      <c r="X36" s="234">
        <v>0</v>
      </c>
      <c r="Y36" s="234">
        <v>0</v>
      </c>
      <c r="Z36" s="234">
        <v>0</v>
      </c>
      <c r="AA36" s="234">
        <v>0</v>
      </c>
      <c r="AB36" s="234">
        <v>83333332</v>
      </c>
      <c r="AC36" s="234">
        <v>41666666</v>
      </c>
      <c r="AD36" s="234">
        <v>0</v>
      </c>
      <c r="AE36" s="234">
        <v>83333334</v>
      </c>
      <c r="AF36" s="234">
        <v>41666668</v>
      </c>
      <c r="AG36" s="234">
        <v>0</v>
      </c>
      <c r="AH36" s="234">
        <v>83333332</v>
      </c>
      <c r="AI36" s="234">
        <v>41666666</v>
      </c>
      <c r="AJ36" s="234">
        <v>0</v>
      </c>
      <c r="AK36" s="234">
        <v>83333332</v>
      </c>
      <c r="AL36" s="234">
        <v>41666666</v>
      </c>
      <c r="AM36" s="234">
        <v>0</v>
      </c>
      <c r="AN36" s="234">
        <v>83333332</v>
      </c>
      <c r="AO36" s="234">
        <v>41666666</v>
      </c>
      <c r="AP36" s="234">
        <v>0</v>
      </c>
      <c r="AQ36" s="234">
        <v>83333334</v>
      </c>
      <c r="AR36" s="234">
        <v>41666668</v>
      </c>
      <c r="AS36" s="234">
        <v>0</v>
      </c>
      <c r="AT36" s="234">
        <v>83333332</v>
      </c>
      <c r="AU36" s="234">
        <v>41666666</v>
      </c>
      <c r="AV36" s="234">
        <v>0</v>
      </c>
      <c r="AW36" s="234">
        <v>83333332</v>
      </c>
      <c r="AX36" s="234">
        <v>41666666</v>
      </c>
      <c r="AY36" s="234">
        <v>0</v>
      </c>
      <c r="AZ36" s="234">
        <v>83333332</v>
      </c>
      <c r="BA36" s="234">
        <v>41666666</v>
      </c>
      <c r="BB36" s="234">
        <v>137500000</v>
      </c>
      <c r="BC36" s="234">
        <v>83333334</v>
      </c>
      <c r="BD36" s="234">
        <v>41666668</v>
      </c>
      <c r="BE36" s="234">
        <v>137500000</v>
      </c>
      <c r="BF36" s="234">
        <v>110000000</v>
      </c>
    </row>
    <row r="37" spans="2:58" x14ac:dyDescent="0.3">
      <c r="B37" s="231"/>
      <c r="C37" s="232" t="s">
        <v>240</v>
      </c>
      <c r="D37" s="233">
        <v>13500000</v>
      </c>
      <c r="E37" s="234">
        <v>13500000</v>
      </c>
      <c r="F37" s="207"/>
      <c r="G37" s="207"/>
      <c r="H37" s="207"/>
      <c r="I37" s="207"/>
      <c r="J37" s="234">
        <v>11249998</v>
      </c>
      <c r="K37" s="234">
        <v>8999999</v>
      </c>
      <c r="L37" s="234">
        <v>6750000</v>
      </c>
      <c r="M37" s="234">
        <v>4499998</v>
      </c>
      <c r="N37" s="234">
        <v>2249999</v>
      </c>
      <c r="O37" s="234">
        <v>13500000</v>
      </c>
      <c r="P37" s="234">
        <v>11249998</v>
      </c>
      <c r="Q37" s="234">
        <v>8999999</v>
      </c>
      <c r="R37" s="234">
        <v>6750000</v>
      </c>
      <c r="S37" s="234">
        <v>4499998</v>
      </c>
      <c r="T37" s="234">
        <v>2249999</v>
      </c>
      <c r="U37" s="234">
        <v>7198631</v>
      </c>
      <c r="V37" s="234">
        <v>4948629</v>
      </c>
      <c r="W37" s="234">
        <v>2749998</v>
      </c>
      <c r="X37" s="234">
        <v>6750000</v>
      </c>
      <c r="Y37" s="234">
        <v>4499998</v>
      </c>
      <c r="Z37" s="234">
        <v>2249999</v>
      </c>
      <c r="AA37" s="234">
        <v>92896</v>
      </c>
      <c r="AB37" s="234">
        <v>12500000</v>
      </c>
      <c r="AC37" s="234">
        <v>10000000</v>
      </c>
      <c r="AD37" s="234">
        <v>7500000</v>
      </c>
      <c r="AE37" s="234">
        <v>5000000</v>
      </c>
      <c r="AF37" s="234">
        <v>2500000</v>
      </c>
      <c r="AG37" s="234">
        <v>0</v>
      </c>
      <c r="AH37" s="234">
        <v>12500000</v>
      </c>
      <c r="AI37" s="234">
        <v>10000000</v>
      </c>
      <c r="AJ37" s="234">
        <v>7500000</v>
      </c>
      <c r="AK37" s="234">
        <v>5000000</v>
      </c>
      <c r="AL37" s="234">
        <v>2500000</v>
      </c>
      <c r="AM37" s="234">
        <v>0</v>
      </c>
      <c r="AN37" s="234">
        <v>12500000</v>
      </c>
      <c r="AO37" s="234">
        <v>10000000</v>
      </c>
      <c r="AP37" s="234">
        <v>7500000</v>
      </c>
      <c r="AQ37" s="234">
        <v>5000000</v>
      </c>
      <c r="AR37" s="234">
        <v>2500000</v>
      </c>
      <c r="AS37" s="234">
        <v>0</v>
      </c>
      <c r="AT37" s="234">
        <v>12500000</v>
      </c>
      <c r="AU37" s="234">
        <v>10000000</v>
      </c>
      <c r="AV37" s="234">
        <v>7500000</v>
      </c>
      <c r="AW37" s="234">
        <v>5000000</v>
      </c>
      <c r="AX37" s="234">
        <v>2500000</v>
      </c>
      <c r="AY37" s="234">
        <v>0</v>
      </c>
      <c r="AZ37" s="234">
        <v>12500000</v>
      </c>
      <c r="BA37" s="234">
        <v>10000000</v>
      </c>
      <c r="BB37" s="234">
        <v>7500000</v>
      </c>
      <c r="BC37" s="234">
        <v>5000000</v>
      </c>
      <c r="BD37" s="234">
        <v>2500000</v>
      </c>
      <c r="BE37" s="234">
        <v>16500000</v>
      </c>
      <c r="BF37" s="234">
        <v>16500000</v>
      </c>
    </row>
    <row r="38" spans="2:58" x14ac:dyDescent="0.3">
      <c r="B38" s="231"/>
      <c r="C38" s="232" t="s">
        <v>241</v>
      </c>
      <c r="D38" s="233">
        <v>0</v>
      </c>
      <c r="E38" s="234">
        <v>0</v>
      </c>
      <c r="F38" s="207"/>
      <c r="G38" s="207"/>
      <c r="H38" s="207"/>
      <c r="I38" s="207"/>
      <c r="J38" s="234">
        <v>14583332</v>
      </c>
      <c r="K38" s="234">
        <v>11666666</v>
      </c>
      <c r="L38" s="234">
        <v>8750000</v>
      </c>
      <c r="M38" s="234">
        <v>5833332</v>
      </c>
      <c r="N38" s="234">
        <v>2916666</v>
      </c>
      <c r="O38" s="234">
        <v>0</v>
      </c>
      <c r="P38" s="234">
        <v>14583332</v>
      </c>
      <c r="Q38" s="234">
        <v>11666666</v>
      </c>
      <c r="R38" s="234">
        <v>8750000</v>
      </c>
      <c r="S38" s="234">
        <v>5833332</v>
      </c>
      <c r="T38" s="234">
        <v>2916666</v>
      </c>
      <c r="U38" s="234">
        <v>0</v>
      </c>
      <c r="V38" s="234">
        <v>14583332</v>
      </c>
      <c r="W38" s="234">
        <v>11666666</v>
      </c>
      <c r="X38" s="234">
        <v>8750000</v>
      </c>
      <c r="Y38" s="234">
        <v>5833332</v>
      </c>
      <c r="Z38" s="234">
        <v>2916666</v>
      </c>
      <c r="AA38" s="234">
        <v>0</v>
      </c>
      <c r="AB38" s="234">
        <v>14583332</v>
      </c>
      <c r="AC38" s="234">
        <v>11666666</v>
      </c>
      <c r="AD38" s="234">
        <v>8750000</v>
      </c>
      <c r="AE38" s="234">
        <v>5833332</v>
      </c>
      <c r="AF38" s="234">
        <v>2916666</v>
      </c>
      <c r="AG38" s="234">
        <v>0</v>
      </c>
      <c r="AH38" s="234">
        <v>14583332</v>
      </c>
      <c r="AI38" s="234">
        <v>11666666</v>
      </c>
      <c r="AJ38" s="234">
        <v>8750000</v>
      </c>
      <c r="AK38" s="234">
        <v>5833332</v>
      </c>
      <c r="AL38" s="234">
        <v>2916666</v>
      </c>
      <c r="AM38" s="234">
        <v>0</v>
      </c>
      <c r="AN38" s="234">
        <v>14583332</v>
      </c>
      <c r="AO38" s="234">
        <v>11666666</v>
      </c>
      <c r="AP38" s="234">
        <v>8750000</v>
      </c>
      <c r="AQ38" s="234">
        <v>5833332</v>
      </c>
      <c r="AR38" s="234">
        <v>2916666</v>
      </c>
      <c r="AS38" s="234">
        <v>0</v>
      </c>
      <c r="AT38" s="234">
        <v>14583332</v>
      </c>
      <c r="AU38" s="234">
        <v>11666666</v>
      </c>
      <c r="AV38" s="234">
        <v>8750000</v>
      </c>
      <c r="AW38" s="234">
        <v>5833332</v>
      </c>
      <c r="AX38" s="234">
        <v>2916666</v>
      </c>
      <c r="AY38" s="234">
        <v>0</v>
      </c>
      <c r="AZ38" s="234">
        <v>14583332</v>
      </c>
      <c r="BA38" s="234">
        <v>11666666</v>
      </c>
      <c r="BB38" s="234">
        <v>8750000</v>
      </c>
      <c r="BC38" s="234">
        <v>5833332</v>
      </c>
      <c r="BD38" s="234">
        <v>2916666</v>
      </c>
      <c r="BE38" s="234">
        <v>19250000</v>
      </c>
      <c r="BF38" s="234">
        <v>19250000</v>
      </c>
    </row>
    <row r="39" spans="2:58" x14ac:dyDescent="0.3">
      <c r="B39" s="231"/>
      <c r="C39" s="232" t="s">
        <v>236</v>
      </c>
      <c r="D39" s="233">
        <v>5000000</v>
      </c>
      <c r="E39" s="234">
        <v>5000000</v>
      </c>
      <c r="F39" s="207"/>
      <c r="G39" s="207"/>
      <c r="H39" s="207"/>
      <c r="I39" s="207"/>
      <c r="J39" s="234">
        <v>3333332</v>
      </c>
      <c r="K39" s="234">
        <v>1666666</v>
      </c>
      <c r="L39" s="234">
        <v>0</v>
      </c>
      <c r="M39" s="234">
        <v>8333332</v>
      </c>
      <c r="N39" s="234">
        <v>6666666</v>
      </c>
      <c r="O39" s="234">
        <v>5000000</v>
      </c>
      <c r="P39" s="234">
        <v>3333332</v>
      </c>
      <c r="Q39" s="234">
        <v>1666666</v>
      </c>
      <c r="R39" s="234">
        <v>0</v>
      </c>
      <c r="S39" s="234">
        <v>8333332</v>
      </c>
      <c r="T39" s="234">
        <v>6666666</v>
      </c>
      <c r="U39" s="234">
        <v>5000000</v>
      </c>
      <c r="V39" s="234">
        <v>3333332</v>
      </c>
      <c r="W39" s="234">
        <v>1666666</v>
      </c>
      <c r="X39" s="234">
        <v>0</v>
      </c>
      <c r="Y39" s="234">
        <v>8333332</v>
      </c>
      <c r="Z39" s="234">
        <v>6666666</v>
      </c>
      <c r="AA39" s="234">
        <v>5000000</v>
      </c>
      <c r="AB39" s="234">
        <v>3333332</v>
      </c>
      <c r="AC39" s="234">
        <v>1666666</v>
      </c>
      <c r="AD39" s="234">
        <v>0</v>
      </c>
      <c r="AE39" s="234">
        <v>8333332</v>
      </c>
      <c r="AF39" s="234">
        <v>6666666</v>
      </c>
      <c r="AG39" s="234">
        <v>5000000</v>
      </c>
      <c r="AH39" s="234">
        <v>3333332</v>
      </c>
      <c r="AI39" s="234">
        <v>1666666</v>
      </c>
      <c r="AJ39" s="234">
        <v>0</v>
      </c>
      <c r="AK39" s="234">
        <v>8333332</v>
      </c>
      <c r="AL39" s="234">
        <v>6666666</v>
      </c>
      <c r="AM39" s="234">
        <v>5000000</v>
      </c>
      <c r="AN39" s="234">
        <v>3333332</v>
      </c>
      <c r="AO39" s="234">
        <v>1666666</v>
      </c>
      <c r="AP39" s="234">
        <v>0</v>
      </c>
      <c r="AQ39" s="234">
        <v>8333332</v>
      </c>
      <c r="AR39" s="234">
        <v>6666666</v>
      </c>
      <c r="AS39" s="234">
        <v>5000000</v>
      </c>
      <c r="AT39" s="234">
        <v>3333332</v>
      </c>
      <c r="AU39" s="234">
        <v>1666666</v>
      </c>
      <c r="AV39" s="234">
        <v>0</v>
      </c>
      <c r="AW39" s="234">
        <v>8333332</v>
      </c>
      <c r="AX39" s="234">
        <v>6666666</v>
      </c>
      <c r="AY39" s="234">
        <v>5000000</v>
      </c>
      <c r="AZ39" s="234">
        <v>3333332</v>
      </c>
      <c r="BA39" s="234">
        <v>12666666</v>
      </c>
      <c r="BB39" s="234">
        <v>11000000</v>
      </c>
      <c r="BC39" s="234">
        <v>8333332</v>
      </c>
      <c r="BD39" s="234">
        <v>6666666</v>
      </c>
      <c r="BE39" s="234">
        <v>5000000</v>
      </c>
      <c r="BF39" s="234">
        <v>5000000</v>
      </c>
    </row>
    <row r="40" spans="2:58" x14ac:dyDescent="0.3">
      <c r="B40" s="231"/>
      <c r="C40" s="232" t="s">
        <v>238</v>
      </c>
      <c r="D40" s="233">
        <v>2000000</v>
      </c>
      <c r="E40" s="234">
        <v>2000000</v>
      </c>
      <c r="F40" s="207"/>
      <c r="G40" s="207"/>
      <c r="H40" s="207"/>
      <c r="I40" s="207"/>
      <c r="J40" s="234">
        <v>1333332</v>
      </c>
      <c r="K40" s="234">
        <v>666666</v>
      </c>
      <c r="L40" s="234">
        <v>0</v>
      </c>
      <c r="M40" s="234">
        <v>3333332</v>
      </c>
      <c r="N40" s="234">
        <v>2666666</v>
      </c>
      <c r="O40" s="234">
        <v>2000000</v>
      </c>
      <c r="P40" s="234">
        <v>1333332</v>
      </c>
      <c r="Q40" s="234">
        <v>666666</v>
      </c>
      <c r="R40" s="234">
        <v>0</v>
      </c>
      <c r="S40" s="234">
        <v>3333332</v>
      </c>
      <c r="T40" s="234">
        <v>2666666</v>
      </c>
      <c r="U40" s="234">
        <v>2000000</v>
      </c>
      <c r="V40" s="234">
        <v>1333332</v>
      </c>
      <c r="W40" s="234">
        <v>666666</v>
      </c>
      <c r="X40" s="234">
        <v>0</v>
      </c>
      <c r="Y40" s="234">
        <v>3333332</v>
      </c>
      <c r="Z40" s="234">
        <v>2666666</v>
      </c>
      <c r="AA40" s="234">
        <v>2000000</v>
      </c>
      <c r="AB40" s="234">
        <v>1333332</v>
      </c>
      <c r="AC40" s="234">
        <v>666666</v>
      </c>
      <c r="AD40" s="234">
        <v>0</v>
      </c>
      <c r="AE40" s="234">
        <v>3333332</v>
      </c>
      <c r="AF40" s="234">
        <v>2666666</v>
      </c>
      <c r="AG40" s="234">
        <v>2000000</v>
      </c>
      <c r="AH40" s="234">
        <v>1333332</v>
      </c>
      <c r="AI40" s="234">
        <v>666666</v>
      </c>
      <c r="AJ40" s="234">
        <v>0</v>
      </c>
      <c r="AK40" s="234">
        <v>3333332</v>
      </c>
      <c r="AL40" s="234">
        <v>2666666</v>
      </c>
      <c r="AM40" s="234">
        <v>2000000</v>
      </c>
      <c r="AN40" s="234">
        <v>1333332</v>
      </c>
      <c r="AO40" s="234">
        <v>666666</v>
      </c>
      <c r="AP40" s="234">
        <v>0</v>
      </c>
      <c r="AQ40" s="234">
        <v>3333332</v>
      </c>
      <c r="AR40" s="234">
        <v>2666666</v>
      </c>
      <c r="AS40" s="234">
        <v>2000000</v>
      </c>
      <c r="AT40" s="234">
        <v>1333332</v>
      </c>
      <c r="AU40" s="234">
        <v>666666</v>
      </c>
      <c r="AV40" s="234">
        <v>0</v>
      </c>
      <c r="AW40" s="234">
        <v>3333332</v>
      </c>
      <c r="AX40" s="234">
        <v>2666666</v>
      </c>
      <c r="AY40" s="234">
        <v>2000000</v>
      </c>
      <c r="AZ40" s="234">
        <v>1333332</v>
      </c>
      <c r="BA40" s="234">
        <v>5066666</v>
      </c>
      <c r="BB40" s="234">
        <v>4400000</v>
      </c>
      <c r="BC40" s="234">
        <v>3333332</v>
      </c>
      <c r="BD40" s="234">
        <v>2666666</v>
      </c>
      <c r="BE40" s="234">
        <v>2000000</v>
      </c>
      <c r="BF40" s="234">
        <v>2000000</v>
      </c>
    </row>
    <row r="41" spans="2:58" x14ac:dyDescent="0.3">
      <c r="B41" s="231"/>
      <c r="C41" s="232" t="s">
        <v>348</v>
      </c>
      <c r="D41" s="233">
        <v>1000000</v>
      </c>
      <c r="E41" s="234">
        <v>1000000</v>
      </c>
      <c r="F41" s="207"/>
      <c r="G41" s="207"/>
      <c r="H41" s="207"/>
      <c r="I41" s="207"/>
      <c r="J41" s="234">
        <v>833332</v>
      </c>
      <c r="K41" s="234">
        <v>666666</v>
      </c>
      <c r="L41" s="234">
        <v>500000</v>
      </c>
      <c r="M41" s="234">
        <v>333332</v>
      </c>
      <c r="N41" s="234">
        <v>166666</v>
      </c>
      <c r="O41" s="234">
        <v>1000000</v>
      </c>
      <c r="P41" s="234">
        <v>833332</v>
      </c>
      <c r="Q41" s="234">
        <v>666666</v>
      </c>
      <c r="R41" s="234">
        <v>500000</v>
      </c>
      <c r="S41" s="234">
        <v>333332</v>
      </c>
      <c r="T41" s="234">
        <v>166666</v>
      </c>
      <c r="U41" s="234">
        <v>1000000</v>
      </c>
      <c r="V41" s="234">
        <v>833332</v>
      </c>
      <c r="W41" s="234">
        <v>666666</v>
      </c>
      <c r="X41" s="234">
        <v>500000</v>
      </c>
      <c r="Y41" s="234">
        <v>333332</v>
      </c>
      <c r="Z41" s="234">
        <v>1166666</v>
      </c>
      <c r="AA41" s="234">
        <v>1000000</v>
      </c>
      <c r="AB41" s="234">
        <v>833332</v>
      </c>
      <c r="AC41" s="234">
        <v>666666</v>
      </c>
      <c r="AD41" s="234">
        <v>500000</v>
      </c>
      <c r="AE41" s="234">
        <v>333332</v>
      </c>
      <c r="AF41" s="234">
        <v>166666</v>
      </c>
      <c r="AG41" s="234">
        <v>1000000</v>
      </c>
      <c r="AH41" s="234">
        <v>833332</v>
      </c>
      <c r="AI41" s="234">
        <v>666666</v>
      </c>
      <c r="AJ41" s="234">
        <v>500000</v>
      </c>
      <c r="AK41" s="234">
        <v>333332</v>
      </c>
      <c r="AL41" s="234">
        <v>166666</v>
      </c>
      <c r="AM41" s="234">
        <v>1000000</v>
      </c>
      <c r="AN41" s="234">
        <v>833332</v>
      </c>
      <c r="AO41" s="234">
        <v>666666</v>
      </c>
      <c r="AP41" s="234">
        <v>500000</v>
      </c>
      <c r="AQ41" s="234">
        <v>333332</v>
      </c>
      <c r="AR41" s="234">
        <v>166666</v>
      </c>
      <c r="AS41" s="234">
        <v>1000000</v>
      </c>
      <c r="AT41" s="234">
        <v>833332</v>
      </c>
      <c r="AU41" s="234">
        <v>666666</v>
      </c>
      <c r="AV41" s="234">
        <v>1600000</v>
      </c>
      <c r="AW41" s="234">
        <v>1433332</v>
      </c>
      <c r="AX41" s="234">
        <v>1266666</v>
      </c>
      <c r="AY41" s="234">
        <v>1000000</v>
      </c>
      <c r="AZ41" s="234">
        <v>833332</v>
      </c>
      <c r="BA41" s="234">
        <v>1766666</v>
      </c>
      <c r="BB41" s="234">
        <v>1600000</v>
      </c>
      <c r="BC41" s="234">
        <v>1433332</v>
      </c>
      <c r="BD41" s="234">
        <v>1266666</v>
      </c>
      <c r="BE41" s="234">
        <v>1000000</v>
      </c>
      <c r="BF41" s="234">
        <v>1000000</v>
      </c>
    </row>
    <row r="42" spans="2:58" x14ac:dyDescent="0.3">
      <c r="B42" s="231"/>
      <c r="C42" s="232" t="s">
        <v>400</v>
      </c>
      <c r="D42" s="233">
        <v>356487635</v>
      </c>
      <c r="E42" s="234">
        <v>335517785</v>
      </c>
      <c r="F42" s="207"/>
      <c r="G42" s="207"/>
      <c r="H42" s="207"/>
      <c r="I42" s="207"/>
      <c r="J42" s="234">
        <v>1593709553</v>
      </c>
      <c r="K42" s="234">
        <v>1006553391</v>
      </c>
      <c r="L42" s="234">
        <v>356487641</v>
      </c>
      <c r="M42" s="234">
        <v>1614679422</v>
      </c>
      <c r="N42" s="234">
        <v>985583535</v>
      </c>
      <c r="O42" s="234">
        <v>335517785</v>
      </c>
      <c r="P42" s="234">
        <v>1635649292</v>
      </c>
      <c r="Q42" s="234">
        <v>985583542</v>
      </c>
      <c r="R42" s="234">
        <v>335517792</v>
      </c>
      <c r="S42" s="234">
        <v>1635649299</v>
      </c>
      <c r="T42" s="234">
        <v>985583549</v>
      </c>
      <c r="U42" s="234">
        <v>356487662</v>
      </c>
      <c r="V42" s="234">
        <v>1590329187</v>
      </c>
      <c r="W42" s="234">
        <v>1004777276</v>
      </c>
      <c r="X42" s="234">
        <v>356487662</v>
      </c>
      <c r="Y42" s="234">
        <v>1614679443</v>
      </c>
      <c r="Z42" s="234">
        <v>985583556</v>
      </c>
      <c r="AA42" s="234">
        <v>335517806</v>
      </c>
      <c r="AB42" s="234">
        <v>522929760</v>
      </c>
      <c r="AC42" s="234">
        <v>1866356390</v>
      </c>
      <c r="AD42" s="234">
        <v>1174358935</v>
      </c>
      <c r="AE42" s="234">
        <v>504683979</v>
      </c>
      <c r="AF42" s="234">
        <v>1699410028</v>
      </c>
      <c r="AG42" s="234">
        <v>1149318633</v>
      </c>
      <c r="AH42" s="234">
        <v>457321178</v>
      </c>
      <c r="AI42" s="234">
        <v>1885409273</v>
      </c>
      <c r="AJ42" s="234">
        <v>1193411818</v>
      </c>
      <c r="AK42" s="234">
        <v>503305067</v>
      </c>
      <c r="AL42" s="234">
        <v>1737934664</v>
      </c>
      <c r="AM42" s="234">
        <v>1171150317</v>
      </c>
      <c r="AN42" s="234">
        <v>503305075</v>
      </c>
      <c r="AO42" s="234">
        <v>1715673163</v>
      </c>
      <c r="AP42" s="234">
        <v>1151599198</v>
      </c>
      <c r="AQ42" s="234">
        <v>483753956</v>
      </c>
      <c r="AR42" s="234">
        <v>1696122044</v>
      </c>
      <c r="AS42" s="234">
        <v>1148888823</v>
      </c>
      <c r="AT42" s="234">
        <v>458782072</v>
      </c>
      <c r="AU42" s="234">
        <v>1718594330</v>
      </c>
      <c r="AV42" s="234">
        <v>1153395371</v>
      </c>
      <c r="AW42" s="234">
        <v>461397916</v>
      </c>
      <c r="AX42" s="234">
        <v>1762300842</v>
      </c>
      <c r="AY42" s="234">
        <v>1195322565</v>
      </c>
      <c r="AZ42" s="234">
        <v>525647607</v>
      </c>
      <c r="BA42" s="234">
        <v>1762300842</v>
      </c>
      <c r="BB42" s="234">
        <v>1195322564</v>
      </c>
      <c r="BC42" s="234">
        <v>525647606</v>
      </c>
      <c r="BD42" s="234">
        <v>1657482868</v>
      </c>
      <c r="BE42" s="234">
        <v>1108750376</v>
      </c>
      <c r="BF42" s="234">
        <v>1195322562</v>
      </c>
    </row>
    <row r="43" spans="2:58" x14ac:dyDescent="0.3">
      <c r="B43" s="231"/>
      <c r="C43" s="232" t="s">
        <v>349</v>
      </c>
      <c r="D43" s="233">
        <v>278730560</v>
      </c>
      <c r="E43" s="234">
        <v>233781340</v>
      </c>
      <c r="F43" s="207"/>
      <c r="G43" s="207"/>
      <c r="H43" s="207"/>
      <c r="I43" s="207"/>
      <c r="J43" s="234">
        <v>214128790</v>
      </c>
      <c r="K43" s="234">
        <v>149527020</v>
      </c>
      <c r="L43" s="234">
        <v>84925240</v>
      </c>
      <c r="M43" s="234">
        <v>67510610</v>
      </c>
      <c r="N43" s="234">
        <v>50095990</v>
      </c>
      <c r="O43" s="234">
        <v>233781340</v>
      </c>
      <c r="P43" s="234">
        <v>318759520</v>
      </c>
      <c r="Q43" s="234">
        <v>289351260</v>
      </c>
      <c r="R43" s="234">
        <v>436008340</v>
      </c>
      <c r="S43" s="234">
        <v>377255840</v>
      </c>
      <c r="T43" s="234">
        <v>318503340</v>
      </c>
      <c r="U43" s="234">
        <v>259750840</v>
      </c>
      <c r="V43" s="234">
        <v>200998340</v>
      </c>
      <c r="W43" s="234">
        <v>142245840</v>
      </c>
      <c r="X43" s="234">
        <v>83493330</v>
      </c>
      <c r="Y43" s="234">
        <v>66794673</v>
      </c>
      <c r="Z43" s="234">
        <v>188592320</v>
      </c>
      <c r="AA43" s="234">
        <v>176019500</v>
      </c>
      <c r="AB43" s="234">
        <v>259503390</v>
      </c>
      <c r="AC43" s="234">
        <v>455814610</v>
      </c>
      <c r="AD43" s="234">
        <v>399678830</v>
      </c>
      <c r="AE43" s="234">
        <v>343543050</v>
      </c>
      <c r="AF43" s="234">
        <v>287407270</v>
      </c>
      <c r="AG43" s="234">
        <v>231271490</v>
      </c>
      <c r="AH43" s="234">
        <v>175135710</v>
      </c>
      <c r="AI43" s="234">
        <v>118999930</v>
      </c>
      <c r="AJ43" s="234">
        <v>62864110</v>
      </c>
      <c r="AK43" s="234">
        <v>50291290</v>
      </c>
      <c r="AL43" s="234">
        <v>37718463</v>
      </c>
      <c r="AM43" s="234">
        <v>171620144</v>
      </c>
      <c r="AN43" s="234">
        <v>250878902</v>
      </c>
      <c r="AO43" s="234">
        <v>227180650</v>
      </c>
      <c r="AP43" s="234">
        <v>377956429</v>
      </c>
      <c r="AQ43" s="234">
        <v>325179177</v>
      </c>
      <c r="AR43" s="234">
        <v>272401925</v>
      </c>
      <c r="AS43" s="234">
        <v>219624673</v>
      </c>
      <c r="AT43" s="234">
        <v>166847421</v>
      </c>
      <c r="AU43" s="234">
        <v>114070169</v>
      </c>
      <c r="AV43" s="234">
        <v>61292907</v>
      </c>
      <c r="AW43" s="234">
        <v>49034325</v>
      </c>
      <c r="AX43" s="234">
        <v>36775743</v>
      </c>
      <c r="AY43" s="234">
        <v>155668542</v>
      </c>
      <c r="AZ43" s="234">
        <v>227960641</v>
      </c>
      <c r="BA43" s="234">
        <v>206415050</v>
      </c>
      <c r="BB43" s="234">
        <v>399491729</v>
      </c>
      <c r="BC43" s="234">
        <v>342175759</v>
      </c>
      <c r="BD43" s="234">
        <v>284859789</v>
      </c>
      <c r="BE43" s="234">
        <v>227543819</v>
      </c>
      <c r="BF43" s="234">
        <v>163819344</v>
      </c>
    </row>
    <row r="44" spans="2:58" x14ac:dyDescent="0.3">
      <c r="B44" s="231"/>
      <c r="C44" s="232" t="s">
        <v>605</v>
      </c>
      <c r="D44" s="233">
        <v>841119417</v>
      </c>
      <c r="E44" s="234">
        <v>504579914</v>
      </c>
      <c r="F44" s="207"/>
      <c r="G44" s="207"/>
      <c r="H44" s="207"/>
      <c r="I44" s="207"/>
      <c r="J44" s="234">
        <v>545387956</v>
      </c>
      <c r="K44" s="234">
        <v>565155158</v>
      </c>
      <c r="L44" s="234">
        <v>565288310</v>
      </c>
      <c r="M44" s="234">
        <v>489136780</v>
      </c>
      <c r="N44" s="234">
        <v>465230878</v>
      </c>
      <c r="O44" s="234">
        <v>504579914</v>
      </c>
      <c r="P44" s="234">
        <v>594002950</v>
      </c>
      <c r="Q44" s="234">
        <v>572765620</v>
      </c>
      <c r="R44" s="234">
        <v>522883670</v>
      </c>
      <c r="S44" s="234">
        <v>508300330</v>
      </c>
      <c r="T44" s="234">
        <v>509008160</v>
      </c>
      <c r="U44" s="234">
        <v>449963390</v>
      </c>
      <c r="V44" s="234">
        <v>503583050</v>
      </c>
      <c r="W44" s="234">
        <v>536044350</v>
      </c>
      <c r="X44" s="234">
        <v>495137630</v>
      </c>
      <c r="Y44" s="234">
        <v>474321370</v>
      </c>
      <c r="Z44" s="234">
        <v>441509554</v>
      </c>
      <c r="AA44" s="234">
        <v>421671710</v>
      </c>
      <c r="AB44" s="234">
        <v>523555825</v>
      </c>
      <c r="AC44" s="234">
        <v>529999095</v>
      </c>
      <c r="AD44" s="234">
        <v>515219613</v>
      </c>
      <c r="AE44" s="234">
        <v>503979620</v>
      </c>
      <c r="AF44" s="234">
        <v>489789500</v>
      </c>
      <c r="AG44" s="234">
        <v>511869440</v>
      </c>
      <c r="AH44" s="234">
        <v>476657783</v>
      </c>
      <c r="AI44" s="234">
        <v>484091110</v>
      </c>
      <c r="AJ44" s="234">
        <v>501854188</v>
      </c>
      <c r="AK44" s="234">
        <v>462515550</v>
      </c>
      <c r="AL44" s="234">
        <v>421615630</v>
      </c>
      <c r="AM44" s="234">
        <v>467572200</v>
      </c>
      <c r="AN44" s="234">
        <v>532537047</v>
      </c>
      <c r="AO44" s="234">
        <v>537212424</v>
      </c>
      <c r="AP44" s="234">
        <v>546190935</v>
      </c>
      <c r="AQ44" s="234">
        <v>494555260</v>
      </c>
      <c r="AR44" s="234">
        <v>465910034</v>
      </c>
      <c r="AS44" s="234">
        <v>430513390</v>
      </c>
      <c r="AT44" s="234">
        <v>465325780</v>
      </c>
      <c r="AU44" s="234">
        <v>464561760</v>
      </c>
      <c r="AV44" s="234">
        <v>572254800</v>
      </c>
      <c r="AW44" s="234">
        <v>455916313</v>
      </c>
      <c r="AX44" s="234">
        <v>437824530</v>
      </c>
      <c r="AY44" s="234">
        <v>468587810</v>
      </c>
      <c r="AZ44" s="234">
        <v>586681575</v>
      </c>
      <c r="BA44" s="234">
        <v>544868074</v>
      </c>
      <c r="BB44" s="234">
        <v>497601164</v>
      </c>
      <c r="BC44" s="234">
        <v>483123577</v>
      </c>
      <c r="BD44" s="234">
        <v>444413660</v>
      </c>
      <c r="BE44" s="234">
        <v>486995149</v>
      </c>
      <c r="BF44" s="234">
        <v>452499790</v>
      </c>
    </row>
    <row r="45" spans="2:58" x14ac:dyDescent="0.3">
      <c r="B45" s="235" t="s">
        <v>181</v>
      </c>
      <c r="C45" s="209" t="s">
        <v>143</v>
      </c>
      <c r="D45" s="205">
        <v>6250000</v>
      </c>
      <c r="E45" s="206">
        <v>4750000</v>
      </c>
      <c r="F45" s="207"/>
      <c r="G45" s="207"/>
      <c r="H45" s="207"/>
      <c r="I45" s="207"/>
      <c r="J45" s="206">
        <v>5250000</v>
      </c>
      <c r="K45" s="206">
        <v>5250000</v>
      </c>
      <c r="L45" s="206">
        <v>5250000</v>
      </c>
      <c r="M45" s="206">
        <v>5250000</v>
      </c>
      <c r="N45" s="206">
        <v>4750000</v>
      </c>
      <c r="O45" s="206">
        <v>4750000</v>
      </c>
      <c r="P45" s="206">
        <v>4250000</v>
      </c>
      <c r="Q45" s="206">
        <v>4250000</v>
      </c>
      <c r="R45" s="206">
        <v>3250000</v>
      </c>
      <c r="S45" s="206">
        <v>3250000</v>
      </c>
      <c r="T45" s="206">
        <v>2750000</v>
      </c>
      <c r="U45" s="206">
        <v>2250000</v>
      </c>
      <c r="V45" s="206">
        <v>1750000</v>
      </c>
      <c r="W45" s="206">
        <v>1750000</v>
      </c>
      <c r="X45" s="206">
        <v>182134000</v>
      </c>
      <c r="Y45" s="206">
        <v>370702500</v>
      </c>
      <c r="Z45" s="206">
        <v>189318500</v>
      </c>
      <c r="AA45" s="206">
        <v>299960000</v>
      </c>
      <c r="AB45" s="206">
        <v>1157223000</v>
      </c>
      <c r="AC45" s="206">
        <v>1047891500</v>
      </c>
      <c r="AD45" s="206">
        <v>1000000000</v>
      </c>
      <c r="AE45" s="206">
        <v>1585015100</v>
      </c>
      <c r="AF45" s="206">
        <v>1585015100</v>
      </c>
      <c r="AG45" s="206">
        <v>1264313500</v>
      </c>
      <c r="AH45" s="206">
        <v>264313500</v>
      </c>
      <c r="AI45" s="206">
        <v>14710000</v>
      </c>
      <c r="AJ45" s="206">
        <v>132874500</v>
      </c>
      <c r="AK45" s="206">
        <v>186680600</v>
      </c>
      <c r="AL45" s="206">
        <v>85981100</v>
      </c>
      <c r="AM45" s="206">
        <v>10585300</v>
      </c>
      <c r="AN45" s="206">
        <v>380</v>
      </c>
      <c r="AO45" s="206">
        <v>164230000</v>
      </c>
      <c r="AP45" s="206">
        <v>72234000</v>
      </c>
      <c r="AQ45" s="206">
        <v>53580700</v>
      </c>
      <c r="AR45" s="206">
        <v>0</v>
      </c>
      <c r="AS45" s="206">
        <v>2200000</v>
      </c>
      <c r="AT45" s="206">
        <v>2200000</v>
      </c>
      <c r="AU45" s="206">
        <v>0</v>
      </c>
      <c r="AV45" s="206">
        <v>228712000</v>
      </c>
      <c r="AW45" s="206">
        <v>228712000</v>
      </c>
      <c r="AX45" s="206">
        <v>228712000</v>
      </c>
      <c r="AY45" s="206">
        <v>378097500</v>
      </c>
      <c r="AZ45" s="206">
        <v>378097500</v>
      </c>
      <c r="BA45" s="206">
        <v>163262000</v>
      </c>
      <c r="BB45" s="206">
        <v>0</v>
      </c>
      <c r="BC45" s="206">
        <v>0</v>
      </c>
      <c r="BD45" s="206">
        <v>0</v>
      </c>
      <c r="BE45" s="206">
        <v>0</v>
      </c>
      <c r="BF45" s="206">
        <v>0</v>
      </c>
    </row>
    <row r="46" spans="2:58" x14ac:dyDescent="0.3">
      <c r="B46" s="235" t="s">
        <v>191</v>
      </c>
      <c r="C46" s="209" t="s">
        <v>155</v>
      </c>
      <c r="D46" s="205">
        <v>0</v>
      </c>
      <c r="E46" s="206">
        <v>0</v>
      </c>
      <c r="F46" s="207"/>
      <c r="G46" s="207"/>
      <c r="H46" s="207"/>
      <c r="I46" s="207"/>
      <c r="J46" s="206">
        <v>0</v>
      </c>
      <c r="K46" s="206">
        <v>0</v>
      </c>
      <c r="L46" s="206">
        <v>0</v>
      </c>
      <c r="M46" s="206">
        <v>0</v>
      </c>
      <c r="N46" s="206">
        <v>0</v>
      </c>
      <c r="O46" s="206">
        <v>0</v>
      </c>
      <c r="P46" s="206">
        <v>0</v>
      </c>
      <c r="Q46" s="206">
        <v>0</v>
      </c>
      <c r="R46" s="206">
        <v>0</v>
      </c>
      <c r="S46" s="206">
        <v>0</v>
      </c>
      <c r="T46" s="206">
        <v>0</v>
      </c>
      <c r="U46" s="206">
        <v>0</v>
      </c>
      <c r="V46" s="206">
        <v>0</v>
      </c>
      <c r="W46" s="206">
        <v>0</v>
      </c>
      <c r="X46" s="206">
        <v>0</v>
      </c>
      <c r="Y46" s="206">
        <v>0</v>
      </c>
      <c r="Z46" s="206">
        <v>0</v>
      </c>
      <c r="AA46" s="206">
        <v>0</v>
      </c>
      <c r="AB46" s="206">
        <v>0</v>
      </c>
      <c r="AC46" s="206">
        <v>0</v>
      </c>
      <c r="AD46" s="206">
        <v>0</v>
      </c>
      <c r="AE46" s="206">
        <v>0</v>
      </c>
      <c r="AF46" s="206">
        <v>0</v>
      </c>
      <c r="AG46" s="206">
        <v>0</v>
      </c>
      <c r="AH46" s="206">
        <v>0</v>
      </c>
      <c r="AI46" s="206">
        <v>0</v>
      </c>
      <c r="AJ46" s="206">
        <v>0</v>
      </c>
      <c r="AK46" s="206">
        <v>0</v>
      </c>
      <c r="AL46" s="206">
        <v>0</v>
      </c>
      <c r="AM46" s="206">
        <v>0</v>
      </c>
      <c r="AN46" s="206">
        <v>0</v>
      </c>
      <c r="AO46" s="206">
        <v>0</v>
      </c>
      <c r="AP46" s="206">
        <v>0</v>
      </c>
      <c r="AQ46" s="206">
        <v>0</v>
      </c>
      <c r="AR46" s="206">
        <v>0</v>
      </c>
      <c r="AS46" s="206">
        <v>0</v>
      </c>
      <c r="AT46" s="206">
        <v>0</v>
      </c>
      <c r="AU46" s="206">
        <v>0</v>
      </c>
      <c r="AV46" s="206">
        <v>0</v>
      </c>
      <c r="AW46" s="206">
        <v>0</v>
      </c>
      <c r="AX46" s="206">
        <v>0</v>
      </c>
      <c r="AY46" s="206">
        <v>0</v>
      </c>
      <c r="AZ46" s="206">
        <v>0</v>
      </c>
      <c r="BA46" s="206">
        <v>0</v>
      </c>
      <c r="BB46" s="206">
        <v>0</v>
      </c>
      <c r="BC46" s="206">
        <v>0</v>
      </c>
      <c r="BD46" s="206">
        <v>0</v>
      </c>
      <c r="BE46" s="206">
        <v>0</v>
      </c>
      <c r="BF46" s="206">
        <v>0</v>
      </c>
    </row>
    <row r="47" spans="2:58" x14ac:dyDescent="0.3">
      <c r="B47" s="235" t="s">
        <v>183</v>
      </c>
      <c r="C47" s="211" t="s">
        <v>633</v>
      </c>
      <c r="D47" s="210">
        <v>491320526</v>
      </c>
      <c r="E47" s="213">
        <v>479923256</v>
      </c>
      <c r="F47" s="207"/>
      <c r="G47" s="207"/>
      <c r="H47" s="207"/>
      <c r="I47" s="207"/>
      <c r="J47" s="206">
        <v>431641432</v>
      </c>
      <c r="K47" s="206">
        <v>222776563</v>
      </c>
      <c r="L47" s="206">
        <v>482289032</v>
      </c>
      <c r="M47" s="206">
        <v>406506169</v>
      </c>
      <c r="N47" s="206">
        <v>202751223</v>
      </c>
      <c r="O47" s="206">
        <v>479923256</v>
      </c>
      <c r="P47" s="206">
        <v>406333420</v>
      </c>
      <c r="Q47" s="206">
        <v>202743403</v>
      </c>
      <c r="R47" s="206">
        <v>417190476</v>
      </c>
      <c r="S47" s="206">
        <v>384744237</v>
      </c>
      <c r="T47" s="206">
        <v>200878405</v>
      </c>
      <c r="U47" s="206">
        <v>456833006</v>
      </c>
      <c r="V47" s="206">
        <v>413738592</v>
      </c>
      <c r="W47" s="206">
        <v>212519422</v>
      </c>
      <c r="X47" s="206">
        <v>76104523</v>
      </c>
      <c r="Y47" s="206">
        <v>390148054</v>
      </c>
      <c r="Z47" s="206">
        <v>193055076</v>
      </c>
      <c r="AA47" s="206">
        <v>0</v>
      </c>
      <c r="AB47" s="206">
        <v>377566473</v>
      </c>
      <c r="AC47" s="206">
        <v>186494808</v>
      </c>
      <c r="AD47" s="206">
        <v>367523299</v>
      </c>
      <c r="AE47" s="206">
        <v>355897432</v>
      </c>
      <c r="AF47" s="206">
        <v>179950915</v>
      </c>
      <c r="AG47" s="206">
        <v>422646556</v>
      </c>
      <c r="AH47" s="206">
        <v>392497999</v>
      </c>
      <c r="AI47" s="206">
        <v>201779506</v>
      </c>
      <c r="AJ47" s="206">
        <v>436139925</v>
      </c>
      <c r="AK47" s="206">
        <v>366161884</v>
      </c>
      <c r="AL47" s="206">
        <v>179163611</v>
      </c>
      <c r="AM47" s="206">
        <v>428880717</v>
      </c>
      <c r="AN47" s="206">
        <v>372039034</v>
      </c>
      <c r="AO47" s="206">
        <v>187881070</v>
      </c>
      <c r="AP47" s="206">
        <v>360242450.33333325</v>
      </c>
      <c r="AQ47" s="206">
        <v>347282932</v>
      </c>
      <c r="AR47" s="206">
        <v>180195075</v>
      </c>
      <c r="AS47" s="206">
        <v>444145161</v>
      </c>
      <c r="AT47" s="206">
        <v>386167392</v>
      </c>
      <c r="AU47" s="206">
        <v>197722407</v>
      </c>
      <c r="AV47" s="206">
        <v>534431191</v>
      </c>
      <c r="AW47" s="206">
        <v>349115324</v>
      </c>
      <c r="AX47" s="206">
        <v>190631698</v>
      </c>
      <c r="AY47" s="206">
        <v>464808872</v>
      </c>
      <c r="AZ47" s="206">
        <v>409486287</v>
      </c>
      <c r="BA47" s="206">
        <v>204299477</v>
      </c>
      <c r="BB47" s="206">
        <v>368136261</v>
      </c>
      <c r="BC47" s="206">
        <v>326443759</v>
      </c>
      <c r="BD47" s="206">
        <v>166349910</v>
      </c>
      <c r="BE47" s="206">
        <v>366797122</v>
      </c>
      <c r="BF47" s="206">
        <v>422185835</v>
      </c>
    </row>
    <row r="48" spans="2:58" x14ac:dyDescent="0.3">
      <c r="B48" s="235" t="s">
        <v>193</v>
      </c>
      <c r="C48" s="209" t="s">
        <v>606</v>
      </c>
      <c r="D48" s="205">
        <v>0</v>
      </c>
      <c r="E48" s="206">
        <v>0</v>
      </c>
      <c r="F48" s="207"/>
      <c r="G48" s="207"/>
      <c r="H48" s="207"/>
      <c r="I48" s="207"/>
      <c r="J48" s="206">
        <v>0</v>
      </c>
      <c r="K48" s="206">
        <v>0</v>
      </c>
      <c r="L48" s="206">
        <v>0</v>
      </c>
      <c r="M48" s="206">
        <v>0</v>
      </c>
      <c r="N48" s="206">
        <v>0</v>
      </c>
      <c r="O48" s="206">
        <v>0</v>
      </c>
      <c r="P48" s="206">
        <v>0</v>
      </c>
      <c r="Q48" s="206">
        <v>0</v>
      </c>
      <c r="R48" s="206">
        <v>0</v>
      </c>
      <c r="S48" s="206">
        <v>0</v>
      </c>
      <c r="T48" s="206">
        <v>0</v>
      </c>
      <c r="U48" s="206">
        <v>0</v>
      </c>
      <c r="V48" s="206">
        <v>0</v>
      </c>
      <c r="W48" s="206">
        <v>0</v>
      </c>
      <c r="X48" s="206">
        <v>0</v>
      </c>
      <c r="Y48" s="206">
        <v>0</v>
      </c>
      <c r="Z48" s="206">
        <v>0</v>
      </c>
      <c r="AA48" s="206">
        <v>0</v>
      </c>
      <c r="AB48" s="206">
        <v>0</v>
      </c>
      <c r="AC48" s="206">
        <v>0</v>
      </c>
      <c r="AD48" s="206">
        <v>0</v>
      </c>
      <c r="AE48" s="206">
        <v>0</v>
      </c>
      <c r="AF48" s="206">
        <v>0</v>
      </c>
      <c r="AG48" s="206">
        <v>0</v>
      </c>
      <c r="AH48" s="206">
        <v>0</v>
      </c>
      <c r="AI48" s="206">
        <v>0</v>
      </c>
      <c r="AJ48" s="206">
        <v>0</v>
      </c>
      <c r="AK48" s="206">
        <v>0</v>
      </c>
      <c r="AL48" s="206">
        <v>0</v>
      </c>
      <c r="AM48" s="206">
        <v>0</v>
      </c>
      <c r="AN48" s="206">
        <v>0</v>
      </c>
      <c r="AO48" s="206">
        <v>0</v>
      </c>
      <c r="AP48" s="206">
        <v>0</v>
      </c>
      <c r="AQ48" s="206">
        <v>0</v>
      </c>
      <c r="AR48" s="206">
        <v>0</v>
      </c>
      <c r="AS48" s="206">
        <v>0</v>
      </c>
      <c r="AT48" s="206">
        <v>0</v>
      </c>
      <c r="AU48" s="206">
        <v>0</v>
      </c>
      <c r="AV48" s="206">
        <v>0</v>
      </c>
      <c r="AW48" s="206">
        <v>0</v>
      </c>
      <c r="AX48" s="206">
        <v>0</v>
      </c>
      <c r="AY48" s="206">
        <v>0</v>
      </c>
      <c r="AZ48" s="206">
        <v>0</v>
      </c>
      <c r="BA48" s="206">
        <v>0</v>
      </c>
      <c r="BB48" s="206">
        <v>0</v>
      </c>
      <c r="BC48" s="206">
        <v>0</v>
      </c>
      <c r="BD48" s="206">
        <v>0</v>
      </c>
      <c r="BE48" s="206">
        <v>0</v>
      </c>
      <c r="BF48" s="206">
        <v>0</v>
      </c>
    </row>
    <row r="49" spans="2:58" x14ac:dyDescent="0.3">
      <c r="B49" s="221" t="s">
        <v>187</v>
      </c>
      <c r="C49" s="211" t="s">
        <v>636</v>
      </c>
      <c r="D49" s="210">
        <v>0</v>
      </c>
      <c r="E49" s="213">
        <v>0</v>
      </c>
      <c r="F49" s="207"/>
      <c r="G49" s="207"/>
      <c r="H49" s="207"/>
      <c r="I49" s="207"/>
      <c r="J49" s="206">
        <v>0</v>
      </c>
      <c r="K49" s="206">
        <v>0</v>
      </c>
      <c r="L49" s="206">
        <v>0</v>
      </c>
      <c r="M49" s="206">
        <v>0</v>
      </c>
      <c r="N49" s="206">
        <v>0</v>
      </c>
      <c r="O49" s="206">
        <v>0</v>
      </c>
      <c r="P49" s="206">
        <v>0</v>
      </c>
      <c r="Q49" s="206">
        <v>0</v>
      </c>
      <c r="R49" s="206">
        <v>0</v>
      </c>
      <c r="S49" s="206">
        <v>0</v>
      </c>
      <c r="T49" s="206">
        <v>0</v>
      </c>
      <c r="U49" s="206">
        <v>0</v>
      </c>
      <c r="V49" s="206">
        <v>0</v>
      </c>
      <c r="W49" s="206">
        <v>0</v>
      </c>
      <c r="X49" s="206">
        <v>0</v>
      </c>
      <c r="Y49" s="206">
        <v>0</v>
      </c>
      <c r="Z49" s="206">
        <v>0</v>
      </c>
      <c r="AA49" s="206">
        <v>0</v>
      </c>
      <c r="AB49" s="206">
        <v>0</v>
      </c>
      <c r="AC49" s="206">
        <v>0</v>
      </c>
      <c r="AD49" s="206">
        <v>0</v>
      </c>
      <c r="AE49" s="206">
        <v>0</v>
      </c>
      <c r="AF49" s="206">
        <v>0</v>
      </c>
      <c r="AG49" s="206">
        <v>0</v>
      </c>
      <c r="AH49" s="206">
        <v>1000000000</v>
      </c>
      <c r="AI49" s="206">
        <v>1000000000</v>
      </c>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206"/>
      <c r="BF49" s="206"/>
    </row>
    <row r="50" spans="2:58" x14ac:dyDescent="0.3">
      <c r="B50" s="1000" t="s">
        <v>359</v>
      </c>
      <c r="C50" s="1001"/>
      <c r="D50" s="203">
        <f>SUM(D51:D52)</f>
        <v>281785285520</v>
      </c>
      <c r="E50" s="204">
        <v>282321381520</v>
      </c>
      <c r="F50" s="202"/>
      <c r="G50" s="207"/>
      <c r="H50" s="207"/>
      <c r="I50" s="207"/>
      <c r="J50" s="204">
        <v>282262641520</v>
      </c>
      <c r="K50" s="204">
        <v>282321381520</v>
      </c>
      <c r="L50" s="204">
        <v>282321381520</v>
      </c>
      <c r="M50" s="204">
        <v>282321381520</v>
      </c>
      <c r="N50" s="204">
        <v>282321381520</v>
      </c>
      <c r="O50" s="204">
        <v>282321381520</v>
      </c>
      <c r="P50" s="204">
        <v>282299941520</v>
      </c>
      <c r="Q50" s="204">
        <v>282297781520</v>
      </c>
      <c r="R50" s="204">
        <v>282297781520</v>
      </c>
      <c r="S50" s="204">
        <v>282253671520</v>
      </c>
      <c r="T50" s="204">
        <v>282253671520</v>
      </c>
      <c r="U50" s="204">
        <v>282356961520</v>
      </c>
      <c r="V50" s="204">
        <v>283474136520</v>
      </c>
      <c r="W50" s="204">
        <v>283474136520</v>
      </c>
      <c r="X50" s="204">
        <v>283385290520</v>
      </c>
      <c r="Y50" s="204">
        <v>283196722020</v>
      </c>
      <c r="Z50" s="204">
        <v>283273240020</v>
      </c>
      <c r="AA50" s="204">
        <v>283161848520</v>
      </c>
      <c r="AB50" s="204">
        <v>240982017020</v>
      </c>
      <c r="AC50" s="204">
        <v>240979957020</v>
      </c>
      <c r="AD50" s="204">
        <v>240998674120</v>
      </c>
      <c r="AE50" s="204">
        <v>240413659020</v>
      </c>
      <c r="AF50" s="204">
        <v>240565043020</v>
      </c>
      <c r="AG50" s="204">
        <v>240565043020</v>
      </c>
      <c r="AH50" s="204">
        <v>241565043020</v>
      </c>
      <c r="AI50" s="204">
        <v>241877653220</v>
      </c>
      <c r="AJ50" s="204">
        <v>240744778720</v>
      </c>
      <c r="AK50" s="204">
        <v>240690972620</v>
      </c>
      <c r="AL50" s="204">
        <v>240658797620</v>
      </c>
      <c r="AM50" s="204">
        <v>240552944620</v>
      </c>
      <c r="AN50" s="204">
        <v>240872296420</v>
      </c>
      <c r="AO50" s="204">
        <v>240706106420</v>
      </c>
      <c r="AP50" s="204">
        <v>240633872420</v>
      </c>
      <c r="AQ50" s="204">
        <v>240608866720</v>
      </c>
      <c r="AR50" s="204">
        <v>240608866720</v>
      </c>
      <c r="AS50" s="204">
        <v>240658066720</v>
      </c>
      <c r="AT50" s="204">
        <v>240658066720</v>
      </c>
      <c r="AU50" s="204">
        <v>240658066720</v>
      </c>
      <c r="AV50" s="204">
        <v>240429354720</v>
      </c>
      <c r="AW50" s="204">
        <v>240429354720</v>
      </c>
      <c r="AX50" s="204">
        <v>240429354720</v>
      </c>
      <c r="AY50" s="204">
        <v>240279969220</v>
      </c>
      <c r="AZ50" s="204">
        <v>240279969220</v>
      </c>
      <c r="BA50" s="204">
        <v>240266092720</v>
      </c>
      <c r="BB50" s="204">
        <v>240266092720</v>
      </c>
      <c r="BC50" s="204">
        <v>240165156720</v>
      </c>
      <c r="BD50" s="204">
        <v>240165156720</v>
      </c>
      <c r="BE50" s="204">
        <v>240144629620</v>
      </c>
      <c r="BF50" s="204">
        <v>239425801620</v>
      </c>
    </row>
    <row r="51" spans="2:58" x14ac:dyDescent="0.3">
      <c r="B51" s="221" t="s">
        <v>139</v>
      </c>
      <c r="C51" s="209" t="s">
        <v>523</v>
      </c>
      <c r="D51" s="205">
        <v>268000000000</v>
      </c>
      <c r="E51" s="206">
        <v>268000000000</v>
      </c>
      <c r="F51" s="207"/>
      <c r="G51" s="207"/>
      <c r="H51" s="207"/>
      <c r="I51" s="207"/>
      <c r="J51" s="206">
        <v>268000000000</v>
      </c>
      <c r="K51" s="206">
        <v>268000000000</v>
      </c>
      <c r="L51" s="206">
        <v>268000000000</v>
      </c>
      <c r="M51" s="206">
        <v>268000000000</v>
      </c>
      <c r="N51" s="206">
        <v>268000000000</v>
      </c>
      <c r="O51" s="206">
        <v>268000000000</v>
      </c>
      <c r="P51" s="206">
        <v>268000000000</v>
      </c>
      <c r="Q51" s="206">
        <v>268000000000</v>
      </c>
      <c r="R51" s="206">
        <v>268000000000</v>
      </c>
      <c r="S51" s="206">
        <v>268000000000</v>
      </c>
      <c r="T51" s="206">
        <v>268000000000</v>
      </c>
      <c r="U51" s="206">
        <v>268000000000</v>
      </c>
      <c r="V51" s="206">
        <v>268000000000</v>
      </c>
      <c r="W51" s="206">
        <v>268000000000</v>
      </c>
      <c r="X51" s="206">
        <v>268000000000</v>
      </c>
      <c r="Y51" s="206">
        <v>268000000000</v>
      </c>
      <c r="Z51" s="206">
        <v>268000000000</v>
      </c>
      <c r="AA51" s="206">
        <v>268000000000</v>
      </c>
      <c r="AB51" s="206">
        <v>225866000000</v>
      </c>
      <c r="AC51" s="206">
        <v>225866000000</v>
      </c>
      <c r="AD51" s="206">
        <v>225866000000</v>
      </c>
      <c r="AE51" s="206">
        <v>225866000000</v>
      </c>
      <c r="AF51" s="206">
        <v>225866000000</v>
      </c>
      <c r="AG51" s="206">
        <v>225866000000</v>
      </c>
      <c r="AH51" s="206">
        <v>225866000000</v>
      </c>
      <c r="AI51" s="206">
        <v>225866000000</v>
      </c>
      <c r="AJ51" s="206">
        <v>225866000000</v>
      </c>
      <c r="AK51" s="206">
        <v>225866000000</v>
      </c>
      <c r="AL51" s="206">
        <v>225866000000</v>
      </c>
      <c r="AM51" s="206">
        <v>225866000000</v>
      </c>
      <c r="AN51" s="206">
        <v>225866000000</v>
      </c>
      <c r="AO51" s="206">
        <v>225866000000</v>
      </c>
      <c r="AP51" s="206">
        <v>225866000000</v>
      </c>
      <c r="AQ51" s="206">
        <v>225866000000</v>
      </c>
      <c r="AR51" s="206">
        <v>225866000000</v>
      </c>
      <c r="AS51" s="206">
        <v>225866000000</v>
      </c>
      <c r="AT51" s="206">
        <v>225866000000</v>
      </c>
      <c r="AU51" s="206">
        <v>225866000000</v>
      </c>
      <c r="AV51" s="206">
        <v>225866000000</v>
      </c>
      <c r="AW51" s="206">
        <v>225866000000</v>
      </c>
      <c r="AX51" s="206">
        <v>225866000000</v>
      </c>
      <c r="AY51" s="206">
        <v>225866000000</v>
      </c>
      <c r="AZ51" s="206">
        <v>225866000000</v>
      </c>
      <c r="BA51" s="206">
        <v>225866000000</v>
      </c>
      <c r="BB51" s="206">
        <v>225866000000</v>
      </c>
      <c r="BC51" s="206">
        <v>225866000000</v>
      </c>
      <c r="BD51" s="206">
        <v>225866000000</v>
      </c>
      <c r="BE51" s="206">
        <v>225866000000</v>
      </c>
      <c r="BF51" s="206">
        <v>225866000000</v>
      </c>
    </row>
    <row r="52" spans="2:58" x14ac:dyDescent="0.3">
      <c r="B52" s="221" t="s">
        <v>145</v>
      </c>
      <c r="C52" s="211" t="s">
        <v>489</v>
      </c>
      <c r="D52" s="863">
        <v>13785285520</v>
      </c>
      <c r="E52" s="213">
        <v>14321381520</v>
      </c>
      <c r="F52" s="207"/>
      <c r="G52" s="207"/>
      <c r="H52" s="207"/>
      <c r="I52" s="207"/>
      <c r="J52" s="206">
        <v>14262641520</v>
      </c>
      <c r="K52" s="206">
        <v>14321381520</v>
      </c>
      <c r="L52" s="206">
        <v>14321381520</v>
      </c>
      <c r="M52" s="206">
        <v>14321381520</v>
      </c>
      <c r="N52" s="206">
        <v>14321381520</v>
      </c>
      <c r="O52" s="206">
        <v>14321381520</v>
      </c>
      <c r="P52" s="206">
        <v>14299941520</v>
      </c>
      <c r="Q52" s="206">
        <v>14297781520</v>
      </c>
      <c r="R52" s="206">
        <v>14297781520</v>
      </c>
      <c r="S52" s="206">
        <v>14253671520</v>
      </c>
      <c r="T52" s="206">
        <v>14253671520</v>
      </c>
      <c r="U52" s="206">
        <v>14356961520</v>
      </c>
      <c r="V52" s="206">
        <v>15474136520</v>
      </c>
      <c r="W52" s="206">
        <v>15474136520</v>
      </c>
      <c r="X52" s="206">
        <v>15385290520</v>
      </c>
      <c r="Y52" s="206">
        <v>15196722020</v>
      </c>
      <c r="Z52" s="206">
        <v>15273240020</v>
      </c>
      <c r="AA52" s="206">
        <v>15161848520</v>
      </c>
      <c r="AB52" s="206">
        <v>15116017020</v>
      </c>
      <c r="AC52" s="206">
        <v>15113957020</v>
      </c>
      <c r="AD52" s="206">
        <v>15132674120</v>
      </c>
      <c r="AE52" s="206">
        <v>14547659020</v>
      </c>
      <c r="AF52" s="206">
        <v>14699043020</v>
      </c>
      <c r="AG52" s="206">
        <v>14699043020</v>
      </c>
      <c r="AH52" s="206">
        <v>14699043020</v>
      </c>
      <c r="AI52" s="206">
        <v>15011653220</v>
      </c>
      <c r="AJ52" s="206">
        <v>14878778720</v>
      </c>
      <c r="AK52" s="206">
        <v>14824972620</v>
      </c>
      <c r="AL52" s="206">
        <v>14792797620</v>
      </c>
      <c r="AM52" s="206">
        <v>14686944620</v>
      </c>
      <c r="AN52" s="206">
        <v>15006296420</v>
      </c>
      <c r="AO52" s="206">
        <v>14840106420</v>
      </c>
      <c r="AP52" s="206">
        <v>14767872420</v>
      </c>
      <c r="AQ52" s="206">
        <v>14742866720</v>
      </c>
      <c r="AR52" s="206">
        <v>14742866720</v>
      </c>
      <c r="AS52" s="206">
        <v>14792066720</v>
      </c>
      <c r="AT52" s="206">
        <v>14792066720</v>
      </c>
      <c r="AU52" s="206">
        <v>14792066720</v>
      </c>
      <c r="AV52" s="206">
        <v>14563354720</v>
      </c>
      <c r="AW52" s="206">
        <v>14563354720</v>
      </c>
      <c r="AX52" s="206">
        <v>14563354720</v>
      </c>
      <c r="AY52" s="206">
        <v>14413969220</v>
      </c>
      <c r="AZ52" s="206">
        <v>14413969220</v>
      </c>
      <c r="BA52" s="206">
        <v>14400092720</v>
      </c>
      <c r="BB52" s="206">
        <v>14400092720</v>
      </c>
      <c r="BC52" s="206">
        <v>14299156720</v>
      </c>
      <c r="BD52" s="206">
        <v>14299156720</v>
      </c>
      <c r="BE52" s="206">
        <v>14278629620</v>
      </c>
      <c r="BF52" s="206">
        <v>13559801620</v>
      </c>
    </row>
    <row r="53" spans="2:58" x14ac:dyDescent="0.3">
      <c r="B53" s="1002" t="s">
        <v>517</v>
      </c>
      <c r="C53" s="1003"/>
      <c r="D53" s="227">
        <f>SUM(D33,D50)</f>
        <v>283799943658</v>
      </c>
      <c r="E53" s="228">
        <v>283920683815</v>
      </c>
      <c r="F53" s="202"/>
      <c r="G53" s="207"/>
      <c r="H53" s="202"/>
      <c r="I53" s="207"/>
      <c r="J53" s="228">
        <v>285084092577</v>
      </c>
      <c r="K53" s="228">
        <v>284309935287</v>
      </c>
      <c r="L53" s="228">
        <v>283847246715</v>
      </c>
      <c r="M53" s="228">
        <v>284926797827</v>
      </c>
      <c r="N53" s="228">
        <v>284044459809</v>
      </c>
      <c r="O53" s="228">
        <v>283920683815</v>
      </c>
      <c r="P53" s="228">
        <v>285290270028</v>
      </c>
      <c r="Q53" s="228">
        <v>284376142008</v>
      </c>
      <c r="R53" s="228">
        <v>284046540194</v>
      </c>
      <c r="S53" s="228">
        <v>285187404552</v>
      </c>
      <c r="T53" s="228">
        <v>284287261637</v>
      </c>
      <c r="U53" s="228">
        <v>284137795087</v>
      </c>
      <c r="V53" s="228">
        <v>286210667646</v>
      </c>
      <c r="W53" s="228">
        <v>285424012323</v>
      </c>
      <c r="X53" s="228">
        <v>284611436591</v>
      </c>
      <c r="Y53" s="228">
        <v>286136801386</v>
      </c>
      <c r="Z53" s="228">
        <v>285305299016</v>
      </c>
      <c r="AA53" s="228">
        <v>284497651521</v>
      </c>
      <c r="AB53" s="228">
        <v>243939812128</v>
      </c>
      <c r="AC53" s="228">
        <v>245133946753</v>
      </c>
      <c r="AD53" s="228">
        <v>244626345509</v>
      </c>
      <c r="AE53" s="228">
        <v>243814044863</v>
      </c>
      <c r="AF53" s="228">
        <v>244864299165</v>
      </c>
      <c r="AG53" s="228">
        <v>244325712639</v>
      </c>
      <c r="AH53" s="228">
        <v>243446885850</v>
      </c>
      <c r="AI53" s="228">
        <v>244653376369</v>
      </c>
      <c r="AJ53" s="228">
        <v>243230573261</v>
      </c>
      <c r="AK53" s="228">
        <v>242372502546</v>
      </c>
      <c r="AL53" s="228">
        <v>243190731738</v>
      </c>
      <c r="AM53" s="228">
        <v>242984003298</v>
      </c>
      <c r="AN53" s="228">
        <v>242646973518</v>
      </c>
      <c r="AO53" s="228">
        <v>243604617057</v>
      </c>
      <c r="AP53" s="228">
        <v>243312209984.33334</v>
      </c>
      <c r="AQ53" s="228">
        <v>242419385407</v>
      </c>
      <c r="AR53" s="228">
        <v>243280079130</v>
      </c>
      <c r="AS53" s="228">
        <v>243084688767</v>
      </c>
      <c r="AT53" s="228">
        <v>242253306045</v>
      </c>
      <c r="AU53" s="228">
        <v>243219348716</v>
      </c>
      <c r="AV53" s="228">
        <v>243150418161</v>
      </c>
      <c r="AW53" s="228">
        <v>242080797258</v>
      </c>
      <c r="AX53" s="228">
        <v>243143282863</v>
      </c>
      <c r="AY53" s="228">
        <v>243123704509</v>
      </c>
      <c r="AZ53" s="228">
        <v>242523759490</v>
      </c>
      <c r="BA53" s="228">
        <v>243230071493</v>
      </c>
      <c r="BB53" s="228">
        <v>242897394438</v>
      </c>
      <c r="BC53" s="228">
        <v>241949814083</v>
      </c>
      <c r="BD53" s="228">
        <v>242775946279</v>
      </c>
      <c r="BE53" s="228">
        <v>242515966086</v>
      </c>
      <c r="BF53" s="228">
        <v>241813379151</v>
      </c>
    </row>
    <row r="54" spans="2:58" x14ac:dyDescent="0.3">
      <c r="B54" s="1000" t="s">
        <v>641</v>
      </c>
      <c r="C54" s="1001"/>
      <c r="D54" s="205"/>
      <c r="E54" s="206"/>
      <c r="F54" s="207"/>
      <c r="G54" s="207"/>
      <c r="H54" s="207"/>
      <c r="I54" s="207"/>
      <c r="J54" s="206"/>
      <c r="K54" s="206"/>
      <c r="L54" s="206"/>
      <c r="M54" s="206"/>
      <c r="N54" s="206"/>
      <c r="O54" s="206"/>
      <c r="P54" s="206"/>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206"/>
      <c r="BF54" s="206"/>
    </row>
    <row r="55" spans="2:58" x14ac:dyDescent="0.3">
      <c r="B55" s="1000" t="s">
        <v>678</v>
      </c>
      <c r="C55" s="1001"/>
      <c r="D55" s="203">
        <f>SUM(D56:D58)</f>
        <v>12700000000</v>
      </c>
      <c r="E55" s="204">
        <v>12700000000</v>
      </c>
      <c r="F55" s="202"/>
      <c r="G55" s="207"/>
      <c r="H55" s="202"/>
      <c r="I55" s="202"/>
      <c r="J55" s="204">
        <v>12700000000</v>
      </c>
      <c r="K55" s="204">
        <v>12700000000</v>
      </c>
      <c r="L55" s="204">
        <v>12700000000</v>
      </c>
      <c r="M55" s="204">
        <v>12700000000</v>
      </c>
      <c r="N55" s="204">
        <v>12700000000</v>
      </c>
      <c r="O55" s="204">
        <v>12700000000</v>
      </c>
      <c r="P55" s="204">
        <v>12700000000</v>
      </c>
      <c r="Q55" s="204">
        <v>12700000000</v>
      </c>
      <c r="R55" s="204">
        <v>12700000000</v>
      </c>
      <c r="S55" s="204">
        <v>12700000000</v>
      </c>
      <c r="T55" s="204">
        <v>12700000000</v>
      </c>
      <c r="U55" s="204">
        <v>12700000000</v>
      </c>
      <c r="V55" s="204">
        <v>12700000000</v>
      </c>
      <c r="W55" s="204">
        <v>12700000000</v>
      </c>
      <c r="X55" s="204">
        <v>12700000000</v>
      </c>
      <c r="Y55" s="204">
        <v>12700000000</v>
      </c>
      <c r="Z55" s="204">
        <v>12700000000</v>
      </c>
      <c r="AA55" s="204">
        <v>12700000000</v>
      </c>
      <c r="AB55" s="204">
        <v>22350000000</v>
      </c>
      <c r="AC55" s="204">
        <v>22350000000</v>
      </c>
      <c r="AD55" s="204">
        <v>22350000000</v>
      </c>
      <c r="AE55" s="204">
        <v>22350000000</v>
      </c>
      <c r="AF55" s="204">
        <v>22350000000</v>
      </c>
      <c r="AG55" s="204">
        <v>22350000000</v>
      </c>
      <c r="AH55" s="204">
        <v>22350000000</v>
      </c>
      <c r="AI55" s="204">
        <v>22350000000</v>
      </c>
      <c r="AJ55" s="204">
        <v>22350000000</v>
      </c>
      <c r="AK55" s="204">
        <v>22350000000</v>
      </c>
      <c r="AL55" s="204">
        <v>22350000000</v>
      </c>
      <c r="AM55" s="204">
        <v>22350000000</v>
      </c>
      <c r="AN55" s="204">
        <v>22350000000</v>
      </c>
      <c r="AO55" s="204">
        <v>22350000000</v>
      </c>
      <c r="AP55" s="204">
        <v>22350000000</v>
      </c>
      <c r="AQ55" s="204">
        <v>22350000000</v>
      </c>
      <c r="AR55" s="204">
        <v>22350000000</v>
      </c>
      <c r="AS55" s="204">
        <v>22350000000</v>
      </c>
      <c r="AT55" s="204">
        <v>22350000000</v>
      </c>
      <c r="AU55" s="204">
        <v>22350000000</v>
      </c>
      <c r="AV55" s="204">
        <v>22350000000</v>
      </c>
      <c r="AW55" s="204">
        <v>22350000000</v>
      </c>
      <c r="AX55" s="204">
        <v>22350000000</v>
      </c>
      <c r="AY55" s="204">
        <v>22350000000</v>
      </c>
      <c r="AZ55" s="204">
        <v>22350000000</v>
      </c>
      <c r="BA55" s="204">
        <v>22350000000</v>
      </c>
      <c r="BB55" s="204">
        <v>22350000000</v>
      </c>
      <c r="BC55" s="204">
        <v>22350000000</v>
      </c>
      <c r="BD55" s="204">
        <v>22350000000</v>
      </c>
      <c r="BE55" s="204">
        <v>22350000000</v>
      </c>
      <c r="BF55" s="204">
        <v>22350000000</v>
      </c>
    </row>
    <row r="56" spans="2:58" x14ac:dyDescent="0.3">
      <c r="B56" s="208" t="s">
        <v>139</v>
      </c>
      <c r="C56" s="209" t="s">
        <v>613</v>
      </c>
      <c r="D56" s="205">
        <v>1500000000</v>
      </c>
      <c r="E56" s="206">
        <v>1500000000</v>
      </c>
      <c r="F56" s="207"/>
      <c r="G56" s="207"/>
      <c r="H56" s="207"/>
      <c r="I56" s="207"/>
      <c r="J56" s="206">
        <v>1500000000</v>
      </c>
      <c r="K56" s="206">
        <v>1500000000</v>
      </c>
      <c r="L56" s="206">
        <v>1500000000</v>
      </c>
      <c r="M56" s="206">
        <v>1500000000</v>
      </c>
      <c r="N56" s="206">
        <v>1500000000</v>
      </c>
      <c r="O56" s="206">
        <v>1500000000</v>
      </c>
      <c r="P56" s="206">
        <v>1500000000</v>
      </c>
      <c r="Q56" s="206">
        <v>1500000000</v>
      </c>
      <c r="R56" s="206">
        <v>1500000000</v>
      </c>
      <c r="S56" s="206">
        <v>1500000000</v>
      </c>
      <c r="T56" s="206">
        <v>1500000000</v>
      </c>
      <c r="U56" s="206">
        <v>1500000000</v>
      </c>
      <c r="V56" s="206">
        <v>1500000000</v>
      </c>
      <c r="W56" s="206">
        <v>1500000000</v>
      </c>
      <c r="X56" s="206">
        <v>1500000000</v>
      </c>
      <c r="Y56" s="206">
        <v>1500000000</v>
      </c>
      <c r="Z56" s="206">
        <v>1500000000</v>
      </c>
      <c r="AA56" s="206">
        <v>1500000000</v>
      </c>
      <c r="AB56" s="206">
        <v>1250000000</v>
      </c>
      <c r="AC56" s="206">
        <v>1250000000</v>
      </c>
      <c r="AD56" s="206">
        <v>1250000000</v>
      </c>
      <c r="AE56" s="206">
        <v>1250000000</v>
      </c>
      <c r="AF56" s="206">
        <v>1250000000</v>
      </c>
      <c r="AG56" s="206">
        <v>1250000000</v>
      </c>
      <c r="AH56" s="206">
        <v>1250000000</v>
      </c>
      <c r="AI56" s="206">
        <v>1250000000</v>
      </c>
      <c r="AJ56" s="206">
        <v>1250000000</v>
      </c>
      <c r="AK56" s="206">
        <v>1250000000</v>
      </c>
      <c r="AL56" s="206">
        <v>1250000000</v>
      </c>
      <c r="AM56" s="206">
        <v>1250000000</v>
      </c>
      <c r="AN56" s="206">
        <v>1250000000</v>
      </c>
      <c r="AO56" s="206">
        <v>1250000000</v>
      </c>
      <c r="AP56" s="206">
        <v>1250000000</v>
      </c>
      <c r="AQ56" s="206">
        <v>1250000000</v>
      </c>
      <c r="AR56" s="206">
        <v>1250000000</v>
      </c>
      <c r="AS56" s="206">
        <v>1250000000</v>
      </c>
      <c r="AT56" s="206">
        <v>1250000000</v>
      </c>
      <c r="AU56" s="206">
        <v>1250000000</v>
      </c>
      <c r="AV56" s="206">
        <v>1250000000</v>
      </c>
      <c r="AW56" s="206">
        <v>1250000000</v>
      </c>
      <c r="AX56" s="206">
        <v>1250000000</v>
      </c>
      <c r="AY56" s="206">
        <v>1250000000</v>
      </c>
      <c r="AZ56" s="206">
        <v>1250000000</v>
      </c>
      <c r="BA56" s="206">
        <v>1250000000</v>
      </c>
      <c r="BB56" s="206">
        <v>1250000000</v>
      </c>
      <c r="BC56" s="206">
        <v>1250000000</v>
      </c>
      <c r="BD56" s="206">
        <v>1250000000</v>
      </c>
      <c r="BE56" s="206">
        <v>1250000000</v>
      </c>
      <c r="BF56" s="206">
        <v>1250000000</v>
      </c>
    </row>
    <row r="57" spans="2:58" x14ac:dyDescent="0.3">
      <c r="B57" s="208" t="s">
        <v>145</v>
      </c>
      <c r="C57" s="209" t="s">
        <v>364</v>
      </c>
      <c r="D57" s="205">
        <v>9200000000</v>
      </c>
      <c r="E57" s="206">
        <v>9200000000</v>
      </c>
      <c r="F57" s="207"/>
      <c r="G57" s="207"/>
      <c r="H57" s="207"/>
      <c r="I57" s="207"/>
      <c r="J57" s="206">
        <v>9200000000</v>
      </c>
      <c r="K57" s="206">
        <v>9200000000</v>
      </c>
      <c r="L57" s="206">
        <v>9200000000</v>
      </c>
      <c r="M57" s="206">
        <v>9200000000</v>
      </c>
      <c r="N57" s="206">
        <v>9200000000</v>
      </c>
      <c r="O57" s="206">
        <v>9200000000</v>
      </c>
      <c r="P57" s="206">
        <v>9200000000</v>
      </c>
      <c r="Q57" s="206">
        <v>9200000000</v>
      </c>
      <c r="R57" s="206">
        <v>9200000000</v>
      </c>
      <c r="S57" s="206">
        <v>9200000000</v>
      </c>
      <c r="T57" s="206">
        <v>9200000000</v>
      </c>
      <c r="U57" s="206">
        <v>9200000000</v>
      </c>
      <c r="V57" s="206">
        <v>9200000000</v>
      </c>
      <c r="W57" s="206">
        <v>9200000000</v>
      </c>
      <c r="X57" s="206">
        <v>9200000000</v>
      </c>
      <c r="Y57" s="206">
        <v>9200000000</v>
      </c>
      <c r="Z57" s="206">
        <v>9200000000</v>
      </c>
      <c r="AA57" s="206">
        <v>9200000000</v>
      </c>
      <c r="AB57" s="206">
        <v>16100000000</v>
      </c>
      <c r="AC57" s="206">
        <v>16100000000</v>
      </c>
      <c r="AD57" s="206">
        <v>16100000000</v>
      </c>
      <c r="AE57" s="206">
        <v>16100000000</v>
      </c>
      <c r="AF57" s="206">
        <v>16100000000</v>
      </c>
      <c r="AG57" s="206">
        <v>16100000000</v>
      </c>
      <c r="AH57" s="206">
        <v>16100000000</v>
      </c>
      <c r="AI57" s="206">
        <v>16100000000</v>
      </c>
      <c r="AJ57" s="206">
        <v>16100000000</v>
      </c>
      <c r="AK57" s="206">
        <v>16100000000</v>
      </c>
      <c r="AL57" s="206">
        <v>16100000000</v>
      </c>
      <c r="AM57" s="206">
        <v>16100000000</v>
      </c>
      <c r="AN57" s="206">
        <v>16100000000</v>
      </c>
      <c r="AO57" s="206">
        <v>16100000000</v>
      </c>
      <c r="AP57" s="206">
        <v>16100000000</v>
      </c>
      <c r="AQ57" s="206">
        <v>16100000000</v>
      </c>
      <c r="AR57" s="206">
        <v>16100000000</v>
      </c>
      <c r="AS57" s="206">
        <v>16100000000</v>
      </c>
      <c r="AT57" s="206">
        <v>16100000000</v>
      </c>
      <c r="AU57" s="206">
        <v>16100000000</v>
      </c>
      <c r="AV57" s="206">
        <v>16100000000</v>
      </c>
      <c r="AW57" s="206">
        <v>16100000000</v>
      </c>
      <c r="AX57" s="206">
        <v>16100000000</v>
      </c>
      <c r="AY57" s="206">
        <v>16100000000</v>
      </c>
      <c r="AZ57" s="206">
        <v>16100000000</v>
      </c>
      <c r="BA57" s="206">
        <v>16100000000</v>
      </c>
      <c r="BB57" s="206">
        <v>16100000000</v>
      </c>
      <c r="BC57" s="206">
        <v>16100000000</v>
      </c>
      <c r="BD57" s="206">
        <v>16100000000</v>
      </c>
      <c r="BE57" s="206">
        <v>16100000000</v>
      </c>
      <c r="BF57" s="206">
        <v>16100000000</v>
      </c>
    </row>
    <row r="58" spans="2:58" x14ac:dyDescent="0.3">
      <c r="B58" s="208" t="s">
        <v>181</v>
      </c>
      <c r="C58" s="209" t="s">
        <v>362</v>
      </c>
      <c r="D58" s="205">
        <v>2000000000</v>
      </c>
      <c r="E58" s="206">
        <v>2000000000</v>
      </c>
      <c r="F58" s="207"/>
      <c r="G58" s="207"/>
      <c r="H58" s="207"/>
      <c r="I58" s="207"/>
      <c r="J58" s="206">
        <v>2000000000</v>
      </c>
      <c r="K58" s="206">
        <v>2000000000</v>
      </c>
      <c r="L58" s="206">
        <v>2000000000</v>
      </c>
      <c r="M58" s="206">
        <v>2000000000</v>
      </c>
      <c r="N58" s="206">
        <v>2000000000</v>
      </c>
      <c r="O58" s="206">
        <v>2000000000</v>
      </c>
      <c r="P58" s="206">
        <v>2000000000</v>
      </c>
      <c r="Q58" s="206">
        <v>2000000000</v>
      </c>
      <c r="R58" s="206">
        <v>2000000000</v>
      </c>
      <c r="S58" s="206">
        <v>2000000000</v>
      </c>
      <c r="T58" s="206">
        <v>2000000000</v>
      </c>
      <c r="U58" s="206">
        <v>2000000000</v>
      </c>
      <c r="V58" s="206">
        <v>2000000000</v>
      </c>
      <c r="W58" s="206">
        <v>2000000000</v>
      </c>
      <c r="X58" s="206">
        <v>2000000000</v>
      </c>
      <c r="Y58" s="206">
        <v>2000000000</v>
      </c>
      <c r="Z58" s="206">
        <v>2000000000</v>
      </c>
      <c r="AA58" s="206">
        <v>2000000000</v>
      </c>
      <c r="AB58" s="206">
        <v>5000000000</v>
      </c>
      <c r="AC58" s="206">
        <v>5000000000</v>
      </c>
      <c r="AD58" s="206">
        <v>5000000000</v>
      </c>
      <c r="AE58" s="206">
        <v>5000000000</v>
      </c>
      <c r="AF58" s="206">
        <v>5000000000</v>
      </c>
      <c r="AG58" s="206">
        <v>5000000000</v>
      </c>
      <c r="AH58" s="206">
        <v>5000000000</v>
      </c>
      <c r="AI58" s="206">
        <v>5000000000</v>
      </c>
      <c r="AJ58" s="206">
        <v>5000000000</v>
      </c>
      <c r="AK58" s="206">
        <v>5000000000</v>
      </c>
      <c r="AL58" s="206">
        <v>5000000000</v>
      </c>
      <c r="AM58" s="206">
        <v>5000000000</v>
      </c>
      <c r="AN58" s="206">
        <v>5000000000</v>
      </c>
      <c r="AO58" s="206">
        <v>5000000000</v>
      </c>
      <c r="AP58" s="206">
        <v>5000000000</v>
      </c>
      <c r="AQ58" s="206">
        <v>5000000000</v>
      </c>
      <c r="AR58" s="206">
        <v>5000000000</v>
      </c>
      <c r="AS58" s="206">
        <v>5000000000</v>
      </c>
      <c r="AT58" s="206">
        <v>5000000000</v>
      </c>
      <c r="AU58" s="206">
        <v>5000000000</v>
      </c>
      <c r="AV58" s="206">
        <v>5000000000</v>
      </c>
      <c r="AW58" s="206">
        <v>5000000000</v>
      </c>
      <c r="AX58" s="206">
        <v>5000000000</v>
      </c>
      <c r="AY58" s="206">
        <v>5000000000</v>
      </c>
      <c r="AZ58" s="206">
        <v>5000000000</v>
      </c>
      <c r="BA58" s="206">
        <v>5000000000</v>
      </c>
      <c r="BB58" s="206">
        <v>5000000000</v>
      </c>
      <c r="BC58" s="206">
        <v>5000000000</v>
      </c>
      <c r="BD58" s="206">
        <v>5000000000</v>
      </c>
      <c r="BE58" s="206">
        <v>5000000000</v>
      </c>
      <c r="BF58" s="206">
        <v>5000000000</v>
      </c>
    </row>
    <row r="59" spans="2:58" x14ac:dyDescent="0.3">
      <c r="B59" s="1000" t="s">
        <v>679</v>
      </c>
      <c r="C59" s="1001"/>
      <c r="D59" s="203">
        <f>SUM(D60:D62)</f>
        <v>0</v>
      </c>
      <c r="E59" s="204">
        <v>0</v>
      </c>
      <c r="F59" s="202"/>
      <c r="G59" s="207"/>
      <c r="H59" s="202"/>
      <c r="I59" s="202"/>
      <c r="J59" s="204">
        <v>0</v>
      </c>
      <c r="K59" s="204">
        <v>0</v>
      </c>
      <c r="L59" s="204">
        <v>0</v>
      </c>
      <c r="M59" s="204">
        <v>0</v>
      </c>
      <c r="N59" s="204">
        <v>0</v>
      </c>
      <c r="O59" s="204">
        <v>0</v>
      </c>
      <c r="P59" s="204">
        <v>0</v>
      </c>
      <c r="Q59" s="204">
        <v>0</v>
      </c>
      <c r="R59" s="204">
        <v>0</v>
      </c>
      <c r="S59" s="204">
        <v>0</v>
      </c>
      <c r="T59" s="204">
        <v>0</v>
      </c>
      <c r="U59" s="204">
        <v>0</v>
      </c>
      <c r="V59" s="204">
        <v>-127902478828</v>
      </c>
      <c r="W59" s="204">
        <v>-127902478828</v>
      </c>
      <c r="X59" s="204">
        <v>-127902478828</v>
      </c>
      <c r="Y59" s="204">
        <v>-127902478828</v>
      </c>
      <c r="Z59" s="204">
        <v>-127902478828</v>
      </c>
      <c r="AA59" s="204">
        <v>-127902478828</v>
      </c>
      <c r="AB59" s="204">
        <v>0</v>
      </c>
      <c r="AC59" s="204">
        <v>0</v>
      </c>
      <c r="AD59" s="204">
        <v>0</v>
      </c>
      <c r="AE59" s="204">
        <v>0</v>
      </c>
      <c r="AF59" s="204">
        <v>0</v>
      </c>
      <c r="AG59" s="204">
        <v>0</v>
      </c>
      <c r="AH59" s="204">
        <v>0</v>
      </c>
      <c r="AI59" s="204">
        <v>0</v>
      </c>
      <c r="AJ59" s="204">
        <v>0</v>
      </c>
      <c r="AK59" s="204">
        <v>0</v>
      </c>
      <c r="AL59" s="204">
        <v>0</v>
      </c>
      <c r="AM59" s="204">
        <v>0</v>
      </c>
      <c r="AN59" s="204">
        <v>0</v>
      </c>
      <c r="AO59" s="204">
        <v>0</v>
      </c>
      <c r="AP59" s="204">
        <v>0</v>
      </c>
      <c r="AQ59" s="204">
        <v>0</v>
      </c>
      <c r="AR59" s="204">
        <v>0</v>
      </c>
      <c r="AS59" s="204">
        <v>0</v>
      </c>
      <c r="AT59" s="204">
        <v>0</v>
      </c>
      <c r="AU59" s="204">
        <v>0</v>
      </c>
      <c r="AV59" s="204">
        <v>0</v>
      </c>
      <c r="AW59" s="204">
        <v>0</v>
      </c>
      <c r="AX59" s="204">
        <v>0</v>
      </c>
      <c r="AY59" s="204">
        <v>0</v>
      </c>
      <c r="AZ59" s="204">
        <v>0</v>
      </c>
      <c r="BA59" s="204">
        <v>0</v>
      </c>
      <c r="BB59" s="204">
        <v>0</v>
      </c>
      <c r="BC59" s="204">
        <v>0</v>
      </c>
      <c r="BD59" s="204">
        <v>0</v>
      </c>
      <c r="BE59" s="204">
        <v>0</v>
      </c>
      <c r="BF59" s="204">
        <v>0</v>
      </c>
    </row>
    <row r="60" spans="2:58" x14ac:dyDescent="0.3">
      <c r="B60" s="208" t="s">
        <v>139</v>
      </c>
      <c r="C60" s="209" t="s">
        <v>335</v>
      </c>
      <c r="D60" s="205">
        <v>0</v>
      </c>
      <c r="E60" s="206">
        <v>0</v>
      </c>
      <c r="F60" s="207"/>
      <c r="G60" s="207"/>
      <c r="H60" s="207"/>
      <c r="I60" s="207"/>
      <c r="J60" s="206">
        <v>0</v>
      </c>
      <c r="K60" s="206">
        <v>0</v>
      </c>
      <c r="L60" s="206">
        <v>0</v>
      </c>
      <c r="M60" s="206">
        <v>0</v>
      </c>
      <c r="N60" s="206">
        <v>0</v>
      </c>
      <c r="O60" s="206">
        <v>0</v>
      </c>
      <c r="P60" s="206">
        <v>0</v>
      </c>
      <c r="Q60" s="206">
        <v>0</v>
      </c>
      <c r="R60" s="206">
        <v>0</v>
      </c>
      <c r="S60" s="206">
        <v>0</v>
      </c>
      <c r="T60" s="206">
        <v>0</v>
      </c>
      <c r="U60" s="206">
        <v>0</v>
      </c>
      <c r="V60" s="206">
        <v>0</v>
      </c>
      <c r="W60" s="206">
        <v>0</v>
      </c>
      <c r="X60" s="206">
        <v>0</v>
      </c>
      <c r="Y60" s="206">
        <v>0</v>
      </c>
      <c r="Z60" s="206">
        <v>0</v>
      </c>
      <c r="AA60" s="206">
        <v>0</v>
      </c>
      <c r="AB60" s="206">
        <v>0</v>
      </c>
      <c r="AC60" s="206">
        <v>0</v>
      </c>
      <c r="AD60" s="206">
        <v>0</v>
      </c>
      <c r="AE60" s="206">
        <v>0</v>
      </c>
      <c r="AF60" s="206">
        <v>0</v>
      </c>
      <c r="AG60" s="206">
        <v>0</v>
      </c>
      <c r="AH60" s="206">
        <v>0</v>
      </c>
      <c r="AI60" s="206">
        <v>0</v>
      </c>
      <c r="AJ60" s="206">
        <v>0</v>
      </c>
      <c r="AK60" s="206">
        <v>0</v>
      </c>
      <c r="AL60" s="206">
        <v>0</v>
      </c>
      <c r="AM60" s="206">
        <v>0</v>
      </c>
      <c r="AN60" s="206">
        <v>0</v>
      </c>
      <c r="AO60" s="206">
        <v>0</v>
      </c>
      <c r="AP60" s="206">
        <v>0</v>
      </c>
      <c r="AQ60" s="206">
        <v>0</v>
      </c>
      <c r="AR60" s="206">
        <v>0</v>
      </c>
      <c r="AS60" s="206">
        <v>0</v>
      </c>
      <c r="AT60" s="206">
        <v>0</v>
      </c>
      <c r="AU60" s="206">
        <v>0</v>
      </c>
      <c r="AV60" s="206">
        <v>0</v>
      </c>
      <c r="AW60" s="206">
        <v>0</v>
      </c>
      <c r="AX60" s="206">
        <v>0</v>
      </c>
      <c r="AY60" s="206">
        <v>0</v>
      </c>
      <c r="AZ60" s="206">
        <v>0</v>
      </c>
      <c r="BA60" s="206">
        <v>0</v>
      </c>
      <c r="BB60" s="206">
        <v>0</v>
      </c>
      <c r="BC60" s="206">
        <v>0</v>
      </c>
      <c r="BD60" s="206">
        <v>0</v>
      </c>
      <c r="BE60" s="206">
        <v>0</v>
      </c>
      <c r="BF60" s="206">
        <v>0</v>
      </c>
    </row>
    <row r="61" spans="2:58" x14ac:dyDescent="0.3">
      <c r="B61" s="208" t="s">
        <v>145</v>
      </c>
      <c r="C61" s="209" t="s">
        <v>618</v>
      </c>
      <c r="D61" s="205">
        <v>0</v>
      </c>
      <c r="E61" s="206">
        <v>0</v>
      </c>
      <c r="F61" s="207"/>
      <c r="G61" s="207"/>
      <c r="H61" s="207"/>
      <c r="I61" s="207"/>
      <c r="J61" s="206">
        <v>0</v>
      </c>
      <c r="K61" s="206">
        <v>0</v>
      </c>
      <c r="L61" s="206">
        <v>0</v>
      </c>
      <c r="M61" s="206">
        <v>0</v>
      </c>
      <c r="N61" s="206">
        <v>0</v>
      </c>
      <c r="O61" s="206">
        <v>0</v>
      </c>
      <c r="P61" s="206">
        <v>0</v>
      </c>
      <c r="Q61" s="206">
        <v>0</v>
      </c>
      <c r="R61" s="206">
        <v>0</v>
      </c>
      <c r="S61" s="206">
        <v>0</v>
      </c>
      <c r="T61" s="206">
        <v>0</v>
      </c>
      <c r="U61" s="206">
        <v>0</v>
      </c>
      <c r="V61" s="206">
        <v>0</v>
      </c>
      <c r="W61" s="206">
        <v>0</v>
      </c>
      <c r="X61" s="206">
        <v>0</v>
      </c>
      <c r="Y61" s="206">
        <v>0</v>
      </c>
      <c r="Z61" s="206">
        <v>0</v>
      </c>
      <c r="AA61" s="206">
        <v>0</v>
      </c>
      <c r="AB61" s="206">
        <v>0</v>
      </c>
      <c r="AC61" s="206">
        <v>0</v>
      </c>
      <c r="AD61" s="206">
        <v>0</v>
      </c>
      <c r="AE61" s="206">
        <v>0</v>
      </c>
      <c r="AF61" s="206">
        <v>0</v>
      </c>
      <c r="AG61" s="206">
        <v>0</v>
      </c>
      <c r="AH61" s="206">
        <v>0</v>
      </c>
      <c r="AI61" s="206">
        <v>0</v>
      </c>
      <c r="AJ61" s="206">
        <v>0</v>
      </c>
      <c r="AK61" s="206">
        <v>0</v>
      </c>
      <c r="AL61" s="206">
        <v>0</v>
      </c>
      <c r="AM61" s="206">
        <v>0</v>
      </c>
      <c r="AN61" s="206">
        <v>0</v>
      </c>
      <c r="AO61" s="206">
        <v>0</v>
      </c>
      <c r="AP61" s="206">
        <v>0</v>
      </c>
      <c r="AQ61" s="206">
        <v>0</v>
      </c>
      <c r="AR61" s="206">
        <v>0</v>
      </c>
      <c r="AS61" s="206">
        <v>0</v>
      </c>
      <c r="AT61" s="206">
        <v>0</v>
      </c>
      <c r="AU61" s="206">
        <v>0</v>
      </c>
      <c r="AV61" s="206">
        <v>0</v>
      </c>
      <c r="AW61" s="206">
        <v>0</v>
      </c>
      <c r="AX61" s="206">
        <v>0</v>
      </c>
      <c r="AY61" s="206">
        <v>0</v>
      </c>
      <c r="AZ61" s="206">
        <v>0</v>
      </c>
      <c r="BA61" s="206">
        <v>0</v>
      </c>
      <c r="BB61" s="206">
        <v>0</v>
      </c>
      <c r="BC61" s="206">
        <v>0</v>
      </c>
      <c r="BD61" s="206">
        <v>0</v>
      </c>
      <c r="BE61" s="206">
        <v>0</v>
      </c>
      <c r="BF61" s="206">
        <v>0</v>
      </c>
    </row>
    <row r="62" spans="2:58" x14ac:dyDescent="0.3">
      <c r="B62" s="208" t="s">
        <v>181</v>
      </c>
      <c r="C62" s="209" t="s">
        <v>416</v>
      </c>
      <c r="D62" s="205">
        <v>0</v>
      </c>
      <c r="E62" s="206">
        <v>0</v>
      </c>
      <c r="F62" s="207"/>
      <c r="G62" s="207"/>
      <c r="H62" s="207"/>
      <c r="I62" s="207"/>
      <c r="J62" s="206">
        <v>0</v>
      </c>
      <c r="K62" s="206">
        <v>0</v>
      </c>
      <c r="L62" s="206">
        <v>0</v>
      </c>
      <c r="M62" s="206">
        <v>0</v>
      </c>
      <c r="N62" s="206">
        <v>0</v>
      </c>
      <c r="O62" s="206">
        <v>0</v>
      </c>
      <c r="P62" s="206">
        <v>0</v>
      </c>
      <c r="Q62" s="206">
        <v>0</v>
      </c>
      <c r="R62" s="206">
        <v>0</v>
      </c>
      <c r="S62" s="206">
        <v>0</v>
      </c>
      <c r="T62" s="206">
        <v>0</v>
      </c>
      <c r="U62" s="206">
        <v>0</v>
      </c>
      <c r="V62" s="206">
        <v>-127902478828</v>
      </c>
      <c r="W62" s="206">
        <v>-127902478828</v>
      </c>
      <c r="X62" s="206">
        <v>-127902478828</v>
      </c>
      <c r="Y62" s="206">
        <v>-127902478828</v>
      </c>
      <c r="Z62" s="206">
        <v>-127902478828</v>
      </c>
      <c r="AA62" s="206">
        <v>-127902478828</v>
      </c>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206"/>
      <c r="BF62" s="206"/>
    </row>
    <row r="63" spans="2:58" x14ac:dyDescent="0.3">
      <c r="B63" s="1000" t="s">
        <v>361</v>
      </c>
      <c r="C63" s="1001"/>
      <c r="D63" s="203">
        <f>D64</f>
        <v>33001343350</v>
      </c>
      <c r="E63" s="204">
        <v>33001343350</v>
      </c>
      <c r="F63" s="202"/>
      <c r="G63" s="207"/>
      <c r="H63" s="202"/>
      <c r="I63" s="202"/>
      <c r="J63" s="204">
        <v>33001343350</v>
      </c>
      <c r="K63" s="204">
        <v>33001343350</v>
      </c>
      <c r="L63" s="204">
        <v>33001343350</v>
      </c>
      <c r="M63" s="204">
        <v>33001343350</v>
      </c>
      <c r="N63" s="204">
        <v>33001343350</v>
      </c>
      <c r="O63" s="204">
        <v>33001343350</v>
      </c>
      <c r="P63" s="204">
        <v>33001343350</v>
      </c>
      <c r="Q63" s="204">
        <v>33001343350</v>
      </c>
      <c r="R63" s="204">
        <v>33001343350</v>
      </c>
      <c r="S63" s="204">
        <v>33001343350</v>
      </c>
      <c r="T63" s="204">
        <v>33001343350</v>
      </c>
      <c r="U63" s="204">
        <v>33001343350</v>
      </c>
      <c r="V63" s="204">
        <v>171304659240</v>
      </c>
      <c r="W63" s="204">
        <v>171304659240</v>
      </c>
      <c r="X63" s="204">
        <v>171304659240</v>
      </c>
      <c r="Y63" s="204">
        <v>171304659240</v>
      </c>
      <c r="Z63" s="204">
        <v>171304659240</v>
      </c>
      <c r="AA63" s="204">
        <v>171304659240</v>
      </c>
      <c r="AB63" s="204">
        <v>65068559240</v>
      </c>
      <c r="AC63" s="204">
        <v>65068559240</v>
      </c>
      <c r="AD63" s="204">
        <v>65068559240</v>
      </c>
      <c r="AE63" s="204">
        <v>65068559240</v>
      </c>
      <c r="AF63" s="204">
        <v>65068559240</v>
      </c>
      <c r="AG63" s="204">
        <v>65068559240</v>
      </c>
      <c r="AH63" s="204">
        <v>65068559240</v>
      </c>
      <c r="AI63" s="204">
        <v>65068559240</v>
      </c>
      <c r="AJ63" s="204">
        <v>65068559240</v>
      </c>
      <c r="AK63" s="204">
        <v>65068559240</v>
      </c>
      <c r="AL63" s="204">
        <v>65068559240</v>
      </c>
      <c r="AM63" s="204">
        <v>65068559240</v>
      </c>
      <c r="AN63" s="204">
        <v>65068559240</v>
      </c>
      <c r="AO63" s="204">
        <v>65068559240</v>
      </c>
      <c r="AP63" s="204">
        <v>65068559240</v>
      </c>
      <c r="AQ63" s="204">
        <v>65068559240</v>
      </c>
      <c r="AR63" s="204">
        <v>65068559240</v>
      </c>
      <c r="AS63" s="204">
        <v>65068559240</v>
      </c>
      <c r="AT63" s="204">
        <v>65068559240</v>
      </c>
      <c r="AU63" s="204">
        <v>65068559240</v>
      </c>
      <c r="AV63" s="204">
        <v>65068559240</v>
      </c>
      <c r="AW63" s="204">
        <v>65068559240</v>
      </c>
      <c r="AX63" s="204">
        <v>65068559240</v>
      </c>
      <c r="AY63" s="204">
        <v>65068559240</v>
      </c>
      <c r="AZ63" s="204">
        <v>65068559240</v>
      </c>
      <c r="BA63" s="204">
        <v>65068559240</v>
      </c>
      <c r="BB63" s="204">
        <v>65068559240</v>
      </c>
      <c r="BC63" s="204">
        <v>65068559240</v>
      </c>
      <c r="BD63" s="204">
        <v>65068559240</v>
      </c>
      <c r="BE63" s="204">
        <v>65068559240</v>
      </c>
      <c r="BF63" s="204">
        <v>65068559240</v>
      </c>
    </row>
    <row r="64" spans="2:58" x14ac:dyDescent="0.3">
      <c r="B64" s="208" t="s">
        <v>139</v>
      </c>
      <c r="C64" s="209" t="s">
        <v>579</v>
      </c>
      <c r="D64" s="205">
        <v>33001343350</v>
      </c>
      <c r="E64" s="206">
        <v>33001343350</v>
      </c>
      <c r="F64" s="207"/>
      <c r="G64" s="207"/>
      <c r="H64" s="207"/>
      <c r="I64" s="207"/>
      <c r="J64" s="206">
        <v>33001343350</v>
      </c>
      <c r="K64" s="206">
        <v>33001343350</v>
      </c>
      <c r="L64" s="206">
        <v>33001343350</v>
      </c>
      <c r="M64" s="206">
        <v>33001343350</v>
      </c>
      <c r="N64" s="206">
        <v>33001343350</v>
      </c>
      <c r="O64" s="206">
        <v>33001343350</v>
      </c>
      <c r="P64" s="206">
        <v>33001343350</v>
      </c>
      <c r="Q64" s="206">
        <v>33001343350</v>
      </c>
      <c r="R64" s="206">
        <v>33001343350</v>
      </c>
      <c r="S64" s="206">
        <v>33001343350</v>
      </c>
      <c r="T64" s="206">
        <v>33001343350</v>
      </c>
      <c r="U64" s="206">
        <v>33001343350</v>
      </c>
      <c r="V64" s="206">
        <v>171304659240</v>
      </c>
      <c r="W64" s="206">
        <v>171304659240</v>
      </c>
      <c r="X64" s="206">
        <v>171304659240</v>
      </c>
      <c r="Y64" s="206">
        <v>171304659240</v>
      </c>
      <c r="Z64" s="206">
        <v>171304659240</v>
      </c>
      <c r="AA64" s="206">
        <v>171304659240</v>
      </c>
      <c r="AB64" s="206">
        <v>65068559240</v>
      </c>
      <c r="AC64" s="206">
        <v>65068559240</v>
      </c>
      <c r="AD64" s="206">
        <v>65068559240</v>
      </c>
      <c r="AE64" s="206">
        <v>65068559240</v>
      </c>
      <c r="AF64" s="206">
        <v>65068559240</v>
      </c>
      <c r="AG64" s="206">
        <v>65068559240</v>
      </c>
      <c r="AH64" s="206">
        <v>65068559240</v>
      </c>
      <c r="AI64" s="206">
        <v>65068559240</v>
      </c>
      <c r="AJ64" s="206">
        <v>65068559240</v>
      </c>
      <c r="AK64" s="206">
        <v>65068559240</v>
      </c>
      <c r="AL64" s="206">
        <v>65068559240</v>
      </c>
      <c r="AM64" s="206">
        <v>65068559240</v>
      </c>
      <c r="AN64" s="206">
        <v>65068559240</v>
      </c>
      <c r="AO64" s="206">
        <v>65068559240</v>
      </c>
      <c r="AP64" s="206">
        <v>65068559240</v>
      </c>
      <c r="AQ64" s="206">
        <v>65068559240</v>
      </c>
      <c r="AR64" s="206">
        <v>65068559240</v>
      </c>
      <c r="AS64" s="206">
        <v>65068559240</v>
      </c>
      <c r="AT64" s="206">
        <v>65068559240</v>
      </c>
      <c r="AU64" s="206">
        <v>65068559240</v>
      </c>
      <c r="AV64" s="206">
        <v>65068559240</v>
      </c>
      <c r="AW64" s="206">
        <v>65068559240</v>
      </c>
      <c r="AX64" s="206">
        <v>65068559240</v>
      </c>
      <c r="AY64" s="206">
        <v>65068559240</v>
      </c>
      <c r="AZ64" s="206">
        <v>65068559240</v>
      </c>
      <c r="BA64" s="206">
        <v>65068559240</v>
      </c>
      <c r="BB64" s="206">
        <v>65068559240</v>
      </c>
      <c r="BC64" s="206">
        <v>65068559240</v>
      </c>
      <c r="BD64" s="206">
        <v>65068559240</v>
      </c>
      <c r="BE64" s="206">
        <v>65068559240</v>
      </c>
      <c r="BF64" s="206">
        <v>65068559240</v>
      </c>
    </row>
    <row r="65" spans="2:58" x14ac:dyDescent="0.3">
      <c r="B65" s="1000" t="s">
        <v>746</v>
      </c>
      <c r="C65" s="1001"/>
      <c r="D65" s="203">
        <f>D66</f>
        <v>100101092722</v>
      </c>
      <c r="E65" s="204">
        <v>100101092722</v>
      </c>
      <c r="F65" s="202"/>
      <c r="G65" s="207"/>
      <c r="H65" s="202"/>
      <c r="I65" s="202"/>
      <c r="J65" s="204">
        <v>100101092722</v>
      </c>
      <c r="K65" s="204">
        <v>100101092722</v>
      </c>
      <c r="L65" s="204">
        <v>100101092722</v>
      </c>
      <c r="M65" s="204">
        <v>100101092722</v>
      </c>
      <c r="N65" s="204">
        <v>100101092722</v>
      </c>
      <c r="O65" s="204">
        <v>100101092722</v>
      </c>
      <c r="P65" s="204">
        <v>100101092722</v>
      </c>
      <c r="Q65" s="204">
        <v>100101092722</v>
      </c>
      <c r="R65" s="204">
        <v>100101092722</v>
      </c>
      <c r="S65" s="204">
        <v>100101092722</v>
      </c>
      <c r="T65" s="204">
        <v>100101092722</v>
      </c>
      <c r="U65" s="204">
        <v>100101092722</v>
      </c>
      <c r="V65" s="204">
        <v>100101092722</v>
      </c>
      <c r="W65" s="204">
        <v>100101092722</v>
      </c>
      <c r="X65" s="204">
        <v>100101092722</v>
      </c>
      <c r="Y65" s="204">
        <v>100101092722</v>
      </c>
      <c r="Z65" s="204">
        <v>100101092722</v>
      </c>
      <c r="AA65" s="204">
        <v>100101092722</v>
      </c>
      <c r="AB65" s="204">
        <v>65068559240</v>
      </c>
      <c r="AC65" s="204">
        <v>65068559240</v>
      </c>
      <c r="AD65" s="204">
        <v>65068559240</v>
      </c>
      <c r="AE65" s="204">
        <v>65068559240</v>
      </c>
      <c r="AF65" s="204">
        <v>65068559240</v>
      </c>
      <c r="AG65" s="204">
        <v>65068559240</v>
      </c>
      <c r="AH65" s="204">
        <v>65068559240</v>
      </c>
      <c r="AI65" s="204">
        <v>65068559240</v>
      </c>
      <c r="AJ65" s="204">
        <v>65068559240</v>
      </c>
      <c r="AK65" s="204">
        <v>65068559240</v>
      </c>
      <c r="AL65" s="204">
        <v>65068559240</v>
      </c>
      <c r="AM65" s="204">
        <v>65068559240</v>
      </c>
      <c r="AN65" s="204">
        <v>65068559240</v>
      </c>
      <c r="AO65" s="204">
        <v>65068559240</v>
      </c>
      <c r="AP65" s="204">
        <v>65068559240</v>
      </c>
      <c r="AQ65" s="204">
        <v>65068559240</v>
      </c>
      <c r="AR65" s="204">
        <v>65068559240</v>
      </c>
      <c r="AS65" s="204">
        <v>65068559240</v>
      </c>
      <c r="AT65" s="204">
        <v>65068559240</v>
      </c>
      <c r="AU65" s="204">
        <v>65068559240</v>
      </c>
      <c r="AV65" s="204">
        <v>65068559240</v>
      </c>
      <c r="AW65" s="204">
        <v>65068559240</v>
      </c>
      <c r="AX65" s="204">
        <v>65068559240</v>
      </c>
      <c r="AY65" s="204">
        <v>65068559240</v>
      </c>
      <c r="AZ65" s="204">
        <v>65068559240</v>
      </c>
      <c r="BA65" s="204">
        <v>65068559240</v>
      </c>
      <c r="BB65" s="204">
        <v>65068559240</v>
      </c>
      <c r="BC65" s="204">
        <v>65068559240</v>
      </c>
      <c r="BD65" s="204">
        <v>65068559240</v>
      </c>
      <c r="BE65" s="204">
        <v>65068559240</v>
      </c>
      <c r="BF65" s="204">
        <v>65068559240</v>
      </c>
    </row>
    <row r="66" spans="2:58" x14ac:dyDescent="0.3">
      <c r="B66" s="208" t="s">
        <v>139</v>
      </c>
      <c r="C66" s="209" t="s">
        <v>601</v>
      </c>
      <c r="D66" s="205">
        <v>100101092722</v>
      </c>
      <c r="E66" s="206">
        <v>100101092722</v>
      </c>
      <c r="F66" s="207"/>
      <c r="G66" s="207"/>
      <c r="H66" s="207"/>
      <c r="I66" s="207"/>
      <c r="J66" s="206">
        <v>100101092722</v>
      </c>
      <c r="K66" s="206">
        <v>100101092722</v>
      </c>
      <c r="L66" s="206">
        <v>100101092722</v>
      </c>
      <c r="M66" s="206">
        <v>100101092722</v>
      </c>
      <c r="N66" s="206">
        <v>100101092722</v>
      </c>
      <c r="O66" s="206">
        <v>100101092722</v>
      </c>
      <c r="P66" s="206">
        <v>100101092722</v>
      </c>
      <c r="Q66" s="206">
        <v>100101092722</v>
      </c>
      <c r="R66" s="206">
        <v>100101092722</v>
      </c>
      <c r="S66" s="206">
        <v>100101092722</v>
      </c>
      <c r="T66" s="206">
        <v>100101092722</v>
      </c>
      <c r="U66" s="206">
        <v>100101092722</v>
      </c>
      <c r="V66" s="206">
        <v>100101092722</v>
      </c>
      <c r="W66" s="206">
        <v>100101092722</v>
      </c>
      <c r="X66" s="206">
        <v>100101092722</v>
      </c>
      <c r="Y66" s="206">
        <v>100101092722</v>
      </c>
      <c r="Z66" s="206">
        <v>100101092722</v>
      </c>
      <c r="AA66" s="206">
        <v>100101092722</v>
      </c>
      <c r="AB66" s="206">
        <v>65068559240</v>
      </c>
      <c r="AC66" s="206">
        <v>65068559240</v>
      </c>
      <c r="AD66" s="206">
        <v>65068559240</v>
      </c>
      <c r="AE66" s="206">
        <v>65068559240</v>
      </c>
      <c r="AF66" s="206">
        <v>65068559240</v>
      </c>
      <c r="AG66" s="206">
        <v>65068559240</v>
      </c>
      <c r="AH66" s="206">
        <v>65068559240</v>
      </c>
      <c r="AI66" s="206">
        <v>65068559240</v>
      </c>
      <c r="AJ66" s="206">
        <v>65068559240</v>
      </c>
      <c r="AK66" s="206">
        <v>65068559240</v>
      </c>
      <c r="AL66" s="206">
        <v>65068559240</v>
      </c>
      <c r="AM66" s="206">
        <v>65068559240</v>
      </c>
      <c r="AN66" s="206">
        <v>65068559240</v>
      </c>
      <c r="AO66" s="206">
        <v>65068559240</v>
      </c>
      <c r="AP66" s="206">
        <v>65068559240</v>
      </c>
      <c r="AQ66" s="206">
        <v>65068559240</v>
      </c>
      <c r="AR66" s="206">
        <v>65068559240</v>
      </c>
      <c r="AS66" s="206">
        <v>65068559240</v>
      </c>
      <c r="AT66" s="206">
        <v>65068559240</v>
      </c>
      <c r="AU66" s="206">
        <v>65068559240</v>
      </c>
      <c r="AV66" s="206">
        <v>65068559240</v>
      </c>
      <c r="AW66" s="206">
        <v>65068559240</v>
      </c>
      <c r="AX66" s="206">
        <v>65068559240</v>
      </c>
      <c r="AY66" s="206">
        <v>65068559240</v>
      </c>
      <c r="AZ66" s="206">
        <v>65068559240</v>
      </c>
      <c r="BA66" s="206">
        <v>65068559240</v>
      </c>
      <c r="BB66" s="206">
        <v>65068559240</v>
      </c>
      <c r="BC66" s="206">
        <v>65068559240</v>
      </c>
      <c r="BD66" s="206">
        <v>65068559240</v>
      </c>
      <c r="BE66" s="206">
        <v>65068559240</v>
      </c>
      <c r="BF66" s="206">
        <v>65068559240</v>
      </c>
    </row>
    <row r="67" spans="2:58" x14ac:dyDescent="0.3">
      <c r="B67" s="1000" t="s">
        <v>367</v>
      </c>
      <c r="C67" s="1001"/>
      <c r="D67" s="236">
        <f>SUM(D68:D70)</f>
        <v>-15631893911.612904</v>
      </c>
      <c r="E67" s="236">
        <v>-13491842126</v>
      </c>
      <c r="F67" s="237"/>
      <c r="G67" s="237"/>
      <c r="H67" s="237"/>
      <c r="I67" s="237"/>
      <c r="J67" s="236">
        <v>-15741064659.612904</v>
      </c>
      <c r="K67" s="236">
        <v>-16236463486.612904</v>
      </c>
      <c r="L67" s="236">
        <v>-16783408508.612904</v>
      </c>
      <c r="M67" s="236">
        <v>-12615129306</v>
      </c>
      <c r="N67" s="236">
        <v>-13059634170</v>
      </c>
      <c r="O67" s="236">
        <v>-13491842126</v>
      </c>
      <c r="P67" s="236">
        <v>-14135477505</v>
      </c>
      <c r="Q67" s="236">
        <v>-14432966186</v>
      </c>
      <c r="R67" s="236">
        <v>-14779595280</v>
      </c>
      <c r="S67" s="236">
        <v>-10096718757</v>
      </c>
      <c r="T67" s="236">
        <v>-10297596223</v>
      </c>
      <c r="U67" s="236">
        <v>-10722737109.073406</v>
      </c>
      <c r="V67" s="236">
        <v>-21320918048.644833</v>
      </c>
      <c r="W67" s="236">
        <v>-21752420335.644833</v>
      </c>
      <c r="X67" s="236">
        <v>-22217234280.644833</v>
      </c>
      <c r="Y67" s="236">
        <v>-21926714337.644833</v>
      </c>
      <c r="Z67" s="236">
        <v>-22253712572.644833</v>
      </c>
      <c r="AA67" s="236">
        <v>-22598640499</v>
      </c>
      <c r="AB67" s="236">
        <v>-11858130071</v>
      </c>
      <c r="AC67" s="236">
        <v>-12170199554</v>
      </c>
      <c r="AD67" s="236">
        <v>-12424321521</v>
      </c>
      <c r="AE67" s="236">
        <v>-8355605349</v>
      </c>
      <c r="AF67" s="236">
        <v>-8563893961</v>
      </c>
      <c r="AG67" s="236">
        <v>-8846892001</v>
      </c>
      <c r="AH67" s="236">
        <v>-9081706929.4838715</v>
      </c>
      <c r="AI67" s="236">
        <v>-9492139459.4838715</v>
      </c>
      <c r="AJ67" s="236">
        <v>-9929706880</v>
      </c>
      <c r="AK67" s="236">
        <v>-7157003020</v>
      </c>
      <c r="AL67" s="236">
        <v>-7477674253</v>
      </c>
      <c r="AM67" s="236">
        <v>-7741163963</v>
      </c>
      <c r="AN67" s="236">
        <v>-8241612540</v>
      </c>
      <c r="AO67" s="236">
        <v>-8463289559</v>
      </c>
      <c r="AP67" s="236">
        <v>-8737709886.666666</v>
      </c>
      <c r="AQ67" s="236">
        <v>-4905899184</v>
      </c>
      <c r="AR67" s="236">
        <v>-5025414058</v>
      </c>
      <c r="AS67" s="236">
        <v>-5300359653</v>
      </c>
      <c r="AT67" s="236">
        <v>-5703926188</v>
      </c>
      <c r="AU67" s="236">
        <v>-6082573855</v>
      </c>
      <c r="AV67" s="236">
        <v>-6507335111</v>
      </c>
      <c r="AW67" s="236">
        <v>-3013393684</v>
      </c>
      <c r="AX67" s="236">
        <v>-3080664936</v>
      </c>
      <c r="AY67" s="236">
        <v>-3445724485.666666</v>
      </c>
      <c r="AZ67" s="236">
        <v>-4005495062.666666</v>
      </c>
      <c r="BA67" s="236">
        <v>-4450984735.666666</v>
      </c>
      <c r="BB67" s="236">
        <v>-4944614625.666666</v>
      </c>
      <c r="BC67" s="236">
        <v>-2465067327.6666665</v>
      </c>
      <c r="BD67" s="236">
        <v>-2496041049</v>
      </c>
      <c r="BE67" s="236">
        <v>-2642215298</v>
      </c>
      <c r="BF67" s="236">
        <v>-113374465</v>
      </c>
    </row>
    <row r="68" spans="2:58" x14ac:dyDescent="0.3">
      <c r="B68" s="208" t="s">
        <v>139</v>
      </c>
      <c r="C68" s="209" t="s">
        <v>233</v>
      </c>
      <c r="D68" s="215">
        <v>-18106848980</v>
      </c>
      <c r="E68" s="215">
        <v>-15505621550</v>
      </c>
      <c r="F68" s="216"/>
      <c r="G68" s="216"/>
      <c r="H68" s="216"/>
      <c r="I68" s="216"/>
      <c r="J68" s="215">
        <v>-18106848980</v>
      </c>
      <c r="K68" s="215">
        <v>-18106848980</v>
      </c>
      <c r="L68" s="215">
        <v>-18106848980</v>
      </c>
      <c r="M68" s="215">
        <v>-13491842126</v>
      </c>
      <c r="N68" s="215">
        <v>-13491842126</v>
      </c>
      <c r="O68" s="215">
        <v>-15505621550</v>
      </c>
      <c r="P68" s="215">
        <v>-15505621550</v>
      </c>
      <c r="Q68" s="215">
        <v>-15505621550</v>
      </c>
      <c r="R68" s="215">
        <v>-15505621550</v>
      </c>
      <c r="S68" s="215">
        <v>-10722737109</v>
      </c>
      <c r="T68" s="215">
        <v>-10722737109</v>
      </c>
      <c r="U68" s="215">
        <v>-12904394120</v>
      </c>
      <c r="V68" s="215">
        <v>-23305231182</v>
      </c>
      <c r="W68" s="215">
        <v>-23305231182</v>
      </c>
      <c r="X68" s="215">
        <v>-23305231182</v>
      </c>
      <c r="Y68" s="215">
        <v>-22598640499</v>
      </c>
      <c r="Z68" s="215">
        <v>-22598640499</v>
      </c>
      <c r="AA68" s="215">
        <v>-12904394120</v>
      </c>
      <c r="AB68" s="215">
        <v>-12904394120</v>
      </c>
      <c r="AC68" s="215">
        <v>-12904394120</v>
      </c>
      <c r="AD68" s="215">
        <v>-12904394120</v>
      </c>
      <c r="AE68" s="215">
        <v>-8846892001</v>
      </c>
      <c r="AF68" s="215">
        <v>-8846892001</v>
      </c>
      <c r="AG68" s="215">
        <v>-11015946200</v>
      </c>
      <c r="AH68" s="215">
        <v>-11015946200</v>
      </c>
      <c r="AI68" s="215">
        <v>-11015946200</v>
      </c>
      <c r="AJ68" s="215">
        <v>-11015946200</v>
      </c>
      <c r="AK68" s="215">
        <v>-7741163963</v>
      </c>
      <c r="AL68" s="215">
        <v>-7741163963</v>
      </c>
      <c r="AM68" s="215">
        <v>-9127498280</v>
      </c>
      <c r="AN68" s="215">
        <v>-9127498280</v>
      </c>
      <c r="AO68" s="215">
        <v>-9127498280</v>
      </c>
      <c r="AP68" s="215">
        <v>-9127498280</v>
      </c>
      <c r="AQ68" s="215">
        <v>-5300359653</v>
      </c>
      <c r="AR68" s="215">
        <v>-5300359653</v>
      </c>
      <c r="AS68" s="215">
        <v>-7239050360</v>
      </c>
      <c r="AT68" s="215">
        <v>-7239050360</v>
      </c>
      <c r="AU68" s="215">
        <v>-7239050360</v>
      </c>
      <c r="AV68" s="215">
        <v>-7239050360</v>
      </c>
      <c r="AW68" s="215">
        <v>-3445724486</v>
      </c>
      <c r="AX68" s="215">
        <v>-3445724486</v>
      </c>
      <c r="AY68" s="215">
        <v>-5350602440</v>
      </c>
      <c r="AZ68" s="215">
        <v>-5350602440</v>
      </c>
      <c r="BA68" s="215">
        <v>-5350602440</v>
      </c>
      <c r="BB68" s="215">
        <v>-5350602440</v>
      </c>
      <c r="BC68" s="215">
        <v>-2642215298</v>
      </c>
      <c r="BD68" s="215">
        <v>-2642215298</v>
      </c>
      <c r="BE68" s="215">
        <v>-3462154520</v>
      </c>
      <c r="BF68" s="215">
        <v>-1573706600</v>
      </c>
    </row>
    <row r="69" spans="2:58" x14ac:dyDescent="0.3">
      <c r="B69" s="208" t="s">
        <v>145</v>
      </c>
      <c r="C69" s="209" t="s">
        <v>396</v>
      </c>
      <c r="D69" s="205">
        <v>0</v>
      </c>
      <c r="E69" s="206">
        <v>0</v>
      </c>
      <c r="F69" s="207"/>
      <c r="G69" s="207"/>
      <c r="H69" s="207"/>
      <c r="I69" s="207"/>
      <c r="J69" s="206">
        <v>0</v>
      </c>
      <c r="K69" s="206">
        <v>0</v>
      </c>
      <c r="L69" s="206">
        <v>0</v>
      </c>
      <c r="M69" s="206">
        <v>0</v>
      </c>
      <c r="N69" s="206">
        <v>0</v>
      </c>
      <c r="O69" s="206">
        <v>0</v>
      </c>
      <c r="P69" s="206">
        <v>0</v>
      </c>
      <c r="Q69" s="206">
        <v>0</v>
      </c>
      <c r="R69" s="206">
        <v>0</v>
      </c>
      <c r="S69" s="206">
        <v>0</v>
      </c>
      <c r="T69" s="206">
        <v>0</v>
      </c>
      <c r="U69" s="206">
        <v>0</v>
      </c>
      <c r="V69" s="206">
        <v>0</v>
      </c>
      <c r="W69" s="206">
        <v>0</v>
      </c>
      <c r="X69" s="206">
        <v>0</v>
      </c>
      <c r="Y69" s="206">
        <v>0</v>
      </c>
      <c r="Z69" s="206">
        <v>0</v>
      </c>
      <c r="AA69" s="206">
        <v>0</v>
      </c>
      <c r="AB69" s="206">
        <v>0</v>
      </c>
      <c r="AC69" s="206">
        <v>0</v>
      </c>
      <c r="AD69" s="206">
        <v>0</v>
      </c>
      <c r="AE69" s="206">
        <v>0</v>
      </c>
      <c r="AF69" s="206">
        <v>0</v>
      </c>
      <c r="AG69" s="206">
        <v>0</v>
      </c>
      <c r="AH69" s="206">
        <v>0</v>
      </c>
      <c r="AI69" s="206">
        <v>0</v>
      </c>
      <c r="AJ69" s="206">
        <v>0</v>
      </c>
      <c r="AK69" s="206">
        <v>0</v>
      </c>
      <c r="AL69" s="206">
        <v>0</v>
      </c>
      <c r="AM69" s="206">
        <v>0</v>
      </c>
      <c r="AN69" s="206">
        <v>0</v>
      </c>
      <c r="AO69" s="206">
        <v>0</v>
      </c>
      <c r="AP69" s="206">
        <v>0</v>
      </c>
      <c r="AQ69" s="206">
        <v>0</v>
      </c>
      <c r="AR69" s="206">
        <v>0</v>
      </c>
      <c r="AS69" s="206">
        <v>0</v>
      </c>
      <c r="AT69" s="206">
        <v>0</v>
      </c>
      <c r="AU69" s="206">
        <v>0</v>
      </c>
      <c r="AV69" s="206">
        <v>0</v>
      </c>
      <c r="AW69" s="206">
        <v>0</v>
      </c>
      <c r="AX69" s="206">
        <v>0</v>
      </c>
      <c r="AY69" s="206">
        <v>0</v>
      </c>
      <c r="AZ69" s="206">
        <v>0</v>
      </c>
      <c r="BA69" s="206">
        <v>0</v>
      </c>
      <c r="BB69" s="206">
        <v>0</v>
      </c>
      <c r="BC69" s="206">
        <v>0</v>
      </c>
      <c r="BD69" s="206">
        <v>0</v>
      </c>
      <c r="BE69" s="206">
        <v>0</v>
      </c>
      <c r="BF69" s="206">
        <v>0</v>
      </c>
    </row>
    <row r="70" spans="2:58" x14ac:dyDescent="0.3">
      <c r="B70" s="208" t="s">
        <v>181</v>
      </c>
      <c r="C70" s="209" t="s">
        <v>498</v>
      </c>
      <c r="D70" s="205">
        <v>2474955068.3870964</v>
      </c>
      <c r="E70" s="206">
        <v>2013779424</v>
      </c>
      <c r="F70" s="207"/>
      <c r="G70" s="207"/>
      <c r="H70" s="207"/>
      <c r="I70" s="207"/>
      <c r="J70" s="206">
        <v>2365784320.3870964</v>
      </c>
      <c r="K70" s="206">
        <v>1870385493.3870964</v>
      </c>
      <c r="L70" s="206">
        <v>1323440471.3870964</v>
      </c>
      <c r="M70" s="206">
        <v>876712820</v>
      </c>
      <c r="N70" s="206">
        <v>432207956</v>
      </c>
      <c r="O70" s="206">
        <v>2013779424</v>
      </c>
      <c r="P70" s="206">
        <v>1370144045</v>
      </c>
      <c r="Q70" s="206">
        <v>1072655364</v>
      </c>
      <c r="R70" s="206">
        <v>726026270</v>
      </c>
      <c r="S70" s="206">
        <v>626018352</v>
      </c>
      <c r="T70" s="206">
        <v>425140886</v>
      </c>
      <c r="U70" s="206">
        <v>2181657010.9265938</v>
      </c>
      <c r="V70" s="206">
        <v>1984313133.3551674</v>
      </c>
      <c r="W70" s="206">
        <v>1552810846.3551674</v>
      </c>
      <c r="X70" s="206">
        <v>1087996901.3551674</v>
      </c>
      <c r="Y70" s="206">
        <v>671926161.35516691</v>
      </c>
      <c r="Z70" s="206">
        <v>344927926.35516667</v>
      </c>
      <c r="AA70" s="206">
        <v>-9694246379</v>
      </c>
      <c r="AB70" s="206">
        <v>1046264049</v>
      </c>
      <c r="AC70" s="206">
        <v>734194566</v>
      </c>
      <c r="AD70" s="206">
        <v>480072599</v>
      </c>
      <c r="AE70" s="206">
        <v>491286652</v>
      </c>
      <c r="AF70" s="206">
        <v>282998040</v>
      </c>
      <c r="AG70" s="206">
        <v>2169054199</v>
      </c>
      <c r="AH70" s="206">
        <v>1934239270.5161285</v>
      </c>
      <c r="AI70" s="206">
        <v>1523806740.5161285</v>
      </c>
      <c r="AJ70" s="206">
        <v>1086239320</v>
      </c>
      <c r="AK70" s="206">
        <v>584160943</v>
      </c>
      <c r="AL70" s="206">
        <v>263489710</v>
      </c>
      <c r="AM70" s="206">
        <v>1386334317</v>
      </c>
      <c r="AN70" s="206">
        <v>885885740</v>
      </c>
      <c r="AO70" s="206">
        <v>664208721</v>
      </c>
      <c r="AP70" s="206">
        <v>389788393.33333397</v>
      </c>
      <c r="AQ70" s="206">
        <v>394460469</v>
      </c>
      <c r="AR70" s="206">
        <v>274945595</v>
      </c>
      <c r="AS70" s="206">
        <v>1938690707</v>
      </c>
      <c r="AT70" s="206">
        <v>1535124172</v>
      </c>
      <c r="AU70" s="206">
        <v>1156476505</v>
      </c>
      <c r="AV70" s="206">
        <v>731715249</v>
      </c>
      <c r="AW70" s="206">
        <v>432330802</v>
      </c>
      <c r="AX70" s="206">
        <v>365059550</v>
      </c>
      <c r="AY70" s="206">
        <v>1904877954.333334</v>
      </c>
      <c r="AZ70" s="206">
        <v>1345107377.333334</v>
      </c>
      <c r="BA70" s="206">
        <v>899617704.33333397</v>
      </c>
      <c r="BB70" s="206">
        <v>405987814.33333397</v>
      </c>
      <c r="BC70" s="206">
        <v>177147970.33333349</v>
      </c>
      <c r="BD70" s="206">
        <v>146174249</v>
      </c>
      <c r="BE70" s="206">
        <v>819939222</v>
      </c>
      <c r="BF70" s="206">
        <v>1460332135</v>
      </c>
    </row>
    <row r="71" spans="2:58" x14ac:dyDescent="0.3">
      <c r="B71" s="1002" t="s">
        <v>496</v>
      </c>
      <c r="C71" s="1003"/>
      <c r="D71" s="227">
        <f>SUM(D55,D59,D63,D67,D65)</f>
        <v>130170542160.3871</v>
      </c>
      <c r="E71" s="228">
        <v>132310593946</v>
      </c>
      <c r="F71" s="202"/>
      <c r="G71" s="202"/>
      <c r="H71" s="202"/>
      <c r="I71" s="202"/>
      <c r="J71" s="228">
        <v>130061371412.3871</v>
      </c>
      <c r="K71" s="228">
        <v>129565972585.3871</v>
      </c>
      <c r="L71" s="228">
        <v>129019027563.3871</v>
      </c>
      <c r="M71" s="228">
        <v>133187306766</v>
      </c>
      <c r="N71" s="228">
        <v>132742801902</v>
      </c>
      <c r="O71" s="228">
        <v>132310593946</v>
      </c>
      <c r="P71" s="228">
        <v>131666958567</v>
      </c>
      <c r="Q71" s="228">
        <v>131369469886</v>
      </c>
      <c r="R71" s="228">
        <v>131022840792</v>
      </c>
      <c r="S71" s="228">
        <v>135705717315</v>
      </c>
      <c r="T71" s="228">
        <v>135504839849</v>
      </c>
      <c r="U71" s="228">
        <v>135079698962.92659</v>
      </c>
      <c r="V71" s="228">
        <v>134882355085.35516</v>
      </c>
      <c r="W71" s="228">
        <v>134450852798.35516</v>
      </c>
      <c r="X71" s="228">
        <v>133986038853.35516</v>
      </c>
      <c r="Y71" s="228">
        <v>134276558796.35516</v>
      </c>
      <c r="Z71" s="228">
        <v>133949560561.35516</v>
      </c>
      <c r="AA71" s="228">
        <v>133604632635</v>
      </c>
      <c r="AB71" s="228">
        <v>75560429169</v>
      </c>
      <c r="AC71" s="228">
        <v>75248359686</v>
      </c>
      <c r="AD71" s="228">
        <v>74994237719</v>
      </c>
      <c r="AE71" s="228">
        <v>79062953891</v>
      </c>
      <c r="AF71" s="228">
        <v>78854665279</v>
      </c>
      <c r="AG71" s="228">
        <v>78571667239</v>
      </c>
      <c r="AH71" s="228">
        <v>78336852310.516129</v>
      </c>
      <c r="AI71" s="228">
        <v>77926419780.516129</v>
      </c>
      <c r="AJ71" s="228">
        <v>77488852360</v>
      </c>
      <c r="AK71" s="228">
        <v>80261556220</v>
      </c>
      <c r="AL71" s="228">
        <v>79940884987</v>
      </c>
      <c r="AM71" s="228">
        <v>79677395277</v>
      </c>
      <c r="AN71" s="228">
        <v>79176946700</v>
      </c>
      <c r="AO71" s="228">
        <v>78955269681</v>
      </c>
      <c r="AP71" s="228">
        <v>78680849353.333328</v>
      </c>
      <c r="AQ71" s="228">
        <v>82512660056</v>
      </c>
      <c r="AR71" s="228">
        <v>82393145182</v>
      </c>
      <c r="AS71" s="228">
        <v>82118199587</v>
      </c>
      <c r="AT71" s="228">
        <v>81714633052</v>
      </c>
      <c r="AU71" s="228">
        <v>81335985385</v>
      </c>
      <c r="AV71" s="228">
        <v>80911224129</v>
      </c>
      <c r="AW71" s="228">
        <v>84405165556</v>
      </c>
      <c r="AX71" s="228">
        <v>84337894304</v>
      </c>
      <c r="AY71" s="228">
        <v>83972834754.333328</v>
      </c>
      <c r="AZ71" s="228">
        <v>83413064177.333328</v>
      </c>
      <c r="BA71" s="228">
        <v>82967574504.333328</v>
      </c>
      <c r="BB71" s="228">
        <v>82473944614.333328</v>
      </c>
      <c r="BC71" s="228">
        <v>84953491912.333328</v>
      </c>
      <c r="BD71" s="228">
        <v>84922518191</v>
      </c>
      <c r="BE71" s="228">
        <v>84776343942</v>
      </c>
      <c r="BF71" s="228">
        <v>87305184775</v>
      </c>
    </row>
    <row r="72" spans="2:58" x14ac:dyDescent="0.3">
      <c r="B72" s="1002" t="s">
        <v>368</v>
      </c>
      <c r="C72" s="1003"/>
      <c r="D72" s="227">
        <f>SUM(D53,D71)</f>
        <v>413970485818.38708</v>
      </c>
      <c r="E72" s="228">
        <v>416231277761</v>
      </c>
      <c r="F72" s="202"/>
      <c r="G72" s="202"/>
      <c r="H72" s="202"/>
      <c r="I72" s="202"/>
      <c r="J72" s="228">
        <v>415145463989.38708</v>
      </c>
      <c r="K72" s="228">
        <v>413875907872.38708</v>
      </c>
      <c r="L72" s="228">
        <v>412866274278.38708</v>
      </c>
      <c r="M72" s="228">
        <v>418114104593</v>
      </c>
      <c r="N72" s="228">
        <v>416787261711</v>
      </c>
      <c r="O72" s="228">
        <v>416231277761</v>
      </c>
      <c r="P72" s="228">
        <v>416957228595</v>
      </c>
      <c r="Q72" s="228">
        <v>415745611894</v>
      </c>
      <c r="R72" s="228">
        <v>415069380986</v>
      </c>
      <c r="S72" s="228">
        <v>420893121867</v>
      </c>
      <c r="T72" s="228">
        <v>419792101486</v>
      </c>
      <c r="U72" s="228">
        <v>419217494049.92657</v>
      </c>
      <c r="V72" s="228">
        <v>421093022731.35516</v>
      </c>
      <c r="W72" s="228">
        <v>419874865121.35516</v>
      </c>
      <c r="X72" s="228">
        <v>418597475444.35516</v>
      </c>
      <c r="Y72" s="228">
        <v>420413360182.35516</v>
      </c>
      <c r="Z72" s="228">
        <v>419254859577.35516</v>
      </c>
      <c r="AA72" s="228">
        <v>418102284156</v>
      </c>
      <c r="AB72" s="228">
        <v>319500241297</v>
      </c>
      <c r="AC72" s="228">
        <v>320382306439</v>
      </c>
      <c r="AD72" s="228">
        <v>319620583228</v>
      </c>
      <c r="AE72" s="228">
        <v>322876998754</v>
      </c>
      <c r="AF72" s="228">
        <v>323718964444</v>
      </c>
      <c r="AG72" s="228">
        <v>322897379878</v>
      </c>
      <c r="AH72" s="228">
        <v>321783738160.51611</v>
      </c>
      <c r="AI72" s="228">
        <v>322579796149.51611</v>
      </c>
      <c r="AJ72" s="228">
        <v>320719425621</v>
      </c>
      <c r="AK72" s="228">
        <v>322634058766</v>
      </c>
      <c r="AL72" s="228">
        <v>323131616725</v>
      </c>
      <c r="AM72" s="228">
        <v>322661398575</v>
      </c>
      <c r="AN72" s="228">
        <v>321823920218</v>
      </c>
      <c r="AO72" s="228">
        <v>322559886738</v>
      </c>
      <c r="AP72" s="228">
        <v>321993059337.66669</v>
      </c>
      <c r="AQ72" s="228">
        <v>324932045463</v>
      </c>
      <c r="AR72" s="228">
        <v>325673224312</v>
      </c>
      <c r="AS72" s="228">
        <v>325202888354</v>
      </c>
      <c r="AT72" s="228">
        <v>323967939097</v>
      </c>
      <c r="AU72" s="228">
        <v>324555334101</v>
      </c>
      <c r="AV72" s="228">
        <v>324061642290</v>
      </c>
      <c r="AW72" s="228">
        <v>326485962814</v>
      </c>
      <c r="AX72" s="228">
        <v>327481177167</v>
      </c>
      <c r="AY72" s="228">
        <v>327096539263.33331</v>
      </c>
      <c r="AZ72" s="228">
        <v>325936823667.33331</v>
      </c>
      <c r="BA72" s="228">
        <v>326197645997.33331</v>
      </c>
      <c r="BB72" s="228">
        <v>325371339052.33331</v>
      </c>
      <c r="BC72" s="228">
        <v>326903305995.33331</v>
      </c>
      <c r="BD72" s="228">
        <v>327698464470</v>
      </c>
      <c r="BE72" s="228">
        <v>327292310028</v>
      </c>
      <c r="BF72" s="228">
        <v>329118563926</v>
      </c>
    </row>
    <row r="73" spans="2:58" x14ac:dyDescent="0.3">
      <c r="D73" s="238" t="b">
        <f>D31=D72</f>
        <v>1</v>
      </c>
      <c r="E73" s="5" t="b">
        <f>E31=E72</f>
        <v>1</v>
      </c>
      <c r="F73" s="239"/>
      <c r="G73" s="239"/>
      <c r="H73" s="239"/>
      <c r="I73" s="239"/>
      <c r="J73" s="239"/>
      <c r="K73" s="239"/>
      <c r="L73" s="239"/>
      <c r="M73" s="239"/>
      <c r="N73" s="239"/>
      <c r="O73" s="239"/>
      <c r="P73" s="239"/>
      <c r="Q73" s="239"/>
      <c r="R73" s="239"/>
      <c r="S73" s="239"/>
      <c r="T73" s="239"/>
      <c r="U73" s="239"/>
      <c r="V73" s="239"/>
      <c r="W73" s="239"/>
      <c r="X73" s="239"/>
      <c r="Y73" s="239"/>
      <c r="Z73" s="239"/>
      <c r="AA73" s="239"/>
      <c r="AB73" s="239"/>
      <c r="AC73" s="239"/>
      <c r="AD73" s="239"/>
      <c r="AE73" s="239"/>
      <c r="AF73" s="239"/>
      <c r="AG73" s="239"/>
      <c r="AH73" s="239"/>
      <c r="AI73" s="239"/>
      <c r="AJ73" s="239"/>
      <c r="AK73" s="239"/>
      <c r="AL73" s="239"/>
      <c r="AM73" s="239"/>
      <c r="AN73" s="239"/>
      <c r="AO73" s="239"/>
      <c r="AP73" s="239"/>
      <c r="AQ73" s="239"/>
      <c r="AR73" s="239"/>
      <c r="AS73" s="5"/>
      <c r="AT73" s="5"/>
      <c r="AX73" s="240"/>
      <c r="BE73" s="5"/>
      <c r="BF73" s="5"/>
    </row>
    <row r="74" spans="2:58" x14ac:dyDescent="0.3">
      <c r="D74" s="241"/>
      <c r="BE74" s="242"/>
      <c r="BF74" s="242"/>
    </row>
    <row r="76" spans="2:58" x14ac:dyDescent="0.3">
      <c r="D76" s="243">
        <f>D31-D72</f>
        <v>0</v>
      </c>
      <c r="BE76" s="244"/>
      <c r="BF76" s="244"/>
    </row>
  </sheetData>
  <phoneticPr fontId="5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CR73"/>
  <sheetViews>
    <sheetView topLeftCell="A10" workbookViewId="0">
      <selection activeCell="D13" sqref="D13"/>
    </sheetView>
  </sheetViews>
  <sheetFormatPr defaultRowHeight="16.5" x14ac:dyDescent="0.3"/>
  <cols>
    <col min="1" max="3" width="9" style="776"/>
    <col min="4" max="4" width="19.25" style="776" bestFit="1" customWidth="1"/>
    <col min="5" max="10" width="15.875" style="776" bestFit="1" customWidth="1"/>
    <col min="11" max="11" width="19.25" style="776" bestFit="1" customWidth="1"/>
    <col min="12" max="17" width="15.875" style="776" bestFit="1" customWidth="1"/>
    <col min="18" max="18" width="19.25" style="776" bestFit="1" customWidth="1"/>
    <col min="19" max="24" width="15.875" style="776" bestFit="1" customWidth="1"/>
    <col min="25" max="25" width="19.25" style="776" bestFit="1" customWidth="1"/>
    <col min="26" max="31" width="15.875" style="776" bestFit="1" customWidth="1"/>
    <col min="32" max="32" width="19.25" style="776" bestFit="1" customWidth="1"/>
    <col min="33" max="33" width="16.875" style="776" bestFit="1" customWidth="1"/>
    <col min="34" max="38" width="15.875" style="776" bestFit="1" customWidth="1"/>
    <col min="39" max="39" width="19.25" style="776" bestFit="1" customWidth="1"/>
    <col min="40" max="45" width="15.875" style="776" bestFit="1" customWidth="1"/>
    <col min="46" max="46" width="19.25" style="776" bestFit="1" customWidth="1"/>
    <col min="47" max="49" width="15.875" style="776" bestFit="1" customWidth="1"/>
    <col min="50" max="52" width="18.125" style="776" bestFit="1" customWidth="1"/>
    <col min="53" max="53" width="19.25" style="776" bestFit="1" customWidth="1"/>
    <col min="54" max="59" width="18.125" style="776" bestFit="1" customWidth="1"/>
    <col min="60" max="60" width="19.25" style="776" bestFit="1" customWidth="1"/>
    <col min="61" max="73" width="18.125" style="776" bestFit="1" customWidth="1"/>
    <col min="74" max="74" width="19.25" style="776" bestFit="1" customWidth="1"/>
    <col min="75" max="86" width="18.125" style="776" bestFit="1" customWidth="1"/>
    <col min="87" max="87" width="11.75" style="776" bestFit="1" customWidth="1"/>
    <col min="88" max="89" width="8.625" style="776" bestFit="1" customWidth="1"/>
    <col min="90" max="91" width="8.375" style="776" bestFit="1" customWidth="1"/>
    <col min="92" max="16384" width="9" style="776"/>
  </cols>
  <sheetData>
    <row r="2" spans="2:96" ht="26.25" x14ac:dyDescent="0.3">
      <c r="B2" s="1019" t="s">
        <v>594</v>
      </c>
      <c r="C2" s="1019"/>
      <c r="D2" s="1019"/>
      <c r="E2" s="1019"/>
      <c r="F2" s="1019"/>
      <c r="G2" s="1019"/>
      <c r="H2" s="1019"/>
      <c r="I2" s="1019"/>
      <c r="J2" s="1019"/>
      <c r="K2" s="1019"/>
      <c r="L2" s="1019"/>
      <c r="M2" s="1019"/>
      <c r="N2" s="1019"/>
      <c r="O2" s="1019"/>
      <c r="P2" s="1019"/>
      <c r="Q2" s="1019"/>
      <c r="R2" s="1019"/>
      <c r="S2" s="1019"/>
      <c r="T2" s="1019"/>
      <c r="U2" s="1019"/>
      <c r="V2" s="1019"/>
      <c r="W2" s="1019"/>
      <c r="X2" s="1019"/>
      <c r="Y2" s="1019"/>
      <c r="Z2" s="1019"/>
      <c r="AA2" s="1019"/>
      <c r="AB2" s="1019"/>
      <c r="AC2" s="1019"/>
      <c r="AD2" s="1019"/>
      <c r="AE2" s="1019"/>
      <c r="AF2" s="1019"/>
      <c r="AG2" s="1019"/>
      <c r="AH2" s="1019"/>
      <c r="AI2" s="1019"/>
      <c r="AJ2" s="1019"/>
      <c r="AK2" s="1019"/>
      <c r="AL2" s="1019"/>
      <c r="AM2" s="1019"/>
      <c r="AN2" s="1019"/>
      <c r="AO2" s="1019"/>
      <c r="AP2" s="1019"/>
      <c r="AQ2" s="1019"/>
      <c r="AR2" s="1019"/>
      <c r="AS2" s="1019"/>
      <c r="AT2" s="1019"/>
      <c r="AU2" s="1019"/>
      <c r="AV2" s="1019"/>
      <c r="AW2" s="1019"/>
      <c r="AX2" s="1019"/>
      <c r="AY2" s="1019"/>
      <c r="AZ2" s="1019"/>
      <c r="BA2" s="1019"/>
      <c r="BB2" s="1019"/>
      <c r="BC2" s="1019"/>
      <c r="BD2" s="1019"/>
      <c r="BE2" s="1019"/>
      <c r="BF2" s="1019"/>
      <c r="BG2" s="1019"/>
      <c r="BH2" s="1019"/>
      <c r="BI2" s="1019"/>
      <c r="BJ2" s="1019"/>
      <c r="BK2" s="1019"/>
      <c r="BL2" s="1019"/>
      <c r="BM2" s="1019"/>
      <c r="BN2" s="1019"/>
      <c r="BO2" s="1019"/>
      <c r="BP2" s="1019"/>
      <c r="BQ2" s="1019"/>
      <c r="BR2" s="1019"/>
      <c r="BS2" s="1019"/>
      <c r="BT2" s="1019"/>
      <c r="BU2" s="1019"/>
      <c r="BV2" s="1019"/>
      <c r="BW2" s="1019"/>
      <c r="BX2" s="1019"/>
      <c r="BY2" s="1019"/>
      <c r="BZ2" s="1019"/>
      <c r="CA2" s="1019"/>
      <c r="CB2" s="1019"/>
      <c r="CC2" s="1019"/>
      <c r="CD2" s="1019"/>
      <c r="CE2" s="1019"/>
      <c r="CF2" s="1019"/>
      <c r="CG2" s="1019"/>
      <c r="CH2" s="1019"/>
      <c r="CI2" s="1019"/>
      <c r="CJ2" s="1019"/>
      <c r="CK2" s="1019"/>
      <c r="CL2" s="1019"/>
      <c r="CM2" s="1019"/>
    </row>
    <row r="3" spans="2:96" x14ac:dyDescent="0.3">
      <c r="B3" s="1020" t="s">
        <v>28</v>
      </c>
      <c r="C3" s="1020"/>
      <c r="D3" s="1020"/>
      <c r="E3" s="1020"/>
      <c r="F3" s="1020"/>
      <c r="G3" s="1020"/>
      <c r="H3" s="1020"/>
      <c r="I3" s="1020"/>
      <c r="J3" s="1020"/>
      <c r="K3" s="1020"/>
      <c r="L3" s="1020"/>
      <c r="M3" s="1020"/>
      <c r="N3" s="1020"/>
      <c r="O3" s="1020"/>
      <c r="P3" s="1020"/>
      <c r="Q3" s="1020"/>
      <c r="R3" s="1020"/>
      <c r="S3" s="1020"/>
      <c r="T3" s="1020"/>
      <c r="U3" s="1020"/>
      <c r="V3" s="1020"/>
      <c r="W3" s="1020"/>
      <c r="X3" s="1020"/>
      <c r="Y3" s="1020"/>
      <c r="Z3" s="1020"/>
      <c r="AA3" s="1020"/>
      <c r="AB3" s="1020"/>
      <c r="AC3" s="1020"/>
      <c r="AD3" s="1020"/>
      <c r="AE3" s="1020"/>
      <c r="AF3" s="1020"/>
      <c r="AG3" s="1020"/>
      <c r="AH3" s="1020"/>
      <c r="AI3" s="1020"/>
      <c r="AJ3" s="1020"/>
      <c r="AK3" s="1020"/>
      <c r="AL3" s="1020"/>
      <c r="AM3" s="1020"/>
      <c r="AN3" s="1020"/>
      <c r="AO3" s="1020"/>
      <c r="AP3" s="1020"/>
      <c r="AQ3" s="1020"/>
      <c r="AR3" s="1020"/>
      <c r="AS3" s="1020"/>
      <c r="AT3" s="1020"/>
      <c r="AU3" s="1020"/>
      <c r="AV3" s="1020"/>
      <c r="AW3" s="1020"/>
      <c r="AX3" s="1020"/>
      <c r="AY3" s="1020"/>
      <c r="AZ3" s="1020"/>
      <c r="BA3" s="1020"/>
      <c r="BB3" s="1020"/>
      <c r="BC3" s="1020"/>
      <c r="BD3" s="1020"/>
      <c r="BE3" s="1020"/>
      <c r="BF3" s="1020"/>
      <c r="BG3" s="1020"/>
      <c r="BH3" s="1020"/>
      <c r="BI3" s="1020"/>
      <c r="BJ3" s="1020"/>
      <c r="BK3" s="1020"/>
      <c r="BL3" s="1020"/>
      <c r="BM3" s="1020"/>
      <c r="BN3" s="1020"/>
      <c r="BO3" s="1020"/>
      <c r="BP3" s="1020"/>
      <c r="BQ3" s="1020"/>
      <c r="BR3" s="1020"/>
      <c r="BS3" s="1020"/>
      <c r="BT3" s="1020"/>
      <c r="BU3" s="1020"/>
      <c r="BV3" s="1020"/>
      <c r="BW3" s="1020"/>
      <c r="BX3" s="1020"/>
      <c r="BY3" s="1020"/>
      <c r="BZ3" s="1020"/>
      <c r="CA3" s="1020"/>
      <c r="CB3" s="1020"/>
      <c r="CC3" s="1020"/>
      <c r="CD3" s="1020"/>
      <c r="CE3" s="1020"/>
      <c r="CF3" s="1020"/>
      <c r="CG3" s="1020"/>
      <c r="CH3" s="1020"/>
      <c r="CI3" s="1020"/>
      <c r="CJ3" s="1020"/>
      <c r="CK3" s="1020"/>
      <c r="CL3" s="1020"/>
      <c r="CM3" s="1020"/>
    </row>
    <row r="4" spans="2:96" x14ac:dyDescent="0.3">
      <c r="B4" s="1020" t="s">
        <v>22</v>
      </c>
      <c r="C4" s="1020"/>
      <c r="D4" s="1020"/>
      <c r="E4" s="1020"/>
      <c r="F4" s="1020"/>
      <c r="G4" s="1020"/>
      <c r="H4" s="1020"/>
      <c r="I4" s="1020"/>
      <c r="J4" s="1020"/>
      <c r="K4" s="1020"/>
      <c r="L4" s="1020"/>
      <c r="M4" s="1020"/>
      <c r="N4" s="1020"/>
      <c r="O4" s="1020"/>
      <c r="P4" s="1020"/>
      <c r="Q4" s="1020"/>
      <c r="R4" s="1020"/>
      <c r="S4" s="1020"/>
      <c r="T4" s="1020"/>
      <c r="U4" s="1020"/>
      <c r="V4" s="1020"/>
      <c r="W4" s="1020"/>
      <c r="X4" s="1020"/>
      <c r="Y4" s="1020"/>
      <c r="Z4" s="1020"/>
      <c r="AA4" s="1020"/>
      <c r="AB4" s="1020"/>
      <c r="AC4" s="1020"/>
      <c r="AD4" s="1020"/>
      <c r="AE4" s="1020"/>
      <c r="AF4" s="1020"/>
      <c r="AG4" s="1020"/>
      <c r="AH4" s="1020"/>
      <c r="AI4" s="1020"/>
      <c r="AJ4" s="1020"/>
      <c r="AK4" s="1020"/>
      <c r="AL4" s="1020"/>
      <c r="AM4" s="1020"/>
      <c r="AN4" s="1020"/>
      <c r="AO4" s="1020"/>
      <c r="AP4" s="1020"/>
      <c r="AQ4" s="1020"/>
      <c r="AR4" s="1020"/>
      <c r="AS4" s="1020"/>
      <c r="AT4" s="1020"/>
      <c r="AU4" s="1020"/>
      <c r="AV4" s="1020"/>
      <c r="AW4" s="1020"/>
      <c r="AX4" s="1020"/>
      <c r="AY4" s="1020"/>
      <c r="AZ4" s="1020"/>
      <c r="BA4" s="1020"/>
      <c r="BB4" s="1020"/>
      <c r="BC4" s="1020"/>
      <c r="BD4" s="1020"/>
      <c r="BE4" s="1020"/>
      <c r="BF4" s="1020"/>
      <c r="BG4" s="1020"/>
      <c r="BH4" s="1020"/>
      <c r="BI4" s="1020"/>
      <c r="BJ4" s="1020"/>
      <c r="BK4" s="1020"/>
      <c r="BL4" s="1020"/>
      <c r="BM4" s="1020"/>
      <c r="BN4" s="1020"/>
      <c r="BO4" s="1020"/>
      <c r="BP4" s="1020"/>
      <c r="BQ4" s="1020"/>
      <c r="BR4" s="1020"/>
      <c r="BS4" s="1020"/>
      <c r="BT4" s="1020"/>
      <c r="BU4" s="1020"/>
      <c r="BV4" s="1020"/>
      <c r="BW4" s="1020"/>
      <c r="BX4" s="1020"/>
      <c r="BY4" s="1020"/>
      <c r="BZ4" s="1020"/>
      <c r="CA4" s="1020"/>
      <c r="CB4" s="1020"/>
      <c r="CC4" s="1020"/>
      <c r="CD4" s="1020"/>
      <c r="CE4" s="1020"/>
      <c r="CF4" s="1020"/>
      <c r="CG4" s="1020"/>
      <c r="CH4" s="1020"/>
      <c r="CI4" s="1020"/>
      <c r="CJ4" s="1020"/>
      <c r="CK4" s="1020"/>
      <c r="CL4" s="1020"/>
      <c r="CM4" s="1020"/>
    </row>
    <row r="5" spans="2:96" x14ac:dyDescent="0.3">
      <c r="B5" s="32" t="s">
        <v>748</v>
      </c>
    </row>
    <row r="6" spans="2:96" x14ac:dyDescent="0.25">
      <c r="B6" s="1021"/>
      <c r="C6" s="1022" t="s">
        <v>182</v>
      </c>
      <c r="D6" s="1023" t="s">
        <v>360</v>
      </c>
      <c r="E6" s="1024" t="s">
        <v>676</v>
      </c>
      <c r="F6" s="1024" t="s">
        <v>675</v>
      </c>
      <c r="G6" s="1024" t="s">
        <v>680</v>
      </c>
      <c r="H6" s="1024" t="s">
        <v>677</v>
      </c>
      <c r="I6" s="1024" t="s">
        <v>661</v>
      </c>
      <c r="J6" s="1024" t="s">
        <v>663</v>
      </c>
      <c r="K6" s="1023" t="s">
        <v>363</v>
      </c>
      <c r="L6" s="1024" t="s">
        <v>623</v>
      </c>
      <c r="M6" s="1024" t="s">
        <v>602</v>
      </c>
      <c r="N6" s="1024" t="s">
        <v>598</v>
      </c>
      <c r="O6" s="1024">
        <v>2022.12</v>
      </c>
      <c r="P6" s="1024" t="s">
        <v>608</v>
      </c>
      <c r="Q6" s="1024" t="s">
        <v>611</v>
      </c>
      <c r="R6" s="1023" t="s">
        <v>363</v>
      </c>
      <c r="S6" s="1024" t="s">
        <v>589</v>
      </c>
      <c r="T6" s="1024" t="s">
        <v>586</v>
      </c>
      <c r="U6" s="1024" t="s">
        <v>597</v>
      </c>
      <c r="V6" s="1024" t="s">
        <v>582</v>
      </c>
      <c r="W6" s="1024" t="s">
        <v>670</v>
      </c>
      <c r="X6" s="1024" t="s">
        <v>617</v>
      </c>
      <c r="Y6" s="1023" t="s">
        <v>634</v>
      </c>
      <c r="Z6" s="1024" t="s">
        <v>668</v>
      </c>
      <c r="AA6" s="1024" t="s">
        <v>620</v>
      </c>
      <c r="AB6" s="1024" t="s">
        <v>632</v>
      </c>
      <c r="AC6" s="1024" t="s">
        <v>628</v>
      </c>
      <c r="AD6" s="1024" t="s">
        <v>625</v>
      </c>
      <c r="AE6" s="1024" t="s">
        <v>640</v>
      </c>
      <c r="AF6" s="1023" t="s">
        <v>558</v>
      </c>
      <c r="AG6" s="1024" t="s">
        <v>595</v>
      </c>
      <c r="AH6" s="1024" t="s">
        <v>635</v>
      </c>
      <c r="AI6" s="1024" t="s">
        <v>637</v>
      </c>
      <c r="AJ6" s="1024" t="s">
        <v>619</v>
      </c>
      <c r="AK6" s="1024" t="s">
        <v>626</v>
      </c>
      <c r="AL6" s="1024" t="s">
        <v>395</v>
      </c>
      <c r="AM6" s="1023" t="s">
        <v>673</v>
      </c>
      <c r="AN6" s="1024" t="s">
        <v>642</v>
      </c>
      <c r="AO6" s="1024" t="s">
        <v>638</v>
      </c>
      <c r="AP6" s="1024" t="s">
        <v>674</v>
      </c>
      <c r="AQ6" s="1024" t="s">
        <v>645</v>
      </c>
      <c r="AR6" s="1024" t="s">
        <v>629</v>
      </c>
      <c r="AS6" s="1024" t="s">
        <v>621</v>
      </c>
      <c r="AT6" s="1023" t="s">
        <v>430</v>
      </c>
      <c r="AU6" s="1024" t="s">
        <v>627</v>
      </c>
      <c r="AV6" s="1024" t="s">
        <v>622</v>
      </c>
      <c r="AW6" s="1024" t="s">
        <v>616</v>
      </c>
      <c r="AX6" s="1024" t="s">
        <v>630</v>
      </c>
      <c r="AY6" s="1024" t="s">
        <v>631</v>
      </c>
      <c r="AZ6" s="1024" t="s">
        <v>644</v>
      </c>
      <c r="BA6" s="1023" t="s">
        <v>440</v>
      </c>
      <c r="BB6" s="1024" t="s">
        <v>624</v>
      </c>
      <c r="BC6" s="1024" t="s">
        <v>643</v>
      </c>
      <c r="BD6" s="1024" t="s">
        <v>662</v>
      </c>
      <c r="BE6" s="1024" t="s">
        <v>452</v>
      </c>
      <c r="BF6" s="1024" t="s">
        <v>671</v>
      </c>
      <c r="BG6" s="1025" t="s">
        <v>672</v>
      </c>
      <c r="BH6" s="1023" t="s">
        <v>407</v>
      </c>
      <c r="BI6" s="1024">
        <v>2019.09</v>
      </c>
      <c r="BJ6" s="1026">
        <v>2019.08</v>
      </c>
      <c r="BK6" s="1026">
        <v>2019.07</v>
      </c>
      <c r="BL6" s="1026">
        <v>2019.06</v>
      </c>
      <c r="BM6" s="1026" t="s">
        <v>648</v>
      </c>
      <c r="BN6" s="1026">
        <v>2019.04</v>
      </c>
      <c r="BO6" s="1027" t="s">
        <v>646</v>
      </c>
      <c r="BP6" s="1026">
        <v>2019.03</v>
      </c>
      <c r="BQ6" s="1026">
        <v>2019.02</v>
      </c>
      <c r="BR6" s="1026">
        <v>2019.01</v>
      </c>
      <c r="BS6" s="1026" t="s">
        <v>428</v>
      </c>
      <c r="BT6" s="1026" t="s">
        <v>657</v>
      </c>
      <c r="BU6" s="1026" t="s">
        <v>666</v>
      </c>
      <c r="BV6" s="1027" t="s">
        <v>653</v>
      </c>
      <c r="BW6" s="956">
        <v>2018.09</v>
      </c>
      <c r="BX6" s="956">
        <v>2018.08</v>
      </c>
      <c r="BY6" s="956">
        <v>2018.07</v>
      </c>
      <c r="BZ6" s="956">
        <v>2018.06</v>
      </c>
      <c r="CA6" s="956" t="s">
        <v>667</v>
      </c>
      <c r="CB6" s="956" t="s">
        <v>659</v>
      </c>
      <c r="CC6" s="1027" t="s">
        <v>421</v>
      </c>
      <c r="CD6" s="956">
        <v>2018.03</v>
      </c>
      <c r="CE6" s="1024">
        <v>2018.02</v>
      </c>
      <c r="CF6" s="1024">
        <v>2018.01</v>
      </c>
      <c r="CG6" s="956">
        <v>2017.12</v>
      </c>
      <c r="CH6" s="1022">
        <v>2017.11</v>
      </c>
      <c r="CI6" s="1028" t="s">
        <v>669</v>
      </c>
      <c r="CJ6" s="1022">
        <v>2017.09</v>
      </c>
      <c r="CK6" s="1022">
        <v>2017.08</v>
      </c>
      <c r="CL6" s="1022" t="s">
        <v>365</v>
      </c>
      <c r="CM6" s="1022" t="s">
        <v>366</v>
      </c>
      <c r="CO6" s="1029"/>
      <c r="CP6" s="1029"/>
      <c r="CQ6" s="985"/>
    </row>
    <row r="7" spans="2:96" x14ac:dyDescent="0.25">
      <c r="B7" s="1030" t="s">
        <v>391</v>
      </c>
      <c r="C7" s="1031"/>
      <c r="D7" s="1032">
        <f>SUM(D8:D11)</f>
        <v>12304022555</v>
      </c>
      <c r="E7" s="940">
        <f t="shared" ref="E7:E37" si="0">D7-F7-G7-H7-I7-J7</f>
        <v>2333003025</v>
      </c>
      <c r="F7" s="940">
        <v>2104815759.9999998</v>
      </c>
      <c r="G7" s="940">
        <v>2101413514.9999998</v>
      </c>
      <c r="H7" s="940">
        <v>1790502154.8</v>
      </c>
      <c r="I7" s="940">
        <v>1913979591.9999998</v>
      </c>
      <c r="J7" s="940">
        <v>2060308508.2</v>
      </c>
      <c r="K7" s="1032">
        <v>12502746276.387096</v>
      </c>
      <c r="L7" s="940">
        <v>2031522516</v>
      </c>
      <c r="M7" s="940">
        <v>2077630634</v>
      </c>
      <c r="N7" s="940">
        <v>2215141448</v>
      </c>
      <c r="O7" s="940">
        <v>2139747585.3870964</v>
      </c>
      <c r="P7" s="940">
        <v>2024612150</v>
      </c>
      <c r="Q7" s="940">
        <v>2014091943</v>
      </c>
      <c r="R7" s="1032">
        <v>11803652671</v>
      </c>
      <c r="S7" s="940">
        <v>2233159423</v>
      </c>
      <c r="T7" s="940">
        <v>2023026654</v>
      </c>
      <c r="U7" s="940">
        <v>2014358002</v>
      </c>
      <c r="V7" s="940">
        <v>1711889457</v>
      </c>
      <c r="W7" s="940">
        <v>1825190470</v>
      </c>
      <c r="X7" s="940">
        <v>1996028665</v>
      </c>
      <c r="Y7" s="1032">
        <v>12007100861.926594</v>
      </c>
      <c r="Z7" s="940">
        <v>1981631100.5714262</v>
      </c>
      <c r="AA7" s="940">
        <v>1999614032.9999998</v>
      </c>
      <c r="AB7" s="940">
        <v>2110978605.9999998</v>
      </c>
      <c r="AC7" s="940">
        <v>2042027711.0000007</v>
      </c>
      <c r="AD7" s="940">
        <v>1956877203.0000002</v>
      </c>
      <c r="AE7" s="940">
        <v>1915972208.3551667</v>
      </c>
      <c r="AF7" s="1032">
        <v>10886274050</v>
      </c>
      <c r="AG7" s="940">
        <v>2058338472</v>
      </c>
      <c r="AH7" s="940">
        <v>1896862076</v>
      </c>
      <c r="AI7" s="940">
        <v>1850848646</v>
      </c>
      <c r="AJ7" s="940">
        <v>1548710168</v>
      </c>
      <c r="AK7" s="940">
        <v>1745508384</v>
      </c>
      <c r="AL7" s="940">
        <v>1786006304</v>
      </c>
      <c r="AM7" s="1032">
        <v>11297809775</v>
      </c>
      <c r="AN7" s="940">
        <v>1738531477</v>
      </c>
      <c r="AO7" s="940">
        <v>1888333523</v>
      </c>
      <c r="AP7" s="940">
        <v>1996424457</v>
      </c>
      <c r="AQ7" s="940">
        <v>2055350915</v>
      </c>
      <c r="AR7" s="940">
        <v>1849087418</v>
      </c>
      <c r="AS7" s="940">
        <v>1770081985</v>
      </c>
      <c r="AT7" s="1032">
        <v>10680577911</v>
      </c>
      <c r="AU7" s="940">
        <v>2022685280</v>
      </c>
      <c r="AV7" s="940">
        <v>1820098692</v>
      </c>
      <c r="AW7" s="940">
        <v>1857488238.666666</v>
      </c>
      <c r="AX7" s="940">
        <v>1549156069.333334</v>
      </c>
      <c r="AY7" s="940">
        <v>1649679899</v>
      </c>
      <c r="AZ7" s="940">
        <v>1781469732</v>
      </c>
      <c r="BA7" s="1032">
        <v>10982948252</v>
      </c>
      <c r="BB7" s="940">
        <v>1897826128</v>
      </c>
      <c r="BC7" s="940">
        <v>1861419182</v>
      </c>
      <c r="BD7" s="940">
        <v>1952468653</v>
      </c>
      <c r="BE7" s="940">
        <v>1828623548</v>
      </c>
      <c r="BF7" s="940">
        <v>1560871792</v>
      </c>
      <c r="BG7" s="1033">
        <v>1881738949</v>
      </c>
      <c r="BH7" s="1032">
        <v>11091646897.333334</v>
      </c>
      <c r="BI7" s="940">
        <v>2063377210.0000005</v>
      </c>
      <c r="BJ7" s="1034">
        <v>2027810076.0000005</v>
      </c>
      <c r="BK7" s="1034">
        <v>2018750990.0000005</v>
      </c>
      <c r="BL7" s="1034">
        <v>1764673524.0000005</v>
      </c>
      <c r="BM7" s="1034">
        <v>1576831260.3333335</v>
      </c>
      <c r="BN7" s="1034">
        <v>1640203837</v>
      </c>
      <c r="BO7" s="1034">
        <v>9913377550</v>
      </c>
      <c r="BP7" s="1034">
        <v>1733880734</v>
      </c>
      <c r="BQ7" s="1034">
        <v>1680258881</v>
      </c>
      <c r="BR7" s="1034">
        <v>1750171543</v>
      </c>
      <c r="BS7" s="1034">
        <v>1335391796</v>
      </c>
      <c r="BT7" s="1034">
        <v>1725487661</v>
      </c>
      <c r="BU7" s="1034">
        <v>1688186935</v>
      </c>
      <c r="BV7" s="1034">
        <v>10693069719</v>
      </c>
      <c r="BW7" s="1034">
        <v>1886304575</v>
      </c>
      <c r="BX7" s="1034">
        <v>1878151356</v>
      </c>
      <c r="BY7" s="1034">
        <v>1850545862</v>
      </c>
      <c r="BZ7" s="1034">
        <v>1772779627</v>
      </c>
      <c r="CA7" s="1034">
        <v>1612444950</v>
      </c>
      <c r="CB7" s="1034">
        <v>1692843349</v>
      </c>
      <c r="CC7" s="1034">
        <v>8351316544</v>
      </c>
      <c r="CD7" s="1034">
        <v>1769092903</v>
      </c>
      <c r="CE7" s="940">
        <v>1784962190</v>
      </c>
      <c r="CF7" s="940">
        <v>1899035913</v>
      </c>
      <c r="CG7" s="1034">
        <v>1539068905</v>
      </c>
      <c r="CH7" s="1033">
        <v>1359156633</v>
      </c>
      <c r="CI7" s="1035">
        <v>0</v>
      </c>
      <c r="CJ7" s="1035">
        <v>0</v>
      </c>
      <c r="CK7" s="1035">
        <v>0</v>
      </c>
      <c r="CL7" s="1035">
        <v>0</v>
      </c>
      <c r="CM7" s="1034">
        <v>0</v>
      </c>
      <c r="CO7" s="1029"/>
      <c r="CP7" s="1029"/>
      <c r="CQ7" s="1029"/>
    </row>
    <row r="8" spans="2:96" x14ac:dyDescent="0.25">
      <c r="B8" s="1036"/>
      <c r="C8" s="32" t="s">
        <v>507</v>
      </c>
      <c r="D8" s="1037">
        <v>6622131687</v>
      </c>
      <c r="E8" s="942">
        <f t="shared" si="0"/>
        <v>1367036920</v>
      </c>
      <c r="F8" s="942">
        <v>1139124349</v>
      </c>
      <c r="G8" s="942">
        <v>1136906685</v>
      </c>
      <c r="H8" s="942">
        <v>853646823.5</v>
      </c>
      <c r="I8" s="942">
        <v>983149566</v>
      </c>
      <c r="J8" s="942">
        <v>1142267343.5</v>
      </c>
      <c r="K8" s="1037">
        <v>6905892575.4516125</v>
      </c>
      <c r="L8" s="942">
        <v>1019637908</v>
      </c>
      <c r="M8" s="942">
        <v>1140827410</v>
      </c>
      <c r="N8" s="942">
        <v>1282396542.4516125</v>
      </c>
      <c r="O8" s="942">
        <v>1226773784</v>
      </c>
      <c r="P8" s="942">
        <v>1122801948</v>
      </c>
      <c r="Q8" s="942">
        <v>1113454983</v>
      </c>
      <c r="R8" s="1037">
        <v>6375735326</v>
      </c>
      <c r="S8" s="942">
        <v>1313456453</v>
      </c>
      <c r="T8" s="942">
        <v>1100071412</v>
      </c>
      <c r="U8" s="942">
        <v>1103782392</v>
      </c>
      <c r="V8" s="942">
        <v>816777568</v>
      </c>
      <c r="W8" s="942">
        <v>937569911</v>
      </c>
      <c r="X8" s="942">
        <v>1104077590</v>
      </c>
      <c r="Y8" s="1037">
        <v>6585069394.96807</v>
      </c>
      <c r="Z8" s="942">
        <v>977072275.00000012</v>
      </c>
      <c r="AA8" s="942">
        <v>1103306678</v>
      </c>
      <c r="AB8" s="942">
        <v>1227833987</v>
      </c>
      <c r="AC8" s="942">
        <v>1160455821</v>
      </c>
      <c r="AD8" s="942">
        <v>1087067638</v>
      </c>
      <c r="AE8" s="942">
        <v>1029332995.9680699</v>
      </c>
      <c r="AF8" s="1037">
        <v>5751292412</v>
      </c>
      <c r="AG8" s="942">
        <v>1206276061</v>
      </c>
      <c r="AH8" s="942">
        <v>1042451293</v>
      </c>
      <c r="AI8" s="942">
        <v>1004192193</v>
      </c>
      <c r="AJ8" s="942">
        <v>719949901</v>
      </c>
      <c r="AK8" s="942">
        <v>807142505</v>
      </c>
      <c r="AL8" s="942">
        <v>971280459</v>
      </c>
      <c r="AM8" s="1037">
        <v>6299446330</v>
      </c>
      <c r="AN8" s="942">
        <v>908135906</v>
      </c>
      <c r="AO8" s="942">
        <v>1071290427</v>
      </c>
      <c r="AP8" s="942">
        <v>1164948692</v>
      </c>
      <c r="AQ8" s="942">
        <v>1134578829</v>
      </c>
      <c r="AR8" s="942">
        <v>1046746072</v>
      </c>
      <c r="AS8" s="942">
        <v>973746404</v>
      </c>
      <c r="AT8" s="1037">
        <v>5839283371</v>
      </c>
      <c r="AU8" s="942">
        <v>1212635754</v>
      </c>
      <c r="AV8" s="942">
        <v>1003434973</v>
      </c>
      <c r="AW8" s="942">
        <v>1035284122.333333</v>
      </c>
      <c r="AX8" s="942">
        <v>752698971.66666698</v>
      </c>
      <c r="AY8" s="942">
        <v>851347666</v>
      </c>
      <c r="AZ8" s="942">
        <v>983881884</v>
      </c>
      <c r="BA8" s="1037">
        <v>6020759526</v>
      </c>
      <c r="BB8" s="942">
        <v>1085575159</v>
      </c>
      <c r="BC8" s="942">
        <v>1052601293</v>
      </c>
      <c r="BD8" s="942">
        <v>1141605254</v>
      </c>
      <c r="BE8" s="942">
        <v>879977456</v>
      </c>
      <c r="BF8" s="942">
        <v>760164237</v>
      </c>
      <c r="BG8" s="1038">
        <v>1100836127</v>
      </c>
      <c r="BH8" s="1037">
        <v>6409403756.333334</v>
      </c>
      <c r="BI8" s="942">
        <v>1264945337.0000005</v>
      </c>
      <c r="BJ8" s="965">
        <v>1235956430.0000005</v>
      </c>
      <c r="BK8" s="965">
        <v>1233947912</v>
      </c>
      <c r="BL8" s="965">
        <v>991855963</v>
      </c>
      <c r="BM8" s="965">
        <v>807131058.33333349</v>
      </c>
      <c r="BN8" s="965">
        <v>875567056</v>
      </c>
      <c r="BO8" s="981">
        <v>5422165103</v>
      </c>
      <c r="BP8" s="965">
        <v>955491247</v>
      </c>
      <c r="BQ8" s="965">
        <v>907781364</v>
      </c>
      <c r="BR8" s="965">
        <v>989165315</v>
      </c>
      <c r="BS8" s="965">
        <v>611626857</v>
      </c>
      <c r="BT8" s="965">
        <v>999648644</v>
      </c>
      <c r="BU8" s="965">
        <v>958451676</v>
      </c>
      <c r="BV8" s="981">
        <v>6402689470</v>
      </c>
      <c r="BW8" s="965">
        <v>1145911277</v>
      </c>
      <c r="BX8" s="965">
        <v>1145306970</v>
      </c>
      <c r="BY8" s="965">
        <v>1141885370</v>
      </c>
      <c r="BZ8" s="965">
        <v>1079050453</v>
      </c>
      <c r="CA8" s="965">
        <v>916894640</v>
      </c>
      <c r="CB8" s="965">
        <v>973640760</v>
      </c>
      <c r="CC8" s="981">
        <v>4683988710</v>
      </c>
      <c r="CD8" s="965">
        <v>1036653880</v>
      </c>
      <c r="CE8" s="942">
        <v>995565450</v>
      </c>
      <c r="CF8" s="942">
        <v>1075983670</v>
      </c>
      <c r="CG8" s="965">
        <v>764653710</v>
      </c>
      <c r="CH8" s="985">
        <v>811132000</v>
      </c>
      <c r="CI8" s="1039">
        <v>0</v>
      </c>
      <c r="CJ8" s="1039">
        <v>0</v>
      </c>
      <c r="CK8" s="1039">
        <v>0</v>
      </c>
      <c r="CL8" s="1039">
        <v>0</v>
      </c>
      <c r="CM8" s="965">
        <v>0</v>
      </c>
      <c r="CO8" s="1029"/>
      <c r="CP8" s="1029"/>
      <c r="CQ8" s="1029"/>
      <c r="CR8" s="38"/>
    </row>
    <row r="9" spans="2:96" x14ac:dyDescent="0.25">
      <c r="B9" s="1036"/>
      <c r="C9" s="32" t="s">
        <v>512</v>
      </c>
      <c r="D9" s="1037">
        <v>5383173055</v>
      </c>
      <c r="E9" s="942">
        <f t="shared" si="0"/>
        <v>901193869.99999976</v>
      </c>
      <c r="F9" s="942">
        <v>903600669.99999976</v>
      </c>
      <c r="G9" s="942">
        <v>903205048.99999976</v>
      </c>
      <c r="H9" s="942">
        <v>896618098.29999995</v>
      </c>
      <c r="I9" s="942">
        <v>897026317</v>
      </c>
      <c r="J9" s="942">
        <v>881529050.70000005</v>
      </c>
      <c r="K9" s="1037">
        <v>5255904730.9354839</v>
      </c>
      <c r="L9" s="942">
        <v>882165474</v>
      </c>
      <c r="M9" s="942">
        <v>880559167</v>
      </c>
      <c r="N9" s="942">
        <v>879693243.93548393</v>
      </c>
      <c r="O9" s="942">
        <v>874179717</v>
      </c>
      <c r="P9" s="942">
        <v>871954603</v>
      </c>
      <c r="Q9" s="942">
        <v>867352526</v>
      </c>
      <c r="R9" s="1037">
        <v>5197118157</v>
      </c>
      <c r="S9" s="942">
        <v>870697749</v>
      </c>
      <c r="T9" s="942">
        <v>870053416</v>
      </c>
      <c r="U9" s="942">
        <v>869213516</v>
      </c>
      <c r="V9" s="942">
        <v>867246710</v>
      </c>
      <c r="W9" s="942">
        <v>861969906</v>
      </c>
      <c r="X9" s="942">
        <v>857936860</v>
      </c>
      <c r="Y9" s="1037">
        <v>5124624501.9585247</v>
      </c>
      <c r="Z9" s="942">
        <v>870567718.57142794</v>
      </c>
      <c r="AA9" s="942">
        <v>853634967.00000012</v>
      </c>
      <c r="AB9" s="942">
        <v>843915485.00000012</v>
      </c>
      <c r="AC9" s="942">
        <v>849449654.00000012</v>
      </c>
      <c r="AD9" s="942">
        <v>845502832.00000012</v>
      </c>
      <c r="AE9" s="942">
        <v>861553845.38709676</v>
      </c>
      <c r="AF9" s="1037">
        <v>4840853983</v>
      </c>
      <c r="AG9" s="942">
        <v>810868758</v>
      </c>
      <c r="AH9" s="942">
        <v>808808497</v>
      </c>
      <c r="AI9" s="942">
        <v>806569844</v>
      </c>
      <c r="AJ9" s="942">
        <v>806425867</v>
      </c>
      <c r="AK9" s="942">
        <v>817413120</v>
      </c>
      <c r="AL9" s="942">
        <v>790767897</v>
      </c>
      <c r="AM9" s="1037">
        <v>4710556013</v>
      </c>
      <c r="AN9" s="942">
        <v>797453901</v>
      </c>
      <c r="AO9" s="942">
        <v>776921199</v>
      </c>
      <c r="AP9" s="942">
        <v>794078387</v>
      </c>
      <c r="AQ9" s="942">
        <v>791184441</v>
      </c>
      <c r="AR9" s="942">
        <v>779401899</v>
      </c>
      <c r="AS9" s="942">
        <v>771516186</v>
      </c>
      <c r="AT9" s="1037">
        <v>4649825975</v>
      </c>
      <c r="AU9" s="942">
        <v>772244646</v>
      </c>
      <c r="AV9" s="942">
        <v>776470693</v>
      </c>
      <c r="AW9" s="942">
        <v>782138870.33333302</v>
      </c>
      <c r="AX9" s="942">
        <v>772213659.66666698</v>
      </c>
      <c r="AY9" s="942">
        <v>775213463</v>
      </c>
      <c r="AZ9" s="942">
        <v>771544643</v>
      </c>
      <c r="BA9" s="1037">
        <v>4630405477</v>
      </c>
      <c r="BB9" s="942">
        <v>777201687</v>
      </c>
      <c r="BC9" s="942">
        <v>771829675</v>
      </c>
      <c r="BD9" s="942">
        <v>774816673</v>
      </c>
      <c r="BE9" s="942">
        <v>774593012</v>
      </c>
      <c r="BF9" s="942">
        <v>776962808</v>
      </c>
      <c r="BG9" s="1038">
        <v>755001622</v>
      </c>
      <c r="BH9" s="1037">
        <v>4489491085</v>
      </c>
      <c r="BI9" s="942">
        <v>756192138</v>
      </c>
      <c r="BJ9" s="965">
        <v>752290438</v>
      </c>
      <c r="BK9" s="965">
        <v>747800449</v>
      </c>
      <c r="BL9" s="965">
        <v>746842168</v>
      </c>
      <c r="BM9" s="965">
        <v>745911562</v>
      </c>
      <c r="BN9" s="965">
        <v>740454330</v>
      </c>
      <c r="BO9" s="981">
        <v>4285825318</v>
      </c>
      <c r="BP9" s="965">
        <v>740484031</v>
      </c>
      <c r="BQ9" s="965">
        <v>726265757</v>
      </c>
      <c r="BR9" s="965">
        <v>720091143</v>
      </c>
      <c r="BS9" s="965">
        <v>694185567</v>
      </c>
      <c r="BT9" s="965">
        <v>704355383</v>
      </c>
      <c r="BU9" s="965">
        <v>700443437</v>
      </c>
      <c r="BV9" s="981">
        <v>4081602330</v>
      </c>
      <c r="BW9" s="965">
        <v>688935250</v>
      </c>
      <c r="BX9" s="965">
        <v>685091250</v>
      </c>
      <c r="BY9" s="965">
        <v>673316600</v>
      </c>
      <c r="BZ9" s="965">
        <v>668649550</v>
      </c>
      <c r="CA9" s="965">
        <v>672386510</v>
      </c>
      <c r="CB9" s="965">
        <v>693223170</v>
      </c>
      <c r="CC9" s="981">
        <v>3500544810</v>
      </c>
      <c r="CD9" s="965">
        <v>698237870</v>
      </c>
      <c r="CE9" s="942">
        <v>742031030</v>
      </c>
      <c r="CF9" s="942">
        <v>774990590</v>
      </c>
      <c r="CG9" s="965">
        <v>737784520</v>
      </c>
      <c r="CH9" s="985">
        <v>547500800</v>
      </c>
      <c r="CI9" s="1039">
        <v>0</v>
      </c>
      <c r="CJ9" s="1039">
        <v>0</v>
      </c>
      <c r="CK9" s="1039">
        <v>0</v>
      </c>
      <c r="CL9" s="1039">
        <v>0</v>
      </c>
      <c r="CM9" s="965">
        <v>0</v>
      </c>
      <c r="CO9" s="1029"/>
      <c r="CP9" s="1029"/>
      <c r="CQ9" s="1029"/>
      <c r="CR9" s="38"/>
    </row>
    <row r="10" spans="2:96" x14ac:dyDescent="0.25">
      <c r="B10" s="1036"/>
      <c r="C10" s="32" t="s">
        <v>513</v>
      </c>
      <c r="D10" s="1037">
        <v>298717813</v>
      </c>
      <c r="E10" s="942">
        <f t="shared" si="0"/>
        <v>64772235</v>
      </c>
      <c r="F10" s="942">
        <v>62090741</v>
      </c>
      <c r="G10" s="942">
        <v>61301781</v>
      </c>
      <c r="H10" s="942">
        <v>40237233</v>
      </c>
      <c r="I10" s="942">
        <v>33803709</v>
      </c>
      <c r="J10" s="942">
        <v>36512114</v>
      </c>
      <c r="K10" s="1037">
        <v>340948970</v>
      </c>
      <c r="L10" s="942">
        <v>129719134</v>
      </c>
      <c r="M10" s="942">
        <v>56244057</v>
      </c>
      <c r="N10" s="942">
        <v>53051662</v>
      </c>
      <c r="O10" s="942">
        <v>38794084</v>
      </c>
      <c r="P10" s="942">
        <v>29855599</v>
      </c>
      <c r="Q10" s="942">
        <v>33284434</v>
      </c>
      <c r="R10" s="1037">
        <v>230799188</v>
      </c>
      <c r="S10" s="942">
        <v>49005221</v>
      </c>
      <c r="T10" s="942">
        <v>52901826</v>
      </c>
      <c r="U10" s="942">
        <v>41362094</v>
      </c>
      <c r="V10" s="942">
        <v>27865179</v>
      </c>
      <c r="W10" s="942">
        <v>25650653</v>
      </c>
      <c r="X10" s="942">
        <v>34014215</v>
      </c>
      <c r="Y10" s="1037">
        <v>297406965</v>
      </c>
      <c r="Z10" s="942">
        <v>133991107</v>
      </c>
      <c r="AA10" s="942">
        <v>42672388</v>
      </c>
      <c r="AB10" s="942">
        <v>39229134</v>
      </c>
      <c r="AC10" s="942">
        <v>32122236</v>
      </c>
      <c r="AD10" s="942">
        <v>24306733</v>
      </c>
      <c r="AE10" s="942">
        <v>25085367</v>
      </c>
      <c r="AF10" s="1037">
        <v>294127655</v>
      </c>
      <c r="AG10" s="942">
        <v>41193653</v>
      </c>
      <c r="AH10" s="942">
        <v>45602286</v>
      </c>
      <c r="AI10" s="942">
        <v>40086609</v>
      </c>
      <c r="AJ10" s="942">
        <v>22334400</v>
      </c>
      <c r="AK10" s="942">
        <v>120952759</v>
      </c>
      <c r="AL10" s="942">
        <v>23957948</v>
      </c>
      <c r="AM10" s="1037">
        <v>287807432</v>
      </c>
      <c r="AN10" s="942">
        <v>32941670</v>
      </c>
      <c r="AO10" s="942">
        <v>40121897</v>
      </c>
      <c r="AP10" s="942">
        <v>37397378</v>
      </c>
      <c r="AQ10" s="942">
        <v>129587645</v>
      </c>
      <c r="AR10" s="942">
        <v>22939447</v>
      </c>
      <c r="AS10" s="942">
        <v>24819395</v>
      </c>
      <c r="AT10" s="1037">
        <v>191468565</v>
      </c>
      <c r="AU10" s="942">
        <v>37804880</v>
      </c>
      <c r="AV10" s="942">
        <v>40193026</v>
      </c>
      <c r="AW10" s="942">
        <v>40065246</v>
      </c>
      <c r="AX10" s="942">
        <v>24243438</v>
      </c>
      <c r="AY10" s="942">
        <v>23118770</v>
      </c>
      <c r="AZ10" s="942">
        <v>26043205</v>
      </c>
      <c r="BA10" s="1037">
        <v>331783249</v>
      </c>
      <c r="BB10" s="942">
        <v>35049282</v>
      </c>
      <c r="BC10" s="942">
        <v>36988214</v>
      </c>
      <c r="BD10" s="942">
        <v>36046726</v>
      </c>
      <c r="BE10" s="942">
        <v>174053080</v>
      </c>
      <c r="BF10" s="942">
        <v>23744747</v>
      </c>
      <c r="BG10" s="1038">
        <v>25901200</v>
      </c>
      <c r="BH10" s="1037">
        <v>192752056</v>
      </c>
      <c r="BI10" s="942">
        <v>42239735</v>
      </c>
      <c r="BJ10" s="965">
        <v>39563208</v>
      </c>
      <c r="BK10" s="965">
        <v>37002629</v>
      </c>
      <c r="BL10" s="965">
        <v>25975393</v>
      </c>
      <c r="BM10" s="965">
        <v>23788640</v>
      </c>
      <c r="BN10" s="965">
        <v>24182451</v>
      </c>
      <c r="BO10" s="981">
        <v>205387129</v>
      </c>
      <c r="BP10" s="965">
        <v>37905456</v>
      </c>
      <c r="BQ10" s="965">
        <v>46211760</v>
      </c>
      <c r="BR10" s="965">
        <v>40915085</v>
      </c>
      <c r="BS10" s="965">
        <v>29579372</v>
      </c>
      <c r="BT10" s="965">
        <v>21483634</v>
      </c>
      <c r="BU10" s="965">
        <v>29291822</v>
      </c>
      <c r="BV10" s="981">
        <v>208777919</v>
      </c>
      <c r="BW10" s="965">
        <v>51458048</v>
      </c>
      <c r="BX10" s="965">
        <v>47753136</v>
      </c>
      <c r="BY10" s="965">
        <v>35343892</v>
      </c>
      <c r="BZ10" s="965">
        <v>25079624</v>
      </c>
      <c r="CA10" s="965">
        <v>23163800</v>
      </c>
      <c r="CB10" s="965">
        <v>25979419</v>
      </c>
      <c r="CC10" s="981">
        <v>166783024</v>
      </c>
      <c r="CD10" s="965">
        <v>34201153</v>
      </c>
      <c r="CE10" s="942">
        <v>47365710</v>
      </c>
      <c r="CF10" s="942">
        <v>48061653</v>
      </c>
      <c r="CG10" s="965">
        <v>36630675</v>
      </c>
      <c r="CH10" s="985">
        <v>523833</v>
      </c>
      <c r="CI10" s="1039">
        <v>0</v>
      </c>
      <c r="CJ10" s="1039">
        <v>0</v>
      </c>
      <c r="CK10" s="1039">
        <v>0</v>
      </c>
      <c r="CL10" s="1039">
        <v>0</v>
      </c>
      <c r="CM10" s="965">
        <v>0</v>
      </c>
      <c r="CO10" s="1029"/>
      <c r="CP10" s="1029"/>
      <c r="CQ10" s="1029"/>
      <c r="CR10" s="38"/>
    </row>
    <row r="11" spans="2:96" x14ac:dyDescent="0.25">
      <c r="B11" s="1036"/>
      <c r="C11" s="32" t="s">
        <v>468</v>
      </c>
      <c r="D11" s="1037">
        <v>0</v>
      </c>
      <c r="E11" s="942">
        <f t="shared" si="0"/>
        <v>0</v>
      </c>
      <c r="F11" s="942">
        <v>0</v>
      </c>
      <c r="G11" s="942">
        <v>0</v>
      </c>
      <c r="H11" s="942">
        <v>0</v>
      </c>
      <c r="I11" s="942">
        <v>0</v>
      </c>
      <c r="J11" s="942">
        <v>0</v>
      </c>
      <c r="K11" s="1037">
        <v>0</v>
      </c>
      <c r="L11" s="942">
        <v>0</v>
      </c>
      <c r="M11" s="942">
        <v>0</v>
      </c>
      <c r="N11" s="942">
        <v>0</v>
      </c>
      <c r="O11" s="942">
        <v>0</v>
      </c>
      <c r="P11" s="942">
        <v>0</v>
      </c>
      <c r="Q11" s="942">
        <v>0</v>
      </c>
      <c r="R11" s="1037">
        <v>0</v>
      </c>
      <c r="S11" s="942">
        <v>0</v>
      </c>
      <c r="T11" s="942">
        <v>0</v>
      </c>
      <c r="U11" s="942">
        <v>0</v>
      </c>
      <c r="V11" s="942">
        <v>0</v>
      </c>
      <c r="W11" s="942">
        <v>0</v>
      </c>
      <c r="X11" s="942">
        <v>0</v>
      </c>
      <c r="Y11" s="1037">
        <v>0</v>
      </c>
      <c r="Z11" s="942">
        <v>0</v>
      </c>
      <c r="AA11" s="942">
        <v>0</v>
      </c>
      <c r="AB11" s="942">
        <v>0</v>
      </c>
      <c r="AC11" s="942">
        <v>0</v>
      </c>
      <c r="AD11" s="942">
        <v>0</v>
      </c>
      <c r="AE11" s="942">
        <v>0</v>
      </c>
      <c r="AF11" s="1037">
        <v>0</v>
      </c>
      <c r="AG11" s="942">
        <v>0</v>
      </c>
      <c r="AH11" s="942">
        <v>0</v>
      </c>
      <c r="AI11" s="942">
        <v>0</v>
      </c>
      <c r="AJ11" s="942">
        <v>0</v>
      </c>
      <c r="AK11" s="942">
        <v>0</v>
      </c>
      <c r="AL11" s="942">
        <v>0</v>
      </c>
      <c r="AM11" s="1037">
        <v>0</v>
      </c>
      <c r="AN11" s="942">
        <v>0</v>
      </c>
      <c r="AO11" s="942">
        <v>0</v>
      </c>
      <c r="AP11" s="942">
        <v>0</v>
      </c>
      <c r="AQ11" s="942">
        <v>0</v>
      </c>
      <c r="AR11" s="942">
        <v>0</v>
      </c>
      <c r="AS11" s="942">
        <v>0</v>
      </c>
      <c r="AT11" s="1037">
        <v>0</v>
      </c>
      <c r="AU11" s="942">
        <v>0</v>
      </c>
      <c r="AV11" s="942">
        <v>0</v>
      </c>
      <c r="AW11" s="942">
        <v>0</v>
      </c>
      <c r="AX11" s="942">
        <v>0</v>
      </c>
      <c r="AY11" s="942">
        <v>0</v>
      </c>
      <c r="AZ11" s="942">
        <v>0</v>
      </c>
      <c r="BA11" s="1037">
        <v>0</v>
      </c>
      <c r="BB11" s="942">
        <v>0</v>
      </c>
      <c r="BC11" s="942">
        <v>0</v>
      </c>
      <c r="BD11" s="942">
        <v>0</v>
      </c>
      <c r="BE11" s="942">
        <v>0</v>
      </c>
      <c r="BF11" s="942">
        <v>0</v>
      </c>
      <c r="BG11" s="1038">
        <v>0</v>
      </c>
      <c r="BH11" s="1037">
        <v>0</v>
      </c>
      <c r="BI11" s="942">
        <v>0</v>
      </c>
      <c r="BJ11" s="965">
        <v>0</v>
      </c>
      <c r="BK11" s="965">
        <v>0</v>
      </c>
      <c r="BL11" s="965">
        <v>0</v>
      </c>
      <c r="BM11" s="965">
        <v>0</v>
      </c>
      <c r="BN11" s="965">
        <v>0</v>
      </c>
      <c r="BO11" s="981">
        <v>0</v>
      </c>
      <c r="BP11" s="965">
        <v>0</v>
      </c>
      <c r="BQ11" s="965">
        <v>0</v>
      </c>
      <c r="BR11" s="965">
        <v>0</v>
      </c>
      <c r="BS11" s="965">
        <v>0</v>
      </c>
      <c r="BT11" s="965">
        <v>0</v>
      </c>
      <c r="BU11" s="965">
        <v>0</v>
      </c>
      <c r="BV11" s="981">
        <v>0</v>
      </c>
      <c r="BW11" s="965">
        <v>0</v>
      </c>
      <c r="BX11" s="965">
        <v>0</v>
      </c>
      <c r="BY11" s="965">
        <v>0</v>
      </c>
      <c r="BZ11" s="965">
        <v>0</v>
      </c>
      <c r="CA11" s="965">
        <v>0</v>
      </c>
      <c r="CB11" s="965">
        <v>0</v>
      </c>
      <c r="CC11" s="981">
        <v>0</v>
      </c>
      <c r="CD11" s="965">
        <v>0</v>
      </c>
      <c r="CE11" s="942">
        <v>0</v>
      </c>
      <c r="CF11" s="942">
        <v>0</v>
      </c>
      <c r="CG11" s="965">
        <v>0</v>
      </c>
      <c r="CH11" s="985">
        <v>0</v>
      </c>
      <c r="CI11" s="1039">
        <v>0</v>
      </c>
      <c r="CJ11" s="1039">
        <v>0</v>
      </c>
      <c r="CK11" s="1039">
        <v>0</v>
      </c>
      <c r="CL11" s="1039">
        <v>0</v>
      </c>
      <c r="CM11" s="965">
        <v>0</v>
      </c>
      <c r="CO11" s="1029"/>
      <c r="CP11" s="1029"/>
      <c r="CQ11" s="1029"/>
      <c r="CR11" s="38"/>
    </row>
    <row r="12" spans="2:96" x14ac:dyDescent="0.25">
      <c r="B12" s="1030" t="s">
        <v>324</v>
      </c>
      <c r="C12" s="1031"/>
      <c r="D12" s="1032">
        <f>D13+D19</f>
        <v>6515554618</v>
      </c>
      <c r="E12" s="940">
        <f t="shared" si="0"/>
        <v>1097891414</v>
      </c>
      <c r="F12" s="940">
        <v>1124083679</v>
      </c>
      <c r="G12" s="940">
        <v>1114292731</v>
      </c>
      <c r="H12" s="940">
        <v>1081968635</v>
      </c>
      <c r="I12" s="940">
        <v>1082932982</v>
      </c>
      <c r="J12" s="940">
        <v>1014385177</v>
      </c>
      <c r="K12" s="1032">
        <v>6456415883</v>
      </c>
      <c r="L12" s="940">
        <v>1320019543</v>
      </c>
      <c r="M12" s="940">
        <v>1031458309</v>
      </c>
      <c r="N12" s="940">
        <v>1057058679</v>
      </c>
      <c r="O12" s="940">
        <v>1075531617</v>
      </c>
      <c r="P12" s="940">
        <v>994456830</v>
      </c>
      <c r="Q12" s="940">
        <v>977890905</v>
      </c>
      <c r="R12" s="1032">
        <v>6132954515</v>
      </c>
      <c r="S12" s="940">
        <v>1003045435</v>
      </c>
      <c r="T12" s="940">
        <v>1107411053</v>
      </c>
      <c r="U12" s="940">
        <v>1048131082</v>
      </c>
      <c r="V12" s="940">
        <v>1014523478</v>
      </c>
      <c r="W12" s="940">
        <v>1001330677</v>
      </c>
      <c r="X12" s="940">
        <v>958512790</v>
      </c>
      <c r="Y12" s="1032">
        <v>6087752554</v>
      </c>
      <c r="Z12" s="940">
        <v>1147336584</v>
      </c>
      <c r="AA12" s="940">
        <v>996490727</v>
      </c>
      <c r="AB12" s="940">
        <v>1012204528</v>
      </c>
      <c r="AC12" s="940">
        <v>988574058</v>
      </c>
      <c r="AD12" s="940">
        <v>1012713181</v>
      </c>
      <c r="AE12" s="940">
        <v>930433476</v>
      </c>
      <c r="AF12" s="1032">
        <v>16397305389</v>
      </c>
      <c r="AG12" s="940">
        <v>11979894909</v>
      </c>
      <c r="AH12" s="940">
        <v>903073175</v>
      </c>
      <c r="AI12" s="940">
        <v>914743419</v>
      </c>
      <c r="AJ12" s="940">
        <v>896758443</v>
      </c>
      <c r="AK12" s="940">
        <v>856046142</v>
      </c>
      <c r="AL12" s="940">
        <v>846789301</v>
      </c>
      <c r="AM12" s="1032">
        <v>5150593153</v>
      </c>
      <c r="AN12" s="940">
        <v>825513224</v>
      </c>
      <c r="AO12" s="940">
        <v>863819794</v>
      </c>
      <c r="AP12" s="940">
        <v>880250188</v>
      </c>
      <c r="AQ12" s="940">
        <v>876803567</v>
      </c>
      <c r="AR12" s="940">
        <v>873960707</v>
      </c>
      <c r="AS12" s="940">
        <v>830245673</v>
      </c>
      <c r="AT12" s="1032">
        <v>5300425686</v>
      </c>
      <c r="AU12" s="940">
        <v>867077127</v>
      </c>
      <c r="AV12" s="940">
        <v>922226145</v>
      </c>
      <c r="AW12" s="940">
        <v>906853060</v>
      </c>
      <c r="AX12" s="940">
        <v>898745207</v>
      </c>
      <c r="AY12" s="940">
        <v>859188267</v>
      </c>
      <c r="AZ12" s="940">
        <v>846335880</v>
      </c>
      <c r="BA12" s="1032">
        <v>5087944153</v>
      </c>
      <c r="BB12" s="940">
        <v>824688941</v>
      </c>
      <c r="BC12" s="940">
        <v>856594796</v>
      </c>
      <c r="BD12" s="940">
        <v>858365781</v>
      </c>
      <c r="BE12" s="940">
        <v>857879611</v>
      </c>
      <c r="BF12" s="940">
        <v>844396229</v>
      </c>
      <c r="BG12" s="1033">
        <v>846018795</v>
      </c>
      <c r="BH12" s="1032">
        <v>5262141212</v>
      </c>
      <c r="BI12" s="940">
        <v>854371958</v>
      </c>
      <c r="BJ12" s="1034">
        <v>910601427</v>
      </c>
      <c r="BK12" s="1034">
        <v>892633014</v>
      </c>
      <c r="BL12" s="1034">
        <v>885670103</v>
      </c>
      <c r="BM12" s="1034">
        <v>875125729</v>
      </c>
      <c r="BN12" s="1034">
        <v>843738981</v>
      </c>
      <c r="BO12" s="1034">
        <v>5145641505</v>
      </c>
      <c r="BP12" s="1034">
        <v>835786691</v>
      </c>
      <c r="BQ12" s="1034">
        <v>869355525</v>
      </c>
      <c r="BR12" s="1034">
        <v>900868004</v>
      </c>
      <c r="BS12" s="1034">
        <v>877854318</v>
      </c>
      <c r="BT12" s="1034">
        <v>849038920</v>
      </c>
      <c r="BU12" s="1034">
        <v>812738047</v>
      </c>
      <c r="BV12" s="1034">
        <v>5250511389</v>
      </c>
      <c r="BW12" s="1034">
        <v>841155192.10000038</v>
      </c>
      <c r="BX12" s="1034">
        <v>920704124.89999962</v>
      </c>
      <c r="BY12" s="1034">
        <v>905272567.30000019</v>
      </c>
      <c r="BZ12" s="1034">
        <v>890159580.69999981</v>
      </c>
      <c r="CA12" s="1034">
        <v>862126186</v>
      </c>
      <c r="CB12" s="1034">
        <v>831093738</v>
      </c>
      <c r="CC12" s="1034">
        <v>4083875657</v>
      </c>
      <c r="CD12" s="1034">
        <v>876456355</v>
      </c>
      <c r="CE12" s="940">
        <v>824551184</v>
      </c>
      <c r="CF12" s="940">
        <v>843145636</v>
      </c>
      <c r="CG12" s="1034">
        <v>860324348</v>
      </c>
      <c r="CH12" s="1033">
        <v>679398134</v>
      </c>
      <c r="CI12" s="1035">
        <v>0</v>
      </c>
      <c r="CJ12" s="1035">
        <v>0</v>
      </c>
      <c r="CK12" s="1035">
        <v>0</v>
      </c>
      <c r="CL12" s="1035">
        <v>0</v>
      </c>
      <c r="CM12" s="1034">
        <v>0</v>
      </c>
      <c r="CO12" s="1029"/>
      <c r="CP12" s="1029"/>
      <c r="CQ12" s="1029"/>
    </row>
    <row r="13" spans="2:96" x14ac:dyDescent="0.25">
      <c r="B13" s="1040" t="s">
        <v>689</v>
      </c>
      <c r="C13" s="1041"/>
      <c r="D13" s="1042">
        <f>SUM(D14:D18)</f>
        <v>3248002306</v>
      </c>
      <c r="E13" s="946">
        <f t="shared" si="0"/>
        <v>552116389</v>
      </c>
      <c r="F13" s="946">
        <v>580608902</v>
      </c>
      <c r="G13" s="946">
        <v>569827295</v>
      </c>
      <c r="H13" s="946">
        <v>537489374</v>
      </c>
      <c r="I13" s="946">
        <v>537796975</v>
      </c>
      <c r="J13" s="946">
        <v>470163371</v>
      </c>
      <c r="K13" s="1042">
        <v>2865031213</v>
      </c>
      <c r="L13" s="946">
        <v>471795560</v>
      </c>
      <c r="M13" s="946">
        <v>491205523</v>
      </c>
      <c r="N13" s="946">
        <v>515073489</v>
      </c>
      <c r="O13" s="946">
        <v>516121691</v>
      </c>
      <c r="P13" s="946">
        <v>446893205</v>
      </c>
      <c r="Q13" s="946">
        <v>423941745</v>
      </c>
      <c r="R13" s="1042">
        <v>2865367097</v>
      </c>
      <c r="S13" s="946">
        <v>455588771</v>
      </c>
      <c r="T13" s="946">
        <v>540013233</v>
      </c>
      <c r="U13" s="946">
        <v>507789847</v>
      </c>
      <c r="V13" s="946">
        <v>478124994</v>
      </c>
      <c r="W13" s="946">
        <v>464483279</v>
      </c>
      <c r="X13" s="946">
        <v>419366973</v>
      </c>
      <c r="Y13" s="1042">
        <v>2616359416</v>
      </c>
      <c r="Z13" s="946">
        <v>411036673</v>
      </c>
      <c r="AA13" s="946">
        <v>459765643</v>
      </c>
      <c r="AB13" s="946">
        <v>475191596</v>
      </c>
      <c r="AC13" s="946">
        <v>452307519</v>
      </c>
      <c r="AD13" s="946">
        <v>417212422</v>
      </c>
      <c r="AE13" s="946">
        <v>400845563</v>
      </c>
      <c r="AF13" s="1042">
        <v>2660489059</v>
      </c>
      <c r="AG13" s="946">
        <v>420653801</v>
      </c>
      <c r="AH13" s="946">
        <v>470904714</v>
      </c>
      <c r="AI13" s="946">
        <v>477278393</v>
      </c>
      <c r="AJ13" s="946">
        <v>458980265</v>
      </c>
      <c r="AK13" s="946">
        <v>420983139</v>
      </c>
      <c r="AL13" s="946">
        <v>411688747</v>
      </c>
      <c r="AM13" s="1042">
        <v>2513312153</v>
      </c>
      <c r="AN13" s="946">
        <v>413058150</v>
      </c>
      <c r="AO13" s="946">
        <v>428614692</v>
      </c>
      <c r="AP13" s="946">
        <v>442140910</v>
      </c>
      <c r="AQ13" s="946">
        <v>436132179</v>
      </c>
      <c r="AR13" s="946">
        <v>408137147</v>
      </c>
      <c r="AS13" s="946">
        <v>385229075</v>
      </c>
      <c r="AT13" s="1042">
        <v>2683971875</v>
      </c>
      <c r="AU13" s="946">
        <v>426016275</v>
      </c>
      <c r="AV13" s="946">
        <v>483833049</v>
      </c>
      <c r="AW13" s="946">
        <v>468331942</v>
      </c>
      <c r="AX13" s="946">
        <v>464552293</v>
      </c>
      <c r="AY13" s="946">
        <v>426488291</v>
      </c>
      <c r="AZ13" s="946">
        <v>414750025</v>
      </c>
      <c r="BA13" s="1042">
        <v>2494760836</v>
      </c>
      <c r="BB13" s="946">
        <v>391958737</v>
      </c>
      <c r="BC13" s="946">
        <v>425156647</v>
      </c>
      <c r="BD13" s="946">
        <v>424380563</v>
      </c>
      <c r="BE13" s="946">
        <v>430973580</v>
      </c>
      <c r="BF13" s="946">
        <v>418955248</v>
      </c>
      <c r="BG13" s="1043">
        <v>403336061</v>
      </c>
      <c r="BH13" s="1042">
        <v>2684868982</v>
      </c>
      <c r="BI13" s="946">
        <v>429075811</v>
      </c>
      <c r="BJ13" s="1044">
        <v>488203296</v>
      </c>
      <c r="BK13" s="1044">
        <v>469928470</v>
      </c>
      <c r="BL13" s="1044">
        <v>449003050</v>
      </c>
      <c r="BM13" s="1044">
        <v>439638330</v>
      </c>
      <c r="BN13" s="1044">
        <v>409020025</v>
      </c>
      <c r="BO13" s="1044">
        <v>2555400176</v>
      </c>
      <c r="BP13" s="1044">
        <v>400956232</v>
      </c>
      <c r="BQ13" s="1044">
        <v>439212645</v>
      </c>
      <c r="BR13" s="1044">
        <v>470065219</v>
      </c>
      <c r="BS13" s="1044">
        <v>442612035</v>
      </c>
      <c r="BT13" s="1044">
        <v>415813308</v>
      </c>
      <c r="BU13" s="1044">
        <v>386740737</v>
      </c>
      <c r="BV13" s="1044">
        <v>2710638530</v>
      </c>
      <c r="BW13" s="1044">
        <v>415422272</v>
      </c>
      <c r="BX13" s="1044">
        <v>496047625</v>
      </c>
      <c r="BY13" s="1044">
        <v>480848988</v>
      </c>
      <c r="BZ13" s="1044">
        <v>469919877</v>
      </c>
      <c r="CA13" s="1044">
        <v>435824617</v>
      </c>
      <c r="CB13" s="1044">
        <v>412575151</v>
      </c>
      <c r="CC13" s="1044">
        <v>2059940135</v>
      </c>
      <c r="CD13" s="1044">
        <v>433012141</v>
      </c>
      <c r="CE13" s="946">
        <v>428751669</v>
      </c>
      <c r="CF13" s="946">
        <v>433632137</v>
      </c>
      <c r="CG13" s="1044">
        <v>459974022</v>
      </c>
      <c r="CH13" s="1043">
        <v>304570166</v>
      </c>
      <c r="CI13" s="1045">
        <v>0</v>
      </c>
      <c r="CJ13" s="1045">
        <v>0</v>
      </c>
      <c r="CK13" s="1045">
        <v>0</v>
      </c>
      <c r="CL13" s="1045">
        <v>0</v>
      </c>
      <c r="CM13" s="1044">
        <v>0</v>
      </c>
      <c r="CO13" s="1029"/>
      <c r="CP13" s="1029"/>
      <c r="CQ13" s="1029"/>
      <c r="CR13" s="38"/>
    </row>
    <row r="14" spans="2:96" x14ac:dyDescent="0.25">
      <c r="B14" s="1036"/>
      <c r="C14" s="32" t="s">
        <v>649</v>
      </c>
      <c r="D14" s="1037">
        <v>169162010</v>
      </c>
      <c r="E14" s="942">
        <f t="shared" si="0"/>
        <v>28357910</v>
      </c>
      <c r="F14" s="942">
        <v>28160820</v>
      </c>
      <c r="G14" s="942">
        <v>28160820</v>
      </c>
      <c r="H14" s="942">
        <v>28160820</v>
      </c>
      <c r="I14" s="942">
        <v>28160820</v>
      </c>
      <c r="J14" s="942">
        <v>28160820</v>
      </c>
      <c r="K14" s="1037">
        <v>168964920</v>
      </c>
      <c r="L14" s="942">
        <v>28160820</v>
      </c>
      <c r="M14" s="942">
        <v>28160820</v>
      </c>
      <c r="N14" s="942">
        <v>28160820</v>
      </c>
      <c r="O14" s="942">
        <v>28160820</v>
      </c>
      <c r="P14" s="942">
        <v>28160820</v>
      </c>
      <c r="Q14" s="942">
        <v>28160820</v>
      </c>
      <c r="R14" s="1037">
        <v>167487174</v>
      </c>
      <c r="S14" s="942">
        <v>28077174</v>
      </c>
      <c r="T14" s="942">
        <v>27882000</v>
      </c>
      <c r="U14" s="942">
        <v>27882000</v>
      </c>
      <c r="V14" s="942">
        <v>27882000</v>
      </c>
      <c r="W14" s="942">
        <v>27882000</v>
      </c>
      <c r="X14" s="942">
        <v>27882000</v>
      </c>
      <c r="Y14" s="1037">
        <v>167292000</v>
      </c>
      <c r="Z14" s="942">
        <v>27882000</v>
      </c>
      <c r="AA14" s="942">
        <v>27882000</v>
      </c>
      <c r="AB14" s="942">
        <v>27882000</v>
      </c>
      <c r="AC14" s="942">
        <v>27882000</v>
      </c>
      <c r="AD14" s="942">
        <v>27882000</v>
      </c>
      <c r="AE14" s="942">
        <v>27882000</v>
      </c>
      <c r="AF14" s="1037">
        <v>151952500</v>
      </c>
      <c r="AG14" s="942">
        <v>26487500</v>
      </c>
      <c r="AH14" s="942">
        <v>25093000</v>
      </c>
      <c r="AI14" s="942">
        <v>25093000</v>
      </c>
      <c r="AJ14" s="942">
        <v>25093000</v>
      </c>
      <c r="AK14" s="942">
        <v>25093000</v>
      </c>
      <c r="AL14" s="942">
        <v>25093000</v>
      </c>
      <c r="AM14" s="1037">
        <v>150558000</v>
      </c>
      <c r="AN14" s="942">
        <v>25093000</v>
      </c>
      <c r="AO14" s="942">
        <v>25093000</v>
      </c>
      <c r="AP14" s="942">
        <v>25093000</v>
      </c>
      <c r="AQ14" s="942">
        <v>25093000</v>
      </c>
      <c r="AR14" s="942">
        <v>25093000</v>
      </c>
      <c r="AS14" s="942">
        <v>25093000</v>
      </c>
      <c r="AT14" s="1037">
        <v>150558000</v>
      </c>
      <c r="AU14" s="942">
        <v>25093000</v>
      </c>
      <c r="AV14" s="942">
        <v>25093000</v>
      </c>
      <c r="AW14" s="942">
        <v>25093000</v>
      </c>
      <c r="AX14" s="942">
        <v>25093000</v>
      </c>
      <c r="AY14" s="942">
        <v>25093000</v>
      </c>
      <c r="AZ14" s="942">
        <v>25093000</v>
      </c>
      <c r="BA14" s="1037">
        <v>150558000</v>
      </c>
      <c r="BB14" s="942">
        <v>25093000</v>
      </c>
      <c r="BC14" s="942">
        <v>25093000</v>
      </c>
      <c r="BD14" s="942">
        <v>25093000</v>
      </c>
      <c r="BE14" s="942">
        <v>25093000</v>
      </c>
      <c r="BF14" s="942">
        <v>25093000</v>
      </c>
      <c r="BG14" s="1038">
        <v>25093000</v>
      </c>
      <c r="BH14" s="1037">
        <v>150558000</v>
      </c>
      <c r="BI14" s="942">
        <v>25093000</v>
      </c>
      <c r="BJ14" s="965">
        <v>25093000</v>
      </c>
      <c r="BK14" s="965">
        <v>25093000</v>
      </c>
      <c r="BL14" s="965">
        <v>25093000</v>
      </c>
      <c r="BM14" s="965">
        <v>25093000</v>
      </c>
      <c r="BN14" s="965">
        <v>25093000</v>
      </c>
      <c r="BO14" s="981">
        <v>150558000</v>
      </c>
      <c r="BP14" s="965">
        <v>25093000</v>
      </c>
      <c r="BQ14" s="965">
        <v>25093000</v>
      </c>
      <c r="BR14" s="965">
        <v>25093000</v>
      </c>
      <c r="BS14" s="965">
        <v>25093000</v>
      </c>
      <c r="BT14" s="965">
        <v>25093000</v>
      </c>
      <c r="BU14" s="965">
        <v>25093000</v>
      </c>
      <c r="BV14" s="981">
        <v>150558000</v>
      </c>
      <c r="BW14" s="965">
        <v>25093000</v>
      </c>
      <c r="BX14" s="965">
        <v>25093000</v>
      </c>
      <c r="BY14" s="965">
        <v>25093000</v>
      </c>
      <c r="BZ14" s="965">
        <v>25093000</v>
      </c>
      <c r="CA14" s="965">
        <v>25093000</v>
      </c>
      <c r="CB14" s="965">
        <v>25093000</v>
      </c>
      <c r="CC14" s="981">
        <v>118773000</v>
      </c>
      <c r="CD14" s="965">
        <v>25093000</v>
      </c>
      <c r="CE14" s="942">
        <v>25093000</v>
      </c>
      <c r="CF14" s="942">
        <v>25093000</v>
      </c>
      <c r="CG14" s="965">
        <v>25093000</v>
      </c>
      <c r="CH14" s="985">
        <v>18401000</v>
      </c>
      <c r="CI14" s="1039">
        <v>0</v>
      </c>
      <c r="CJ14" s="1039">
        <v>0</v>
      </c>
      <c r="CK14" s="1039">
        <v>0</v>
      </c>
      <c r="CL14" s="1039">
        <v>0</v>
      </c>
      <c r="CM14" s="965">
        <v>0</v>
      </c>
      <c r="CO14" s="1029"/>
      <c r="CP14" s="1029"/>
      <c r="CQ14" s="1029"/>
      <c r="CR14" s="38"/>
    </row>
    <row r="15" spans="2:96" x14ac:dyDescent="0.25">
      <c r="B15" s="1036"/>
      <c r="C15" s="32" t="s">
        <v>650</v>
      </c>
      <c r="D15" s="1037">
        <v>603540000</v>
      </c>
      <c r="E15" s="942">
        <f t="shared" si="0"/>
        <v>100590000</v>
      </c>
      <c r="F15" s="942">
        <v>100590000</v>
      </c>
      <c r="G15" s="942">
        <v>100590000</v>
      </c>
      <c r="H15" s="942">
        <v>100590000</v>
      </c>
      <c r="I15" s="942">
        <v>100590000</v>
      </c>
      <c r="J15" s="942">
        <v>100590000</v>
      </c>
      <c r="K15" s="1037">
        <v>580015000</v>
      </c>
      <c r="L15" s="942">
        <v>100590000</v>
      </c>
      <c r="M15" s="942">
        <v>95885000</v>
      </c>
      <c r="N15" s="942">
        <v>95885000</v>
      </c>
      <c r="O15" s="942">
        <v>95885000</v>
      </c>
      <c r="P15" s="942">
        <v>95885000</v>
      </c>
      <c r="Q15" s="942">
        <v>95885000</v>
      </c>
      <c r="R15" s="1037">
        <v>575310000</v>
      </c>
      <c r="S15" s="942">
        <v>95885000</v>
      </c>
      <c r="T15" s="942">
        <v>95885000</v>
      </c>
      <c r="U15" s="942">
        <v>95885000</v>
      </c>
      <c r="V15" s="942">
        <v>95885000</v>
      </c>
      <c r="W15" s="942">
        <v>96885000</v>
      </c>
      <c r="X15" s="942">
        <v>94885000</v>
      </c>
      <c r="Y15" s="1037">
        <v>549360000</v>
      </c>
      <c r="Z15" s="942">
        <v>94885000</v>
      </c>
      <c r="AA15" s="942">
        <v>90895000</v>
      </c>
      <c r="AB15" s="942">
        <v>90895000</v>
      </c>
      <c r="AC15" s="942">
        <v>90895000</v>
      </c>
      <c r="AD15" s="942">
        <v>90895000</v>
      </c>
      <c r="AE15" s="942">
        <v>90895000</v>
      </c>
      <c r="AF15" s="1037">
        <v>544693500</v>
      </c>
      <c r="AG15" s="942">
        <v>90833500</v>
      </c>
      <c r="AH15" s="942">
        <v>90772000</v>
      </c>
      <c r="AI15" s="942">
        <v>90772000</v>
      </c>
      <c r="AJ15" s="942">
        <v>90772000</v>
      </c>
      <c r="AK15" s="942">
        <v>90772000</v>
      </c>
      <c r="AL15" s="942">
        <v>90772000</v>
      </c>
      <c r="AM15" s="1037">
        <v>533484000</v>
      </c>
      <c r="AN15" s="942">
        <v>90772000</v>
      </c>
      <c r="AO15" s="942">
        <v>90772000</v>
      </c>
      <c r="AP15" s="942">
        <v>90772000</v>
      </c>
      <c r="AQ15" s="942">
        <v>87056000</v>
      </c>
      <c r="AR15" s="942">
        <v>87056000</v>
      </c>
      <c r="AS15" s="942">
        <v>87056000</v>
      </c>
      <c r="AT15" s="1037">
        <v>522336000</v>
      </c>
      <c r="AU15" s="942">
        <v>87056000</v>
      </c>
      <c r="AV15" s="942">
        <v>87056000</v>
      </c>
      <c r="AW15" s="942">
        <v>87056000</v>
      </c>
      <c r="AX15" s="942">
        <v>87056000</v>
      </c>
      <c r="AY15" s="942">
        <v>87056000</v>
      </c>
      <c r="AZ15" s="942">
        <v>87056000</v>
      </c>
      <c r="BA15" s="1037">
        <v>498168000</v>
      </c>
      <c r="BB15" s="942">
        <v>87056000</v>
      </c>
      <c r="BC15" s="942">
        <v>87056000</v>
      </c>
      <c r="BD15" s="942">
        <v>87056000</v>
      </c>
      <c r="BE15" s="942">
        <v>79000000</v>
      </c>
      <c r="BF15" s="942">
        <v>79000000</v>
      </c>
      <c r="BG15" s="1038">
        <v>79000000</v>
      </c>
      <c r="BH15" s="1037">
        <v>472877419</v>
      </c>
      <c r="BI15" s="942">
        <v>79000000</v>
      </c>
      <c r="BJ15" s="965">
        <v>79000000</v>
      </c>
      <c r="BK15" s="965">
        <v>78777419</v>
      </c>
      <c r="BL15" s="965">
        <v>78700000</v>
      </c>
      <c r="BM15" s="965">
        <v>78700000</v>
      </c>
      <c r="BN15" s="965">
        <v>78700000</v>
      </c>
      <c r="BO15" s="981">
        <v>453815000</v>
      </c>
      <c r="BP15" s="965">
        <v>78700000</v>
      </c>
      <c r="BQ15" s="965">
        <v>78700000</v>
      </c>
      <c r="BR15" s="965">
        <v>78700000</v>
      </c>
      <c r="BS15" s="965">
        <v>72792500</v>
      </c>
      <c r="BT15" s="965">
        <v>72130000</v>
      </c>
      <c r="BU15" s="965">
        <v>72792500</v>
      </c>
      <c r="BV15" s="981">
        <v>431967500</v>
      </c>
      <c r="BW15" s="965">
        <v>72130000</v>
      </c>
      <c r="BX15" s="965">
        <v>72792500</v>
      </c>
      <c r="BY15" s="965">
        <v>71430000</v>
      </c>
      <c r="BZ15" s="965">
        <v>72092500</v>
      </c>
      <c r="CA15" s="965">
        <v>71430000</v>
      </c>
      <c r="CB15" s="965">
        <v>72092500</v>
      </c>
      <c r="CC15" s="981">
        <v>342031500</v>
      </c>
      <c r="CD15" s="965">
        <v>71430000</v>
      </c>
      <c r="CE15" s="942">
        <v>72317500</v>
      </c>
      <c r="CF15" s="942">
        <v>71430000</v>
      </c>
      <c r="CG15" s="965">
        <v>72706000</v>
      </c>
      <c r="CH15" s="985">
        <v>54148000</v>
      </c>
      <c r="CI15" s="1039">
        <v>0</v>
      </c>
      <c r="CJ15" s="1039">
        <v>0</v>
      </c>
      <c r="CK15" s="1039">
        <v>0</v>
      </c>
      <c r="CL15" s="1039">
        <v>0</v>
      </c>
      <c r="CM15" s="965">
        <v>0</v>
      </c>
      <c r="CO15" s="1029"/>
      <c r="CP15" s="1029"/>
      <c r="CQ15" s="1029"/>
      <c r="CR15" s="38"/>
    </row>
    <row r="16" spans="2:96" x14ac:dyDescent="0.25">
      <c r="B16" s="1036"/>
      <c r="C16" s="32" t="s">
        <v>664</v>
      </c>
      <c r="D16" s="1037">
        <v>83667840</v>
      </c>
      <c r="E16" s="942">
        <f t="shared" si="0"/>
        <v>13944640</v>
      </c>
      <c r="F16" s="942">
        <v>13944640</v>
      </c>
      <c r="G16" s="942">
        <v>13944640</v>
      </c>
      <c r="H16" s="942">
        <v>13944640</v>
      </c>
      <c r="I16" s="942">
        <v>13944640</v>
      </c>
      <c r="J16" s="942">
        <v>13944640</v>
      </c>
      <c r="K16" s="1037">
        <v>83667840</v>
      </c>
      <c r="L16" s="942">
        <v>13944640</v>
      </c>
      <c r="M16" s="942">
        <v>13944640</v>
      </c>
      <c r="N16" s="942">
        <v>13944640</v>
      </c>
      <c r="O16" s="942">
        <v>13944640</v>
      </c>
      <c r="P16" s="942">
        <v>13944640</v>
      </c>
      <c r="Q16" s="942">
        <v>13944640</v>
      </c>
      <c r="R16" s="1037">
        <v>83667840</v>
      </c>
      <c r="S16" s="942">
        <v>13944640</v>
      </c>
      <c r="T16" s="942">
        <v>13944640</v>
      </c>
      <c r="U16" s="942">
        <v>13944640</v>
      </c>
      <c r="V16" s="942">
        <v>13944640</v>
      </c>
      <c r="W16" s="942">
        <v>13944640</v>
      </c>
      <c r="X16" s="942">
        <v>13944640</v>
      </c>
      <c r="Y16" s="1037">
        <v>98650385</v>
      </c>
      <c r="Z16" s="942">
        <v>13944640</v>
      </c>
      <c r="AA16" s="942">
        <v>13944640</v>
      </c>
      <c r="AB16" s="942">
        <v>24127185</v>
      </c>
      <c r="AC16" s="942">
        <v>18744640</v>
      </c>
      <c r="AD16" s="942">
        <v>13944640</v>
      </c>
      <c r="AE16" s="942">
        <v>13944640</v>
      </c>
      <c r="AF16" s="1037">
        <v>83667840</v>
      </c>
      <c r="AG16" s="942">
        <v>13944640</v>
      </c>
      <c r="AH16" s="942">
        <v>13944640</v>
      </c>
      <c r="AI16" s="942">
        <v>13944640</v>
      </c>
      <c r="AJ16" s="942">
        <v>13944640</v>
      </c>
      <c r="AK16" s="942">
        <v>13944640</v>
      </c>
      <c r="AL16" s="942">
        <v>13944640</v>
      </c>
      <c r="AM16" s="1037">
        <v>83667840</v>
      </c>
      <c r="AN16" s="942">
        <v>13944640</v>
      </c>
      <c r="AO16" s="942">
        <v>13944640</v>
      </c>
      <c r="AP16" s="942">
        <v>13944640</v>
      </c>
      <c r="AQ16" s="942">
        <v>13944640</v>
      </c>
      <c r="AR16" s="942">
        <v>13944640</v>
      </c>
      <c r="AS16" s="942">
        <v>13944640</v>
      </c>
      <c r="AT16" s="1037">
        <v>83667840</v>
      </c>
      <c r="AU16" s="942">
        <v>13944640</v>
      </c>
      <c r="AV16" s="942">
        <v>13944640</v>
      </c>
      <c r="AW16" s="942">
        <v>13944640</v>
      </c>
      <c r="AX16" s="942">
        <v>13944640</v>
      </c>
      <c r="AY16" s="942">
        <v>13944640</v>
      </c>
      <c r="AZ16" s="942">
        <v>13944640</v>
      </c>
      <c r="BA16" s="1037">
        <v>83667840</v>
      </c>
      <c r="BB16" s="942">
        <v>13944640</v>
      </c>
      <c r="BC16" s="942">
        <v>13944640</v>
      </c>
      <c r="BD16" s="942">
        <v>13944640</v>
      </c>
      <c r="BE16" s="942">
        <v>13944640</v>
      </c>
      <c r="BF16" s="942">
        <v>13944640</v>
      </c>
      <c r="BG16" s="1038">
        <v>13944640</v>
      </c>
      <c r="BH16" s="1037">
        <v>83667840</v>
      </c>
      <c r="BI16" s="942">
        <v>13944640</v>
      </c>
      <c r="BJ16" s="965">
        <v>13944640</v>
      </c>
      <c r="BK16" s="965">
        <v>13944640</v>
      </c>
      <c r="BL16" s="965">
        <v>13944640</v>
      </c>
      <c r="BM16" s="965">
        <v>13944640</v>
      </c>
      <c r="BN16" s="965">
        <v>13944640</v>
      </c>
      <c r="BO16" s="981">
        <v>83667840</v>
      </c>
      <c r="BP16" s="965">
        <v>13944640</v>
      </c>
      <c r="BQ16" s="965">
        <v>13944640</v>
      </c>
      <c r="BR16" s="965">
        <v>13944640</v>
      </c>
      <c r="BS16" s="965">
        <v>13944640</v>
      </c>
      <c r="BT16" s="965">
        <v>13944640</v>
      </c>
      <c r="BU16" s="965">
        <v>13944640</v>
      </c>
      <c r="BV16" s="981">
        <v>83667840</v>
      </c>
      <c r="BW16" s="965">
        <v>13944640</v>
      </c>
      <c r="BX16" s="965">
        <v>13944640</v>
      </c>
      <c r="BY16" s="965">
        <v>13944640</v>
      </c>
      <c r="BZ16" s="965">
        <v>13944640</v>
      </c>
      <c r="CA16" s="965">
        <v>13944640</v>
      </c>
      <c r="CB16" s="965">
        <v>13944640</v>
      </c>
      <c r="CC16" s="981">
        <v>63139669</v>
      </c>
      <c r="CD16" s="965">
        <v>41833920</v>
      </c>
      <c r="CE16" s="942">
        <v>0</v>
      </c>
      <c r="CF16" s="942">
        <v>0</v>
      </c>
      <c r="CG16" s="965">
        <v>21305749</v>
      </c>
      <c r="CH16" s="985">
        <v>0</v>
      </c>
      <c r="CI16" s="1039">
        <v>0</v>
      </c>
      <c r="CJ16" s="1039">
        <v>0</v>
      </c>
      <c r="CK16" s="1039">
        <v>0</v>
      </c>
      <c r="CL16" s="1039">
        <v>0</v>
      </c>
      <c r="CM16" s="965">
        <v>0</v>
      </c>
      <c r="CO16" s="1029"/>
      <c r="CP16" s="1029"/>
      <c r="CQ16" s="1029"/>
      <c r="CR16" s="38"/>
    </row>
    <row r="17" spans="2:96" x14ac:dyDescent="0.25">
      <c r="B17" s="1036"/>
      <c r="C17" s="32" t="s">
        <v>660</v>
      </c>
      <c r="D17" s="1037">
        <v>0</v>
      </c>
      <c r="E17" s="942">
        <f t="shared" si="0"/>
        <v>0</v>
      </c>
      <c r="F17" s="942">
        <v>0</v>
      </c>
      <c r="G17" s="942">
        <v>0</v>
      </c>
      <c r="H17" s="942">
        <v>0</v>
      </c>
      <c r="I17" s="942">
        <v>0</v>
      </c>
      <c r="J17" s="942">
        <v>0</v>
      </c>
      <c r="K17" s="1037">
        <v>0</v>
      </c>
      <c r="L17" s="942">
        <v>0</v>
      </c>
      <c r="M17" s="942">
        <v>0</v>
      </c>
      <c r="N17" s="942">
        <v>0</v>
      </c>
      <c r="O17" s="942">
        <v>0</v>
      </c>
      <c r="P17" s="942">
        <v>0</v>
      </c>
      <c r="Q17" s="942">
        <v>0</v>
      </c>
      <c r="R17" s="1037">
        <v>0</v>
      </c>
      <c r="S17" s="942">
        <v>0</v>
      </c>
      <c r="T17" s="942">
        <v>0</v>
      </c>
      <c r="U17" s="942">
        <v>0</v>
      </c>
      <c r="V17" s="942">
        <v>0</v>
      </c>
      <c r="W17" s="942">
        <v>0</v>
      </c>
      <c r="X17" s="942">
        <v>0</v>
      </c>
      <c r="Y17" s="1037">
        <v>0</v>
      </c>
      <c r="Z17" s="942">
        <v>0</v>
      </c>
      <c r="AA17" s="942">
        <v>0</v>
      </c>
      <c r="AB17" s="942">
        <v>0</v>
      </c>
      <c r="AC17" s="942">
        <v>0</v>
      </c>
      <c r="AD17" s="942">
        <v>0</v>
      </c>
      <c r="AE17" s="942">
        <v>0</v>
      </c>
      <c r="AF17" s="1037">
        <v>0</v>
      </c>
      <c r="AG17" s="942">
        <v>0</v>
      </c>
      <c r="AH17" s="942">
        <v>0</v>
      </c>
      <c r="AI17" s="942">
        <v>0</v>
      </c>
      <c r="AJ17" s="942">
        <v>0</v>
      </c>
      <c r="AK17" s="942">
        <v>0</v>
      </c>
      <c r="AL17" s="942">
        <v>0</v>
      </c>
      <c r="AM17" s="1037">
        <v>0</v>
      </c>
      <c r="AN17" s="942">
        <v>0</v>
      </c>
      <c r="AO17" s="942">
        <v>0</v>
      </c>
      <c r="AP17" s="942">
        <v>0</v>
      </c>
      <c r="AQ17" s="942">
        <v>0</v>
      </c>
      <c r="AR17" s="942">
        <v>0</v>
      </c>
      <c r="AS17" s="942">
        <v>0</v>
      </c>
      <c r="AT17" s="1037">
        <v>0</v>
      </c>
      <c r="AU17" s="942">
        <v>0</v>
      </c>
      <c r="AV17" s="942">
        <v>0</v>
      </c>
      <c r="AW17" s="942">
        <v>0</v>
      </c>
      <c r="AX17" s="942">
        <v>0</v>
      </c>
      <c r="AY17" s="942">
        <v>0</v>
      </c>
      <c r="AZ17" s="942">
        <v>0</v>
      </c>
      <c r="BA17" s="1037">
        <v>0</v>
      </c>
      <c r="BB17" s="942">
        <v>0</v>
      </c>
      <c r="BC17" s="942">
        <v>0</v>
      </c>
      <c r="BD17" s="942">
        <v>0</v>
      </c>
      <c r="BE17" s="942">
        <v>0</v>
      </c>
      <c r="BF17" s="942">
        <v>0</v>
      </c>
      <c r="BG17" s="1038">
        <v>0</v>
      </c>
      <c r="BH17" s="1037">
        <v>0</v>
      </c>
      <c r="BI17" s="942">
        <v>0</v>
      </c>
      <c r="BJ17" s="965">
        <v>0</v>
      </c>
      <c r="BK17" s="965">
        <v>0</v>
      </c>
      <c r="BL17" s="965">
        <v>0</v>
      </c>
      <c r="BM17" s="965">
        <v>0</v>
      </c>
      <c r="BN17" s="965">
        <v>0</v>
      </c>
      <c r="BO17" s="981">
        <v>0</v>
      </c>
      <c r="BP17" s="965">
        <v>0</v>
      </c>
      <c r="BQ17" s="965">
        <v>0</v>
      </c>
      <c r="BR17" s="965">
        <v>0</v>
      </c>
      <c r="BS17" s="965">
        <v>0</v>
      </c>
      <c r="BT17" s="965">
        <v>0</v>
      </c>
      <c r="BU17" s="965">
        <v>0</v>
      </c>
      <c r="BV17" s="981">
        <v>0</v>
      </c>
      <c r="BW17" s="965">
        <v>0</v>
      </c>
      <c r="BX17" s="965">
        <v>0</v>
      </c>
      <c r="BY17" s="965">
        <v>0</v>
      </c>
      <c r="BZ17" s="965">
        <v>0</v>
      </c>
      <c r="CA17" s="965">
        <v>0</v>
      </c>
      <c r="CB17" s="965">
        <v>0</v>
      </c>
      <c r="CC17" s="981">
        <v>0</v>
      </c>
      <c r="CD17" s="965">
        <v>0</v>
      </c>
      <c r="CE17" s="942">
        <v>0</v>
      </c>
      <c r="CF17" s="942">
        <v>0</v>
      </c>
      <c r="CG17" s="965">
        <v>0</v>
      </c>
      <c r="CH17" s="985">
        <v>0</v>
      </c>
      <c r="CI17" s="1039"/>
      <c r="CJ17" s="1039"/>
      <c r="CK17" s="1039"/>
      <c r="CL17" s="1039"/>
      <c r="CM17" s="965"/>
      <c r="CO17" s="1029"/>
      <c r="CP17" s="1029"/>
      <c r="CQ17" s="1029"/>
      <c r="CR17" s="38"/>
    </row>
    <row r="18" spans="2:96" x14ac:dyDescent="0.25">
      <c r="B18" s="1036"/>
      <c r="C18" s="32" t="s">
        <v>656</v>
      </c>
      <c r="D18" s="1037">
        <v>2391632456</v>
      </c>
      <c r="E18" s="942">
        <f t="shared" si="0"/>
        <v>409223839</v>
      </c>
      <c r="F18" s="942">
        <v>437913442</v>
      </c>
      <c r="G18" s="942">
        <v>427131835</v>
      </c>
      <c r="H18" s="942">
        <v>394793914</v>
      </c>
      <c r="I18" s="942">
        <v>395101515</v>
      </c>
      <c r="J18" s="942">
        <v>327467911</v>
      </c>
      <c r="K18" s="1037">
        <v>2032383453</v>
      </c>
      <c r="L18" s="942">
        <v>329100100</v>
      </c>
      <c r="M18" s="942">
        <v>353215063</v>
      </c>
      <c r="N18" s="942">
        <v>377083029</v>
      </c>
      <c r="O18" s="942">
        <v>378131231</v>
      </c>
      <c r="P18" s="942">
        <v>308902745</v>
      </c>
      <c r="Q18" s="942">
        <v>285951285</v>
      </c>
      <c r="R18" s="1037">
        <v>2038902083</v>
      </c>
      <c r="S18" s="942">
        <v>317681957</v>
      </c>
      <c r="T18" s="942">
        <v>402301593</v>
      </c>
      <c r="U18" s="942">
        <v>370078207</v>
      </c>
      <c r="V18" s="942">
        <v>340413354</v>
      </c>
      <c r="W18" s="942">
        <v>325771639</v>
      </c>
      <c r="X18" s="942">
        <v>282655333</v>
      </c>
      <c r="Y18" s="1037">
        <v>1801057031</v>
      </c>
      <c r="Z18" s="942">
        <v>274325033</v>
      </c>
      <c r="AA18" s="942">
        <v>327044003</v>
      </c>
      <c r="AB18" s="942">
        <v>332287411</v>
      </c>
      <c r="AC18" s="942">
        <v>314785879</v>
      </c>
      <c r="AD18" s="942">
        <v>284490782</v>
      </c>
      <c r="AE18" s="942">
        <v>268123923</v>
      </c>
      <c r="AF18" s="1037">
        <v>1880175219</v>
      </c>
      <c r="AG18" s="942">
        <v>289388161</v>
      </c>
      <c r="AH18" s="942">
        <v>341095074</v>
      </c>
      <c r="AI18" s="942">
        <v>347468753</v>
      </c>
      <c r="AJ18" s="942">
        <v>329170625</v>
      </c>
      <c r="AK18" s="942">
        <v>291173499</v>
      </c>
      <c r="AL18" s="942">
        <v>281879107</v>
      </c>
      <c r="AM18" s="1037">
        <v>1745602313</v>
      </c>
      <c r="AN18" s="942">
        <v>283248510</v>
      </c>
      <c r="AO18" s="942">
        <v>298805052</v>
      </c>
      <c r="AP18" s="942">
        <v>312331270</v>
      </c>
      <c r="AQ18" s="942">
        <v>310038539</v>
      </c>
      <c r="AR18" s="942">
        <v>282043507</v>
      </c>
      <c r="AS18" s="942">
        <v>259135435</v>
      </c>
      <c r="AT18" s="1037">
        <v>1927410035</v>
      </c>
      <c r="AU18" s="942">
        <v>299922635</v>
      </c>
      <c r="AV18" s="942">
        <v>357739409</v>
      </c>
      <c r="AW18" s="942">
        <v>342238302</v>
      </c>
      <c r="AX18" s="942">
        <v>338458653</v>
      </c>
      <c r="AY18" s="942">
        <v>300394651</v>
      </c>
      <c r="AZ18" s="942">
        <v>288656385</v>
      </c>
      <c r="BA18" s="1037">
        <v>1762366996</v>
      </c>
      <c r="BB18" s="942">
        <v>265865097</v>
      </c>
      <c r="BC18" s="942">
        <v>299063007</v>
      </c>
      <c r="BD18" s="942">
        <v>298286923</v>
      </c>
      <c r="BE18" s="942">
        <v>312935940</v>
      </c>
      <c r="BF18" s="942">
        <v>300917608</v>
      </c>
      <c r="BG18" s="1038">
        <v>285298421</v>
      </c>
      <c r="BH18" s="1037">
        <v>1977765723</v>
      </c>
      <c r="BI18" s="942">
        <v>311038171</v>
      </c>
      <c r="BJ18" s="965">
        <v>370165656</v>
      </c>
      <c r="BK18" s="965">
        <v>352113411</v>
      </c>
      <c r="BL18" s="965">
        <v>331265410</v>
      </c>
      <c r="BM18" s="965">
        <v>321900690</v>
      </c>
      <c r="BN18" s="965">
        <v>291282385</v>
      </c>
      <c r="BO18" s="981">
        <v>1867359336</v>
      </c>
      <c r="BP18" s="965">
        <v>283218592</v>
      </c>
      <c r="BQ18" s="965">
        <v>321475005</v>
      </c>
      <c r="BR18" s="965">
        <v>352327579</v>
      </c>
      <c r="BS18" s="965">
        <v>330781895</v>
      </c>
      <c r="BT18" s="965">
        <v>304645668</v>
      </c>
      <c r="BU18" s="965">
        <v>274910597</v>
      </c>
      <c r="BV18" s="981">
        <v>2044445190</v>
      </c>
      <c r="BW18" s="965">
        <v>304254632</v>
      </c>
      <c r="BX18" s="965">
        <v>384217485</v>
      </c>
      <c r="BY18" s="965">
        <v>370381348</v>
      </c>
      <c r="BZ18" s="965">
        <v>358789737</v>
      </c>
      <c r="CA18" s="965">
        <v>325356977</v>
      </c>
      <c r="CB18" s="965">
        <v>301445011</v>
      </c>
      <c r="CC18" s="981">
        <v>1535995966</v>
      </c>
      <c r="CD18" s="965">
        <v>294655221</v>
      </c>
      <c r="CE18" s="942">
        <v>331341169</v>
      </c>
      <c r="CF18" s="942">
        <v>337109137</v>
      </c>
      <c r="CG18" s="965">
        <v>340869273</v>
      </c>
      <c r="CH18" s="985">
        <v>232021166</v>
      </c>
      <c r="CI18" s="1039">
        <v>0</v>
      </c>
      <c r="CJ18" s="1039">
        <v>0</v>
      </c>
      <c r="CK18" s="1039">
        <v>0</v>
      </c>
      <c r="CL18" s="1039">
        <v>0</v>
      </c>
      <c r="CM18" s="965">
        <v>0</v>
      </c>
      <c r="CO18" s="1029"/>
      <c r="CP18" s="1029"/>
      <c r="CQ18" s="1029"/>
      <c r="CR18" s="38"/>
    </row>
    <row r="19" spans="2:96" x14ac:dyDescent="0.25">
      <c r="B19" s="1046" t="s">
        <v>257</v>
      </c>
      <c r="C19" s="1047"/>
      <c r="D19" s="1048">
        <f>SUM(D20:D29)</f>
        <v>3267552312</v>
      </c>
      <c r="E19" s="947">
        <f t="shared" si="0"/>
        <v>545775025</v>
      </c>
      <c r="F19" s="947">
        <v>543474777</v>
      </c>
      <c r="G19" s="947">
        <v>544465436</v>
      </c>
      <c r="H19" s="947">
        <v>544479261</v>
      </c>
      <c r="I19" s="947">
        <v>545136007</v>
      </c>
      <c r="J19" s="947">
        <v>544221806</v>
      </c>
      <c r="K19" s="1048">
        <v>3591384670</v>
      </c>
      <c r="L19" s="947">
        <v>848223983</v>
      </c>
      <c r="M19" s="947">
        <v>540252786</v>
      </c>
      <c r="N19" s="947">
        <v>541985190</v>
      </c>
      <c r="O19" s="947">
        <v>559409926</v>
      </c>
      <c r="P19" s="947">
        <v>547563625</v>
      </c>
      <c r="Q19" s="947">
        <v>553949160</v>
      </c>
      <c r="R19" s="1048">
        <v>3267587418</v>
      </c>
      <c r="S19" s="947">
        <v>547456664</v>
      </c>
      <c r="T19" s="947">
        <v>567397820</v>
      </c>
      <c r="U19" s="947">
        <v>540341235</v>
      </c>
      <c r="V19" s="947">
        <v>536398484</v>
      </c>
      <c r="W19" s="947">
        <v>536847398</v>
      </c>
      <c r="X19" s="947">
        <v>539145817</v>
      </c>
      <c r="Y19" s="1048">
        <v>3471393138</v>
      </c>
      <c r="Z19" s="947">
        <v>736299911</v>
      </c>
      <c r="AA19" s="947">
        <v>536725084</v>
      </c>
      <c r="AB19" s="947">
        <v>537012932</v>
      </c>
      <c r="AC19" s="947">
        <v>536266539</v>
      </c>
      <c r="AD19" s="947">
        <v>595500759</v>
      </c>
      <c r="AE19" s="947">
        <v>529587913</v>
      </c>
      <c r="AF19" s="1048">
        <v>13736816330</v>
      </c>
      <c r="AG19" s="947">
        <v>11559241108</v>
      </c>
      <c r="AH19" s="947">
        <v>432168461</v>
      </c>
      <c r="AI19" s="947">
        <v>437465026</v>
      </c>
      <c r="AJ19" s="947">
        <v>437778178</v>
      </c>
      <c r="AK19" s="947">
        <v>435063003</v>
      </c>
      <c r="AL19" s="947">
        <v>435100554</v>
      </c>
      <c r="AM19" s="1048">
        <v>2637281000</v>
      </c>
      <c r="AN19" s="947">
        <v>412455074</v>
      </c>
      <c r="AO19" s="947">
        <v>435205102</v>
      </c>
      <c r="AP19" s="947">
        <v>438109278</v>
      </c>
      <c r="AQ19" s="947">
        <v>440671388</v>
      </c>
      <c r="AR19" s="947">
        <v>465823560</v>
      </c>
      <c r="AS19" s="947">
        <v>445016598</v>
      </c>
      <c r="AT19" s="1048">
        <v>2616453811</v>
      </c>
      <c r="AU19" s="947">
        <v>441060852</v>
      </c>
      <c r="AV19" s="947">
        <v>438393096</v>
      </c>
      <c r="AW19" s="947">
        <v>438521118</v>
      </c>
      <c r="AX19" s="947">
        <v>434192914</v>
      </c>
      <c r="AY19" s="947">
        <v>432699976</v>
      </c>
      <c r="AZ19" s="947">
        <v>431585855</v>
      </c>
      <c r="BA19" s="1048">
        <v>2593183317</v>
      </c>
      <c r="BB19" s="947">
        <v>432730204</v>
      </c>
      <c r="BC19" s="947">
        <v>431438149</v>
      </c>
      <c r="BD19" s="947">
        <v>433985218</v>
      </c>
      <c r="BE19" s="947">
        <v>426906031</v>
      </c>
      <c r="BF19" s="947">
        <v>425440981</v>
      </c>
      <c r="BG19" s="1049">
        <v>442682734</v>
      </c>
      <c r="BH19" s="1048">
        <v>2577272230</v>
      </c>
      <c r="BI19" s="947">
        <v>425296147</v>
      </c>
      <c r="BJ19" s="1050">
        <v>422398131</v>
      </c>
      <c r="BK19" s="1050">
        <v>422704544</v>
      </c>
      <c r="BL19" s="1050">
        <v>436667053</v>
      </c>
      <c r="BM19" s="1050">
        <v>435487399</v>
      </c>
      <c r="BN19" s="1050">
        <v>434718956</v>
      </c>
      <c r="BO19" s="1050">
        <v>2590241329</v>
      </c>
      <c r="BP19" s="1050">
        <v>434830459</v>
      </c>
      <c r="BQ19" s="1050">
        <v>430142880</v>
      </c>
      <c r="BR19" s="1050">
        <v>430802785</v>
      </c>
      <c r="BS19" s="1050">
        <v>435242283</v>
      </c>
      <c r="BT19" s="1050">
        <v>433225612</v>
      </c>
      <c r="BU19" s="1050">
        <v>425997310</v>
      </c>
      <c r="BV19" s="1050">
        <v>2539872859</v>
      </c>
      <c r="BW19" s="1050">
        <v>425732920.0999999</v>
      </c>
      <c r="BX19" s="1050">
        <v>424656499.9000001</v>
      </c>
      <c r="BY19" s="1050">
        <v>424423579.29999995</v>
      </c>
      <c r="BZ19" s="1050">
        <v>420239703.70000005</v>
      </c>
      <c r="CA19" s="1050">
        <v>426301569</v>
      </c>
      <c r="CB19" s="1050">
        <v>418518587</v>
      </c>
      <c r="CC19" s="1050">
        <v>2023935522</v>
      </c>
      <c r="CD19" s="1050">
        <v>443444214</v>
      </c>
      <c r="CE19" s="947">
        <v>395799515</v>
      </c>
      <c r="CF19" s="947">
        <v>409513499</v>
      </c>
      <c r="CG19" s="1050">
        <v>400350326</v>
      </c>
      <c r="CH19" s="1049">
        <v>374827968</v>
      </c>
      <c r="CI19" s="1051">
        <v>0</v>
      </c>
      <c r="CJ19" s="1051">
        <v>0</v>
      </c>
      <c r="CK19" s="1051">
        <v>0</v>
      </c>
      <c r="CL19" s="1051">
        <v>0</v>
      </c>
      <c r="CM19" s="1050">
        <v>0</v>
      </c>
      <c r="CO19" s="1029"/>
      <c r="CP19" s="1029"/>
      <c r="CQ19" s="1029"/>
      <c r="CR19" s="38"/>
    </row>
    <row r="20" spans="2:96" x14ac:dyDescent="0.25">
      <c r="B20" s="1036"/>
      <c r="C20" s="32" t="s">
        <v>651</v>
      </c>
      <c r="D20" s="1037">
        <v>8400000</v>
      </c>
      <c r="E20" s="942">
        <f t="shared" si="0"/>
        <v>1400000</v>
      </c>
      <c r="F20" s="942">
        <v>1400000</v>
      </c>
      <c r="G20" s="942">
        <v>1400000</v>
      </c>
      <c r="H20" s="942">
        <v>1400000</v>
      </c>
      <c r="I20" s="942">
        <v>1400000</v>
      </c>
      <c r="J20" s="942">
        <v>1400000</v>
      </c>
      <c r="K20" s="1037">
        <v>8400000</v>
      </c>
      <c r="L20" s="942">
        <v>1400000</v>
      </c>
      <c r="M20" s="942">
        <v>1400000</v>
      </c>
      <c r="N20" s="942">
        <v>1400000</v>
      </c>
      <c r="O20" s="942">
        <v>1400000</v>
      </c>
      <c r="P20" s="942">
        <v>1400000</v>
      </c>
      <c r="Q20" s="942">
        <v>1400000</v>
      </c>
      <c r="R20" s="1037">
        <v>8400000</v>
      </c>
      <c r="S20" s="942">
        <v>1400000</v>
      </c>
      <c r="T20" s="942">
        <v>1400000</v>
      </c>
      <c r="U20" s="942">
        <v>1400000</v>
      </c>
      <c r="V20" s="942">
        <v>1400000</v>
      </c>
      <c r="W20" s="942">
        <v>1400000</v>
      </c>
      <c r="X20" s="942">
        <v>1400000</v>
      </c>
      <c r="Y20" s="1037">
        <v>8082624</v>
      </c>
      <c r="Z20" s="942">
        <v>1400000</v>
      </c>
      <c r="AA20" s="942">
        <v>1400000</v>
      </c>
      <c r="AB20" s="942">
        <v>1400000</v>
      </c>
      <c r="AC20" s="942">
        <v>1400000</v>
      </c>
      <c r="AD20" s="942">
        <v>1400000</v>
      </c>
      <c r="AE20" s="942">
        <v>1082624</v>
      </c>
      <c r="AF20" s="1037">
        <v>3000000</v>
      </c>
      <c r="AG20" s="942">
        <v>1500000</v>
      </c>
      <c r="AH20" s="942">
        <v>0</v>
      </c>
      <c r="AI20" s="942">
        <v>0</v>
      </c>
      <c r="AJ20" s="942">
        <v>1500000</v>
      </c>
      <c r="AK20" s="942">
        <v>0</v>
      </c>
      <c r="AL20" s="942">
        <v>0</v>
      </c>
      <c r="AM20" s="1037">
        <v>3000000</v>
      </c>
      <c r="AN20" s="942">
        <v>1500000</v>
      </c>
      <c r="AO20" s="942">
        <v>0</v>
      </c>
      <c r="AP20" s="942">
        <v>1500000</v>
      </c>
      <c r="AQ20" s="942">
        <v>0</v>
      </c>
      <c r="AR20" s="942">
        <v>0</v>
      </c>
      <c r="AS20" s="942">
        <v>0</v>
      </c>
      <c r="AT20" s="1037">
        <v>3000000</v>
      </c>
      <c r="AU20" s="942">
        <v>1500000</v>
      </c>
      <c r="AV20" s="942">
        <v>0</v>
      </c>
      <c r="AW20" s="942">
        <v>0</v>
      </c>
      <c r="AX20" s="942">
        <v>1500000</v>
      </c>
      <c r="AY20" s="942">
        <v>0</v>
      </c>
      <c r="AZ20" s="942">
        <v>0</v>
      </c>
      <c r="BA20" s="1037">
        <v>3000000</v>
      </c>
      <c r="BB20" s="942">
        <v>1500000</v>
      </c>
      <c r="BC20" s="942">
        <v>0</v>
      </c>
      <c r="BD20" s="942">
        <v>1500000</v>
      </c>
      <c r="BE20" s="942">
        <v>0</v>
      </c>
      <c r="BF20" s="942">
        <v>0</v>
      </c>
      <c r="BG20" s="1038">
        <v>0</v>
      </c>
      <c r="BH20" s="1037">
        <v>3000000</v>
      </c>
      <c r="BI20" s="942">
        <v>1500000</v>
      </c>
      <c r="BJ20" s="965">
        <v>0</v>
      </c>
      <c r="BK20" s="965">
        <v>0</v>
      </c>
      <c r="BL20" s="965">
        <v>1500000</v>
      </c>
      <c r="BM20" s="965">
        <v>0</v>
      </c>
      <c r="BN20" s="965">
        <v>0</v>
      </c>
      <c r="BO20" s="981">
        <v>3000000</v>
      </c>
      <c r="BP20" s="965">
        <v>1500000</v>
      </c>
      <c r="BQ20" s="965">
        <v>0</v>
      </c>
      <c r="BR20" s="965">
        <v>0</v>
      </c>
      <c r="BS20" s="965">
        <v>1500000</v>
      </c>
      <c r="BT20" s="965">
        <v>0</v>
      </c>
      <c r="BU20" s="965">
        <v>0</v>
      </c>
      <c r="BV20" s="981">
        <v>3000000</v>
      </c>
      <c r="BW20" s="965">
        <v>1500000</v>
      </c>
      <c r="BX20" s="965">
        <v>0</v>
      </c>
      <c r="BY20" s="965">
        <v>0</v>
      </c>
      <c r="BZ20" s="965">
        <v>1500000</v>
      </c>
      <c r="CA20" s="965">
        <v>0</v>
      </c>
      <c r="CB20" s="965">
        <v>0</v>
      </c>
      <c r="CC20" s="981">
        <v>3000000</v>
      </c>
      <c r="CD20" s="965">
        <v>1500000</v>
      </c>
      <c r="CE20" s="942">
        <v>0</v>
      </c>
      <c r="CF20" s="942">
        <v>0</v>
      </c>
      <c r="CG20" s="965">
        <v>1500000</v>
      </c>
      <c r="CH20" s="985">
        <v>0</v>
      </c>
      <c r="CI20" s="1039">
        <v>0</v>
      </c>
      <c r="CJ20" s="1039">
        <v>0</v>
      </c>
      <c r="CK20" s="1039">
        <v>0</v>
      </c>
      <c r="CL20" s="1039">
        <v>0</v>
      </c>
      <c r="CM20" s="965">
        <v>0</v>
      </c>
      <c r="CO20" s="1029"/>
      <c r="CP20" s="1029"/>
      <c r="CQ20" s="1029"/>
      <c r="CR20" s="38"/>
    </row>
    <row r="21" spans="2:96" x14ac:dyDescent="0.25">
      <c r="B21" s="1036"/>
      <c r="C21" s="32" t="s">
        <v>514</v>
      </c>
      <c r="D21" s="1037">
        <v>2601822666</v>
      </c>
      <c r="E21" s="942">
        <f t="shared" si="0"/>
        <v>433686714</v>
      </c>
      <c r="F21" s="942">
        <v>433686714</v>
      </c>
      <c r="G21" s="942">
        <v>433686714</v>
      </c>
      <c r="H21" s="942">
        <v>433686714</v>
      </c>
      <c r="I21" s="942">
        <v>433537905</v>
      </c>
      <c r="J21" s="942">
        <v>433537905</v>
      </c>
      <c r="K21" s="1037">
        <v>2601227430</v>
      </c>
      <c r="L21" s="942">
        <v>433537905</v>
      </c>
      <c r="M21" s="942">
        <v>433537905</v>
      </c>
      <c r="N21" s="942">
        <v>433537905</v>
      </c>
      <c r="O21" s="942">
        <v>433537905</v>
      </c>
      <c r="P21" s="942">
        <v>433537905</v>
      </c>
      <c r="Q21" s="942">
        <v>433537905</v>
      </c>
      <c r="R21" s="1037">
        <v>2601227430</v>
      </c>
      <c r="S21" s="942">
        <v>433537905</v>
      </c>
      <c r="T21" s="942">
        <v>433537905</v>
      </c>
      <c r="U21" s="942">
        <v>433537905</v>
      </c>
      <c r="V21" s="942">
        <v>433537905</v>
      </c>
      <c r="W21" s="942">
        <v>433537905</v>
      </c>
      <c r="X21" s="942">
        <v>433537905</v>
      </c>
      <c r="Y21" s="1037">
        <v>2601227430</v>
      </c>
      <c r="Z21" s="942">
        <v>433537905</v>
      </c>
      <c r="AA21" s="942">
        <v>433537905</v>
      </c>
      <c r="AB21" s="942">
        <v>433537905</v>
      </c>
      <c r="AC21" s="942">
        <v>433537905</v>
      </c>
      <c r="AD21" s="942">
        <v>433537905</v>
      </c>
      <c r="AE21" s="942">
        <v>433537905</v>
      </c>
      <c r="AF21" s="1037">
        <v>1951806097</v>
      </c>
      <c r="AG21" s="942">
        <v>378099497</v>
      </c>
      <c r="AH21" s="942">
        <v>314741320</v>
      </c>
      <c r="AI21" s="942">
        <v>314741320</v>
      </c>
      <c r="AJ21" s="942">
        <v>314741320</v>
      </c>
      <c r="AK21" s="942">
        <v>314741320</v>
      </c>
      <c r="AL21" s="942">
        <v>314741320</v>
      </c>
      <c r="AM21" s="1037">
        <v>1888447920</v>
      </c>
      <c r="AN21" s="942">
        <v>314741320</v>
      </c>
      <c r="AO21" s="942">
        <v>314741320</v>
      </c>
      <c r="AP21" s="942">
        <v>314741320</v>
      </c>
      <c r="AQ21" s="942">
        <v>314741320</v>
      </c>
      <c r="AR21" s="942">
        <v>314741320</v>
      </c>
      <c r="AS21" s="942">
        <v>314741320</v>
      </c>
      <c r="AT21" s="1037">
        <v>1888447920</v>
      </c>
      <c r="AU21" s="942">
        <v>314741320</v>
      </c>
      <c r="AV21" s="942">
        <v>314741320</v>
      </c>
      <c r="AW21" s="942">
        <v>314741320</v>
      </c>
      <c r="AX21" s="942">
        <v>314741320</v>
      </c>
      <c r="AY21" s="942">
        <v>314741320</v>
      </c>
      <c r="AZ21" s="942">
        <v>314741320</v>
      </c>
      <c r="BA21" s="1037">
        <v>1888447920</v>
      </c>
      <c r="BB21" s="942">
        <v>314741320</v>
      </c>
      <c r="BC21" s="942">
        <v>314741320</v>
      </c>
      <c r="BD21" s="942">
        <v>314741320</v>
      </c>
      <c r="BE21" s="942">
        <v>314741320</v>
      </c>
      <c r="BF21" s="942">
        <v>314741320</v>
      </c>
      <c r="BG21" s="1038">
        <v>314741320</v>
      </c>
      <c r="BH21" s="1037">
        <v>1888447920</v>
      </c>
      <c r="BI21" s="942">
        <v>314741320</v>
      </c>
      <c r="BJ21" s="965">
        <v>314741320</v>
      </c>
      <c r="BK21" s="965">
        <v>314741320</v>
      </c>
      <c r="BL21" s="965">
        <v>314741320</v>
      </c>
      <c r="BM21" s="965">
        <v>314741320</v>
      </c>
      <c r="BN21" s="965">
        <v>314741320</v>
      </c>
      <c r="BO21" s="981">
        <v>1888447920</v>
      </c>
      <c r="BP21" s="965">
        <v>314741320</v>
      </c>
      <c r="BQ21" s="965">
        <v>314741320</v>
      </c>
      <c r="BR21" s="965">
        <v>314741320</v>
      </c>
      <c r="BS21" s="965">
        <v>314741320</v>
      </c>
      <c r="BT21" s="965">
        <v>314741320</v>
      </c>
      <c r="BU21" s="965">
        <v>314741320</v>
      </c>
      <c r="BV21" s="981">
        <v>1888447920</v>
      </c>
      <c r="BW21" s="965">
        <v>314741320</v>
      </c>
      <c r="BX21" s="965">
        <v>314741320</v>
      </c>
      <c r="BY21" s="965">
        <v>314741320</v>
      </c>
      <c r="BZ21" s="965">
        <v>314741320</v>
      </c>
      <c r="CA21" s="965">
        <v>314741320</v>
      </c>
      <c r="CB21" s="965">
        <v>314741320</v>
      </c>
      <c r="CC21" s="981">
        <v>1573706600</v>
      </c>
      <c r="CD21" s="965">
        <v>314727076</v>
      </c>
      <c r="CE21" s="942">
        <v>314744881</v>
      </c>
      <c r="CF21" s="942">
        <v>314744881</v>
      </c>
      <c r="CG21" s="965">
        <v>314744881</v>
      </c>
      <c r="CH21" s="985">
        <v>314744881</v>
      </c>
      <c r="CI21" s="1039">
        <v>0</v>
      </c>
      <c r="CJ21" s="1039">
        <v>0</v>
      </c>
      <c r="CK21" s="1039">
        <v>0</v>
      </c>
      <c r="CL21" s="1039">
        <v>0</v>
      </c>
      <c r="CM21" s="965">
        <v>0</v>
      </c>
      <c r="CN21" s="988"/>
      <c r="CO21" s="1029"/>
      <c r="CP21" s="1029"/>
      <c r="CQ21" s="1029"/>
      <c r="CR21" s="38"/>
    </row>
    <row r="22" spans="2:96" x14ac:dyDescent="0.25">
      <c r="B22" s="1036"/>
      <c r="C22" s="32" t="s">
        <v>150</v>
      </c>
      <c r="D22" s="1037">
        <v>13301460</v>
      </c>
      <c r="E22" s="942">
        <f t="shared" si="0"/>
        <v>2180567</v>
      </c>
      <c r="F22" s="942">
        <v>2253253</v>
      </c>
      <c r="G22" s="942">
        <v>2253253</v>
      </c>
      <c r="H22" s="942">
        <v>2180567</v>
      </c>
      <c r="I22" s="942">
        <v>2253253</v>
      </c>
      <c r="J22" s="942">
        <v>2180567</v>
      </c>
      <c r="K22" s="1037">
        <v>13236507</v>
      </c>
      <c r="L22" s="942">
        <v>2253253</v>
      </c>
      <c r="M22" s="942">
        <v>2035196</v>
      </c>
      <c r="N22" s="942">
        <v>2253253</v>
      </c>
      <c r="O22" s="942">
        <v>2253253</v>
      </c>
      <c r="P22" s="942">
        <v>2182152</v>
      </c>
      <c r="Q22" s="942">
        <v>2259400</v>
      </c>
      <c r="R22" s="1037">
        <v>13337748</v>
      </c>
      <c r="S22" s="942">
        <v>2186516</v>
      </c>
      <c r="T22" s="942">
        <v>2259400</v>
      </c>
      <c r="U22" s="942">
        <v>2259400</v>
      </c>
      <c r="V22" s="942">
        <v>2186516</v>
      </c>
      <c r="W22" s="942">
        <v>2259400</v>
      </c>
      <c r="X22" s="942">
        <v>2186516</v>
      </c>
      <c r="Y22" s="1037">
        <v>14165752</v>
      </c>
      <c r="Z22" s="942">
        <v>2259400</v>
      </c>
      <c r="AA22" s="942">
        <v>2040748</v>
      </c>
      <c r="AB22" s="942">
        <v>2259400</v>
      </c>
      <c r="AC22" s="942">
        <v>2259400</v>
      </c>
      <c r="AD22" s="942">
        <v>2371312</v>
      </c>
      <c r="AE22" s="942">
        <v>2975492</v>
      </c>
      <c r="AF22" s="1037">
        <v>15486266</v>
      </c>
      <c r="AG22" s="942">
        <v>2705243</v>
      </c>
      <c r="AH22" s="942">
        <v>2589619</v>
      </c>
      <c r="AI22" s="942">
        <v>2589619</v>
      </c>
      <c r="AJ22" s="942">
        <v>2506083</v>
      </c>
      <c r="AK22" s="942">
        <v>2589619</v>
      </c>
      <c r="AL22" s="942">
        <v>2506083</v>
      </c>
      <c r="AM22" s="1037">
        <v>15205674</v>
      </c>
      <c r="AN22" s="942">
        <v>2589619</v>
      </c>
      <c r="AO22" s="942">
        <v>2339011</v>
      </c>
      <c r="AP22" s="942">
        <v>2589619</v>
      </c>
      <c r="AQ22" s="942">
        <v>2589619</v>
      </c>
      <c r="AR22" s="942">
        <v>2506518</v>
      </c>
      <c r="AS22" s="942">
        <v>2591288</v>
      </c>
      <c r="AT22" s="1037">
        <v>15296958</v>
      </c>
      <c r="AU22" s="942">
        <v>2507698</v>
      </c>
      <c r="AV22" s="942">
        <v>2591288</v>
      </c>
      <c r="AW22" s="942">
        <v>2591288</v>
      </c>
      <c r="AX22" s="942">
        <v>2507698</v>
      </c>
      <c r="AY22" s="942">
        <v>2591288</v>
      </c>
      <c r="AZ22" s="942">
        <v>2507698</v>
      </c>
      <c r="BA22" s="1037">
        <v>16110051</v>
      </c>
      <c r="BB22" s="942">
        <v>2591288</v>
      </c>
      <c r="BC22" s="942">
        <v>2424108</v>
      </c>
      <c r="BD22" s="942">
        <v>2591288</v>
      </c>
      <c r="BE22" s="942">
        <v>2591288</v>
      </c>
      <c r="BF22" s="942">
        <v>2674486</v>
      </c>
      <c r="BG22" s="1038">
        <v>3237593</v>
      </c>
      <c r="BH22" s="1037">
        <v>19112241</v>
      </c>
      <c r="BI22" s="942">
        <v>3133154</v>
      </c>
      <c r="BJ22" s="965">
        <v>3237593</v>
      </c>
      <c r="BK22" s="965">
        <v>3237593</v>
      </c>
      <c r="BL22" s="965">
        <v>3133154</v>
      </c>
      <c r="BM22" s="965">
        <v>3237593</v>
      </c>
      <c r="BN22" s="965">
        <v>3133154</v>
      </c>
      <c r="BO22" s="981">
        <v>20176767</v>
      </c>
      <c r="BP22" s="965">
        <v>3237593</v>
      </c>
      <c r="BQ22" s="965">
        <v>2924277</v>
      </c>
      <c r="BR22" s="965">
        <v>3237593</v>
      </c>
      <c r="BS22" s="965">
        <v>3237593</v>
      </c>
      <c r="BT22" s="965">
        <v>3372940</v>
      </c>
      <c r="BU22" s="965">
        <v>4166771</v>
      </c>
      <c r="BV22" s="981">
        <v>24597390</v>
      </c>
      <c r="BW22" s="965">
        <v>4032359</v>
      </c>
      <c r="BX22" s="965">
        <v>4166771</v>
      </c>
      <c r="BY22" s="965">
        <v>4166771</v>
      </c>
      <c r="BZ22" s="965">
        <v>4032359</v>
      </c>
      <c r="CA22" s="965">
        <v>4166771</v>
      </c>
      <c r="CB22" s="965">
        <v>4032359</v>
      </c>
      <c r="CC22" s="981">
        <v>19220911</v>
      </c>
      <c r="CD22" s="965">
        <v>4166771</v>
      </c>
      <c r="CE22" s="942">
        <v>3763535</v>
      </c>
      <c r="CF22" s="942">
        <v>4166771</v>
      </c>
      <c r="CG22" s="965">
        <v>4166771</v>
      </c>
      <c r="CH22" s="985">
        <v>2957063</v>
      </c>
      <c r="CI22" s="1039">
        <v>0</v>
      </c>
      <c r="CJ22" s="1039">
        <v>0</v>
      </c>
      <c r="CK22" s="1039">
        <v>0</v>
      </c>
      <c r="CL22" s="1039">
        <v>0</v>
      </c>
      <c r="CM22" s="965">
        <v>0</v>
      </c>
      <c r="CO22" s="1029"/>
      <c r="CP22" s="1029"/>
      <c r="CQ22" s="1029"/>
      <c r="CR22" s="38"/>
    </row>
    <row r="23" spans="2:96" x14ac:dyDescent="0.25">
      <c r="B23" s="1036"/>
      <c r="C23" s="32" t="s">
        <v>652</v>
      </c>
      <c r="D23" s="1037">
        <v>100000000</v>
      </c>
      <c r="E23" s="942">
        <f t="shared" si="0"/>
        <v>16666665</v>
      </c>
      <c r="F23" s="942">
        <v>16666667</v>
      </c>
      <c r="G23" s="942">
        <v>16666667</v>
      </c>
      <c r="H23" s="942">
        <v>16666667</v>
      </c>
      <c r="I23" s="942">
        <v>16666667</v>
      </c>
      <c r="J23" s="942">
        <v>16666667</v>
      </c>
      <c r="K23" s="1037">
        <v>400000000</v>
      </c>
      <c r="L23" s="942">
        <v>316666665</v>
      </c>
      <c r="M23" s="942">
        <v>16666667</v>
      </c>
      <c r="N23" s="942">
        <v>16666667</v>
      </c>
      <c r="O23" s="942">
        <v>16666667</v>
      </c>
      <c r="P23" s="942">
        <v>16666667</v>
      </c>
      <c r="Q23" s="942">
        <v>16666667</v>
      </c>
      <c r="R23" s="1037">
        <v>100000000</v>
      </c>
      <c r="S23" s="942">
        <v>16666665</v>
      </c>
      <c r="T23" s="942">
        <v>16666667</v>
      </c>
      <c r="U23" s="942">
        <v>16666667</v>
      </c>
      <c r="V23" s="942">
        <v>16666667</v>
      </c>
      <c r="W23" s="942">
        <v>16666667</v>
      </c>
      <c r="X23" s="942">
        <v>16666667</v>
      </c>
      <c r="Y23" s="1037">
        <v>300000000</v>
      </c>
      <c r="Z23" s="942">
        <v>216666665</v>
      </c>
      <c r="AA23" s="942">
        <v>16666667</v>
      </c>
      <c r="AB23" s="942">
        <v>16666667</v>
      </c>
      <c r="AC23" s="942">
        <v>16666667</v>
      </c>
      <c r="AD23" s="942">
        <v>16666667</v>
      </c>
      <c r="AE23" s="942">
        <v>16666667</v>
      </c>
      <c r="AF23" s="1037">
        <v>240277777</v>
      </c>
      <c r="AG23" s="942">
        <v>31944445</v>
      </c>
      <c r="AH23" s="942">
        <v>41666666</v>
      </c>
      <c r="AI23" s="942">
        <v>41666666</v>
      </c>
      <c r="AJ23" s="942">
        <v>41666666</v>
      </c>
      <c r="AK23" s="942">
        <v>41666666</v>
      </c>
      <c r="AL23" s="942">
        <v>41666668</v>
      </c>
      <c r="AM23" s="1037">
        <v>250000000</v>
      </c>
      <c r="AN23" s="942">
        <v>41666668</v>
      </c>
      <c r="AO23" s="942">
        <v>41666666</v>
      </c>
      <c r="AP23" s="942">
        <v>41666666</v>
      </c>
      <c r="AQ23" s="942">
        <v>41666668</v>
      </c>
      <c r="AR23" s="942">
        <v>41666666</v>
      </c>
      <c r="AS23" s="942">
        <v>41666666</v>
      </c>
      <c r="AT23" s="1037">
        <v>250000000</v>
      </c>
      <c r="AU23" s="942">
        <v>41666668</v>
      </c>
      <c r="AV23" s="942">
        <v>41666666</v>
      </c>
      <c r="AW23" s="942">
        <v>41666666</v>
      </c>
      <c r="AX23" s="942">
        <v>41666666</v>
      </c>
      <c r="AY23" s="942">
        <v>41666666</v>
      </c>
      <c r="AZ23" s="942">
        <v>41666668</v>
      </c>
      <c r="BA23" s="1037">
        <v>250000000</v>
      </c>
      <c r="BB23" s="942">
        <v>41666668</v>
      </c>
      <c r="BC23" s="942">
        <v>41666666</v>
      </c>
      <c r="BD23" s="942">
        <v>41666666</v>
      </c>
      <c r="BE23" s="942">
        <v>41666668</v>
      </c>
      <c r="BF23" s="942">
        <v>41666666</v>
      </c>
      <c r="BG23" s="1038">
        <v>41666666</v>
      </c>
      <c r="BH23" s="1037">
        <v>250000000</v>
      </c>
      <c r="BI23" s="942">
        <v>41666668</v>
      </c>
      <c r="BJ23" s="965">
        <v>41666666</v>
      </c>
      <c r="BK23" s="965">
        <v>41666666</v>
      </c>
      <c r="BL23" s="965">
        <v>41666666</v>
      </c>
      <c r="BM23" s="965">
        <v>41666666</v>
      </c>
      <c r="BN23" s="965">
        <v>41666668</v>
      </c>
      <c r="BO23" s="981">
        <v>250000000</v>
      </c>
      <c r="BP23" s="965">
        <v>41666668</v>
      </c>
      <c r="BQ23" s="965">
        <v>41666666</v>
      </c>
      <c r="BR23" s="965">
        <v>41666666</v>
      </c>
      <c r="BS23" s="965">
        <v>41666668</v>
      </c>
      <c r="BT23" s="965">
        <v>41666666</v>
      </c>
      <c r="BU23" s="965">
        <v>41666666</v>
      </c>
      <c r="BV23" s="981">
        <v>200000000</v>
      </c>
      <c r="BW23" s="965">
        <v>32240438</v>
      </c>
      <c r="BX23" s="965">
        <v>33879781</v>
      </c>
      <c r="BY23" s="965">
        <v>33879781</v>
      </c>
      <c r="BZ23" s="965">
        <v>33333334</v>
      </c>
      <c r="CA23" s="965">
        <v>33879781</v>
      </c>
      <c r="CB23" s="965">
        <v>32786885</v>
      </c>
      <c r="CC23" s="981">
        <v>39722000</v>
      </c>
      <c r="CD23" s="965">
        <v>8611111</v>
      </c>
      <c r="CE23" s="942">
        <v>7777778</v>
      </c>
      <c r="CF23" s="942">
        <v>8611111</v>
      </c>
      <c r="CG23" s="965">
        <v>11666444</v>
      </c>
      <c r="CH23" s="985">
        <v>3055556</v>
      </c>
      <c r="CI23" s="1039">
        <v>0</v>
      </c>
      <c r="CJ23" s="1039">
        <v>0</v>
      </c>
      <c r="CK23" s="1039">
        <v>0</v>
      </c>
      <c r="CL23" s="1039">
        <v>0</v>
      </c>
      <c r="CM23" s="965">
        <v>0</v>
      </c>
      <c r="CO23" s="1029"/>
      <c r="CP23" s="1029"/>
      <c r="CQ23" s="1029"/>
      <c r="CR23" s="38"/>
    </row>
    <row r="24" spans="2:96" x14ac:dyDescent="0.25">
      <c r="B24" s="1036"/>
      <c r="C24" s="32" t="s">
        <v>654</v>
      </c>
      <c r="D24" s="1037">
        <v>13500000</v>
      </c>
      <c r="E24" s="942">
        <f t="shared" si="0"/>
        <v>2250002</v>
      </c>
      <c r="F24" s="942">
        <v>2249999</v>
      </c>
      <c r="G24" s="942">
        <v>2249999</v>
      </c>
      <c r="H24" s="942">
        <v>2250002</v>
      </c>
      <c r="I24" s="942">
        <v>2249999</v>
      </c>
      <c r="J24" s="942">
        <v>2249999</v>
      </c>
      <c r="K24" s="1037">
        <v>13500000</v>
      </c>
      <c r="L24" s="942">
        <v>2250002</v>
      </c>
      <c r="M24" s="942">
        <v>2249999</v>
      </c>
      <c r="N24" s="942">
        <v>2249999</v>
      </c>
      <c r="O24" s="942">
        <v>2250002</v>
      </c>
      <c r="P24" s="942">
        <v>2249999</v>
      </c>
      <c r="Q24" s="942">
        <v>2249999</v>
      </c>
      <c r="R24" s="1037">
        <v>13500000</v>
      </c>
      <c r="S24" s="942">
        <v>2250002</v>
      </c>
      <c r="T24" s="942">
        <v>2249999</v>
      </c>
      <c r="U24" s="942">
        <v>2249999</v>
      </c>
      <c r="V24" s="942">
        <v>2250002</v>
      </c>
      <c r="W24" s="942">
        <v>2249999</v>
      </c>
      <c r="X24" s="942">
        <v>2249999</v>
      </c>
      <c r="Y24" s="1037">
        <v>13500000</v>
      </c>
      <c r="Z24" s="942">
        <v>2250002</v>
      </c>
      <c r="AA24" s="942">
        <v>2198631</v>
      </c>
      <c r="AB24" s="942">
        <v>2301367</v>
      </c>
      <c r="AC24" s="942">
        <v>2250002</v>
      </c>
      <c r="AD24" s="942">
        <v>2249999</v>
      </c>
      <c r="AE24" s="942">
        <v>2249999</v>
      </c>
      <c r="AF24" s="1037">
        <v>14806011</v>
      </c>
      <c r="AG24" s="942">
        <v>2306011</v>
      </c>
      <c r="AH24" s="942">
        <v>2500000</v>
      </c>
      <c r="AI24" s="942">
        <v>2500000</v>
      </c>
      <c r="AJ24" s="942">
        <v>2500000</v>
      </c>
      <c r="AK24" s="942">
        <v>2500000</v>
      </c>
      <c r="AL24" s="942">
        <v>2500000</v>
      </c>
      <c r="AM24" s="1037">
        <v>15000000</v>
      </c>
      <c r="AN24" s="942">
        <v>2500000</v>
      </c>
      <c r="AO24" s="942">
        <v>2500000</v>
      </c>
      <c r="AP24" s="942">
        <v>2500000</v>
      </c>
      <c r="AQ24" s="942">
        <v>2500000</v>
      </c>
      <c r="AR24" s="942">
        <v>2500000</v>
      </c>
      <c r="AS24" s="942">
        <v>2500000</v>
      </c>
      <c r="AT24" s="1037">
        <v>15000000</v>
      </c>
      <c r="AU24" s="942">
        <v>2500000</v>
      </c>
      <c r="AV24" s="942">
        <v>2500000</v>
      </c>
      <c r="AW24" s="942">
        <v>2500000</v>
      </c>
      <c r="AX24" s="942">
        <v>2500000</v>
      </c>
      <c r="AY24" s="942">
        <v>2500000</v>
      </c>
      <c r="AZ24" s="942">
        <v>2500000</v>
      </c>
      <c r="BA24" s="1037">
        <v>15000000</v>
      </c>
      <c r="BB24" s="942">
        <v>2500000</v>
      </c>
      <c r="BC24" s="942">
        <v>2500000</v>
      </c>
      <c r="BD24" s="942">
        <v>2500000</v>
      </c>
      <c r="BE24" s="942">
        <v>2500000</v>
      </c>
      <c r="BF24" s="942">
        <v>2500000</v>
      </c>
      <c r="BG24" s="1038">
        <v>2500000</v>
      </c>
      <c r="BH24" s="1037">
        <v>15000000</v>
      </c>
      <c r="BI24" s="942">
        <v>2500000</v>
      </c>
      <c r="BJ24" s="965">
        <v>2500000</v>
      </c>
      <c r="BK24" s="965">
        <v>2500000</v>
      </c>
      <c r="BL24" s="965">
        <v>2500000</v>
      </c>
      <c r="BM24" s="965">
        <v>2500000</v>
      </c>
      <c r="BN24" s="965">
        <v>2500000</v>
      </c>
      <c r="BO24" s="981">
        <v>15000000</v>
      </c>
      <c r="BP24" s="965">
        <v>2500000</v>
      </c>
      <c r="BQ24" s="965">
        <v>2500000</v>
      </c>
      <c r="BR24" s="965">
        <v>2500000</v>
      </c>
      <c r="BS24" s="965">
        <v>2500000</v>
      </c>
      <c r="BT24" s="965">
        <v>2500000</v>
      </c>
      <c r="BU24" s="965">
        <v>2500000</v>
      </c>
      <c r="BV24" s="981">
        <v>15000000</v>
      </c>
      <c r="BW24" s="965">
        <v>2418032</v>
      </c>
      <c r="BX24" s="965">
        <v>2540984</v>
      </c>
      <c r="BY24" s="965">
        <v>2540984</v>
      </c>
      <c r="BZ24" s="965">
        <v>2500000</v>
      </c>
      <c r="CA24" s="965">
        <v>2540984</v>
      </c>
      <c r="CB24" s="965">
        <v>2459016</v>
      </c>
      <c r="CC24" s="981">
        <v>17666667</v>
      </c>
      <c r="CD24" s="965">
        <v>2554945</v>
      </c>
      <c r="CE24" s="942">
        <v>2307693</v>
      </c>
      <c r="CF24" s="942">
        <v>2554945</v>
      </c>
      <c r="CG24" s="965">
        <v>2554945</v>
      </c>
      <c r="CH24" s="985">
        <v>7694139</v>
      </c>
      <c r="CI24" s="1039">
        <v>0</v>
      </c>
      <c r="CJ24" s="1039">
        <v>0</v>
      </c>
      <c r="CK24" s="1039">
        <v>0</v>
      </c>
      <c r="CL24" s="1039">
        <v>0</v>
      </c>
      <c r="CM24" s="965">
        <v>0</v>
      </c>
      <c r="CO24" s="1029"/>
      <c r="CP24" s="1029"/>
      <c r="CQ24" s="1029"/>
      <c r="CR24" s="38"/>
    </row>
    <row r="25" spans="2:96" x14ac:dyDescent="0.25">
      <c r="B25" s="1036"/>
      <c r="C25" s="32" t="s">
        <v>655</v>
      </c>
      <c r="D25" s="1037">
        <v>17500000</v>
      </c>
      <c r="E25" s="942">
        <f t="shared" si="0"/>
        <v>2916668</v>
      </c>
      <c r="F25" s="942">
        <v>2916666</v>
      </c>
      <c r="G25" s="942">
        <v>2916666</v>
      </c>
      <c r="H25" s="942">
        <v>2916668</v>
      </c>
      <c r="I25" s="942">
        <v>2916666</v>
      </c>
      <c r="J25" s="942">
        <v>2916666</v>
      </c>
      <c r="K25" s="1037">
        <v>17500000</v>
      </c>
      <c r="L25" s="942">
        <v>2916668</v>
      </c>
      <c r="M25" s="942">
        <v>2916666</v>
      </c>
      <c r="N25" s="942">
        <v>2916666</v>
      </c>
      <c r="O25" s="942">
        <v>2916668</v>
      </c>
      <c r="P25" s="942">
        <v>2916666</v>
      </c>
      <c r="Q25" s="942">
        <v>2916666</v>
      </c>
      <c r="R25" s="1037">
        <v>17500000</v>
      </c>
      <c r="S25" s="942">
        <v>2916668</v>
      </c>
      <c r="T25" s="942">
        <v>2916666</v>
      </c>
      <c r="U25" s="942">
        <v>2916666</v>
      </c>
      <c r="V25" s="942">
        <v>2916668</v>
      </c>
      <c r="W25" s="942">
        <v>2916666</v>
      </c>
      <c r="X25" s="942">
        <v>2916666</v>
      </c>
      <c r="Y25" s="1037">
        <v>17500000</v>
      </c>
      <c r="Z25" s="942">
        <v>2916668</v>
      </c>
      <c r="AA25" s="942">
        <v>2916666</v>
      </c>
      <c r="AB25" s="942">
        <v>2916666</v>
      </c>
      <c r="AC25" s="942">
        <v>2916668</v>
      </c>
      <c r="AD25" s="942">
        <v>2916666</v>
      </c>
      <c r="AE25" s="942">
        <v>2916666</v>
      </c>
      <c r="AF25" s="1037">
        <v>17500000</v>
      </c>
      <c r="AG25" s="942">
        <v>2916668</v>
      </c>
      <c r="AH25" s="942">
        <v>2916666</v>
      </c>
      <c r="AI25" s="942">
        <v>2916666</v>
      </c>
      <c r="AJ25" s="942">
        <v>2916668</v>
      </c>
      <c r="AK25" s="942">
        <v>2916666</v>
      </c>
      <c r="AL25" s="942">
        <v>2916666</v>
      </c>
      <c r="AM25" s="1037">
        <v>17500000</v>
      </c>
      <c r="AN25" s="942">
        <v>2916668</v>
      </c>
      <c r="AO25" s="942">
        <v>2916666</v>
      </c>
      <c r="AP25" s="942">
        <v>2916666</v>
      </c>
      <c r="AQ25" s="942">
        <v>2916668</v>
      </c>
      <c r="AR25" s="942">
        <v>2916666</v>
      </c>
      <c r="AS25" s="942">
        <v>2916666</v>
      </c>
      <c r="AT25" s="1037">
        <v>17500000</v>
      </c>
      <c r="AU25" s="942">
        <v>2916668</v>
      </c>
      <c r="AV25" s="942">
        <v>2916666</v>
      </c>
      <c r="AW25" s="942">
        <v>2916666</v>
      </c>
      <c r="AX25" s="942">
        <v>2916668</v>
      </c>
      <c r="AY25" s="942">
        <v>2916666</v>
      </c>
      <c r="AZ25" s="942">
        <v>2916666</v>
      </c>
      <c r="BA25" s="1037">
        <v>17500000</v>
      </c>
      <c r="BB25" s="942">
        <v>2916668</v>
      </c>
      <c r="BC25" s="942">
        <v>2916666</v>
      </c>
      <c r="BD25" s="942">
        <v>2916666</v>
      </c>
      <c r="BE25" s="942">
        <v>2916668</v>
      </c>
      <c r="BF25" s="942">
        <v>2916666</v>
      </c>
      <c r="BG25" s="1038">
        <v>2916666</v>
      </c>
      <c r="BH25" s="1037">
        <v>17500000</v>
      </c>
      <c r="BI25" s="942">
        <v>2916668</v>
      </c>
      <c r="BJ25" s="965">
        <v>2916666</v>
      </c>
      <c r="BK25" s="965">
        <v>2916666</v>
      </c>
      <c r="BL25" s="965">
        <v>2916668</v>
      </c>
      <c r="BM25" s="965">
        <v>2916666</v>
      </c>
      <c r="BN25" s="965">
        <v>2916666</v>
      </c>
      <c r="BO25" s="981">
        <v>17500000</v>
      </c>
      <c r="BP25" s="965">
        <v>2916668</v>
      </c>
      <c r="BQ25" s="965">
        <v>2916666</v>
      </c>
      <c r="BR25" s="965">
        <v>2916666</v>
      </c>
      <c r="BS25" s="965">
        <v>2916668</v>
      </c>
      <c r="BT25" s="965">
        <v>2916666</v>
      </c>
      <c r="BU25" s="965">
        <v>2916666</v>
      </c>
      <c r="BV25" s="981">
        <v>17500000</v>
      </c>
      <c r="BW25" s="965">
        <v>2821038</v>
      </c>
      <c r="BX25" s="965">
        <v>2964481</v>
      </c>
      <c r="BY25" s="965">
        <v>2964481</v>
      </c>
      <c r="BZ25" s="965">
        <v>2916667</v>
      </c>
      <c r="CA25" s="965">
        <v>2964481</v>
      </c>
      <c r="CB25" s="965">
        <v>2868852</v>
      </c>
      <c r="CC25" s="981">
        <v>13902778</v>
      </c>
      <c r="CD25" s="965">
        <v>3013889</v>
      </c>
      <c r="CE25" s="942">
        <v>2722222</v>
      </c>
      <c r="CF25" s="942">
        <v>3013889</v>
      </c>
      <c r="CG25" s="965">
        <v>3013889</v>
      </c>
      <c r="CH25" s="985">
        <v>2138889</v>
      </c>
      <c r="CI25" s="1039">
        <v>0</v>
      </c>
      <c r="CJ25" s="1039">
        <v>0</v>
      </c>
      <c r="CK25" s="1039">
        <v>0</v>
      </c>
      <c r="CL25" s="1039">
        <v>0</v>
      </c>
      <c r="CM25" s="965">
        <v>0</v>
      </c>
      <c r="CO25" s="1029"/>
      <c r="CP25" s="1029"/>
      <c r="CQ25" s="1029"/>
      <c r="CR25" s="38"/>
    </row>
    <row r="26" spans="2:96" x14ac:dyDescent="0.25">
      <c r="B26" s="1036"/>
      <c r="C26" s="32" t="s">
        <v>447</v>
      </c>
      <c r="D26" s="1037">
        <v>107669246</v>
      </c>
      <c r="E26" s="942">
        <f t="shared" si="0"/>
        <v>17772305</v>
      </c>
      <c r="F26" s="942">
        <v>18313842</v>
      </c>
      <c r="G26" s="942">
        <v>18867241</v>
      </c>
      <c r="H26" s="942">
        <v>17473623</v>
      </c>
      <c r="I26" s="942">
        <v>18102872</v>
      </c>
      <c r="J26" s="942">
        <v>17139363</v>
      </c>
      <c r="K26" s="1037">
        <v>99782472</v>
      </c>
      <c r="L26" s="942">
        <v>17213926</v>
      </c>
      <c r="M26" s="942">
        <v>15531638</v>
      </c>
      <c r="N26" s="942">
        <v>16831816</v>
      </c>
      <c r="O26" s="942">
        <v>16888147</v>
      </c>
      <c r="P26" s="942">
        <v>16429336</v>
      </c>
      <c r="Q26" s="942">
        <v>16887609</v>
      </c>
      <c r="R26" s="1037">
        <v>133353371</v>
      </c>
      <c r="S26" s="942">
        <v>17409086</v>
      </c>
      <c r="T26" s="942">
        <v>44924178</v>
      </c>
      <c r="U26" s="942">
        <v>17876775</v>
      </c>
      <c r="V26" s="942">
        <v>16997674</v>
      </c>
      <c r="W26" s="942">
        <v>17593558</v>
      </c>
      <c r="X26" s="942">
        <v>18552100</v>
      </c>
      <c r="Y26" s="1037">
        <v>98815086</v>
      </c>
      <c r="Z26" s="942">
        <v>16954372</v>
      </c>
      <c r="AA26" s="942">
        <v>15935998</v>
      </c>
      <c r="AB26" s="942">
        <v>17599511</v>
      </c>
      <c r="AC26" s="942">
        <v>16938985</v>
      </c>
      <c r="AD26" s="942">
        <v>15907655</v>
      </c>
      <c r="AE26" s="942">
        <v>15478565</v>
      </c>
      <c r="AF26" s="1037">
        <v>11155716030</v>
      </c>
      <c r="AG26" s="942">
        <v>11084961970</v>
      </c>
      <c r="AH26" s="942">
        <v>15235779</v>
      </c>
      <c r="AI26" s="942">
        <v>15232370</v>
      </c>
      <c r="AJ26" s="942">
        <v>14206845</v>
      </c>
      <c r="AK26" s="942">
        <v>13027798</v>
      </c>
      <c r="AL26" s="942">
        <v>13051268</v>
      </c>
      <c r="AM26" s="1037">
        <v>83910980</v>
      </c>
      <c r="AN26" s="942">
        <v>-9648354</v>
      </c>
      <c r="AO26" s="942">
        <v>12726864</v>
      </c>
      <c r="AP26" s="942">
        <v>13703317</v>
      </c>
      <c r="AQ26" s="942">
        <v>13614659</v>
      </c>
      <c r="AR26" s="942">
        <v>39557602</v>
      </c>
      <c r="AS26" s="942">
        <v>13956892</v>
      </c>
      <c r="AT26" s="1037">
        <v>79725690</v>
      </c>
      <c r="AU26" s="942">
        <v>13595327</v>
      </c>
      <c r="AV26" s="942">
        <v>13958319</v>
      </c>
      <c r="AW26" s="942">
        <v>13764409</v>
      </c>
      <c r="AX26" s="942">
        <v>12980999</v>
      </c>
      <c r="AY26" s="942">
        <v>13266724</v>
      </c>
      <c r="AZ26" s="942">
        <v>12159912</v>
      </c>
      <c r="BA26" s="1037">
        <v>69119427</v>
      </c>
      <c r="BB26" s="942">
        <v>12523254</v>
      </c>
      <c r="BC26" s="942">
        <v>11876591</v>
      </c>
      <c r="BD26" s="942">
        <v>12523263</v>
      </c>
      <c r="BE26" s="942">
        <v>11145114</v>
      </c>
      <c r="BF26" s="942">
        <v>10558218</v>
      </c>
      <c r="BG26" s="1038">
        <v>10492987</v>
      </c>
      <c r="BH26" s="1037">
        <v>61710494</v>
      </c>
      <c r="BI26" s="942">
        <v>10076897</v>
      </c>
      <c r="BJ26" s="965">
        <v>10404736</v>
      </c>
      <c r="BK26" s="965">
        <v>10910567</v>
      </c>
      <c r="BL26" s="965">
        <v>10305468</v>
      </c>
      <c r="BM26" s="965">
        <v>10354842</v>
      </c>
      <c r="BN26" s="965">
        <v>9657984</v>
      </c>
      <c r="BO26" s="981">
        <v>38026262</v>
      </c>
      <c r="BP26" s="965">
        <v>7852322</v>
      </c>
      <c r="BQ26" s="965">
        <v>6150380</v>
      </c>
      <c r="BR26" s="965">
        <v>6245340</v>
      </c>
      <c r="BS26" s="965">
        <v>6134018</v>
      </c>
      <c r="BT26" s="965">
        <v>5787554</v>
      </c>
      <c r="BU26" s="965">
        <v>5856648</v>
      </c>
      <c r="BV26" s="981">
        <v>30334397</v>
      </c>
      <c r="BW26" s="965">
        <v>5203452</v>
      </c>
      <c r="BX26" s="965">
        <v>5362257</v>
      </c>
      <c r="BY26" s="965">
        <v>4831204</v>
      </c>
      <c r="BZ26" s="965">
        <v>3676336</v>
      </c>
      <c r="CA26" s="965">
        <v>8761150</v>
      </c>
      <c r="CB26" s="965">
        <v>2499998</v>
      </c>
      <c r="CC26" s="981">
        <v>63046419</v>
      </c>
      <c r="CD26" s="965">
        <v>7996600</v>
      </c>
      <c r="CE26" s="942">
        <v>19431210</v>
      </c>
      <c r="CF26" s="942">
        <v>26468609</v>
      </c>
      <c r="CG26" s="965">
        <v>1950000</v>
      </c>
      <c r="CH26" s="942">
        <v>7200000</v>
      </c>
      <c r="CI26" s="965">
        <v>0</v>
      </c>
      <c r="CJ26" s="965">
        <v>0</v>
      </c>
      <c r="CK26" s="965">
        <v>0</v>
      </c>
      <c r="CL26" s="965">
        <v>0</v>
      </c>
      <c r="CM26" s="965">
        <v>0</v>
      </c>
      <c r="CO26" s="1029"/>
      <c r="CP26" s="1029"/>
      <c r="CQ26" s="1029"/>
      <c r="CR26" s="38"/>
    </row>
    <row r="27" spans="2:96" x14ac:dyDescent="0.25">
      <c r="B27" s="1036"/>
      <c r="C27" s="32" t="s">
        <v>658</v>
      </c>
      <c r="D27" s="1037">
        <v>379467524</v>
      </c>
      <c r="E27" s="942">
        <f t="shared" si="0"/>
        <v>60351310</v>
      </c>
      <c r="F27" s="942">
        <v>62564550</v>
      </c>
      <c r="G27" s="942">
        <v>62736910</v>
      </c>
      <c r="H27" s="942">
        <v>64601770</v>
      </c>
      <c r="I27" s="942">
        <v>64601770</v>
      </c>
      <c r="J27" s="942">
        <v>64611214</v>
      </c>
      <c r="K27" s="1037">
        <v>422222420</v>
      </c>
      <c r="L27" s="942">
        <v>64601770</v>
      </c>
      <c r="M27" s="942">
        <v>64601770</v>
      </c>
      <c r="N27" s="942">
        <v>64669280</v>
      </c>
      <c r="O27" s="942">
        <v>81833160</v>
      </c>
      <c r="P27" s="942">
        <v>70394380</v>
      </c>
      <c r="Q27" s="942">
        <v>76122060</v>
      </c>
      <c r="R27" s="1037">
        <v>369898140</v>
      </c>
      <c r="S27" s="942">
        <v>69678430</v>
      </c>
      <c r="T27" s="942">
        <v>61981090</v>
      </c>
      <c r="U27" s="942">
        <v>61981120</v>
      </c>
      <c r="V27" s="942">
        <v>58752500</v>
      </c>
      <c r="W27" s="942">
        <v>58752500</v>
      </c>
      <c r="X27" s="942">
        <v>58752500</v>
      </c>
      <c r="Y27" s="1037">
        <v>405270540</v>
      </c>
      <c r="Z27" s="942">
        <v>58752500</v>
      </c>
      <c r="AA27" s="942">
        <v>58820000</v>
      </c>
      <c r="AB27" s="942">
        <v>58752510</v>
      </c>
      <c r="AC27" s="942">
        <v>57061217</v>
      </c>
      <c r="AD27" s="942">
        <v>118948933</v>
      </c>
      <c r="AE27" s="942">
        <v>52935380</v>
      </c>
      <c r="AF27" s="1037">
        <v>328306300</v>
      </c>
      <c r="AG27" s="942">
        <v>52937859</v>
      </c>
      <c r="AH27" s="942">
        <v>50827820</v>
      </c>
      <c r="AI27" s="942">
        <v>56133281</v>
      </c>
      <c r="AJ27" s="942">
        <v>56135780</v>
      </c>
      <c r="AK27" s="942">
        <v>56135780</v>
      </c>
      <c r="AL27" s="942">
        <v>56135780</v>
      </c>
      <c r="AM27" s="1037">
        <v>352110419</v>
      </c>
      <c r="AN27" s="942">
        <v>56135780</v>
      </c>
      <c r="AO27" s="942">
        <v>56135780</v>
      </c>
      <c r="AP27" s="942">
        <v>56203320</v>
      </c>
      <c r="AQ27" s="942">
        <v>59747490</v>
      </c>
      <c r="AR27" s="942">
        <v>59747497</v>
      </c>
      <c r="AS27" s="942">
        <v>64140552</v>
      </c>
      <c r="AT27" s="1037">
        <v>333227021</v>
      </c>
      <c r="AU27" s="942">
        <v>59433262</v>
      </c>
      <c r="AV27" s="942">
        <v>57730992</v>
      </c>
      <c r="AW27" s="942">
        <v>57731011</v>
      </c>
      <c r="AX27" s="942">
        <v>52777252</v>
      </c>
      <c r="AY27" s="942">
        <v>52777252</v>
      </c>
      <c r="AZ27" s="942">
        <v>52777252</v>
      </c>
      <c r="BA27" s="1037">
        <v>318908795</v>
      </c>
      <c r="BB27" s="942">
        <v>52777252</v>
      </c>
      <c r="BC27" s="942">
        <v>52844752</v>
      </c>
      <c r="BD27" s="942">
        <v>52777262</v>
      </c>
      <c r="BE27" s="942">
        <v>48576489</v>
      </c>
      <c r="BF27" s="942">
        <v>47404950</v>
      </c>
      <c r="BG27" s="1038">
        <v>64528090</v>
      </c>
      <c r="BH27" s="1037">
        <v>306566589</v>
      </c>
      <c r="BI27" s="942">
        <v>46265549</v>
      </c>
      <c r="BJ27" s="965">
        <v>44176560</v>
      </c>
      <c r="BK27" s="965">
        <v>44176570</v>
      </c>
      <c r="BL27" s="965">
        <v>57315970</v>
      </c>
      <c r="BM27" s="965">
        <v>57315970</v>
      </c>
      <c r="BN27" s="965">
        <v>57315970</v>
      </c>
      <c r="BO27" s="981">
        <v>344224630</v>
      </c>
      <c r="BP27" s="965">
        <v>57315970</v>
      </c>
      <c r="BQ27" s="965">
        <v>57315970</v>
      </c>
      <c r="BR27" s="965">
        <v>57383470</v>
      </c>
      <c r="BS27" s="965">
        <v>60120005</v>
      </c>
      <c r="BT27" s="965">
        <v>60120008</v>
      </c>
      <c r="BU27" s="965">
        <v>51969207</v>
      </c>
      <c r="BV27" s="981">
        <v>346466629</v>
      </c>
      <c r="BW27" s="965">
        <v>60702208</v>
      </c>
      <c r="BX27" s="965">
        <v>58922528</v>
      </c>
      <c r="BY27" s="965">
        <v>59146938</v>
      </c>
      <c r="BZ27" s="965">
        <v>55284051</v>
      </c>
      <c r="CA27" s="965">
        <v>57126853</v>
      </c>
      <c r="CB27" s="965">
        <v>55284051</v>
      </c>
      <c r="CC27" s="981">
        <v>266913159</v>
      </c>
      <c r="CD27" s="965">
        <v>95907550</v>
      </c>
      <c r="CE27" s="942">
        <v>41903273</v>
      </c>
      <c r="CF27" s="942">
        <v>46635410</v>
      </c>
      <c r="CG27" s="965">
        <v>49542919</v>
      </c>
      <c r="CH27" s="942">
        <v>32924007</v>
      </c>
      <c r="CI27" s="965">
        <v>0</v>
      </c>
      <c r="CJ27" s="965">
        <v>0</v>
      </c>
      <c r="CK27" s="965">
        <v>0</v>
      </c>
      <c r="CL27" s="965">
        <v>0</v>
      </c>
      <c r="CM27" s="965">
        <v>0</v>
      </c>
      <c r="CN27" s="988"/>
      <c r="CO27" s="1029"/>
      <c r="CP27" s="1029"/>
      <c r="CQ27" s="1029"/>
      <c r="CR27" s="38"/>
    </row>
    <row r="28" spans="2:96" x14ac:dyDescent="0.25">
      <c r="B28" s="1036"/>
      <c r="C28" s="32" t="s">
        <v>665</v>
      </c>
      <c r="D28" s="1037">
        <v>20146461</v>
      </c>
      <c r="E28" s="942">
        <f t="shared" si="0"/>
        <v>3301739</v>
      </c>
      <c r="F28" s="942">
        <v>3423086</v>
      </c>
      <c r="G28" s="942">
        <v>3423086</v>
      </c>
      <c r="H28" s="942">
        <v>3303250</v>
      </c>
      <c r="I28" s="942">
        <v>3406875</v>
      </c>
      <c r="J28" s="942">
        <v>3288425</v>
      </c>
      <c r="K28" s="1037">
        <v>14488071</v>
      </c>
      <c r="L28" s="942">
        <v>7383794</v>
      </c>
      <c r="M28" s="942">
        <v>1312945</v>
      </c>
      <c r="N28" s="942">
        <v>1459604</v>
      </c>
      <c r="O28" s="942">
        <v>1459604</v>
      </c>
      <c r="P28" s="942">
        <v>1412520</v>
      </c>
      <c r="Q28" s="942">
        <v>1459604</v>
      </c>
      <c r="R28" s="1037">
        <v>8601199</v>
      </c>
      <c r="S28" s="942">
        <v>1411392</v>
      </c>
      <c r="T28" s="942">
        <v>1461915</v>
      </c>
      <c r="U28" s="942">
        <v>1452703</v>
      </c>
      <c r="V28" s="942">
        <v>1410192</v>
      </c>
      <c r="W28" s="942">
        <v>1452703</v>
      </c>
      <c r="X28" s="942">
        <v>1412294</v>
      </c>
      <c r="Y28" s="1037">
        <v>9192046</v>
      </c>
      <c r="Z28" s="942">
        <v>1562399</v>
      </c>
      <c r="AA28" s="942">
        <v>1424469</v>
      </c>
      <c r="AB28" s="942">
        <v>1578906</v>
      </c>
      <c r="AC28" s="942">
        <v>1568035</v>
      </c>
      <c r="AD28" s="942">
        <v>1501622</v>
      </c>
      <c r="AE28" s="942">
        <v>1556615</v>
      </c>
      <c r="AF28" s="1037">
        <v>8989929</v>
      </c>
      <c r="AG28" s="942">
        <v>1495415</v>
      </c>
      <c r="AH28" s="942">
        <v>1540591</v>
      </c>
      <c r="AI28" s="942">
        <v>1542104</v>
      </c>
      <c r="AJ28" s="942">
        <v>1476896</v>
      </c>
      <c r="AK28" s="942">
        <v>1485154</v>
      </c>
      <c r="AL28" s="942">
        <v>1449769</v>
      </c>
      <c r="AM28" s="1037">
        <v>11096447</v>
      </c>
      <c r="AN28" s="942">
        <v>53373</v>
      </c>
      <c r="AO28" s="942">
        <v>2045795</v>
      </c>
      <c r="AP28" s="942">
        <v>2288370</v>
      </c>
      <c r="AQ28" s="942">
        <v>2268404</v>
      </c>
      <c r="AR28" s="942">
        <v>2187291</v>
      </c>
      <c r="AS28" s="942">
        <v>2253214</v>
      </c>
      <c r="AT28" s="1037">
        <v>13348652</v>
      </c>
      <c r="AU28" s="942">
        <v>2199909</v>
      </c>
      <c r="AV28" s="942">
        <v>2287845</v>
      </c>
      <c r="AW28" s="942">
        <v>2262508</v>
      </c>
      <c r="AX28" s="942">
        <v>2179991</v>
      </c>
      <c r="AY28" s="942">
        <v>2240060</v>
      </c>
      <c r="AZ28" s="942">
        <v>2178339</v>
      </c>
      <c r="BA28" s="1037">
        <v>14310604</v>
      </c>
      <c r="BB28" s="942">
        <v>1513754</v>
      </c>
      <c r="BC28" s="942">
        <v>2468046</v>
      </c>
      <c r="BD28" s="942">
        <v>2638253</v>
      </c>
      <c r="BE28" s="942">
        <v>2597464</v>
      </c>
      <c r="BF28" s="942">
        <v>2513675</v>
      </c>
      <c r="BG28" s="1038">
        <v>2579412</v>
      </c>
      <c r="BH28" s="1037">
        <v>15151726</v>
      </c>
      <c r="BI28" s="942">
        <v>2487891</v>
      </c>
      <c r="BJ28" s="965">
        <v>2570820</v>
      </c>
      <c r="BK28" s="965">
        <v>2555162</v>
      </c>
      <c r="BL28" s="965">
        <v>2472137</v>
      </c>
      <c r="BM28" s="965">
        <v>2550342</v>
      </c>
      <c r="BN28" s="965">
        <v>2515374</v>
      </c>
      <c r="BO28" s="981">
        <v>13098290</v>
      </c>
      <c r="BP28" s="965">
        <v>3041918</v>
      </c>
      <c r="BQ28" s="965">
        <v>1845881</v>
      </c>
      <c r="BR28" s="965">
        <v>2045730</v>
      </c>
      <c r="BS28" s="965">
        <v>2037791</v>
      </c>
      <c r="BT28" s="965">
        <v>2029658</v>
      </c>
      <c r="BU28" s="965">
        <v>2097312</v>
      </c>
      <c r="BV28" s="981">
        <v>12837693</v>
      </c>
      <c r="BW28" s="965">
        <v>2006353.0999999996</v>
      </c>
      <c r="BX28" s="965">
        <v>2072977.9000000004</v>
      </c>
      <c r="BY28" s="965">
        <v>2068100.2999999998</v>
      </c>
      <c r="BZ28" s="965">
        <v>1988026.7000000002</v>
      </c>
      <c r="CA28" s="965">
        <v>1981229</v>
      </c>
      <c r="CB28" s="965">
        <v>2721006</v>
      </c>
      <c r="CC28" s="981">
        <v>18591968</v>
      </c>
      <c r="CD28" s="965">
        <v>4819722</v>
      </c>
      <c r="CE28" s="942">
        <v>2891423</v>
      </c>
      <c r="CF28" s="942">
        <v>3317883</v>
      </c>
      <c r="CG28" s="965">
        <v>4408107</v>
      </c>
      <c r="CH28" s="942">
        <v>3154833</v>
      </c>
      <c r="CI28" s="965">
        <v>0</v>
      </c>
      <c r="CJ28" s="965">
        <v>0</v>
      </c>
      <c r="CK28" s="965">
        <v>0</v>
      </c>
      <c r="CL28" s="965">
        <v>0</v>
      </c>
      <c r="CM28" s="965">
        <v>0</v>
      </c>
      <c r="CO28" s="1029"/>
      <c r="CP28" s="1029"/>
      <c r="CQ28" s="1029"/>
      <c r="CR28" s="38"/>
    </row>
    <row r="29" spans="2:96" x14ac:dyDescent="0.25">
      <c r="B29" s="1036"/>
      <c r="C29" s="1052" t="s">
        <v>647</v>
      </c>
      <c r="D29" s="1037">
        <v>5744955</v>
      </c>
      <c r="E29" s="942">
        <f t="shared" si="0"/>
        <v>5249055</v>
      </c>
      <c r="F29" s="942">
        <v>0</v>
      </c>
      <c r="G29" s="942">
        <v>264900</v>
      </c>
      <c r="H29" s="942">
        <v>0</v>
      </c>
      <c r="I29" s="942">
        <v>0</v>
      </c>
      <c r="J29" s="942">
        <v>231000</v>
      </c>
      <c r="K29" s="1037">
        <v>1027770</v>
      </c>
      <c r="L29" s="942">
        <v>0</v>
      </c>
      <c r="M29" s="942">
        <v>0</v>
      </c>
      <c r="N29" s="942">
        <v>0</v>
      </c>
      <c r="O29" s="942">
        <v>204520</v>
      </c>
      <c r="P29" s="942">
        <v>374000</v>
      </c>
      <c r="Q29" s="942">
        <v>449250</v>
      </c>
      <c r="R29" s="1037">
        <v>1769530</v>
      </c>
      <c r="S29" s="942">
        <v>0</v>
      </c>
      <c r="T29" s="942">
        <v>0</v>
      </c>
      <c r="U29" s="942">
        <v>0</v>
      </c>
      <c r="V29" s="942">
        <v>280360</v>
      </c>
      <c r="W29" s="942">
        <v>18000</v>
      </c>
      <c r="X29" s="942">
        <v>1471170</v>
      </c>
      <c r="Y29" s="1037">
        <v>3639660</v>
      </c>
      <c r="Z29" s="942">
        <v>0</v>
      </c>
      <c r="AA29" s="942">
        <v>1784000</v>
      </c>
      <c r="AB29" s="942">
        <v>0</v>
      </c>
      <c r="AC29" s="942">
        <v>1667660</v>
      </c>
      <c r="AD29" s="942">
        <v>0</v>
      </c>
      <c r="AE29" s="942">
        <v>188000</v>
      </c>
      <c r="AF29" s="1037">
        <v>927920</v>
      </c>
      <c r="AG29" s="942">
        <v>374000</v>
      </c>
      <c r="AH29" s="942">
        <v>150000</v>
      </c>
      <c r="AI29" s="942">
        <v>143000</v>
      </c>
      <c r="AJ29" s="942">
        <v>127920</v>
      </c>
      <c r="AK29" s="942">
        <v>0</v>
      </c>
      <c r="AL29" s="942">
        <v>133000</v>
      </c>
      <c r="AM29" s="1037">
        <v>1009560</v>
      </c>
      <c r="AN29" s="942">
        <v>0</v>
      </c>
      <c r="AO29" s="942">
        <v>133000</v>
      </c>
      <c r="AP29" s="942">
        <v>0</v>
      </c>
      <c r="AQ29" s="942">
        <v>626560</v>
      </c>
      <c r="AR29" s="942">
        <v>0</v>
      </c>
      <c r="AS29" s="942">
        <v>250000</v>
      </c>
      <c r="AT29" s="1037">
        <v>907570</v>
      </c>
      <c r="AU29" s="942">
        <v>0</v>
      </c>
      <c r="AV29" s="942">
        <v>0</v>
      </c>
      <c r="AW29" s="942">
        <v>347250</v>
      </c>
      <c r="AX29" s="942">
        <v>422320</v>
      </c>
      <c r="AY29" s="942">
        <v>0</v>
      </c>
      <c r="AZ29" s="942">
        <v>138000</v>
      </c>
      <c r="BA29" s="1037">
        <v>786520</v>
      </c>
      <c r="BB29" s="942">
        <v>0</v>
      </c>
      <c r="BC29" s="942">
        <v>0</v>
      </c>
      <c r="BD29" s="942">
        <v>130500</v>
      </c>
      <c r="BE29" s="942">
        <v>171020</v>
      </c>
      <c r="BF29" s="942">
        <v>465000</v>
      </c>
      <c r="BG29" s="1038">
        <v>20000</v>
      </c>
      <c r="BH29" s="1037">
        <v>783260</v>
      </c>
      <c r="BI29" s="942">
        <v>8000</v>
      </c>
      <c r="BJ29" s="965">
        <v>183770</v>
      </c>
      <c r="BK29" s="965">
        <v>0</v>
      </c>
      <c r="BL29" s="965">
        <v>115670</v>
      </c>
      <c r="BM29" s="965">
        <v>204000</v>
      </c>
      <c r="BN29" s="965">
        <v>271820</v>
      </c>
      <c r="BO29" s="981">
        <v>767460</v>
      </c>
      <c r="BP29" s="965">
        <v>58000</v>
      </c>
      <c r="BQ29" s="965">
        <v>81720</v>
      </c>
      <c r="BR29" s="965">
        <v>66000</v>
      </c>
      <c r="BS29" s="965">
        <v>388220</v>
      </c>
      <c r="BT29" s="965">
        <v>90800</v>
      </c>
      <c r="BU29" s="965">
        <v>82720</v>
      </c>
      <c r="BV29" s="981">
        <v>1688830</v>
      </c>
      <c r="BW29" s="965">
        <v>67720</v>
      </c>
      <c r="BX29" s="965">
        <v>5400</v>
      </c>
      <c r="BY29" s="965">
        <v>84000</v>
      </c>
      <c r="BZ29" s="965">
        <v>267610</v>
      </c>
      <c r="CA29" s="965">
        <v>139000</v>
      </c>
      <c r="CB29" s="965">
        <v>1125100</v>
      </c>
      <c r="CC29" s="981">
        <v>8165020</v>
      </c>
      <c r="CD29" s="965">
        <v>146550</v>
      </c>
      <c r="CE29" s="942">
        <v>257500</v>
      </c>
      <c r="CF29" s="942">
        <v>0</v>
      </c>
      <c r="CG29" s="965">
        <v>6802370</v>
      </c>
      <c r="CH29" s="942">
        <v>958600</v>
      </c>
      <c r="CI29" s="965">
        <v>0</v>
      </c>
      <c r="CJ29" s="965">
        <v>0</v>
      </c>
      <c r="CK29" s="965">
        <v>0</v>
      </c>
      <c r="CL29" s="965">
        <v>0</v>
      </c>
      <c r="CM29" s="965">
        <v>0</v>
      </c>
      <c r="CO29" s="1029"/>
      <c r="CP29" s="1029"/>
      <c r="CQ29" s="1029"/>
      <c r="CR29" s="38"/>
    </row>
    <row r="30" spans="2:96" x14ac:dyDescent="0.25">
      <c r="B30" s="1030" t="s">
        <v>245</v>
      </c>
      <c r="C30" s="1031"/>
      <c r="D30" s="1032">
        <f>D7-D12</f>
        <v>5788467937</v>
      </c>
      <c r="E30" s="940">
        <f t="shared" si="0"/>
        <v>1235111610.9999998</v>
      </c>
      <c r="F30" s="940">
        <v>980732081</v>
      </c>
      <c r="G30" s="940">
        <v>987120784</v>
      </c>
      <c r="H30" s="940">
        <v>708533519.80000019</v>
      </c>
      <c r="I30" s="940">
        <v>831046609.99999976</v>
      </c>
      <c r="J30" s="940">
        <v>1045923331.2</v>
      </c>
      <c r="K30" s="1032">
        <v>6046330393.3870964</v>
      </c>
      <c r="L30" s="940">
        <v>711502973</v>
      </c>
      <c r="M30" s="940">
        <v>1046172325</v>
      </c>
      <c r="N30" s="940">
        <v>1158082769</v>
      </c>
      <c r="O30" s="940">
        <v>1064215968.3870964</v>
      </c>
      <c r="P30" s="940">
        <v>1030155320</v>
      </c>
      <c r="Q30" s="940">
        <v>1036201038</v>
      </c>
      <c r="R30" s="1032">
        <v>5670698156</v>
      </c>
      <c r="S30" s="940">
        <v>1230113988</v>
      </c>
      <c r="T30" s="940">
        <v>915615601</v>
      </c>
      <c r="U30" s="940">
        <v>966226920</v>
      </c>
      <c r="V30" s="940">
        <v>697365979</v>
      </c>
      <c r="W30" s="940">
        <v>823859793</v>
      </c>
      <c r="X30" s="940">
        <v>1037515875</v>
      </c>
      <c r="Y30" s="1032">
        <v>5919348307.9265938</v>
      </c>
      <c r="Z30" s="940">
        <v>834294516.57142639</v>
      </c>
      <c r="AA30" s="940">
        <v>1003123306</v>
      </c>
      <c r="AB30" s="940">
        <v>1098774078</v>
      </c>
      <c r="AC30" s="940">
        <v>1053453653.0000005</v>
      </c>
      <c r="AD30" s="940">
        <v>944164022.00000024</v>
      </c>
      <c r="AE30" s="940">
        <v>985538732.35516667</v>
      </c>
      <c r="AF30" s="1032">
        <v>-5511031339</v>
      </c>
      <c r="AG30" s="940">
        <v>-9921556437</v>
      </c>
      <c r="AH30" s="940">
        <v>993788901</v>
      </c>
      <c r="AI30" s="940">
        <v>936105227</v>
      </c>
      <c r="AJ30" s="940">
        <v>651951725</v>
      </c>
      <c r="AK30" s="940">
        <v>889462242</v>
      </c>
      <c r="AL30" s="940">
        <v>939217003</v>
      </c>
      <c r="AM30" s="1032">
        <v>6147216622</v>
      </c>
      <c r="AN30" s="940">
        <v>913018254</v>
      </c>
      <c r="AO30" s="940">
        <v>1024513729</v>
      </c>
      <c r="AP30" s="940">
        <v>1116174268</v>
      </c>
      <c r="AQ30" s="940">
        <v>1178547348</v>
      </c>
      <c r="AR30" s="940">
        <v>975126711</v>
      </c>
      <c r="AS30" s="940">
        <v>939836312</v>
      </c>
      <c r="AT30" s="1032">
        <v>5380152225</v>
      </c>
      <c r="AU30" s="940">
        <v>1155608153</v>
      </c>
      <c r="AV30" s="940">
        <v>897872547</v>
      </c>
      <c r="AW30" s="940">
        <v>950635178.66666603</v>
      </c>
      <c r="AX30" s="940">
        <v>650410862.33333397</v>
      </c>
      <c r="AY30" s="940">
        <v>790491632</v>
      </c>
      <c r="AZ30" s="940">
        <v>935133852</v>
      </c>
      <c r="BA30" s="1032">
        <v>5895004099</v>
      </c>
      <c r="BB30" s="940">
        <v>1073137187</v>
      </c>
      <c r="BC30" s="940">
        <v>1004824386</v>
      </c>
      <c r="BD30" s="940">
        <v>1094102872</v>
      </c>
      <c r="BE30" s="940">
        <v>970743937</v>
      </c>
      <c r="BF30" s="940">
        <v>716475563</v>
      </c>
      <c r="BG30" s="1033">
        <v>1035720154</v>
      </c>
      <c r="BH30" s="1032">
        <v>5829505685.333334</v>
      </c>
      <c r="BI30" s="940">
        <v>1209005252</v>
      </c>
      <c r="BJ30" s="1034">
        <v>1117208649</v>
      </c>
      <c r="BK30" s="1034">
        <v>1126117976</v>
      </c>
      <c r="BL30" s="1034">
        <v>879003421.00000048</v>
      </c>
      <c r="BM30" s="1034">
        <v>701705531.33333349</v>
      </c>
      <c r="BN30" s="1034">
        <v>796464856</v>
      </c>
      <c r="BO30" s="1034">
        <v>4767736045</v>
      </c>
      <c r="BP30" s="1034">
        <v>898094043</v>
      </c>
      <c r="BQ30" s="1034">
        <v>810903356</v>
      </c>
      <c r="BR30" s="1034">
        <v>849303539</v>
      </c>
      <c r="BS30" s="1034">
        <v>457537478</v>
      </c>
      <c r="BT30" s="1034">
        <v>876448741</v>
      </c>
      <c r="BU30" s="1034">
        <v>875448888</v>
      </c>
      <c r="BV30" s="1034">
        <v>5442558330</v>
      </c>
      <c r="BW30" s="1034">
        <v>1045149382.8999996</v>
      </c>
      <c r="BX30" s="1034">
        <v>957447231.10000038</v>
      </c>
      <c r="BY30" s="1034">
        <v>945273294.69999981</v>
      </c>
      <c r="BZ30" s="1034">
        <v>882620046.30000019</v>
      </c>
      <c r="CA30" s="1034">
        <v>750318764</v>
      </c>
      <c r="CB30" s="1034">
        <v>861749611</v>
      </c>
      <c r="CC30" s="1034">
        <v>4267440887</v>
      </c>
      <c r="CD30" s="1034">
        <v>892636548</v>
      </c>
      <c r="CE30" s="940">
        <v>960411006</v>
      </c>
      <c r="CF30" s="940">
        <v>1055890277</v>
      </c>
      <c r="CG30" s="1034">
        <v>678744557</v>
      </c>
      <c r="CH30" s="940">
        <v>679758499</v>
      </c>
      <c r="CI30" s="1034">
        <v>0</v>
      </c>
      <c r="CJ30" s="1034">
        <v>0</v>
      </c>
      <c r="CK30" s="1034">
        <v>0</v>
      </c>
      <c r="CL30" s="1034">
        <v>0</v>
      </c>
      <c r="CM30" s="1034">
        <v>0</v>
      </c>
      <c r="CO30" s="1029"/>
      <c r="CP30" s="1029"/>
      <c r="CQ30" s="1029"/>
    </row>
    <row r="31" spans="2:96" x14ac:dyDescent="0.25">
      <c r="B31" s="1030" t="s">
        <v>252</v>
      </c>
      <c r="C31" s="1031"/>
      <c r="D31" s="1032">
        <f>SUM(D32:D33)</f>
        <v>259057082</v>
      </c>
      <c r="E31" s="940">
        <f t="shared" si="0"/>
        <v>43781376</v>
      </c>
      <c r="F31" s="940">
        <v>42918643</v>
      </c>
      <c r="G31" s="940">
        <v>42888837</v>
      </c>
      <c r="H31" s="940">
        <v>32629973</v>
      </c>
      <c r="I31" s="940">
        <v>49385484</v>
      </c>
      <c r="J31" s="940">
        <v>47452769</v>
      </c>
      <c r="K31" s="1032">
        <v>245139724</v>
      </c>
      <c r="L31" s="940">
        <v>47733525</v>
      </c>
      <c r="M31" s="940">
        <v>36382664</v>
      </c>
      <c r="N31" s="940">
        <v>38928003</v>
      </c>
      <c r="O31" s="940">
        <v>32577433</v>
      </c>
      <c r="P31" s="940">
        <v>43445431</v>
      </c>
      <c r="Q31" s="940">
        <v>46072668</v>
      </c>
      <c r="R31" s="1032">
        <v>180706868</v>
      </c>
      <c r="S31" s="940">
        <v>42617278</v>
      </c>
      <c r="T31" s="940">
        <v>32079519</v>
      </c>
      <c r="U31" s="940">
        <v>30467924</v>
      </c>
      <c r="V31" s="940">
        <v>31737826</v>
      </c>
      <c r="W31" s="940">
        <v>27083423</v>
      </c>
      <c r="X31" s="940">
        <v>16720898</v>
      </c>
      <c r="Y31" s="1032">
        <v>78887915</v>
      </c>
      <c r="Z31" s="940">
        <v>16495504</v>
      </c>
      <c r="AA31" s="940">
        <v>13930892</v>
      </c>
      <c r="AB31" s="940">
        <v>14393048</v>
      </c>
      <c r="AC31" s="940">
        <v>12682837</v>
      </c>
      <c r="AD31" s="940">
        <v>11930690</v>
      </c>
      <c r="AE31" s="940">
        <v>9454944</v>
      </c>
      <c r="AF31" s="1032">
        <v>59429534</v>
      </c>
      <c r="AG31" s="940">
        <v>8348306</v>
      </c>
      <c r="AH31" s="940">
        <v>10278037</v>
      </c>
      <c r="AI31" s="940">
        <v>10014195</v>
      </c>
      <c r="AJ31" s="940">
        <v>6509178</v>
      </c>
      <c r="AK31" s="940">
        <v>10823825</v>
      </c>
      <c r="AL31" s="940">
        <v>13455993</v>
      </c>
      <c r="AM31" s="1032">
        <v>78921191</v>
      </c>
      <c r="AN31" s="940">
        <v>13794130</v>
      </c>
      <c r="AO31" s="940">
        <v>10948761</v>
      </c>
      <c r="AP31" s="940">
        <v>13390607</v>
      </c>
      <c r="AQ31" s="940">
        <v>13637780</v>
      </c>
      <c r="AR31" s="940">
        <v>13389764</v>
      </c>
      <c r="AS31" s="940">
        <v>13760149</v>
      </c>
      <c r="AT31" s="1032">
        <v>80044201</v>
      </c>
      <c r="AU31" s="940">
        <v>12685666</v>
      </c>
      <c r="AV31" s="940">
        <v>13911223</v>
      </c>
      <c r="AW31" s="940">
        <v>13898030</v>
      </c>
      <c r="AX31" s="940">
        <v>12762304</v>
      </c>
      <c r="AY31" s="940">
        <v>19129993</v>
      </c>
      <c r="AZ31" s="940">
        <v>7656985</v>
      </c>
      <c r="BA31" s="1032">
        <v>123153711</v>
      </c>
      <c r="BB31" s="940">
        <v>20536099</v>
      </c>
      <c r="BC31" s="940">
        <v>19407016</v>
      </c>
      <c r="BD31" s="940">
        <v>20722535</v>
      </c>
      <c r="BE31" s="940">
        <v>20680565</v>
      </c>
      <c r="BF31" s="940">
        <v>20470645</v>
      </c>
      <c r="BG31" s="1033">
        <v>21336851</v>
      </c>
      <c r="BH31" s="1032">
        <v>160389516</v>
      </c>
      <c r="BI31" s="940">
        <v>20440283</v>
      </c>
      <c r="BJ31" s="1034">
        <v>20278483</v>
      </c>
      <c r="BK31" s="1034">
        <v>59509370</v>
      </c>
      <c r="BL31" s="1034">
        <v>19511381</v>
      </c>
      <c r="BM31" s="1034">
        <v>21265649</v>
      </c>
      <c r="BN31" s="1034">
        <v>19384350</v>
      </c>
      <c r="BO31" s="1034">
        <v>114897923</v>
      </c>
      <c r="BP31" s="1034">
        <v>19567138</v>
      </c>
      <c r="BQ31" s="1034">
        <v>15659339</v>
      </c>
      <c r="BR31" s="1034">
        <v>19483393</v>
      </c>
      <c r="BS31" s="1034">
        <v>19981450</v>
      </c>
      <c r="BT31" s="1034">
        <v>17811325</v>
      </c>
      <c r="BU31" s="1034">
        <v>22395278</v>
      </c>
      <c r="BV31" s="1034">
        <v>102791054</v>
      </c>
      <c r="BW31" s="1034">
        <v>15513726</v>
      </c>
      <c r="BX31" s="1034">
        <v>16589024</v>
      </c>
      <c r="BY31" s="1034">
        <v>18196145</v>
      </c>
      <c r="BZ31" s="1034">
        <v>19121397</v>
      </c>
      <c r="CA31" s="1034">
        <v>12720868</v>
      </c>
      <c r="CB31" s="1034">
        <v>20649894</v>
      </c>
      <c r="CC31" s="1034">
        <v>97102858</v>
      </c>
      <c r="CD31" s="1034">
        <v>22024412</v>
      </c>
      <c r="CE31" s="940">
        <v>-7612422</v>
      </c>
      <c r="CF31" s="940">
        <v>30941404</v>
      </c>
      <c r="CG31" s="1034">
        <v>30403394</v>
      </c>
      <c r="CH31" s="940">
        <v>21283605</v>
      </c>
      <c r="CI31" s="940">
        <v>62465</v>
      </c>
      <c r="CJ31" s="940">
        <v>0</v>
      </c>
      <c r="CK31" s="940">
        <v>0</v>
      </c>
      <c r="CL31" s="940">
        <v>0</v>
      </c>
      <c r="CM31" s="940">
        <v>0</v>
      </c>
      <c r="CO31" s="1029"/>
      <c r="CP31" s="1029"/>
      <c r="CQ31" s="1029"/>
    </row>
    <row r="32" spans="2:96" x14ac:dyDescent="0.25">
      <c r="B32" s="1036"/>
      <c r="C32" s="32" t="s">
        <v>520</v>
      </c>
      <c r="D32" s="1037">
        <v>258967010</v>
      </c>
      <c r="E32" s="942">
        <f t="shared" si="0"/>
        <v>43737490</v>
      </c>
      <c r="F32" s="942">
        <v>42916308</v>
      </c>
      <c r="G32" s="942">
        <v>42886439</v>
      </c>
      <c r="H32" s="942">
        <v>32627687</v>
      </c>
      <c r="I32" s="942">
        <v>49374649</v>
      </c>
      <c r="J32" s="942">
        <v>47424437</v>
      </c>
      <c r="K32" s="1037">
        <v>245053347</v>
      </c>
      <c r="L32" s="942">
        <v>47731262</v>
      </c>
      <c r="M32" s="942">
        <v>36380404</v>
      </c>
      <c r="N32" s="942">
        <v>38925619</v>
      </c>
      <c r="O32" s="942">
        <v>32575140</v>
      </c>
      <c r="P32" s="942">
        <v>43443077</v>
      </c>
      <c r="Q32" s="942">
        <v>45997845</v>
      </c>
      <c r="R32" s="1037">
        <v>178892453</v>
      </c>
      <c r="S32" s="942">
        <v>42614985</v>
      </c>
      <c r="T32" s="942">
        <v>32077105</v>
      </c>
      <c r="U32" s="942">
        <v>30455443</v>
      </c>
      <c r="V32" s="942">
        <v>30187762</v>
      </c>
      <c r="W32" s="942">
        <v>27080944</v>
      </c>
      <c r="X32" s="942">
        <v>16476214</v>
      </c>
      <c r="Y32" s="1037">
        <v>78870084</v>
      </c>
      <c r="Z32" s="942">
        <v>16490755</v>
      </c>
      <c r="AA32" s="942">
        <v>13928799</v>
      </c>
      <c r="AB32" s="942">
        <v>14389482</v>
      </c>
      <c r="AC32" s="942">
        <v>12680657</v>
      </c>
      <c r="AD32" s="942">
        <v>11928356</v>
      </c>
      <c r="AE32" s="942">
        <v>9452035</v>
      </c>
      <c r="AF32" s="1037">
        <v>59340595</v>
      </c>
      <c r="AG32" s="942">
        <v>8313410</v>
      </c>
      <c r="AH32" s="942">
        <v>10263130</v>
      </c>
      <c r="AI32" s="942">
        <v>10007060</v>
      </c>
      <c r="AJ32" s="942">
        <v>6506867</v>
      </c>
      <c r="AK32" s="942">
        <v>10821537</v>
      </c>
      <c r="AL32" s="942">
        <v>13428591</v>
      </c>
      <c r="AM32" s="1037">
        <v>78803977</v>
      </c>
      <c r="AN32" s="942">
        <v>13769381</v>
      </c>
      <c r="AO32" s="942">
        <v>10915345</v>
      </c>
      <c r="AP32" s="942">
        <v>13375780</v>
      </c>
      <c r="AQ32" s="942">
        <v>13607814</v>
      </c>
      <c r="AR32" s="942">
        <v>13382371</v>
      </c>
      <c r="AS32" s="942">
        <v>13753286</v>
      </c>
      <c r="AT32" s="1037">
        <v>77163605</v>
      </c>
      <c r="AU32" s="942">
        <v>12683011</v>
      </c>
      <c r="AV32" s="942">
        <v>13903811</v>
      </c>
      <c r="AW32" s="942">
        <v>13878514</v>
      </c>
      <c r="AX32" s="942">
        <v>10619351</v>
      </c>
      <c r="AY32" s="942">
        <v>19046929</v>
      </c>
      <c r="AZ32" s="942">
        <v>7031989</v>
      </c>
      <c r="BA32" s="1037">
        <v>122086896</v>
      </c>
      <c r="BB32" s="942">
        <v>20531958</v>
      </c>
      <c r="BC32" s="942">
        <v>19178595</v>
      </c>
      <c r="BD32" s="942">
        <v>20533899</v>
      </c>
      <c r="BE32" s="942">
        <v>20642579</v>
      </c>
      <c r="BF32" s="942">
        <v>20241248</v>
      </c>
      <c r="BG32" s="1038">
        <v>20958617</v>
      </c>
      <c r="BH32" s="1037">
        <v>120528583</v>
      </c>
      <c r="BI32" s="942">
        <v>20074671</v>
      </c>
      <c r="BJ32" s="965">
        <v>20274446</v>
      </c>
      <c r="BK32" s="965">
        <v>20202228</v>
      </c>
      <c r="BL32" s="965">
        <v>19477987</v>
      </c>
      <c r="BM32" s="965">
        <v>21261722</v>
      </c>
      <c r="BN32" s="965">
        <v>19237529</v>
      </c>
      <c r="BO32" s="981">
        <v>114814021</v>
      </c>
      <c r="BP32" s="965">
        <v>19552010</v>
      </c>
      <c r="BQ32" s="965">
        <v>15629916</v>
      </c>
      <c r="BR32" s="965">
        <v>19468057</v>
      </c>
      <c r="BS32" s="965">
        <v>19962758</v>
      </c>
      <c r="BT32" s="965">
        <v>17808344</v>
      </c>
      <c r="BU32" s="965">
        <v>22392936</v>
      </c>
      <c r="BV32" s="981">
        <v>102711897</v>
      </c>
      <c r="BW32" s="965">
        <v>15488443</v>
      </c>
      <c r="BX32" s="965">
        <v>16586685</v>
      </c>
      <c r="BY32" s="965">
        <v>18150743</v>
      </c>
      <c r="BZ32" s="965">
        <v>19119633</v>
      </c>
      <c r="CA32" s="965">
        <v>12718747</v>
      </c>
      <c r="CB32" s="965">
        <v>20647646</v>
      </c>
      <c r="CC32" s="981">
        <v>96974183</v>
      </c>
      <c r="CD32" s="965">
        <v>22013154</v>
      </c>
      <c r="CE32" s="942">
        <v>-7689730</v>
      </c>
      <c r="CF32" s="942">
        <v>30929977</v>
      </c>
      <c r="CG32" s="965">
        <v>30376915</v>
      </c>
      <c r="CH32" s="942">
        <v>21281402</v>
      </c>
      <c r="CI32" s="942">
        <v>62465</v>
      </c>
      <c r="CJ32" s="942">
        <v>0</v>
      </c>
      <c r="CK32" s="942">
        <v>0</v>
      </c>
      <c r="CL32" s="942">
        <v>0</v>
      </c>
      <c r="CM32" s="942">
        <v>0</v>
      </c>
      <c r="CO32" s="1029"/>
      <c r="CP32" s="1029"/>
      <c r="CQ32" s="1029"/>
      <c r="CR32" s="38"/>
    </row>
    <row r="33" spans="2:96" x14ac:dyDescent="0.25">
      <c r="B33" s="1053"/>
      <c r="C33" s="1052" t="s">
        <v>128</v>
      </c>
      <c r="D33" s="1042">
        <v>90072</v>
      </c>
      <c r="E33" s="942">
        <f t="shared" si="0"/>
        <v>43886</v>
      </c>
      <c r="F33" s="942">
        <v>2335</v>
      </c>
      <c r="G33" s="942">
        <v>2398</v>
      </c>
      <c r="H33" s="942">
        <v>2286</v>
      </c>
      <c r="I33" s="942">
        <v>10835</v>
      </c>
      <c r="J33" s="942">
        <v>28332</v>
      </c>
      <c r="K33" s="1042">
        <v>86377</v>
      </c>
      <c r="L33" s="942">
        <v>2263</v>
      </c>
      <c r="M33" s="942">
        <v>2260</v>
      </c>
      <c r="N33" s="942">
        <v>2384</v>
      </c>
      <c r="O33" s="942">
        <v>2293</v>
      </c>
      <c r="P33" s="942">
        <v>2354</v>
      </c>
      <c r="Q33" s="942">
        <v>74823</v>
      </c>
      <c r="R33" s="1042">
        <v>1814415</v>
      </c>
      <c r="S33" s="942">
        <v>2293</v>
      </c>
      <c r="T33" s="942">
        <v>2414</v>
      </c>
      <c r="U33" s="942">
        <v>12481</v>
      </c>
      <c r="V33" s="942">
        <v>1550064</v>
      </c>
      <c r="W33" s="942">
        <v>2479</v>
      </c>
      <c r="X33" s="942">
        <v>244684</v>
      </c>
      <c r="Y33" s="1042">
        <v>17831</v>
      </c>
      <c r="Z33" s="942">
        <v>4749</v>
      </c>
      <c r="AA33" s="942">
        <v>2093</v>
      </c>
      <c r="AB33" s="942">
        <v>3566</v>
      </c>
      <c r="AC33" s="942">
        <v>2180</v>
      </c>
      <c r="AD33" s="942">
        <v>2334</v>
      </c>
      <c r="AE33" s="942">
        <v>2909</v>
      </c>
      <c r="AF33" s="1042">
        <v>88939</v>
      </c>
      <c r="AG33" s="942">
        <v>34896</v>
      </c>
      <c r="AH33" s="942">
        <v>14907</v>
      </c>
      <c r="AI33" s="942">
        <v>7135</v>
      </c>
      <c r="AJ33" s="942">
        <v>2311</v>
      </c>
      <c r="AK33" s="942">
        <v>2288</v>
      </c>
      <c r="AL33" s="942">
        <v>27402</v>
      </c>
      <c r="AM33" s="1042">
        <v>117214</v>
      </c>
      <c r="AN33" s="942">
        <v>24749</v>
      </c>
      <c r="AO33" s="942">
        <v>33416</v>
      </c>
      <c r="AP33" s="942">
        <v>14827</v>
      </c>
      <c r="AQ33" s="942">
        <v>29966</v>
      </c>
      <c r="AR33" s="942">
        <v>7393</v>
      </c>
      <c r="AS33" s="942">
        <v>6863</v>
      </c>
      <c r="AT33" s="1037">
        <v>2880596</v>
      </c>
      <c r="AU33" s="942">
        <v>2655</v>
      </c>
      <c r="AV33" s="942">
        <v>7412</v>
      </c>
      <c r="AW33" s="942">
        <v>19516</v>
      </c>
      <c r="AX33" s="942">
        <v>2142953</v>
      </c>
      <c r="AY33" s="942">
        <v>83064</v>
      </c>
      <c r="AZ33" s="942">
        <v>624996</v>
      </c>
      <c r="BA33" s="1037">
        <v>1066815</v>
      </c>
      <c r="BB33" s="942">
        <v>4141</v>
      </c>
      <c r="BC33" s="942">
        <v>228421</v>
      </c>
      <c r="BD33" s="942">
        <v>188636</v>
      </c>
      <c r="BE33" s="942">
        <v>37986</v>
      </c>
      <c r="BF33" s="942">
        <v>229397</v>
      </c>
      <c r="BG33" s="1038">
        <v>378234</v>
      </c>
      <c r="BH33" s="1037">
        <v>39860933</v>
      </c>
      <c r="BI33" s="942">
        <v>365612</v>
      </c>
      <c r="BJ33" s="942">
        <v>4037</v>
      </c>
      <c r="BK33" s="942">
        <v>39307142</v>
      </c>
      <c r="BL33" s="942">
        <v>33394</v>
      </c>
      <c r="BM33" s="942">
        <v>3927</v>
      </c>
      <c r="BN33" s="942">
        <v>146821</v>
      </c>
      <c r="BO33" s="1054">
        <v>83902</v>
      </c>
      <c r="BP33" s="942">
        <v>15128</v>
      </c>
      <c r="BQ33" s="942">
        <v>29423</v>
      </c>
      <c r="BR33" s="942">
        <v>15336</v>
      </c>
      <c r="BS33" s="942">
        <v>18692</v>
      </c>
      <c r="BT33" s="942">
        <v>2981</v>
      </c>
      <c r="BU33" s="942">
        <v>2342</v>
      </c>
      <c r="BV33" s="1044">
        <v>79157</v>
      </c>
      <c r="BW33" s="942">
        <v>25283</v>
      </c>
      <c r="BX33" s="942">
        <v>2339</v>
      </c>
      <c r="BY33" s="942">
        <v>45402</v>
      </c>
      <c r="BZ33" s="942">
        <v>1764</v>
      </c>
      <c r="CA33" s="942">
        <v>2121</v>
      </c>
      <c r="CB33" s="942">
        <v>2248</v>
      </c>
      <c r="CC33" s="1054">
        <v>128675</v>
      </c>
      <c r="CD33" s="942">
        <v>11258</v>
      </c>
      <c r="CE33" s="948">
        <v>77308</v>
      </c>
      <c r="CF33" s="948">
        <v>11427</v>
      </c>
      <c r="CG33" s="1055">
        <v>26479</v>
      </c>
      <c r="CH33" s="948">
        <v>2203</v>
      </c>
      <c r="CI33" s="948">
        <v>0</v>
      </c>
      <c r="CJ33" s="948">
        <v>0</v>
      </c>
      <c r="CK33" s="948">
        <v>0</v>
      </c>
      <c r="CL33" s="948">
        <v>0</v>
      </c>
      <c r="CM33" s="948">
        <v>0</v>
      </c>
      <c r="CO33" s="1029"/>
      <c r="CP33" s="1029"/>
      <c r="CQ33" s="1029"/>
      <c r="CR33" s="38"/>
    </row>
    <row r="34" spans="2:96" x14ac:dyDescent="0.25">
      <c r="B34" s="1030" t="s">
        <v>244</v>
      </c>
      <c r="C34" s="1031"/>
      <c r="D34" s="1032">
        <f>SUM(D35:D36)</f>
        <v>3924182236</v>
      </c>
      <c r="E34" s="940">
        <f t="shared" si="0"/>
        <v>629095887</v>
      </c>
      <c r="F34" s="940">
        <v>650065750</v>
      </c>
      <c r="G34" s="940">
        <v>650065750</v>
      </c>
      <c r="H34" s="940">
        <v>715793212</v>
      </c>
      <c r="I34" s="940">
        <v>650065750</v>
      </c>
      <c r="J34" s="940">
        <v>629095887</v>
      </c>
      <c r="K34" s="1032">
        <v>3816515049</v>
      </c>
      <c r="L34" s="940">
        <v>650065750</v>
      </c>
      <c r="M34" s="940">
        <v>587156162</v>
      </c>
      <c r="N34" s="940">
        <v>650065750</v>
      </c>
      <c r="O34" s="940">
        <v>650065750</v>
      </c>
      <c r="P34" s="940">
        <v>629095887</v>
      </c>
      <c r="Q34" s="940">
        <v>650065750</v>
      </c>
      <c r="R34" s="1032">
        <v>3837625600</v>
      </c>
      <c r="S34" s="940">
        <v>629095887</v>
      </c>
      <c r="T34" s="940">
        <v>650206439</v>
      </c>
      <c r="U34" s="940">
        <v>650065750</v>
      </c>
      <c r="V34" s="940">
        <v>629095887</v>
      </c>
      <c r="W34" s="940">
        <v>650065750</v>
      </c>
      <c r="X34" s="940">
        <v>629095887</v>
      </c>
      <c r="Y34" s="1032">
        <v>3816579212</v>
      </c>
      <c r="Z34" s="940">
        <v>653446143</v>
      </c>
      <c r="AA34" s="940">
        <v>585551911</v>
      </c>
      <c r="AB34" s="940">
        <v>648353181</v>
      </c>
      <c r="AC34" s="940">
        <v>650065750</v>
      </c>
      <c r="AD34" s="940">
        <v>629096477</v>
      </c>
      <c r="AE34" s="940">
        <v>650065750</v>
      </c>
      <c r="AF34" s="1032">
        <v>4242644574</v>
      </c>
      <c r="AG34" s="940">
        <v>827302297</v>
      </c>
      <c r="AH34" s="940">
        <v>691997455</v>
      </c>
      <c r="AI34" s="940">
        <v>691997455</v>
      </c>
      <c r="AJ34" s="940">
        <v>669674956</v>
      </c>
      <c r="AK34" s="940">
        <v>691997455</v>
      </c>
      <c r="AL34" s="940">
        <v>669674956</v>
      </c>
      <c r="AM34" s="1032">
        <v>4057083614</v>
      </c>
      <c r="AN34" s="940">
        <v>691997455</v>
      </c>
      <c r="AO34" s="940">
        <v>625029960</v>
      </c>
      <c r="AP34" s="940">
        <v>691997455</v>
      </c>
      <c r="AQ34" s="940">
        <v>690106751</v>
      </c>
      <c r="AR34" s="940">
        <v>667845242</v>
      </c>
      <c r="AS34" s="940">
        <v>690106751</v>
      </c>
      <c r="AT34" s="1032">
        <v>4073862109</v>
      </c>
      <c r="AU34" s="940">
        <v>667845242</v>
      </c>
      <c r="AV34" s="940">
        <v>690106751</v>
      </c>
      <c r="AW34" s="940">
        <v>690112881</v>
      </c>
      <c r="AX34" s="940">
        <v>667845242</v>
      </c>
      <c r="AY34" s="940">
        <v>690106751</v>
      </c>
      <c r="AZ34" s="940">
        <v>667845242</v>
      </c>
      <c r="BA34" s="1032">
        <v>4079467103</v>
      </c>
      <c r="BB34" s="940">
        <v>690106751</v>
      </c>
      <c r="BC34" s="940">
        <v>645583735</v>
      </c>
      <c r="BD34" s="940">
        <v>690106751</v>
      </c>
      <c r="BE34" s="940">
        <v>691997455</v>
      </c>
      <c r="BF34" s="940">
        <v>669674956</v>
      </c>
      <c r="BG34" s="1033">
        <v>691997455</v>
      </c>
      <c r="BH34" s="1032">
        <v>4085017247</v>
      </c>
      <c r="BI34" s="940">
        <v>669674958</v>
      </c>
      <c r="BJ34" s="1034">
        <v>691997459</v>
      </c>
      <c r="BK34" s="1034">
        <v>691997456</v>
      </c>
      <c r="BL34" s="1034">
        <v>669674958</v>
      </c>
      <c r="BM34" s="1034">
        <v>691997459</v>
      </c>
      <c r="BN34" s="1034">
        <v>669674957</v>
      </c>
      <c r="BO34" s="1034">
        <v>4062694746</v>
      </c>
      <c r="BP34" s="1034">
        <v>691997459</v>
      </c>
      <c r="BQ34" s="1034">
        <v>625029957</v>
      </c>
      <c r="BR34" s="1034">
        <v>691997458</v>
      </c>
      <c r="BS34" s="1034">
        <v>691997458</v>
      </c>
      <c r="BT34" s="1034">
        <v>669674956</v>
      </c>
      <c r="BU34" s="1034">
        <v>691997458</v>
      </c>
      <c r="BV34" s="1034">
        <v>4085017249</v>
      </c>
      <c r="BW34" s="1034">
        <v>669674958</v>
      </c>
      <c r="BX34" s="1034">
        <v>691997459</v>
      </c>
      <c r="BY34" s="1034">
        <v>691997459</v>
      </c>
      <c r="BZ34" s="1034">
        <v>669674958</v>
      </c>
      <c r="CA34" s="1034">
        <v>691997459</v>
      </c>
      <c r="CB34" s="1034">
        <v>669674956</v>
      </c>
      <c r="CC34" s="1034">
        <v>3203694834</v>
      </c>
      <c r="CD34" s="1034">
        <v>692030458</v>
      </c>
      <c r="CE34" s="940">
        <v>625029967</v>
      </c>
      <c r="CF34" s="940">
        <v>677028695</v>
      </c>
      <c r="CG34" s="1034">
        <v>707866361</v>
      </c>
      <c r="CH34" s="940">
        <v>501739353</v>
      </c>
      <c r="CI34" s="1034">
        <v>0</v>
      </c>
      <c r="CJ34" s="1034">
        <v>0</v>
      </c>
      <c r="CK34" s="1034">
        <v>0</v>
      </c>
      <c r="CL34" s="1034">
        <v>0</v>
      </c>
      <c r="CM34" s="1034">
        <v>0</v>
      </c>
      <c r="CO34" s="1029"/>
      <c r="CP34" s="1029"/>
      <c r="CQ34" s="1029"/>
    </row>
    <row r="35" spans="2:96" x14ac:dyDescent="0.25">
      <c r="B35" s="1036"/>
      <c r="C35" s="32" t="s">
        <v>497</v>
      </c>
      <c r="D35" s="1037">
        <v>3837484911</v>
      </c>
      <c r="E35" s="942">
        <f t="shared" si="0"/>
        <v>629095887</v>
      </c>
      <c r="F35" s="942">
        <v>650065750</v>
      </c>
      <c r="G35" s="942">
        <v>650065750</v>
      </c>
      <c r="H35" s="942">
        <v>629095887</v>
      </c>
      <c r="I35" s="942">
        <v>650065750</v>
      </c>
      <c r="J35" s="942">
        <v>629095887</v>
      </c>
      <c r="K35" s="1037">
        <v>3816515049</v>
      </c>
      <c r="L35" s="942">
        <v>650065750</v>
      </c>
      <c r="M35" s="942">
        <v>587156162</v>
      </c>
      <c r="N35" s="942">
        <v>650065750</v>
      </c>
      <c r="O35" s="942">
        <v>650065750</v>
      </c>
      <c r="P35" s="942">
        <v>629095887</v>
      </c>
      <c r="Q35" s="942">
        <v>650065750</v>
      </c>
      <c r="R35" s="1037">
        <v>3837484911</v>
      </c>
      <c r="S35" s="942">
        <v>629095887</v>
      </c>
      <c r="T35" s="942">
        <v>650065750</v>
      </c>
      <c r="U35" s="942">
        <v>650065750</v>
      </c>
      <c r="V35" s="942">
        <v>629095887</v>
      </c>
      <c r="W35" s="942">
        <v>650065750</v>
      </c>
      <c r="X35" s="942">
        <v>629095887</v>
      </c>
      <c r="Y35" s="1037">
        <v>3816515055</v>
      </c>
      <c r="Z35" s="942">
        <v>653446143</v>
      </c>
      <c r="AA35" s="942">
        <v>585551911</v>
      </c>
      <c r="AB35" s="942">
        <v>648289614</v>
      </c>
      <c r="AC35" s="942">
        <v>650065750</v>
      </c>
      <c r="AD35" s="942">
        <v>629095887</v>
      </c>
      <c r="AE35" s="942">
        <v>650065750</v>
      </c>
      <c r="AF35" s="1037">
        <v>4155479948</v>
      </c>
      <c r="AG35" s="942">
        <v>740137671</v>
      </c>
      <c r="AH35" s="942">
        <v>691997455</v>
      </c>
      <c r="AI35" s="942">
        <v>691997455</v>
      </c>
      <c r="AJ35" s="942">
        <v>669674956</v>
      </c>
      <c r="AK35" s="942">
        <v>691997455</v>
      </c>
      <c r="AL35" s="942">
        <v>669674956</v>
      </c>
      <c r="AM35" s="1037">
        <v>4057083614</v>
      </c>
      <c r="AN35" s="942">
        <v>691997455</v>
      </c>
      <c r="AO35" s="942">
        <v>625029960</v>
      </c>
      <c r="AP35" s="942">
        <v>691997455</v>
      </c>
      <c r="AQ35" s="942">
        <v>690106751</v>
      </c>
      <c r="AR35" s="942">
        <v>667845242</v>
      </c>
      <c r="AS35" s="942">
        <v>690106751</v>
      </c>
      <c r="AT35" s="1037">
        <v>4073855979</v>
      </c>
      <c r="AU35" s="942">
        <v>667845242</v>
      </c>
      <c r="AV35" s="942">
        <v>690106751</v>
      </c>
      <c r="AW35" s="942">
        <v>690106751</v>
      </c>
      <c r="AX35" s="942">
        <v>667845242</v>
      </c>
      <c r="AY35" s="942">
        <v>690106751</v>
      </c>
      <c r="AZ35" s="942">
        <v>667845242</v>
      </c>
      <c r="BA35" s="1037">
        <v>4079467103</v>
      </c>
      <c r="BB35" s="942">
        <v>690106751</v>
      </c>
      <c r="BC35" s="942">
        <v>645583735</v>
      </c>
      <c r="BD35" s="942">
        <v>690106751</v>
      </c>
      <c r="BE35" s="942">
        <v>691997455</v>
      </c>
      <c r="BF35" s="942">
        <v>669674956</v>
      </c>
      <c r="BG35" s="1038">
        <v>691997455</v>
      </c>
      <c r="BH35" s="1037">
        <v>4085017247</v>
      </c>
      <c r="BI35" s="942">
        <v>669674958</v>
      </c>
      <c r="BJ35" s="965">
        <v>691997459</v>
      </c>
      <c r="BK35" s="965">
        <v>691997456</v>
      </c>
      <c r="BL35" s="965">
        <v>669674958</v>
      </c>
      <c r="BM35" s="965">
        <v>691997459</v>
      </c>
      <c r="BN35" s="965">
        <v>669674957</v>
      </c>
      <c r="BO35" s="981">
        <v>4062694746</v>
      </c>
      <c r="BP35" s="965">
        <v>691997459</v>
      </c>
      <c r="BQ35" s="965">
        <v>625029957</v>
      </c>
      <c r="BR35" s="965">
        <v>691997458</v>
      </c>
      <c r="BS35" s="965">
        <v>691997458</v>
      </c>
      <c r="BT35" s="965">
        <v>669674956</v>
      </c>
      <c r="BU35" s="965">
        <v>691997458</v>
      </c>
      <c r="BV35" s="981">
        <v>4085017244</v>
      </c>
      <c r="BW35" s="965">
        <v>669674958</v>
      </c>
      <c r="BX35" s="965">
        <v>691997454</v>
      </c>
      <c r="BY35" s="965">
        <v>691997459</v>
      </c>
      <c r="BZ35" s="965">
        <v>669674958</v>
      </c>
      <c r="CA35" s="965">
        <v>691997459</v>
      </c>
      <c r="CB35" s="965">
        <v>669674956</v>
      </c>
      <c r="CC35" s="981">
        <v>3202791821</v>
      </c>
      <c r="CD35" s="965">
        <v>691997458</v>
      </c>
      <c r="CE35" s="942">
        <v>625029958</v>
      </c>
      <c r="CF35" s="942">
        <v>677028691</v>
      </c>
      <c r="CG35" s="965">
        <v>706996361</v>
      </c>
      <c r="CH35" s="942">
        <v>501739353</v>
      </c>
      <c r="CI35" s="965">
        <v>0</v>
      </c>
      <c r="CJ35" s="965">
        <v>0</v>
      </c>
      <c r="CK35" s="965">
        <v>0</v>
      </c>
      <c r="CL35" s="965">
        <v>0</v>
      </c>
      <c r="CM35" s="965">
        <v>0</v>
      </c>
      <c r="CO35" s="1029"/>
      <c r="CP35" s="1029"/>
      <c r="CQ35" s="1029"/>
      <c r="CR35" s="38"/>
    </row>
    <row r="36" spans="2:96" x14ac:dyDescent="0.25">
      <c r="B36" s="1053"/>
      <c r="C36" s="1052" t="s">
        <v>125</v>
      </c>
      <c r="D36" s="1042">
        <v>86697325</v>
      </c>
      <c r="E36" s="948">
        <f t="shared" si="0"/>
        <v>0</v>
      </c>
      <c r="F36" s="948">
        <v>0</v>
      </c>
      <c r="G36" s="948">
        <v>0</v>
      </c>
      <c r="H36" s="948">
        <v>86697325</v>
      </c>
      <c r="I36" s="948">
        <v>0</v>
      </c>
      <c r="J36" s="948">
        <v>0</v>
      </c>
      <c r="K36" s="1042">
        <v>0</v>
      </c>
      <c r="L36" s="948">
        <v>0</v>
      </c>
      <c r="M36" s="948">
        <v>0</v>
      </c>
      <c r="N36" s="948">
        <v>0</v>
      </c>
      <c r="O36" s="948">
        <v>0</v>
      </c>
      <c r="P36" s="948">
        <v>0</v>
      </c>
      <c r="Q36" s="948">
        <v>0</v>
      </c>
      <c r="R36" s="1042">
        <v>140689</v>
      </c>
      <c r="S36" s="948">
        <v>0</v>
      </c>
      <c r="T36" s="948">
        <v>140689</v>
      </c>
      <c r="U36" s="948">
        <v>0</v>
      </c>
      <c r="V36" s="948">
        <v>0</v>
      </c>
      <c r="W36" s="948">
        <v>0</v>
      </c>
      <c r="X36" s="948">
        <v>0</v>
      </c>
      <c r="Y36" s="1042">
        <v>64157</v>
      </c>
      <c r="Z36" s="948">
        <v>0</v>
      </c>
      <c r="AA36" s="948">
        <v>0</v>
      </c>
      <c r="AB36" s="948">
        <v>63567</v>
      </c>
      <c r="AC36" s="948">
        <v>0</v>
      </c>
      <c r="AD36" s="948">
        <v>590</v>
      </c>
      <c r="AE36" s="948">
        <v>0</v>
      </c>
      <c r="AF36" s="1042">
        <v>87164626</v>
      </c>
      <c r="AG36" s="948">
        <v>87164626</v>
      </c>
      <c r="AH36" s="948">
        <v>0</v>
      </c>
      <c r="AI36" s="948">
        <v>0</v>
      </c>
      <c r="AJ36" s="948">
        <v>0</v>
      </c>
      <c r="AK36" s="948">
        <v>0</v>
      </c>
      <c r="AL36" s="948">
        <v>0</v>
      </c>
      <c r="AM36" s="1042">
        <v>0</v>
      </c>
      <c r="AN36" s="948">
        <v>0</v>
      </c>
      <c r="AO36" s="948">
        <v>0</v>
      </c>
      <c r="AP36" s="948">
        <v>0</v>
      </c>
      <c r="AQ36" s="948">
        <v>0</v>
      </c>
      <c r="AR36" s="948">
        <v>0</v>
      </c>
      <c r="AS36" s="948">
        <v>0</v>
      </c>
      <c r="AT36" s="1042">
        <v>6130</v>
      </c>
      <c r="AU36" s="948">
        <v>0</v>
      </c>
      <c r="AV36" s="948">
        <v>0</v>
      </c>
      <c r="AW36" s="948">
        <v>6130</v>
      </c>
      <c r="AX36" s="948">
        <v>0</v>
      </c>
      <c r="AY36" s="948">
        <v>0</v>
      </c>
      <c r="AZ36" s="948">
        <v>0</v>
      </c>
      <c r="BA36" s="1042">
        <v>0</v>
      </c>
      <c r="BB36" s="948">
        <v>0</v>
      </c>
      <c r="BC36" s="948">
        <v>0</v>
      </c>
      <c r="BD36" s="948">
        <v>0</v>
      </c>
      <c r="BE36" s="948">
        <v>0</v>
      </c>
      <c r="BF36" s="948">
        <v>0</v>
      </c>
      <c r="BG36" s="1056">
        <v>0</v>
      </c>
      <c r="BH36" s="1042">
        <v>0</v>
      </c>
      <c r="BI36" s="948">
        <v>0</v>
      </c>
      <c r="BJ36" s="1055">
        <v>0</v>
      </c>
      <c r="BK36" s="1055">
        <v>0</v>
      </c>
      <c r="BL36" s="1055">
        <v>0</v>
      </c>
      <c r="BM36" s="1055">
        <v>0</v>
      </c>
      <c r="BN36" s="1055">
        <v>0</v>
      </c>
      <c r="BO36" s="1044">
        <v>0</v>
      </c>
      <c r="BP36" s="1055">
        <v>0</v>
      </c>
      <c r="BQ36" s="1055">
        <v>0</v>
      </c>
      <c r="BR36" s="1055">
        <v>0</v>
      </c>
      <c r="BS36" s="1055">
        <v>0</v>
      </c>
      <c r="BT36" s="1055">
        <v>0</v>
      </c>
      <c r="BU36" s="1055">
        <v>0</v>
      </c>
      <c r="BV36" s="1044">
        <v>5</v>
      </c>
      <c r="BW36" s="1055">
        <v>0</v>
      </c>
      <c r="BX36" s="1055">
        <v>5</v>
      </c>
      <c r="BY36" s="1055">
        <v>0</v>
      </c>
      <c r="BZ36" s="1055">
        <v>0</v>
      </c>
      <c r="CA36" s="1055">
        <v>0</v>
      </c>
      <c r="CB36" s="1055">
        <v>0</v>
      </c>
      <c r="CC36" s="1044">
        <v>903013</v>
      </c>
      <c r="CD36" s="1055">
        <v>33000</v>
      </c>
      <c r="CE36" s="948">
        <v>9</v>
      </c>
      <c r="CF36" s="948">
        <v>4</v>
      </c>
      <c r="CG36" s="1055">
        <v>870000</v>
      </c>
      <c r="CH36" s="948">
        <v>0</v>
      </c>
      <c r="CI36" s="1055">
        <v>0</v>
      </c>
      <c r="CJ36" s="1055">
        <v>0</v>
      </c>
      <c r="CK36" s="1055">
        <v>0</v>
      </c>
      <c r="CL36" s="1055">
        <v>0</v>
      </c>
      <c r="CM36" s="1055">
        <v>0</v>
      </c>
      <c r="CN36" s="988"/>
      <c r="CO36" s="1029"/>
      <c r="CP36" s="1029"/>
      <c r="CQ36" s="1029"/>
      <c r="CR36" s="38"/>
    </row>
    <row r="37" spans="2:96" x14ac:dyDescent="0.25">
      <c r="B37" s="1030" t="s">
        <v>232</v>
      </c>
      <c r="C37" s="1031"/>
      <c r="D37" s="1057">
        <f>D30+D31-D34</f>
        <v>2123342783</v>
      </c>
      <c r="E37" s="940">
        <f t="shared" si="0"/>
        <v>649797100</v>
      </c>
      <c r="F37" s="940">
        <v>373584974</v>
      </c>
      <c r="G37" s="940">
        <v>379943871</v>
      </c>
      <c r="H37" s="940">
        <v>25370280.800000191</v>
      </c>
      <c r="I37" s="940">
        <v>230366343.99999976</v>
      </c>
      <c r="J37" s="940">
        <v>464280213.20000005</v>
      </c>
      <c r="K37" s="1057">
        <v>2474955068.3870964</v>
      </c>
      <c r="L37" s="940">
        <v>109170748</v>
      </c>
      <c r="M37" s="940">
        <v>495398827</v>
      </c>
      <c r="N37" s="940">
        <v>546945022</v>
      </c>
      <c r="O37" s="940">
        <v>446727651.38709641</v>
      </c>
      <c r="P37" s="940">
        <v>444504864</v>
      </c>
      <c r="Q37" s="940">
        <v>432207956</v>
      </c>
      <c r="R37" s="1057">
        <v>2013779424</v>
      </c>
      <c r="S37" s="940">
        <v>643635379</v>
      </c>
      <c r="T37" s="940">
        <v>297488681</v>
      </c>
      <c r="U37" s="940">
        <v>346629094</v>
      </c>
      <c r="V37" s="940">
        <v>100007918</v>
      </c>
      <c r="W37" s="940">
        <v>200877466</v>
      </c>
      <c r="X37" s="940">
        <v>425140886</v>
      </c>
      <c r="Y37" s="1057">
        <v>2181657010.9265938</v>
      </c>
      <c r="Z37" s="940">
        <v>197343877.57142639</v>
      </c>
      <c r="AA37" s="940">
        <v>431502287</v>
      </c>
      <c r="AB37" s="940">
        <v>464813945</v>
      </c>
      <c r="AC37" s="940">
        <v>416070740.00000048</v>
      </c>
      <c r="AD37" s="940">
        <v>326998235.00000024</v>
      </c>
      <c r="AE37" s="940">
        <v>344927926.35516667</v>
      </c>
      <c r="AF37" s="1057">
        <v>-9694246379</v>
      </c>
      <c r="AG37" s="940">
        <v>-10740510428</v>
      </c>
      <c r="AH37" s="940">
        <v>312069483</v>
      </c>
      <c r="AI37" s="940">
        <v>254121967</v>
      </c>
      <c r="AJ37" s="940">
        <v>-11214053</v>
      </c>
      <c r="AK37" s="940">
        <v>208288612</v>
      </c>
      <c r="AL37" s="940">
        <v>282998040</v>
      </c>
      <c r="AM37" s="1057">
        <v>2169054199</v>
      </c>
      <c r="AN37" s="940">
        <v>234814928</v>
      </c>
      <c r="AO37" s="940">
        <v>410432530</v>
      </c>
      <c r="AP37" s="940">
        <v>437567421</v>
      </c>
      <c r="AQ37" s="940">
        <v>502078377</v>
      </c>
      <c r="AR37" s="940">
        <v>320671233</v>
      </c>
      <c r="AS37" s="940">
        <v>263489710</v>
      </c>
      <c r="AT37" s="1057">
        <v>1386334317</v>
      </c>
      <c r="AU37" s="940">
        <v>500448577</v>
      </c>
      <c r="AV37" s="940">
        <v>221677019</v>
      </c>
      <c r="AW37" s="940">
        <v>274420327.66666603</v>
      </c>
      <c r="AX37" s="940">
        <v>-4672075.6666660309</v>
      </c>
      <c r="AY37" s="940">
        <v>119514874</v>
      </c>
      <c r="AZ37" s="940">
        <v>274945595</v>
      </c>
      <c r="BA37" s="1057">
        <v>1938690707</v>
      </c>
      <c r="BB37" s="940">
        <v>403566535</v>
      </c>
      <c r="BC37" s="940">
        <v>378647667</v>
      </c>
      <c r="BD37" s="940">
        <v>424718656</v>
      </c>
      <c r="BE37" s="940">
        <v>299427047</v>
      </c>
      <c r="BF37" s="940">
        <v>67271252</v>
      </c>
      <c r="BG37" s="1033">
        <v>365059550</v>
      </c>
      <c r="BH37" s="1057">
        <v>1904877954.333334</v>
      </c>
      <c r="BI37" s="940">
        <v>559770577</v>
      </c>
      <c r="BJ37" s="1034">
        <v>445489673</v>
      </c>
      <c r="BK37" s="1034">
        <v>493629890</v>
      </c>
      <c r="BL37" s="1034">
        <v>228839844.00000048</v>
      </c>
      <c r="BM37" s="1034">
        <v>30973721.333333492</v>
      </c>
      <c r="BN37" s="1034">
        <v>146174249</v>
      </c>
      <c r="BO37" s="1034">
        <v>819939222</v>
      </c>
      <c r="BP37" s="1034">
        <v>225663722</v>
      </c>
      <c r="BQ37" s="1034">
        <v>201532738</v>
      </c>
      <c r="BR37" s="1034">
        <v>176789474</v>
      </c>
      <c r="BS37" s="1034">
        <v>-214478530</v>
      </c>
      <c r="BT37" s="1034">
        <v>224585110</v>
      </c>
      <c r="BU37" s="1034">
        <v>205846708</v>
      </c>
      <c r="BV37" s="1034">
        <v>1460332135</v>
      </c>
      <c r="BW37" s="1034">
        <v>390988150.89999962</v>
      </c>
      <c r="BX37" s="1034">
        <v>282038796.10000038</v>
      </c>
      <c r="BY37" s="1034">
        <v>271471980.69999981</v>
      </c>
      <c r="BZ37" s="1034">
        <v>232066485.30000019</v>
      </c>
      <c r="CA37" s="1034">
        <v>71042173</v>
      </c>
      <c r="CB37" s="1034">
        <v>212724549</v>
      </c>
      <c r="CC37" s="1034">
        <v>1160848911</v>
      </c>
      <c r="CD37" s="1034">
        <v>222630502</v>
      </c>
      <c r="CE37" s="940">
        <v>327768617</v>
      </c>
      <c r="CF37" s="940">
        <v>409802986</v>
      </c>
      <c r="CG37" s="1034">
        <v>1281590</v>
      </c>
      <c r="CH37" s="1058">
        <v>199302751</v>
      </c>
      <c r="CI37" s="1059">
        <v>62465</v>
      </c>
      <c r="CJ37" s="1059">
        <v>0</v>
      </c>
      <c r="CK37" s="1059">
        <v>0</v>
      </c>
      <c r="CL37" s="1059">
        <v>0</v>
      </c>
      <c r="CM37" s="976">
        <v>0</v>
      </c>
      <c r="CO37" s="1029"/>
      <c r="CP37" s="1029"/>
      <c r="CQ37" s="1029"/>
    </row>
    <row r="38" spans="2:96" x14ac:dyDescent="0.3">
      <c r="B38" s="1060"/>
      <c r="D38" s="985" t="b">
        <f>D37=J37+I37+H37+G37+F37+E37</f>
        <v>1</v>
      </c>
      <c r="E38" s="985"/>
      <c r="F38" s="985"/>
      <c r="G38" s="985"/>
      <c r="H38" s="985"/>
      <c r="I38" s="985"/>
      <c r="J38" s="985"/>
      <c r="K38" s="985"/>
      <c r="L38" s="985"/>
      <c r="M38" s="985"/>
      <c r="N38" s="985"/>
      <c r="O38" s="985"/>
      <c r="P38" s="985"/>
      <c r="Q38" s="985"/>
      <c r="R38" s="985"/>
      <c r="S38" s="985"/>
      <c r="T38" s="985"/>
      <c r="U38" s="985"/>
      <c r="V38" s="985"/>
      <c r="W38" s="985"/>
      <c r="X38" s="985"/>
      <c r="Y38" s="985"/>
      <c r="Z38" s="985"/>
      <c r="AA38" s="985"/>
      <c r="AB38" s="985"/>
      <c r="AC38" s="985"/>
      <c r="AD38" s="985"/>
      <c r="AE38" s="985"/>
      <c r="AF38" s="985"/>
      <c r="AG38" s="985"/>
      <c r="AH38" s="985"/>
      <c r="AI38" s="985"/>
      <c r="AJ38" s="985"/>
      <c r="AK38" s="985"/>
      <c r="AL38" s="985"/>
      <c r="AM38" s="985"/>
      <c r="AN38" s="985"/>
      <c r="AO38" s="985"/>
      <c r="AP38" s="985"/>
      <c r="AQ38" s="985"/>
      <c r="AR38" s="985"/>
      <c r="AS38" s="985"/>
      <c r="AT38" s="985"/>
      <c r="AU38" s="985"/>
      <c r="AV38" s="985"/>
      <c r="AW38" s="985"/>
      <c r="AX38" s="985"/>
      <c r="AY38" s="985"/>
      <c r="AZ38" s="985"/>
      <c r="BA38" s="985"/>
      <c r="BB38" s="985"/>
      <c r="BC38" s="985"/>
      <c r="BD38" s="985"/>
      <c r="BE38" s="985"/>
      <c r="BF38" s="985"/>
      <c r="BG38" s="985"/>
      <c r="BH38" s="985"/>
      <c r="BI38" s="985"/>
      <c r="BJ38" s="985"/>
      <c r="BK38" s="985"/>
      <c r="BL38" s="985"/>
      <c r="BM38" s="985"/>
      <c r="BN38" s="985"/>
      <c r="BO38" s="985" t="b">
        <f>BO37=SUM(BP37:BU37)</f>
        <v>1</v>
      </c>
      <c r="BP38" s="985"/>
      <c r="BQ38" s="985"/>
      <c r="BR38" s="985"/>
      <c r="BS38" s="985"/>
      <c r="BT38" s="985"/>
      <c r="BU38" s="985"/>
      <c r="BV38" s="985" t="b">
        <f>BV37=SUM(BW37:CB37)</f>
        <v>1</v>
      </c>
      <c r="BW38" s="985"/>
      <c r="BX38" s="985"/>
      <c r="BY38" s="985"/>
      <c r="BZ38" s="985"/>
      <c r="CA38" s="985"/>
      <c r="CB38" s="985"/>
      <c r="CC38" s="985"/>
      <c r="CO38" s="1061"/>
      <c r="CQ38" s="985"/>
    </row>
    <row r="39" spans="2:96" x14ac:dyDescent="0.3">
      <c r="D39" s="985"/>
      <c r="E39" s="985"/>
      <c r="F39" s="985"/>
      <c r="G39" s="985"/>
      <c r="H39" s="985"/>
      <c r="I39" s="985"/>
      <c r="J39" s="985"/>
      <c r="K39" s="985"/>
      <c r="L39" s="985"/>
      <c r="M39" s="985"/>
      <c r="N39" s="985"/>
      <c r="O39" s="985"/>
      <c r="P39" s="985"/>
      <c r="Q39" s="985"/>
      <c r="R39" s="985"/>
      <c r="S39" s="985"/>
      <c r="T39" s="985"/>
      <c r="U39" s="985"/>
      <c r="V39" s="985"/>
      <c r="W39" s="985"/>
      <c r="X39" s="985"/>
      <c r="Y39" s="985"/>
      <c r="Z39" s="985"/>
      <c r="AA39" s="985"/>
      <c r="AB39" s="985"/>
      <c r="AC39" s="985"/>
      <c r="AD39" s="985"/>
      <c r="AE39" s="985"/>
      <c r="AF39" s="985"/>
      <c r="AG39" s="985"/>
      <c r="AH39" s="985"/>
      <c r="AI39" s="985"/>
      <c r="AJ39" s="985"/>
      <c r="AK39" s="985"/>
      <c r="AL39" s="985"/>
      <c r="AM39" s="985"/>
      <c r="AN39" s="985"/>
      <c r="AO39" s="985"/>
      <c r="AP39" s="985"/>
      <c r="AQ39" s="985"/>
      <c r="AR39" s="985"/>
      <c r="AS39" s="985"/>
      <c r="AT39" s="985"/>
      <c r="AU39" s="985"/>
      <c r="AV39" s="985"/>
      <c r="AW39" s="985"/>
      <c r="AX39" s="985"/>
      <c r="AY39" s="985"/>
      <c r="AZ39" s="985"/>
      <c r="BA39" s="985"/>
      <c r="BB39" s="985"/>
      <c r="BC39" s="985"/>
      <c r="BD39" s="985"/>
      <c r="BE39" s="985"/>
      <c r="BF39" s="985"/>
      <c r="BG39" s="985"/>
      <c r="BH39" s="985"/>
      <c r="BI39" s="985"/>
      <c r="BJ39" s="985"/>
      <c r="BK39" s="985"/>
      <c r="BL39" s="985"/>
      <c r="BM39" s="985"/>
      <c r="BN39" s="985"/>
      <c r="BO39" s="985"/>
      <c r="BP39" s="985"/>
      <c r="BQ39" s="985"/>
      <c r="BR39" s="989"/>
      <c r="BS39" s="989"/>
      <c r="BT39" s="989"/>
      <c r="BU39" s="989"/>
      <c r="BV39" s="989"/>
      <c r="BW39" s="989"/>
      <c r="BX39" s="989"/>
      <c r="BY39" s="989"/>
      <c r="BZ39" s="989"/>
      <c r="CA39" s="989"/>
      <c r="CB39" s="989"/>
      <c r="CC39" s="989"/>
    </row>
    <row r="40" spans="2:96" x14ac:dyDescent="0.3">
      <c r="BR40" s="989"/>
      <c r="BS40" s="989"/>
      <c r="BT40" s="989"/>
      <c r="BU40" s="989"/>
      <c r="CO40" s="989"/>
      <c r="CP40" s="989"/>
    </row>
    <row r="41" spans="2:96" x14ac:dyDescent="0.3">
      <c r="C41" s="985"/>
      <c r="D41" s="985"/>
      <c r="E41" s="985"/>
      <c r="F41" s="985"/>
      <c r="G41" s="985"/>
      <c r="H41" s="985"/>
      <c r="I41" s="985"/>
      <c r="J41" s="985"/>
      <c r="K41" s="985"/>
      <c r="L41" s="985"/>
      <c r="M41" s="985"/>
      <c r="N41" s="985"/>
      <c r="O41" s="985"/>
      <c r="P41" s="985"/>
      <c r="Q41" s="985"/>
      <c r="R41" s="985"/>
      <c r="S41" s="985"/>
      <c r="T41" s="985"/>
      <c r="U41" s="985"/>
      <c r="V41" s="985"/>
      <c r="W41" s="985"/>
      <c r="X41" s="985"/>
      <c r="Y41" s="985"/>
      <c r="Z41" s="985"/>
      <c r="AA41" s="985"/>
      <c r="AB41" s="985"/>
      <c r="AC41" s="985"/>
      <c r="AD41" s="985"/>
      <c r="AE41" s="985"/>
      <c r="AF41" s="985"/>
      <c r="AG41" s="985"/>
      <c r="AH41" s="985"/>
      <c r="AI41" s="985"/>
      <c r="AJ41" s="985"/>
      <c r="AK41" s="985"/>
      <c r="AL41" s="985"/>
      <c r="AM41" s="985"/>
      <c r="AN41" s="985"/>
      <c r="AO41" s="985"/>
      <c r="AP41" s="985"/>
      <c r="AQ41" s="985"/>
      <c r="AR41" s="985"/>
      <c r="AS41" s="985"/>
      <c r="AT41" s="985"/>
      <c r="AU41" s="985"/>
      <c r="AV41" s="985"/>
      <c r="AW41" s="985"/>
      <c r="AX41" s="985"/>
      <c r="AY41" s="985"/>
      <c r="AZ41" s="985"/>
      <c r="BA41" s="985"/>
      <c r="BB41" s="985"/>
      <c r="BC41" s="985"/>
      <c r="BD41" s="985"/>
      <c r="BE41" s="985"/>
      <c r="BF41" s="985"/>
      <c r="BG41" s="985"/>
      <c r="BH41" s="985"/>
      <c r="BI41" s="985"/>
      <c r="BJ41" s="985"/>
      <c r="BK41" s="985"/>
      <c r="BL41" s="985"/>
      <c r="BM41" s="985"/>
      <c r="BN41" s="985"/>
      <c r="BO41" s="985"/>
      <c r="BP41" s="985"/>
      <c r="BQ41" s="985"/>
      <c r="BR41" s="989"/>
      <c r="BS41" s="989"/>
      <c r="BT41" s="989"/>
      <c r="BU41" s="989"/>
      <c r="BV41" s="985"/>
      <c r="BW41" s="985"/>
      <c r="BX41" s="985"/>
      <c r="BY41" s="985"/>
      <c r="BZ41" s="985"/>
      <c r="CA41" s="985"/>
      <c r="CB41" s="985"/>
      <c r="CC41" s="985"/>
      <c r="CD41" s="985"/>
      <c r="CE41" s="1062"/>
      <c r="CF41" s="1062"/>
      <c r="CG41" s="1062"/>
      <c r="CH41" s="1062"/>
      <c r="CI41" s="1062"/>
      <c r="CK41" s="989"/>
      <c r="CL41" s="989"/>
      <c r="CM41" s="989"/>
      <c r="CN41" s="989"/>
      <c r="CO41" s="989"/>
      <c r="CP41" s="989"/>
    </row>
    <row r="42" spans="2:96" x14ac:dyDescent="0.3">
      <c r="C42" s="985"/>
      <c r="D42" s="985"/>
      <c r="E42" s="985"/>
      <c r="F42" s="985"/>
      <c r="G42" s="985"/>
      <c r="H42" s="985"/>
      <c r="I42" s="985"/>
      <c r="J42" s="985"/>
      <c r="K42" s="985"/>
      <c r="L42" s="985"/>
      <c r="M42" s="985"/>
      <c r="N42" s="985"/>
      <c r="O42" s="985"/>
      <c r="P42" s="985"/>
      <c r="Q42" s="985"/>
      <c r="R42" s="985"/>
      <c r="S42" s="985"/>
      <c r="T42" s="985"/>
      <c r="U42" s="985"/>
      <c r="V42" s="985"/>
      <c r="W42" s="985"/>
      <c r="X42" s="985"/>
      <c r="Y42" s="985"/>
      <c r="Z42" s="985"/>
      <c r="AA42" s="985"/>
      <c r="AB42" s="985"/>
      <c r="AC42" s="985"/>
      <c r="AD42" s="985"/>
      <c r="AE42" s="985"/>
      <c r="AF42" s="985"/>
      <c r="AG42" s="985"/>
      <c r="AH42" s="985"/>
      <c r="AI42" s="985"/>
      <c r="AJ42" s="985"/>
      <c r="AK42" s="985"/>
      <c r="AL42" s="985"/>
      <c r="AM42" s="985"/>
      <c r="AN42" s="985"/>
      <c r="AO42" s="985"/>
      <c r="AP42" s="985"/>
      <c r="AQ42" s="985"/>
      <c r="AR42" s="985"/>
      <c r="AS42" s="985"/>
      <c r="AT42" s="985"/>
      <c r="AU42" s="985"/>
      <c r="AV42" s="985"/>
      <c r="AW42" s="985"/>
      <c r="AX42" s="985"/>
      <c r="AY42" s="985"/>
      <c r="AZ42" s="985"/>
      <c r="BA42" s="985"/>
      <c r="BB42" s="985"/>
      <c r="BC42" s="985"/>
      <c r="BD42" s="985"/>
      <c r="BE42" s="985"/>
      <c r="BF42" s="985"/>
      <c r="BG42" s="985"/>
      <c r="BH42" s="985"/>
      <c r="BI42" s="985"/>
      <c r="BJ42" s="985"/>
      <c r="BK42" s="985"/>
      <c r="BL42" s="985"/>
      <c r="BM42" s="985"/>
      <c r="BN42" s="985"/>
      <c r="BO42" s="985"/>
      <c r="BP42" s="985"/>
      <c r="BQ42" s="985"/>
      <c r="BR42" s="989"/>
      <c r="BS42" s="989"/>
      <c r="BT42" s="989"/>
      <c r="BU42" s="989"/>
      <c r="BV42" s="985"/>
      <c r="BW42" s="985"/>
      <c r="BX42" s="985"/>
      <c r="BY42" s="985"/>
      <c r="BZ42" s="985"/>
      <c r="CA42" s="985"/>
      <c r="CB42" s="985"/>
      <c r="CC42" s="985"/>
      <c r="CD42" s="1063"/>
      <c r="CE42" s="1062"/>
      <c r="CF42" s="1062"/>
      <c r="CG42" s="1062"/>
      <c r="CH42" s="1062"/>
      <c r="CI42" s="1062"/>
      <c r="CK42" s="989"/>
      <c r="CL42" s="989"/>
      <c r="CM42" s="989"/>
      <c r="CN42" s="989"/>
      <c r="CO42" s="989"/>
      <c r="CP42" s="989"/>
    </row>
    <row r="43" spans="2:96" x14ac:dyDescent="0.3">
      <c r="C43" s="985"/>
      <c r="D43" s="985"/>
      <c r="E43" s="985"/>
      <c r="F43" s="985"/>
      <c r="G43" s="985"/>
      <c r="H43" s="985"/>
      <c r="I43" s="985"/>
      <c r="J43" s="985"/>
      <c r="K43" s="985"/>
      <c r="L43" s="985"/>
      <c r="M43" s="985"/>
      <c r="N43" s="985"/>
      <c r="O43" s="985"/>
      <c r="P43" s="985"/>
      <c r="Q43" s="985"/>
      <c r="R43" s="985"/>
      <c r="S43" s="985"/>
      <c r="T43" s="985"/>
      <c r="U43" s="985"/>
      <c r="V43" s="985"/>
      <c r="W43" s="985"/>
      <c r="X43" s="985"/>
      <c r="Y43" s="985"/>
      <c r="Z43" s="985"/>
      <c r="AA43" s="985"/>
      <c r="AB43" s="985"/>
      <c r="AC43" s="985"/>
      <c r="AD43" s="985"/>
      <c r="AE43" s="985"/>
      <c r="AF43" s="985"/>
      <c r="AG43" s="985"/>
      <c r="AH43" s="985"/>
      <c r="AI43" s="985"/>
      <c r="AJ43" s="985"/>
      <c r="AK43" s="985"/>
      <c r="AL43" s="985"/>
      <c r="AM43" s="985"/>
      <c r="AN43" s="985"/>
      <c r="AO43" s="985"/>
      <c r="AP43" s="985"/>
      <c r="AQ43" s="985"/>
      <c r="AR43" s="985"/>
      <c r="AS43" s="985"/>
      <c r="AT43" s="985"/>
      <c r="AU43" s="985"/>
      <c r="AV43" s="985"/>
      <c r="AW43" s="985"/>
      <c r="AX43" s="985"/>
      <c r="AY43" s="985"/>
      <c r="AZ43" s="985"/>
      <c r="BA43" s="985"/>
      <c r="BB43" s="985"/>
      <c r="BC43" s="985"/>
      <c r="BD43" s="985"/>
      <c r="BE43" s="985"/>
      <c r="BF43" s="985"/>
      <c r="BG43" s="985"/>
      <c r="BH43" s="985"/>
      <c r="BI43" s="985"/>
      <c r="BJ43" s="985"/>
      <c r="BK43" s="985"/>
      <c r="BL43" s="985"/>
      <c r="BM43" s="985"/>
      <c r="BN43" s="985"/>
      <c r="BO43" s="985"/>
      <c r="BP43" s="985"/>
      <c r="BQ43" s="985"/>
      <c r="BR43" s="985"/>
      <c r="BS43" s="985"/>
      <c r="BT43" s="985"/>
      <c r="BU43" s="985"/>
      <c r="BV43" s="985"/>
      <c r="BW43" s="985"/>
      <c r="BX43" s="985"/>
      <c r="BY43" s="985"/>
      <c r="BZ43" s="985"/>
      <c r="CA43" s="985"/>
      <c r="CB43" s="985"/>
      <c r="CC43" s="985"/>
      <c r="CD43" s="1063"/>
      <c r="CE43" s="1062"/>
      <c r="CF43" s="1062"/>
      <c r="CG43" s="1062"/>
      <c r="CH43" s="1062"/>
      <c r="CI43" s="1062"/>
      <c r="CK43" s="989"/>
      <c r="CL43" s="989"/>
      <c r="CM43" s="989"/>
      <c r="CN43" s="989"/>
      <c r="CO43" s="989"/>
      <c r="CP43" s="989"/>
    </row>
    <row r="44" spans="2:96" x14ac:dyDescent="0.3">
      <c r="C44" s="985"/>
      <c r="D44" s="985"/>
      <c r="E44" s="985"/>
      <c r="F44" s="985"/>
      <c r="G44" s="985"/>
      <c r="H44" s="985"/>
      <c r="I44" s="985"/>
      <c r="J44" s="985"/>
      <c r="K44" s="985"/>
      <c r="L44" s="985"/>
      <c r="M44" s="985"/>
      <c r="N44" s="985"/>
      <c r="O44" s="985"/>
      <c r="P44" s="985"/>
      <c r="Q44" s="985"/>
      <c r="R44" s="985"/>
      <c r="S44" s="985"/>
      <c r="T44" s="985"/>
      <c r="U44" s="985"/>
      <c r="V44" s="985"/>
      <c r="W44" s="985"/>
      <c r="X44" s="985"/>
      <c r="Y44" s="985"/>
      <c r="Z44" s="985"/>
      <c r="AA44" s="985"/>
      <c r="AB44" s="985"/>
      <c r="AC44" s="985"/>
      <c r="AD44" s="985"/>
      <c r="AE44" s="985"/>
      <c r="AF44" s="985"/>
      <c r="AG44" s="985"/>
      <c r="AH44" s="985"/>
      <c r="AI44" s="985"/>
      <c r="AJ44" s="985"/>
      <c r="AK44" s="985"/>
      <c r="AL44" s="985"/>
      <c r="AM44" s="985"/>
      <c r="AN44" s="985"/>
      <c r="AO44" s="985"/>
      <c r="AP44" s="985"/>
      <c r="AQ44" s="985"/>
      <c r="AR44" s="985"/>
      <c r="AS44" s="985"/>
      <c r="AT44" s="985"/>
      <c r="AU44" s="985"/>
      <c r="AV44" s="985"/>
      <c r="AW44" s="985"/>
      <c r="AX44" s="985"/>
      <c r="AY44" s="985"/>
      <c r="AZ44" s="985"/>
      <c r="BA44" s="985"/>
      <c r="BB44" s="985"/>
      <c r="BC44" s="985"/>
      <c r="BD44" s="985"/>
      <c r="BE44" s="985"/>
      <c r="BF44" s="985"/>
      <c r="BG44" s="985"/>
      <c r="BH44" s="985"/>
      <c r="BI44" s="985"/>
      <c r="BJ44" s="985"/>
      <c r="BK44" s="985"/>
      <c r="BL44" s="985"/>
      <c r="BM44" s="985"/>
      <c r="BN44" s="985"/>
      <c r="BO44" s="985"/>
      <c r="BP44" s="985"/>
      <c r="BQ44" s="985"/>
      <c r="BR44" s="985"/>
      <c r="BS44" s="985"/>
      <c r="BT44" s="985"/>
      <c r="BU44" s="985"/>
      <c r="BV44" s="985"/>
      <c r="BW44" s="985"/>
      <c r="BX44" s="985"/>
      <c r="BY44" s="985"/>
      <c r="BZ44" s="985"/>
      <c r="CA44" s="985"/>
      <c r="CB44" s="985"/>
      <c r="CC44" s="985"/>
      <c r="CD44" s="1063"/>
      <c r="CE44" s="1062"/>
      <c r="CF44" s="1062"/>
      <c r="CG44" s="1062"/>
      <c r="CH44" s="1062"/>
      <c r="CI44" s="1062"/>
      <c r="CK44" s="989"/>
      <c r="CL44" s="989"/>
      <c r="CM44" s="989"/>
      <c r="CN44" s="989"/>
      <c r="CO44" s="989"/>
      <c r="CP44" s="989"/>
    </row>
    <row r="45" spans="2:96" x14ac:dyDescent="0.3">
      <c r="C45" s="985"/>
      <c r="D45" s="985"/>
      <c r="E45" s="985"/>
      <c r="F45" s="985"/>
      <c r="G45" s="985"/>
      <c r="H45" s="985"/>
      <c r="I45" s="985"/>
      <c r="J45" s="985"/>
      <c r="K45" s="985"/>
      <c r="L45" s="985"/>
      <c r="M45" s="985"/>
      <c r="N45" s="985"/>
      <c r="O45" s="985"/>
      <c r="P45" s="985"/>
      <c r="Q45" s="985"/>
      <c r="R45" s="985"/>
      <c r="S45" s="985"/>
      <c r="T45" s="985"/>
      <c r="U45" s="985"/>
      <c r="V45" s="985"/>
      <c r="W45" s="985"/>
      <c r="X45" s="985"/>
      <c r="Y45" s="985"/>
      <c r="Z45" s="985"/>
      <c r="AA45" s="985"/>
      <c r="AB45" s="985"/>
      <c r="AC45" s="985"/>
      <c r="AD45" s="985"/>
      <c r="AE45" s="985"/>
      <c r="AF45" s="985"/>
      <c r="AG45" s="985"/>
      <c r="AH45" s="985"/>
      <c r="AI45" s="985"/>
      <c r="AJ45" s="985"/>
      <c r="AK45" s="985"/>
      <c r="AL45" s="985"/>
      <c r="AM45" s="985"/>
      <c r="AN45" s="985"/>
      <c r="AO45" s="985"/>
      <c r="AP45" s="985"/>
      <c r="AQ45" s="985"/>
      <c r="AR45" s="985"/>
      <c r="AS45" s="985"/>
      <c r="AT45" s="985"/>
      <c r="AU45" s="985"/>
      <c r="AV45" s="985"/>
      <c r="AW45" s="985"/>
      <c r="AX45" s="985"/>
      <c r="AY45" s="985"/>
      <c r="AZ45" s="985"/>
      <c r="BA45" s="985"/>
      <c r="BB45" s="985"/>
      <c r="BC45" s="985"/>
      <c r="BD45" s="985"/>
      <c r="BE45" s="985"/>
      <c r="BF45" s="985"/>
      <c r="BG45" s="985"/>
      <c r="BH45" s="985"/>
      <c r="BI45" s="985"/>
      <c r="BJ45" s="985"/>
      <c r="BK45" s="985"/>
      <c r="BL45" s="985"/>
      <c r="BM45" s="985"/>
      <c r="BN45" s="985"/>
      <c r="BO45" s="985"/>
      <c r="BP45" s="985"/>
      <c r="BQ45" s="985"/>
      <c r="BR45" s="985"/>
      <c r="BS45" s="985"/>
      <c r="BT45" s="985"/>
      <c r="BU45" s="985"/>
      <c r="BV45" s="985"/>
      <c r="BW45" s="985"/>
      <c r="BX45" s="985"/>
      <c r="BY45" s="985"/>
      <c r="BZ45" s="985"/>
      <c r="CA45" s="985"/>
      <c r="CB45" s="985"/>
      <c r="CC45" s="985"/>
      <c r="CD45" s="1063"/>
      <c r="CE45" s="1062"/>
      <c r="CF45" s="1062"/>
      <c r="CG45" s="1062"/>
      <c r="CH45" s="1062"/>
      <c r="CI45" s="1062"/>
      <c r="CK45" s="989"/>
      <c r="CL45" s="989"/>
      <c r="CM45" s="989"/>
      <c r="CN45" s="989"/>
      <c r="CO45" s="989"/>
      <c r="CP45" s="989"/>
    </row>
    <row r="46" spans="2:96" x14ac:dyDescent="0.3">
      <c r="C46" s="985"/>
      <c r="D46" s="985"/>
      <c r="E46" s="985"/>
      <c r="F46" s="985"/>
      <c r="G46" s="985"/>
      <c r="H46" s="985"/>
      <c r="I46" s="985"/>
      <c r="J46" s="985"/>
      <c r="K46" s="985"/>
      <c r="L46" s="985"/>
      <c r="M46" s="985"/>
      <c r="N46" s="985"/>
      <c r="O46" s="985"/>
      <c r="P46" s="985"/>
      <c r="Q46" s="985"/>
      <c r="R46" s="985"/>
      <c r="S46" s="985"/>
      <c r="T46" s="985"/>
      <c r="U46" s="985"/>
      <c r="V46" s="985"/>
      <c r="W46" s="985"/>
      <c r="X46" s="985"/>
      <c r="Y46" s="985"/>
      <c r="Z46" s="985"/>
      <c r="AA46" s="985"/>
      <c r="AB46" s="985"/>
      <c r="AC46" s="985"/>
      <c r="AD46" s="985"/>
      <c r="AE46" s="985"/>
      <c r="AF46" s="985"/>
      <c r="AG46" s="985"/>
      <c r="AH46" s="985"/>
      <c r="AI46" s="985"/>
      <c r="AJ46" s="985"/>
      <c r="AK46" s="985"/>
      <c r="AL46" s="985"/>
      <c r="AM46" s="985"/>
      <c r="AN46" s="985"/>
      <c r="AO46" s="985"/>
      <c r="AP46" s="985"/>
      <c r="AQ46" s="985"/>
      <c r="AR46" s="985"/>
      <c r="AS46" s="985"/>
      <c r="AT46" s="985"/>
      <c r="AU46" s="985"/>
      <c r="AV46" s="985"/>
      <c r="AW46" s="985"/>
      <c r="AX46" s="985"/>
      <c r="AY46" s="985"/>
      <c r="AZ46" s="985"/>
      <c r="BA46" s="985"/>
      <c r="BB46" s="985"/>
      <c r="BC46" s="985"/>
      <c r="BD46" s="985"/>
      <c r="BE46" s="985"/>
      <c r="BF46" s="985"/>
      <c r="BG46" s="985"/>
      <c r="BH46" s="985"/>
      <c r="BI46" s="985"/>
      <c r="BJ46" s="985"/>
      <c r="BK46" s="985"/>
      <c r="BL46" s="985"/>
      <c r="BM46" s="985"/>
      <c r="BN46" s="985"/>
      <c r="BO46" s="985"/>
      <c r="BP46" s="985"/>
      <c r="BQ46" s="985"/>
      <c r="BR46" s="985"/>
      <c r="BS46" s="985"/>
      <c r="BT46" s="985"/>
      <c r="BU46" s="985"/>
      <c r="BV46" s="985"/>
      <c r="BW46" s="985"/>
      <c r="BX46" s="985"/>
      <c r="BY46" s="985"/>
      <c r="BZ46" s="985"/>
      <c r="CA46" s="985"/>
      <c r="CB46" s="985"/>
      <c r="CC46" s="985"/>
      <c r="CD46" s="1063"/>
      <c r="CE46" s="1062"/>
      <c r="CF46" s="1062"/>
      <c r="CG46" s="1062"/>
      <c r="CH46" s="1062"/>
      <c r="CI46" s="1062"/>
      <c r="CK46" s="989"/>
      <c r="CL46" s="989"/>
      <c r="CM46" s="989"/>
      <c r="CN46" s="989"/>
      <c r="CO46" s="989"/>
      <c r="CP46" s="989"/>
    </row>
    <row r="47" spans="2:96" x14ac:dyDescent="0.3">
      <c r="C47" s="985"/>
      <c r="D47" s="985"/>
      <c r="E47" s="985"/>
      <c r="F47" s="985"/>
      <c r="G47" s="985"/>
      <c r="H47" s="985"/>
      <c r="I47" s="985"/>
      <c r="J47" s="985"/>
      <c r="K47" s="985"/>
      <c r="L47" s="985"/>
      <c r="M47" s="985"/>
      <c r="N47" s="985"/>
      <c r="O47" s="985"/>
      <c r="P47" s="985"/>
      <c r="Q47" s="985"/>
      <c r="R47" s="985"/>
      <c r="S47" s="985"/>
      <c r="T47" s="985"/>
      <c r="U47" s="985"/>
      <c r="V47" s="985"/>
      <c r="W47" s="985"/>
      <c r="X47" s="985"/>
      <c r="Y47" s="985"/>
      <c r="Z47" s="985"/>
      <c r="AA47" s="985"/>
      <c r="AB47" s="985"/>
      <c r="AC47" s="985"/>
      <c r="AD47" s="985"/>
      <c r="AE47" s="985"/>
      <c r="AF47" s="985"/>
      <c r="AG47" s="985"/>
      <c r="AH47" s="985"/>
      <c r="AI47" s="985"/>
      <c r="AJ47" s="985"/>
      <c r="AK47" s="985"/>
      <c r="AL47" s="985"/>
      <c r="AM47" s="985"/>
      <c r="AN47" s="985"/>
      <c r="AO47" s="985"/>
      <c r="AP47" s="985"/>
      <c r="AQ47" s="985"/>
      <c r="AR47" s="985"/>
      <c r="AS47" s="985"/>
      <c r="AT47" s="985"/>
      <c r="AU47" s="985"/>
      <c r="AV47" s="985"/>
      <c r="AW47" s="985"/>
      <c r="AX47" s="985"/>
      <c r="AY47" s="985"/>
      <c r="AZ47" s="985"/>
      <c r="BA47" s="985"/>
      <c r="BB47" s="985"/>
      <c r="BC47" s="985"/>
      <c r="BD47" s="985"/>
      <c r="BE47" s="985"/>
      <c r="BF47" s="985"/>
      <c r="BG47" s="985"/>
      <c r="BH47" s="985"/>
      <c r="BI47" s="985"/>
      <c r="BJ47" s="985"/>
      <c r="BK47" s="985"/>
      <c r="BL47" s="985"/>
      <c r="BM47" s="985"/>
      <c r="BN47" s="985"/>
      <c r="BO47" s="985"/>
      <c r="BP47" s="985"/>
      <c r="BQ47" s="985"/>
      <c r="BR47" s="985"/>
      <c r="BS47" s="985"/>
      <c r="BT47" s="985"/>
      <c r="BU47" s="985"/>
      <c r="BV47" s="985"/>
      <c r="BW47" s="985"/>
      <c r="BX47" s="985"/>
      <c r="BY47" s="985"/>
      <c r="BZ47" s="985"/>
      <c r="CA47" s="985"/>
      <c r="CB47" s="985"/>
      <c r="CC47" s="985"/>
      <c r="CD47" s="1063"/>
      <c r="CE47" s="1062"/>
      <c r="CF47" s="1062"/>
      <c r="CG47" s="1062"/>
      <c r="CH47" s="1062"/>
      <c r="CI47" s="1062"/>
      <c r="CK47" s="989"/>
      <c r="CL47" s="989"/>
      <c r="CM47" s="989"/>
      <c r="CN47" s="989"/>
      <c r="CO47" s="989"/>
      <c r="CP47" s="989"/>
    </row>
    <row r="48" spans="2:96" x14ac:dyDescent="0.3">
      <c r="C48" s="985"/>
      <c r="D48" s="985"/>
      <c r="E48" s="985"/>
      <c r="F48" s="985"/>
      <c r="G48" s="985"/>
      <c r="H48" s="985"/>
      <c r="I48" s="985"/>
      <c r="J48" s="985"/>
      <c r="K48" s="985"/>
      <c r="L48" s="985"/>
      <c r="M48" s="985"/>
      <c r="N48" s="985"/>
      <c r="O48" s="985"/>
      <c r="P48" s="985"/>
      <c r="Q48" s="985"/>
      <c r="R48" s="985"/>
      <c r="S48" s="985"/>
      <c r="T48" s="985"/>
      <c r="U48" s="985"/>
      <c r="V48" s="985"/>
      <c r="W48" s="985"/>
      <c r="X48" s="985"/>
      <c r="Y48" s="985"/>
      <c r="Z48" s="985"/>
      <c r="AA48" s="985"/>
      <c r="AB48" s="985"/>
      <c r="AC48" s="985"/>
      <c r="AD48" s="985"/>
      <c r="AE48" s="985"/>
      <c r="AF48" s="985"/>
      <c r="AG48" s="985"/>
      <c r="AH48" s="985"/>
      <c r="AI48" s="985"/>
      <c r="AJ48" s="985"/>
      <c r="AK48" s="985"/>
      <c r="AL48" s="985"/>
      <c r="AM48" s="985"/>
      <c r="AN48" s="985"/>
      <c r="AO48" s="985"/>
      <c r="AP48" s="985"/>
      <c r="AQ48" s="985"/>
      <c r="AR48" s="985"/>
      <c r="AS48" s="985"/>
      <c r="AT48" s="985"/>
      <c r="AU48" s="985"/>
      <c r="AV48" s="985"/>
      <c r="AW48" s="985"/>
      <c r="AX48" s="985"/>
      <c r="AY48" s="985"/>
      <c r="AZ48" s="985"/>
      <c r="BA48" s="985"/>
      <c r="BB48" s="985"/>
      <c r="BC48" s="985"/>
      <c r="BD48" s="985"/>
      <c r="BE48" s="985"/>
      <c r="BF48" s="985"/>
      <c r="BG48" s="985"/>
      <c r="BH48" s="985"/>
      <c r="BI48" s="985"/>
      <c r="BJ48" s="985"/>
      <c r="BK48" s="985"/>
      <c r="BL48" s="985"/>
      <c r="BM48" s="985"/>
      <c r="BN48" s="985"/>
      <c r="BO48" s="985"/>
      <c r="BP48" s="985"/>
      <c r="BQ48" s="985"/>
      <c r="BR48" s="985"/>
      <c r="BS48" s="985"/>
      <c r="BT48" s="985"/>
      <c r="BU48" s="985"/>
      <c r="BV48" s="985"/>
      <c r="BW48" s="985"/>
      <c r="BX48" s="985"/>
      <c r="BY48" s="985"/>
      <c r="BZ48" s="985"/>
      <c r="CA48" s="985"/>
      <c r="CB48" s="985"/>
      <c r="CC48" s="985"/>
      <c r="CD48" s="1063"/>
      <c r="CE48" s="1062"/>
      <c r="CF48" s="1062"/>
      <c r="CG48" s="1062"/>
      <c r="CH48" s="1062"/>
      <c r="CI48" s="1062"/>
      <c r="CK48" s="989"/>
      <c r="CL48" s="989"/>
      <c r="CM48" s="989"/>
      <c r="CN48" s="989"/>
      <c r="CO48" s="989"/>
      <c r="CP48" s="989"/>
    </row>
    <row r="49" spans="3:94" x14ac:dyDescent="0.3">
      <c r="C49" s="985"/>
      <c r="D49" s="985"/>
      <c r="E49" s="985"/>
      <c r="F49" s="985"/>
      <c r="G49" s="985"/>
      <c r="H49" s="985"/>
      <c r="I49" s="985"/>
      <c r="J49" s="985"/>
      <c r="K49" s="985"/>
      <c r="L49" s="985"/>
      <c r="M49" s="985"/>
      <c r="N49" s="985"/>
      <c r="O49" s="985"/>
      <c r="P49" s="985"/>
      <c r="Q49" s="985"/>
      <c r="R49" s="985"/>
      <c r="S49" s="985"/>
      <c r="T49" s="985"/>
      <c r="U49" s="985"/>
      <c r="V49" s="985"/>
      <c r="W49" s="985"/>
      <c r="X49" s="985"/>
      <c r="Y49" s="985"/>
      <c r="Z49" s="985"/>
      <c r="AA49" s="985"/>
      <c r="AB49" s="985"/>
      <c r="AC49" s="985"/>
      <c r="AD49" s="985"/>
      <c r="AE49" s="985"/>
      <c r="AF49" s="985"/>
      <c r="AG49" s="985"/>
      <c r="AH49" s="985"/>
      <c r="AI49" s="985"/>
      <c r="AJ49" s="985"/>
      <c r="AK49" s="985"/>
      <c r="AL49" s="985"/>
      <c r="AM49" s="985"/>
      <c r="AN49" s="985"/>
      <c r="AO49" s="985"/>
      <c r="AP49" s="985"/>
      <c r="AQ49" s="985"/>
      <c r="AR49" s="985"/>
      <c r="AS49" s="985"/>
      <c r="AT49" s="985"/>
      <c r="AU49" s="985"/>
      <c r="AV49" s="985"/>
      <c r="AW49" s="985"/>
      <c r="AX49" s="985"/>
      <c r="AY49" s="985"/>
      <c r="AZ49" s="985"/>
      <c r="BA49" s="985"/>
      <c r="BB49" s="985"/>
      <c r="BC49" s="985"/>
      <c r="BD49" s="985"/>
      <c r="BE49" s="985"/>
      <c r="BF49" s="985"/>
      <c r="BG49" s="985"/>
      <c r="BH49" s="985"/>
      <c r="BI49" s="985"/>
      <c r="BJ49" s="985"/>
      <c r="BK49" s="985"/>
      <c r="BL49" s="985"/>
      <c r="BM49" s="985"/>
      <c r="BN49" s="985"/>
      <c r="BO49" s="985"/>
      <c r="BP49" s="985"/>
      <c r="BQ49" s="985"/>
      <c r="BR49" s="985"/>
      <c r="BS49" s="985"/>
      <c r="BT49" s="985"/>
      <c r="BU49" s="985"/>
      <c r="BV49" s="985"/>
      <c r="BW49" s="985"/>
      <c r="BX49" s="985"/>
      <c r="BY49" s="985"/>
      <c r="BZ49" s="985"/>
      <c r="CA49" s="985"/>
      <c r="CB49" s="985"/>
      <c r="CC49" s="985"/>
      <c r="CD49" s="1063"/>
      <c r="CE49" s="1062"/>
      <c r="CF49" s="1062"/>
      <c r="CG49" s="1062"/>
      <c r="CH49" s="1062"/>
      <c r="CI49" s="1062"/>
      <c r="CK49" s="989"/>
      <c r="CL49" s="989"/>
      <c r="CM49" s="989"/>
      <c r="CN49" s="989"/>
      <c r="CO49" s="989"/>
      <c r="CP49" s="989"/>
    </row>
    <row r="50" spans="3:94" x14ac:dyDescent="0.3">
      <c r="C50" s="985"/>
      <c r="D50" s="985"/>
      <c r="E50" s="985"/>
      <c r="F50" s="985"/>
      <c r="G50" s="985"/>
      <c r="H50" s="985"/>
      <c r="I50" s="985"/>
      <c r="J50" s="985"/>
      <c r="K50" s="985"/>
      <c r="L50" s="985"/>
      <c r="M50" s="985"/>
      <c r="N50" s="985"/>
      <c r="O50" s="985"/>
      <c r="P50" s="985"/>
      <c r="Q50" s="985"/>
      <c r="R50" s="985"/>
      <c r="S50" s="985"/>
      <c r="T50" s="985"/>
      <c r="U50" s="985"/>
      <c r="V50" s="985"/>
      <c r="W50" s="985"/>
      <c r="X50" s="985"/>
      <c r="Y50" s="985"/>
      <c r="Z50" s="985"/>
      <c r="AA50" s="985"/>
      <c r="AB50" s="985"/>
      <c r="AC50" s="985"/>
      <c r="AD50" s="985"/>
      <c r="AE50" s="985"/>
      <c r="AF50" s="985"/>
      <c r="AG50" s="985"/>
      <c r="AH50" s="985"/>
      <c r="AI50" s="985"/>
      <c r="AJ50" s="985"/>
      <c r="AK50" s="985"/>
      <c r="AL50" s="985"/>
      <c r="AM50" s="985"/>
      <c r="AN50" s="985"/>
      <c r="AO50" s="985"/>
      <c r="AP50" s="985"/>
      <c r="AQ50" s="985"/>
      <c r="AR50" s="985"/>
      <c r="AS50" s="985"/>
      <c r="AT50" s="985"/>
      <c r="AU50" s="985"/>
      <c r="AV50" s="985"/>
      <c r="AW50" s="985"/>
      <c r="AX50" s="985"/>
      <c r="AY50" s="985"/>
      <c r="AZ50" s="985"/>
      <c r="BA50" s="985"/>
      <c r="BB50" s="985"/>
      <c r="BC50" s="985"/>
      <c r="BD50" s="985"/>
      <c r="BE50" s="985"/>
      <c r="BF50" s="985"/>
      <c r="BG50" s="985"/>
      <c r="BH50" s="985"/>
      <c r="BI50" s="985"/>
      <c r="BJ50" s="985"/>
      <c r="BK50" s="985"/>
      <c r="BL50" s="985"/>
      <c r="BM50" s="985"/>
      <c r="BN50" s="985"/>
      <c r="BO50" s="985"/>
      <c r="BP50" s="985"/>
      <c r="BQ50" s="985"/>
      <c r="BR50" s="985"/>
      <c r="BS50" s="985"/>
      <c r="BT50" s="985"/>
      <c r="BU50" s="985"/>
      <c r="BV50" s="985"/>
      <c r="BW50" s="985"/>
      <c r="BX50" s="985"/>
      <c r="BY50" s="985"/>
      <c r="BZ50" s="985"/>
      <c r="CA50" s="985"/>
      <c r="CB50" s="985"/>
      <c r="CC50" s="985"/>
      <c r="CD50" s="1063"/>
      <c r="CE50" s="1062"/>
      <c r="CF50" s="1062"/>
      <c r="CG50" s="1062"/>
      <c r="CH50" s="1062"/>
      <c r="CI50" s="1062"/>
      <c r="CK50" s="989"/>
      <c r="CL50" s="989"/>
      <c r="CM50" s="989"/>
      <c r="CN50" s="989"/>
      <c r="CO50" s="989"/>
      <c r="CP50" s="989"/>
    </row>
    <row r="51" spans="3:94" x14ac:dyDescent="0.3">
      <c r="C51" s="985"/>
      <c r="D51" s="985"/>
      <c r="E51" s="985"/>
      <c r="F51" s="985"/>
      <c r="G51" s="985"/>
      <c r="H51" s="985"/>
      <c r="I51" s="985"/>
      <c r="J51" s="985"/>
      <c r="K51" s="985"/>
      <c r="L51" s="985"/>
      <c r="M51" s="985"/>
      <c r="N51" s="985"/>
      <c r="O51" s="985"/>
      <c r="P51" s="985"/>
      <c r="Q51" s="985"/>
      <c r="R51" s="985"/>
      <c r="S51" s="985"/>
      <c r="T51" s="985"/>
      <c r="U51" s="985"/>
      <c r="V51" s="985"/>
      <c r="W51" s="985"/>
      <c r="X51" s="985"/>
      <c r="Y51" s="985"/>
      <c r="Z51" s="985"/>
      <c r="AA51" s="985"/>
      <c r="AB51" s="985"/>
      <c r="AC51" s="985"/>
      <c r="AD51" s="985"/>
      <c r="AE51" s="985"/>
      <c r="AF51" s="985"/>
      <c r="AG51" s="985"/>
      <c r="AH51" s="985"/>
      <c r="AI51" s="985"/>
      <c r="AJ51" s="985"/>
      <c r="AK51" s="985"/>
      <c r="AL51" s="985"/>
      <c r="AM51" s="985"/>
      <c r="AN51" s="985"/>
      <c r="AO51" s="985"/>
      <c r="AP51" s="985"/>
      <c r="AQ51" s="985"/>
      <c r="AR51" s="985"/>
      <c r="AS51" s="985"/>
      <c r="AT51" s="985"/>
      <c r="AU51" s="985"/>
      <c r="AV51" s="985"/>
      <c r="AW51" s="985"/>
      <c r="AX51" s="985"/>
      <c r="AY51" s="985"/>
      <c r="AZ51" s="985"/>
      <c r="BA51" s="985"/>
      <c r="BB51" s="985"/>
      <c r="BC51" s="985"/>
      <c r="BD51" s="985"/>
      <c r="BE51" s="985"/>
      <c r="BF51" s="985"/>
      <c r="BG51" s="985"/>
      <c r="BH51" s="985"/>
      <c r="BI51" s="985"/>
      <c r="BJ51" s="985"/>
      <c r="BK51" s="985"/>
      <c r="BL51" s="985"/>
      <c r="BM51" s="985"/>
      <c r="BN51" s="985"/>
      <c r="BO51" s="985"/>
      <c r="BP51" s="985"/>
      <c r="BQ51" s="985"/>
      <c r="BR51" s="985"/>
      <c r="BS51" s="985"/>
      <c r="BT51" s="985"/>
      <c r="BU51" s="985"/>
      <c r="BV51" s="985"/>
      <c r="BW51" s="985"/>
      <c r="BX51" s="985"/>
      <c r="BY51" s="985"/>
      <c r="BZ51" s="985"/>
      <c r="CA51" s="985"/>
      <c r="CB51" s="985"/>
      <c r="CC51" s="985"/>
      <c r="CD51" s="1063"/>
      <c r="CE51" s="1062"/>
      <c r="CF51" s="1062"/>
      <c r="CG51" s="1062"/>
      <c r="CH51" s="1062"/>
      <c r="CI51" s="1062"/>
      <c r="CK51" s="989"/>
      <c r="CL51" s="989"/>
      <c r="CM51" s="989"/>
      <c r="CN51" s="989"/>
      <c r="CO51" s="989"/>
      <c r="CP51" s="989"/>
    </row>
    <row r="52" spans="3:94" x14ac:dyDescent="0.3">
      <c r="C52" s="985"/>
      <c r="D52" s="985"/>
      <c r="E52" s="985"/>
      <c r="F52" s="985"/>
      <c r="G52" s="985"/>
      <c r="H52" s="985"/>
      <c r="I52" s="985"/>
      <c r="J52" s="985"/>
      <c r="K52" s="985"/>
      <c r="L52" s="985"/>
      <c r="M52" s="985"/>
      <c r="N52" s="985"/>
      <c r="O52" s="985"/>
      <c r="P52" s="985"/>
      <c r="Q52" s="985"/>
      <c r="R52" s="985"/>
      <c r="S52" s="985"/>
      <c r="T52" s="985"/>
      <c r="U52" s="985"/>
      <c r="V52" s="985"/>
      <c r="W52" s="985"/>
      <c r="X52" s="985"/>
      <c r="Y52" s="985"/>
      <c r="Z52" s="985"/>
      <c r="AA52" s="985"/>
      <c r="AB52" s="985"/>
      <c r="AC52" s="985"/>
      <c r="AD52" s="985"/>
      <c r="AE52" s="985"/>
      <c r="AF52" s="985"/>
      <c r="AG52" s="985"/>
      <c r="AH52" s="985"/>
      <c r="AI52" s="985"/>
      <c r="AJ52" s="985"/>
      <c r="AK52" s="985"/>
      <c r="AL52" s="985"/>
      <c r="AM52" s="985"/>
      <c r="AN52" s="985"/>
      <c r="AO52" s="985"/>
      <c r="AP52" s="985"/>
      <c r="AQ52" s="985"/>
      <c r="AR52" s="985"/>
      <c r="AS52" s="985"/>
      <c r="AT52" s="985"/>
      <c r="AU52" s="985"/>
      <c r="AV52" s="985"/>
      <c r="AW52" s="985"/>
      <c r="AX52" s="985"/>
      <c r="AY52" s="985"/>
      <c r="AZ52" s="985"/>
      <c r="BA52" s="985"/>
      <c r="BB52" s="985"/>
      <c r="BC52" s="985"/>
      <c r="BD52" s="985"/>
      <c r="BE52" s="985"/>
      <c r="BF52" s="985"/>
      <c r="BG52" s="985"/>
      <c r="BH52" s="985"/>
      <c r="BI52" s="985"/>
      <c r="BJ52" s="985"/>
      <c r="BK52" s="985"/>
      <c r="BL52" s="985"/>
      <c r="BM52" s="985"/>
      <c r="BN52" s="985"/>
      <c r="BO52" s="985"/>
      <c r="BP52" s="985"/>
      <c r="BQ52" s="985"/>
      <c r="BR52" s="985"/>
      <c r="BS52" s="985"/>
      <c r="BT52" s="985"/>
      <c r="BU52" s="985"/>
      <c r="BV52" s="985"/>
      <c r="BW52" s="985"/>
      <c r="BX52" s="985"/>
      <c r="BY52" s="985"/>
      <c r="BZ52" s="985"/>
      <c r="CA52" s="985"/>
      <c r="CB52" s="985"/>
      <c r="CC52" s="985"/>
      <c r="CD52" s="1063"/>
      <c r="CE52" s="1062"/>
      <c r="CF52" s="1062"/>
      <c r="CG52" s="1062"/>
      <c r="CH52" s="1062"/>
      <c r="CI52" s="1062"/>
      <c r="CK52" s="989"/>
      <c r="CL52" s="989"/>
      <c r="CM52" s="989"/>
      <c r="CN52" s="989"/>
      <c r="CO52" s="989"/>
      <c r="CP52" s="989"/>
    </row>
    <row r="53" spans="3:94" x14ac:dyDescent="0.3">
      <c r="C53" s="985"/>
      <c r="D53" s="985"/>
      <c r="E53" s="985"/>
      <c r="F53" s="985"/>
      <c r="G53" s="985"/>
      <c r="H53" s="985"/>
      <c r="I53" s="985"/>
      <c r="J53" s="985"/>
      <c r="K53" s="985"/>
      <c r="L53" s="985"/>
      <c r="M53" s="985"/>
      <c r="N53" s="985"/>
      <c r="O53" s="985"/>
      <c r="P53" s="985"/>
      <c r="Q53" s="985"/>
      <c r="R53" s="985"/>
      <c r="S53" s="985"/>
      <c r="T53" s="985"/>
      <c r="U53" s="985"/>
      <c r="V53" s="985"/>
      <c r="W53" s="985"/>
      <c r="X53" s="985"/>
      <c r="Y53" s="985"/>
      <c r="Z53" s="985"/>
      <c r="AA53" s="985"/>
      <c r="AB53" s="985"/>
      <c r="AC53" s="985"/>
      <c r="AD53" s="985"/>
      <c r="AE53" s="985"/>
      <c r="AF53" s="985"/>
      <c r="AG53" s="985"/>
      <c r="AH53" s="985"/>
      <c r="AI53" s="985"/>
      <c r="AJ53" s="985"/>
      <c r="AK53" s="985"/>
      <c r="AL53" s="985"/>
      <c r="AM53" s="985"/>
      <c r="AN53" s="985"/>
      <c r="AO53" s="985"/>
      <c r="AP53" s="985"/>
      <c r="AQ53" s="985"/>
      <c r="AR53" s="985"/>
      <c r="AS53" s="985"/>
      <c r="AT53" s="985"/>
      <c r="AU53" s="985"/>
      <c r="AV53" s="985"/>
      <c r="AW53" s="985"/>
      <c r="AX53" s="985"/>
      <c r="AY53" s="985"/>
      <c r="AZ53" s="985"/>
      <c r="BA53" s="985"/>
      <c r="BB53" s="985"/>
      <c r="BC53" s="985"/>
      <c r="BD53" s="985"/>
      <c r="BE53" s="985"/>
      <c r="BF53" s="985"/>
      <c r="BG53" s="985"/>
      <c r="BH53" s="985"/>
      <c r="BI53" s="985"/>
      <c r="BJ53" s="985"/>
      <c r="BK53" s="985"/>
      <c r="BL53" s="985"/>
      <c r="BM53" s="985"/>
      <c r="BN53" s="985"/>
      <c r="BO53" s="985"/>
      <c r="BP53" s="985"/>
      <c r="BQ53" s="985"/>
      <c r="BR53" s="985"/>
      <c r="BS53" s="985"/>
      <c r="BT53" s="985"/>
      <c r="BU53" s="985"/>
      <c r="BV53" s="985"/>
      <c r="BW53" s="985"/>
      <c r="BX53" s="985"/>
      <c r="BY53" s="985"/>
      <c r="BZ53" s="985"/>
      <c r="CA53" s="985"/>
      <c r="CB53" s="985"/>
      <c r="CC53" s="985"/>
      <c r="CD53" s="1063"/>
      <c r="CE53" s="1062"/>
      <c r="CF53" s="1062"/>
      <c r="CG53" s="1062"/>
      <c r="CH53" s="1062"/>
      <c r="CI53" s="1062"/>
      <c r="CK53" s="989"/>
      <c r="CL53" s="989"/>
      <c r="CM53" s="989"/>
      <c r="CN53" s="989"/>
      <c r="CO53" s="989"/>
      <c r="CP53" s="989"/>
    </row>
    <row r="54" spans="3:94" x14ac:dyDescent="0.3">
      <c r="C54" s="985"/>
      <c r="D54" s="985"/>
      <c r="E54" s="985"/>
      <c r="F54" s="985"/>
      <c r="G54" s="985"/>
      <c r="H54" s="985"/>
      <c r="I54" s="985"/>
      <c r="J54" s="985"/>
      <c r="K54" s="985"/>
      <c r="L54" s="985"/>
      <c r="M54" s="985"/>
      <c r="N54" s="985"/>
      <c r="O54" s="985"/>
      <c r="P54" s="985"/>
      <c r="Q54" s="985"/>
      <c r="R54" s="985"/>
      <c r="S54" s="985"/>
      <c r="T54" s="985"/>
      <c r="U54" s="985"/>
      <c r="V54" s="985"/>
      <c r="W54" s="985"/>
      <c r="X54" s="985"/>
      <c r="Y54" s="985"/>
      <c r="Z54" s="985"/>
      <c r="AA54" s="985"/>
      <c r="AB54" s="985"/>
      <c r="AC54" s="985"/>
      <c r="AD54" s="985"/>
      <c r="AE54" s="985"/>
      <c r="AF54" s="985"/>
      <c r="AG54" s="985"/>
      <c r="AH54" s="985"/>
      <c r="AI54" s="985"/>
      <c r="AJ54" s="985"/>
      <c r="AK54" s="985"/>
      <c r="AL54" s="985"/>
      <c r="AM54" s="985"/>
      <c r="AN54" s="985"/>
      <c r="AO54" s="985"/>
      <c r="AP54" s="985"/>
      <c r="AQ54" s="985"/>
      <c r="AR54" s="985"/>
      <c r="AS54" s="985"/>
      <c r="AT54" s="985"/>
      <c r="AU54" s="985"/>
      <c r="AV54" s="985"/>
      <c r="AW54" s="985"/>
      <c r="AX54" s="985"/>
      <c r="AY54" s="985"/>
      <c r="AZ54" s="985"/>
      <c r="BA54" s="985"/>
      <c r="BB54" s="985"/>
      <c r="BC54" s="985"/>
      <c r="BD54" s="985"/>
      <c r="BE54" s="985"/>
      <c r="BF54" s="985"/>
      <c r="BG54" s="985"/>
      <c r="BH54" s="985"/>
      <c r="BI54" s="985"/>
      <c r="BJ54" s="985"/>
      <c r="BK54" s="985"/>
      <c r="BL54" s="985"/>
      <c r="BM54" s="985"/>
      <c r="BN54" s="985"/>
      <c r="BO54" s="985"/>
      <c r="BP54" s="985"/>
      <c r="BQ54" s="985"/>
      <c r="BR54" s="985"/>
      <c r="BS54" s="985"/>
      <c r="BT54" s="985"/>
      <c r="BU54" s="985"/>
      <c r="BV54" s="985"/>
      <c r="BW54" s="985"/>
      <c r="BX54" s="985"/>
      <c r="BY54" s="985"/>
      <c r="BZ54" s="985"/>
      <c r="CA54" s="985"/>
      <c r="CB54" s="985"/>
      <c r="CC54" s="985"/>
      <c r="CD54" s="1064"/>
      <c r="CE54" s="1062"/>
      <c r="CF54" s="1062"/>
      <c r="CG54" s="1062"/>
      <c r="CH54" s="1062"/>
      <c r="CI54" s="1062"/>
      <c r="CK54" s="989"/>
      <c r="CL54" s="989"/>
      <c r="CM54" s="989"/>
      <c r="CN54" s="989"/>
      <c r="CO54" s="989"/>
      <c r="CP54" s="989"/>
    </row>
    <row r="55" spans="3:94" x14ac:dyDescent="0.3">
      <c r="C55" s="985"/>
      <c r="D55" s="985"/>
      <c r="E55" s="985"/>
      <c r="F55" s="985"/>
      <c r="G55" s="985"/>
      <c r="H55" s="985"/>
      <c r="I55" s="985"/>
      <c r="J55" s="985"/>
      <c r="K55" s="985"/>
      <c r="L55" s="985"/>
      <c r="M55" s="985"/>
      <c r="N55" s="985"/>
      <c r="O55" s="985"/>
      <c r="P55" s="985"/>
      <c r="Q55" s="985"/>
      <c r="R55" s="985"/>
      <c r="S55" s="985"/>
      <c r="T55" s="985"/>
      <c r="U55" s="985"/>
      <c r="V55" s="985"/>
      <c r="W55" s="985"/>
      <c r="X55" s="985"/>
      <c r="Y55" s="985"/>
      <c r="Z55" s="985"/>
      <c r="AA55" s="985"/>
      <c r="AB55" s="985"/>
      <c r="AC55" s="985"/>
      <c r="AD55" s="985"/>
      <c r="AE55" s="985"/>
      <c r="AF55" s="985"/>
      <c r="AG55" s="985"/>
      <c r="AH55" s="985"/>
      <c r="AI55" s="985"/>
      <c r="AJ55" s="985"/>
      <c r="AK55" s="985"/>
      <c r="AL55" s="985"/>
      <c r="AM55" s="985"/>
      <c r="AN55" s="985"/>
      <c r="AO55" s="985"/>
      <c r="AP55" s="985"/>
      <c r="AQ55" s="985"/>
      <c r="AR55" s="985"/>
      <c r="AS55" s="985"/>
      <c r="AT55" s="985"/>
      <c r="AU55" s="985"/>
      <c r="AV55" s="985"/>
      <c r="AW55" s="985"/>
      <c r="AX55" s="985"/>
      <c r="AY55" s="985"/>
      <c r="AZ55" s="985"/>
      <c r="BA55" s="985"/>
      <c r="BB55" s="985"/>
      <c r="BC55" s="985"/>
      <c r="BD55" s="985"/>
      <c r="BE55" s="985"/>
      <c r="BF55" s="985"/>
      <c r="BG55" s="985"/>
      <c r="BH55" s="985"/>
      <c r="BI55" s="985"/>
      <c r="BJ55" s="985"/>
      <c r="BK55" s="985"/>
      <c r="BL55" s="985"/>
      <c r="BM55" s="985"/>
      <c r="BN55" s="985"/>
      <c r="BO55" s="985"/>
      <c r="BP55" s="985"/>
      <c r="BQ55" s="985"/>
      <c r="BR55" s="985"/>
      <c r="BS55" s="985"/>
      <c r="BT55" s="985"/>
      <c r="BU55" s="985"/>
      <c r="BV55" s="985"/>
      <c r="BW55" s="985"/>
      <c r="BX55" s="985"/>
      <c r="BY55" s="985"/>
      <c r="BZ55" s="985"/>
      <c r="CA55" s="985"/>
      <c r="CB55" s="985"/>
      <c r="CC55" s="985"/>
      <c r="CD55" s="1063"/>
      <c r="CE55" s="1062"/>
      <c r="CF55" s="1062"/>
      <c r="CG55" s="1062"/>
      <c r="CH55" s="1062"/>
      <c r="CI55" s="1062"/>
      <c r="CK55" s="989"/>
      <c r="CL55" s="989"/>
      <c r="CM55" s="989"/>
      <c r="CN55" s="989"/>
      <c r="CO55" s="989"/>
      <c r="CP55" s="989"/>
    </row>
    <row r="56" spans="3:94" x14ac:dyDescent="0.3">
      <c r="C56" s="985"/>
      <c r="D56" s="985"/>
      <c r="E56" s="985"/>
      <c r="F56" s="985"/>
      <c r="G56" s="985"/>
      <c r="H56" s="985"/>
      <c r="I56" s="985"/>
      <c r="J56" s="985"/>
      <c r="K56" s="985"/>
      <c r="L56" s="985"/>
      <c r="M56" s="985"/>
      <c r="N56" s="985"/>
      <c r="O56" s="985"/>
      <c r="P56" s="985"/>
      <c r="Q56" s="985"/>
      <c r="R56" s="985"/>
      <c r="S56" s="985"/>
      <c r="T56" s="985"/>
      <c r="U56" s="985"/>
      <c r="V56" s="985"/>
      <c r="W56" s="985"/>
      <c r="X56" s="985"/>
      <c r="Y56" s="985"/>
      <c r="Z56" s="985"/>
      <c r="AA56" s="985"/>
      <c r="AB56" s="985"/>
      <c r="AC56" s="985"/>
      <c r="AD56" s="985"/>
      <c r="AE56" s="985"/>
      <c r="AF56" s="985"/>
      <c r="AG56" s="985"/>
      <c r="AH56" s="985"/>
      <c r="AI56" s="985"/>
      <c r="AJ56" s="985"/>
      <c r="AK56" s="985"/>
      <c r="AL56" s="985"/>
      <c r="AM56" s="985"/>
      <c r="AN56" s="985"/>
      <c r="AO56" s="985"/>
      <c r="AP56" s="985"/>
      <c r="AQ56" s="985"/>
      <c r="AR56" s="985"/>
      <c r="AS56" s="985"/>
      <c r="AT56" s="985"/>
      <c r="AU56" s="985"/>
      <c r="AV56" s="985"/>
      <c r="AW56" s="985"/>
      <c r="AX56" s="985"/>
      <c r="AY56" s="985"/>
      <c r="AZ56" s="985"/>
      <c r="BA56" s="985"/>
      <c r="BB56" s="985"/>
      <c r="BC56" s="985"/>
      <c r="BD56" s="985"/>
      <c r="BE56" s="985"/>
      <c r="BF56" s="985"/>
      <c r="BG56" s="985"/>
      <c r="BH56" s="985"/>
      <c r="BI56" s="985"/>
      <c r="BJ56" s="985"/>
      <c r="BK56" s="985"/>
      <c r="BL56" s="985"/>
      <c r="BM56" s="985"/>
      <c r="BN56" s="985"/>
      <c r="BO56" s="985"/>
      <c r="BP56" s="985"/>
      <c r="BQ56" s="985"/>
      <c r="BR56" s="985"/>
      <c r="BS56" s="985"/>
      <c r="BT56" s="985"/>
      <c r="BU56" s="985"/>
      <c r="BV56" s="985"/>
      <c r="BW56" s="985"/>
      <c r="BX56" s="985"/>
      <c r="BY56" s="985"/>
      <c r="BZ56" s="985"/>
      <c r="CA56" s="985"/>
      <c r="CB56" s="985"/>
      <c r="CC56" s="985"/>
      <c r="CD56" s="1063"/>
      <c r="CE56" s="1062"/>
      <c r="CF56" s="1062"/>
      <c r="CG56" s="1062"/>
      <c r="CH56" s="1062"/>
      <c r="CI56" s="1062"/>
      <c r="CK56" s="989"/>
      <c r="CL56" s="989"/>
      <c r="CM56" s="989"/>
      <c r="CN56" s="989"/>
      <c r="CO56" s="989"/>
      <c r="CP56" s="989"/>
    </row>
    <row r="57" spans="3:94" x14ac:dyDescent="0.3">
      <c r="C57" s="985"/>
      <c r="D57" s="985"/>
      <c r="E57" s="985"/>
      <c r="F57" s="985"/>
      <c r="G57" s="985"/>
      <c r="H57" s="985"/>
      <c r="I57" s="985"/>
      <c r="J57" s="985"/>
      <c r="K57" s="985"/>
      <c r="L57" s="985"/>
      <c r="M57" s="985"/>
      <c r="N57" s="985"/>
      <c r="O57" s="985"/>
      <c r="P57" s="985"/>
      <c r="Q57" s="985"/>
      <c r="R57" s="985"/>
      <c r="S57" s="985"/>
      <c r="T57" s="985"/>
      <c r="U57" s="985"/>
      <c r="V57" s="985"/>
      <c r="W57" s="985"/>
      <c r="X57" s="985"/>
      <c r="Y57" s="985"/>
      <c r="Z57" s="985"/>
      <c r="AA57" s="985"/>
      <c r="AB57" s="985"/>
      <c r="AC57" s="985"/>
      <c r="AD57" s="985"/>
      <c r="AE57" s="985"/>
      <c r="AF57" s="985"/>
      <c r="AG57" s="985"/>
      <c r="AH57" s="985"/>
      <c r="AI57" s="985"/>
      <c r="AJ57" s="985"/>
      <c r="AK57" s="985"/>
      <c r="AL57" s="985"/>
      <c r="AM57" s="985"/>
      <c r="AN57" s="985"/>
      <c r="AO57" s="985"/>
      <c r="AP57" s="985"/>
      <c r="AQ57" s="985"/>
      <c r="AR57" s="985"/>
      <c r="AS57" s="985"/>
      <c r="AT57" s="985"/>
      <c r="AU57" s="985"/>
      <c r="AV57" s="985"/>
      <c r="AW57" s="985"/>
      <c r="AX57" s="985"/>
      <c r="AY57" s="985"/>
      <c r="AZ57" s="985"/>
      <c r="BA57" s="985"/>
      <c r="BB57" s="985"/>
      <c r="BC57" s="985"/>
      <c r="BD57" s="985"/>
      <c r="BE57" s="985"/>
      <c r="BF57" s="985"/>
      <c r="BG57" s="985"/>
      <c r="BH57" s="985"/>
      <c r="BI57" s="985"/>
      <c r="BJ57" s="985"/>
      <c r="BK57" s="985"/>
      <c r="BL57" s="985"/>
      <c r="BM57" s="985"/>
      <c r="BN57" s="985"/>
      <c r="BO57" s="985"/>
      <c r="BP57" s="985"/>
      <c r="BQ57" s="985"/>
      <c r="BR57" s="985"/>
      <c r="BS57" s="985"/>
      <c r="BT57" s="985"/>
      <c r="BU57" s="985"/>
      <c r="BV57" s="985"/>
      <c r="BW57" s="985"/>
      <c r="BX57" s="985"/>
      <c r="BY57" s="985"/>
      <c r="BZ57" s="985"/>
      <c r="CA57" s="985"/>
      <c r="CB57" s="985"/>
      <c r="CC57" s="985"/>
      <c r="CD57" s="1063"/>
      <c r="CE57" s="1062"/>
      <c r="CF57" s="1062"/>
      <c r="CG57" s="1062"/>
      <c r="CH57" s="1062"/>
      <c r="CI57" s="1062"/>
      <c r="CK57" s="989"/>
      <c r="CL57" s="989"/>
      <c r="CM57" s="989"/>
      <c r="CN57" s="989"/>
      <c r="CO57" s="989"/>
      <c r="CP57" s="989"/>
    </row>
    <row r="58" spans="3:94" x14ac:dyDescent="0.3">
      <c r="C58" s="985"/>
      <c r="D58" s="985"/>
      <c r="E58" s="985"/>
      <c r="F58" s="985"/>
      <c r="G58" s="985"/>
      <c r="H58" s="985"/>
      <c r="I58" s="985"/>
      <c r="J58" s="985"/>
      <c r="K58" s="985"/>
      <c r="L58" s="985"/>
      <c r="M58" s="985"/>
      <c r="N58" s="985"/>
      <c r="O58" s="985"/>
      <c r="P58" s="985"/>
      <c r="Q58" s="985"/>
      <c r="R58" s="985"/>
      <c r="S58" s="985"/>
      <c r="T58" s="985"/>
      <c r="U58" s="985"/>
      <c r="V58" s="985"/>
      <c r="W58" s="985"/>
      <c r="X58" s="985"/>
      <c r="Y58" s="985"/>
      <c r="Z58" s="985"/>
      <c r="AA58" s="985"/>
      <c r="AB58" s="985"/>
      <c r="AC58" s="985"/>
      <c r="AD58" s="985"/>
      <c r="AE58" s="985"/>
      <c r="AF58" s="985"/>
      <c r="AG58" s="985"/>
      <c r="AH58" s="985"/>
      <c r="AI58" s="985"/>
      <c r="AJ58" s="985"/>
      <c r="AK58" s="985"/>
      <c r="AL58" s="985"/>
      <c r="AM58" s="985"/>
      <c r="AN58" s="985"/>
      <c r="AO58" s="985"/>
      <c r="AP58" s="985"/>
      <c r="AQ58" s="985"/>
      <c r="AR58" s="985"/>
      <c r="AS58" s="985"/>
      <c r="AT58" s="985"/>
      <c r="AU58" s="985"/>
      <c r="AV58" s="985"/>
      <c r="AW58" s="985"/>
      <c r="AX58" s="985"/>
      <c r="AY58" s="985"/>
      <c r="AZ58" s="985"/>
      <c r="BA58" s="985"/>
      <c r="BB58" s="985"/>
      <c r="BC58" s="985"/>
      <c r="BD58" s="985"/>
      <c r="BE58" s="985"/>
      <c r="BF58" s="985"/>
      <c r="BG58" s="985"/>
      <c r="BH58" s="985"/>
      <c r="BI58" s="985"/>
      <c r="BJ58" s="985"/>
      <c r="BK58" s="985"/>
      <c r="BL58" s="985"/>
      <c r="BM58" s="985"/>
      <c r="BN58" s="985"/>
      <c r="BO58" s="985"/>
      <c r="BP58" s="985"/>
      <c r="BQ58" s="985"/>
      <c r="BR58" s="985"/>
      <c r="BS58" s="985"/>
      <c r="BT58" s="985"/>
      <c r="BU58" s="985"/>
      <c r="BV58" s="985"/>
      <c r="BW58" s="985"/>
      <c r="BX58" s="985"/>
      <c r="BY58" s="985"/>
      <c r="BZ58" s="985"/>
      <c r="CA58" s="985"/>
      <c r="CB58" s="985"/>
      <c r="CC58" s="985"/>
      <c r="CD58" s="1063"/>
      <c r="CE58" s="1062"/>
      <c r="CF58" s="1062"/>
      <c r="CG58" s="1062"/>
      <c r="CH58" s="1062"/>
      <c r="CI58" s="1062"/>
      <c r="CK58" s="989"/>
      <c r="CL58" s="989"/>
      <c r="CM58" s="989"/>
      <c r="CN58" s="989"/>
      <c r="CO58" s="989"/>
      <c r="CP58" s="989"/>
    </row>
    <row r="59" spans="3:94" x14ac:dyDescent="0.3">
      <c r="C59" s="985"/>
      <c r="D59" s="985"/>
      <c r="E59" s="985"/>
      <c r="F59" s="985"/>
      <c r="G59" s="985"/>
      <c r="H59" s="985"/>
      <c r="I59" s="985"/>
      <c r="J59" s="985"/>
      <c r="K59" s="985"/>
      <c r="L59" s="985"/>
      <c r="M59" s="985"/>
      <c r="N59" s="985"/>
      <c r="O59" s="985"/>
      <c r="P59" s="985"/>
      <c r="Q59" s="985"/>
      <c r="R59" s="985"/>
      <c r="S59" s="985"/>
      <c r="T59" s="985"/>
      <c r="U59" s="985"/>
      <c r="V59" s="985"/>
      <c r="W59" s="985"/>
      <c r="X59" s="985"/>
      <c r="Y59" s="985"/>
      <c r="Z59" s="985"/>
      <c r="AA59" s="985"/>
      <c r="AB59" s="985"/>
      <c r="AC59" s="985"/>
      <c r="AD59" s="985"/>
      <c r="AE59" s="985"/>
      <c r="AF59" s="985"/>
      <c r="AG59" s="985"/>
      <c r="AH59" s="985"/>
      <c r="AI59" s="985"/>
      <c r="AJ59" s="985"/>
      <c r="AK59" s="985"/>
      <c r="AL59" s="985"/>
      <c r="AM59" s="985"/>
      <c r="AN59" s="985"/>
      <c r="AO59" s="985"/>
      <c r="AP59" s="985"/>
      <c r="AQ59" s="985"/>
      <c r="AR59" s="985"/>
      <c r="AS59" s="985"/>
      <c r="AT59" s="985"/>
      <c r="AU59" s="985"/>
      <c r="AV59" s="985"/>
      <c r="AW59" s="985"/>
      <c r="AX59" s="985"/>
      <c r="AY59" s="985"/>
      <c r="AZ59" s="985"/>
      <c r="BA59" s="985"/>
      <c r="BB59" s="985"/>
      <c r="BC59" s="985"/>
      <c r="BD59" s="985"/>
      <c r="BE59" s="985"/>
      <c r="BF59" s="985"/>
      <c r="BG59" s="985"/>
      <c r="BH59" s="985"/>
      <c r="BI59" s="985"/>
      <c r="BJ59" s="985"/>
      <c r="BK59" s="985"/>
      <c r="BL59" s="985"/>
      <c r="BM59" s="985"/>
      <c r="BN59" s="985"/>
      <c r="BO59" s="985"/>
      <c r="BP59" s="985"/>
      <c r="BQ59" s="985"/>
      <c r="BR59" s="985"/>
      <c r="BS59" s="985"/>
      <c r="BT59" s="985"/>
      <c r="BU59" s="985"/>
      <c r="BV59" s="985"/>
      <c r="BW59" s="985"/>
      <c r="BX59" s="985"/>
      <c r="BY59" s="985"/>
      <c r="BZ59" s="985"/>
      <c r="CA59" s="985"/>
      <c r="CB59" s="985"/>
      <c r="CC59" s="985"/>
      <c r="CD59" s="1063"/>
      <c r="CE59" s="1062"/>
      <c r="CF59" s="1062"/>
      <c r="CG59" s="1062"/>
      <c r="CH59" s="1062"/>
      <c r="CI59" s="1062"/>
      <c r="CK59" s="989"/>
      <c r="CL59" s="989"/>
      <c r="CM59" s="989"/>
      <c r="CN59" s="989"/>
      <c r="CO59" s="989"/>
      <c r="CP59" s="989"/>
    </row>
    <row r="60" spans="3:94" x14ac:dyDescent="0.3">
      <c r="C60" s="985"/>
      <c r="D60" s="985"/>
      <c r="E60" s="985"/>
      <c r="F60" s="985"/>
      <c r="G60" s="985"/>
      <c r="H60" s="985"/>
      <c r="I60" s="985"/>
      <c r="J60" s="985"/>
      <c r="K60" s="985"/>
      <c r="L60" s="985"/>
      <c r="M60" s="985"/>
      <c r="N60" s="985"/>
      <c r="O60" s="985"/>
      <c r="P60" s="985"/>
      <c r="Q60" s="985"/>
      <c r="R60" s="985"/>
      <c r="S60" s="985"/>
      <c r="T60" s="985"/>
      <c r="U60" s="985"/>
      <c r="V60" s="985"/>
      <c r="W60" s="985"/>
      <c r="X60" s="985"/>
      <c r="Y60" s="985"/>
      <c r="Z60" s="985"/>
      <c r="AA60" s="985"/>
      <c r="AB60" s="985"/>
      <c r="AC60" s="985"/>
      <c r="AD60" s="985"/>
      <c r="AE60" s="985"/>
      <c r="AF60" s="985"/>
      <c r="AG60" s="985"/>
      <c r="AH60" s="985"/>
      <c r="AI60" s="985"/>
      <c r="AJ60" s="985"/>
      <c r="AK60" s="985"/>
      <c r="AL60" s="985"/>
      <c r="AM60" s="985"/>
      <c r="AN60" s="985"/>
      <c r="AO60" s="985"/>
      <c r="AP60" s="985"/>
      <c r="AQ60" s="985"/>
      <c r="AR60" s="985"/>
      <c r="AS60" s="985"/>
      <c r="AT60" s="985"/>
      <c r="AU60" s="985"/>
      <c r="AV60" s="985"/>
      <c r="AW60" s="985"/>
      <c r="AX60" s="985"/>
      <c r="AY60" s="985"/>
      <c r="AZ60" s="985"/>
      <c r="BA60" s="985"/>
      <c r="BB60" s="985"/>
      <c r="BC60" s="985"/>
      <c r="BD60" s="985"/>
      <c r="BE60" s="985"/>
      <c r="BF60" s="985"/>
      <c r="BG60" s="985"/>
      <c r="BH60" s="985"/>
      <c r="BI60" s="985"/>
      <c r="BJ60" s="985"/>
      <c r="BK60" s="985"/>
      <c r="BL60" s="985"/>
      <c r="BM60" s="985"/>
      <c r="BN60" s="985"/>
      <c r="BO60" s="985"/>
      <c r="BP60" s="985"/>
      <c r="BQ60" s="985"/>
      <c r="BR60" s="985"/>
      <c r="BS60" s="985"/>
      <c r="BT60" s="985"/>
      <c r="BU60" s="985"/>
      <c r="BV60" s="985"/>
      <c r="BW60" s="985"/>
      <c r="BX60" s="985"/>
      <c r="BY60" s="985"/>
      <c r="BZ60" s="985"/>
      <c r="CA60" s="985"/>
      <c r="CB60" s="985"/>
      <c r="CC60" s="985"/>
      <c r="CD60" s="1063"/>
      <c r="CE60" s="1062"/>
      <c r="CF60" s="1062"/>
      <c r="CG60" s="1062"/>
      <c r="CH60" s="1062"/>
      <c r="CI60" s="1062"/>
      <c r="CK60" s="989"/>
      <c r="CL60" s="989"/>
      <c r="CM60" s="989"/>
      <c r="CN60" s="989"/>
      <c r="CO60" s="989"/>
      <c r="CP60" s="989"/>
    </row>
    <row r="61" spans="3:94" x14ac:dyDescent="0.3">
      <c r="C61" s="985"/>
      <c r="D61" s="985"/>
      <c r="E61" s="985"/>
      <c r="F61" s="985"/>
      <c r="G61" s="985"/>
      <c r="H61" s="985"/>
      <c r="I61" s="985"/>
      <c r="J61" s="985"/>
      <c r="K61" s="985"/>
      <c r="L61" s="985"/>
      <c r="M61" s="985"/>
      <c r="N61" s="985"/>
      <c r="O61" s="985"/>
      <c r="P61" s="985"/>
      <c r="Q61" s="985"/>
      <c r="R61" s="985"/>
      <c r="S61" s="985"/>
      <c r="T61" s="985"/>
      <c r="U61" s="985"/>
      <c r="V61" s="985"/>
      <c r="W61" s="985"/>
      <c r="X61" s="985"/>
      <c r="Y61" s="985"/>
      <c r="Z61" s="985"/>
      <c r="AA61" s="985"/>
      <c r="AB61" s="985"/>
      <c r="AC61" s="985"/>
      <c r="AD61" s="985"/>
      <c r="AE61" s="985"/>
      <c r="AF61" s="985"/>
      <c r="AG61" s="985"/>
      <c r="AH61" s="985"/>
      <c r="AI61" s="985"/>
      <c r="AJ61" s="985"/>
      <c r="AK61" s="985"/>
      <c r="AL61" s="985"/>
      <c r="AM61" s="985"/>
      <c r="AN61" s="985"/>
      <c r="AO61" s="985"/>
      <c r="AP61" s="985"/>
      <c r="AQ61" s="985"/>
      <c r="AR61" s="985"/>
      <c r="AS61" s="985"/>
      <c r="AT61" s="985"/>
      <c r="AU61" s="985"/>
      <c r="AV61" s="985"/>
      <c r="AW61" s="985"/>
      <c r="AX61" s="985"/>
      <c r="AY61" s="985"/>
      <c r="AZ61" s="985"/>
      <c r="BA61" s="985"/>
      <c r="BB61" s="985"/>
      <c r="BC61" s="985"/>
      <c r="BD61" s="985"/>
      <c r="BE61" s="985"/>
      <c r="BF61" s="985"/>
      <c r="BG61" s="985"/>
      <c r="BH61" s="985"/>
      <c r="BI61" s="985"/>
      <c r="BJ61" s="985"/>
      <c r="BK61" s="985"/>
      <c r="BL61" s="985"/>
      <c r="BM61" s="985"/>
      <c r="BN61" s="985"/>
      <c r="BO61" s="985"/>
      <c r="BP61" s="985"/>
      <c r="BQ61" s="985"/>
      <c r="BR61" s="985"/>
      <c r="BS61" s="985"/>
      <c r="BT61" s="985"/>
      <c r="BU61" s="985"/>
      <c r="BV61" s="985"/>
      <c r="BW61" s="985"/>
      <c r="BX61" s="985"/>
      <c r="BY61" s="985"/>
      <c r="BZ61" s="985"/>
      <c r="CA61" s="985"/>
      <c r="CB61" s="985"/>
      <c r="CC61" s="985"/>
      <c r="CD61" s="1063"/>
      <c r="CE61" s="1062"/>
      <c r="CF61" s="1062"/>
      <c r="CG61" s="1062"/>
      <c r="CH61" s="1062"/>
      <c r="CI61" s="1062"/>
      <c r="CK61" s="989"/>
      <c r="CL61" s="989"/>
      <c r="CM61" s="989"/>
      <c r="CN61" s="989"/>
      <c r="CO61" s="989"/>
      <c r="CP61" s="989"/>
    </row>
    <row r="62" spans="3:94" x14ac:dyDescent="0.3">
      <c r="C62" s="985"/>
      <c r="D62" s="985"/>
      <c r="E62" s="985"/>
      <c r="F62" s="985"/>
      <c r="G62" s="985"/>
      <c r="H62" s="985"/>
      <c r="I62" s="985"/>
      <c r="J62" s="985"/>
      <c r="K62" s="985"/>
      <c r="L62" s="985"/>
      <c r="M62" s="985"/>
      <c r="N62" s="985"/>
      <c r="O62" s="985"/>
      <c r="P62" s="985"/>
      <c r="Q62" s="985"/>
      <c r="R62" s="985"/>
      <c r="S62" s="985"/>
      <c r="T62" s="985"/>
      <c r="U62" s="985"/>
      <c r="V62" s="985"/>
      <c r="W62" s="985"/>
      <c r="X62" s="985"/>
      <c r="Y62" s="985"/>
      <c r="Z62" s="985"/>
      <c r="AA62" s="985"/>
      <c r="AB62" s="985"/>
      <c r="AC62" s="985"/>
      <c r="AD62" s="985"/>
      <c r="AE62" s="985"/>
      <c r="AF62" s="985"/>
      <c r="AG62" s="985"/>
      <c r="AH62" s="985"/>
      <c r="AI62" s="985"/>
      <c r="AJ62" s="985"/>
      <c r="AK62" s="985"/>
      <c r="AL62" s="985"/>
      <c r="AM62" s="985"/>
      <c r="AN62" s="985"/>
      <c r="AO62" s="985"/>
      <c r="AP62" s="985"/>
      <c r="AQ62" s="985"/>
      <c r="AR62" s="985"/>
      <c r="AS62" s="985"/>
      <c r="AT62" s="985"/>
      <c r="AU62" s="985"/>
      <c r="AV62" s="985"/>
      <c r="AW62" s="985"/>
      <c r="AX62" s="985"/>
      <c r="AY62" s="985"/>
      <c r="AZ62" s="985"/>
      <c r="BA62" s="985"/>
      <c r="BB62" s="985"/>
      <c r="BC62" s="985"/>
      <c r="BD62" s="985"/>
      <c r="BE62" s="985"/>
      <c r="BF62" s="985"/>
      <c r="BG62" s="985"/>
      <c r="BH62" s="985"/>
      <c r="BI62" s="985"/>
      <c r="BJ62" s="985"/>
      <c r="BK62" s="985"/>
      <c r="BL62" s="985"/>
      <c r="BM62" s="985"/>
      <c r="BN62" s="985"/>
      <c r="BO62" s="985"/>
      <c r="BP62" s="985"/>
      <c r="BQ62" s="985"/>
      <c r="BR62" s="985"/>
      <c r="BS62" s="985"/>
      <c r="BT62" s="985"/>
      <c r="BU62" s="985"/>
      <c r="BV62" s="985"/>
      <c r="BW62" s="985"/>
      <c r="BX62" s="985"/>
      <c r="BY62" s="985"/>
      <c r="BZ62" s="985"/>
      <c r="CA62" s="985"/>
      <c r="CB62" s="985"/>
      <c r="CC62" s="985"/>
      <c r="CD62" s="1063"/>
      <c r="CE62" s="1062"/>
      <c r="CF62" s="1062"/>
      <c r="CG62" s="1062"/>
      <c r="CH62" s="1062"/>
      <c r="CI62" s="1062"/>
      <c r="CK62" s="989"/>
      <c r="CL62" s="989"/>
      <c r="CM62" s="989"/>
      <c r="CN62" s="989"/>
      <c r="CO62" s="989"/>
      <c r="CP62" s="989"/>
    </row>
    <row r="63" spans="3:94" x14ac:dyDescent="0.3">
      <c r="C63" s="985"/>
      <c r="D63" s="985"/>
      <c r="E63" s="985"/>
      <c r="F63" s="985"/>
      <c r="G63" s="985"/>
      <c r="H63" s="985"/>
      <c r="I63" s="985"/>
      <c r="J63" s="985"/>
      <c r="K63" s="985"/>
      <c r="L63" s="985"/>
      <c r="M63" s="985"/>
      <c r="N63" s="985"/>
      <c r="O63" s="985"/>
      <c r="P63" s="985"/>
      <c r="Q63" s="985"/>
      <c r="R63" s="985"/>
      <c r="S63" s="985"/>
      <c r="T63" s="985"/>
      <c r="U63" s="985"/>
      <c r="V63" s="985"/>
      <c r="W63" s="985"/>
      <c r="X63" s="985"/>
      <c r="Y63" s="985"/>
      <c r="Z63" s="985"/>
      <c r="AA63" s="985"/>
      <c r="AB63" s="985"/>
      <c r="AC63" s="985"/>
      <c r="AD63" s="985"/>
      <c r="AE63" s="985"/>
      <c r="AF63" s="985"/>
      <c r="AG63" s="985"/>
      <c r="AH63" s="985"/>
      <c r="AI63" s="985"/>
      <c r="AJ63" s="985"/>
      <c r="AK63" s="985"/>
      <c r="AL63" s="985"/>
      <c r="AM63" s="985"/>
      <c r="AN63" s="985"/>
      <c r="AO63" s="985"/>
      <c r="AP63" s="985"/>
      <c r="AQ63" s="985"/>
      <c r="AR63" s="985"/>
      <c r="AS63" s="985"/>
      <c r="AT63" s="985"/>
      <c r="AU63" s="985"/>
      <c r="AV63" s="985"/>
      <c r="AW63" s="985"/>
      <c r="AX63" s="985"/>
      <c r="AY63" s="985"/>
      <c r="AZ63" s="985"/>
      <c r="BA63" s="985"/>
      <c r="BB63" s="985"/>
      <c r="BC63" s="985"/>
      <c r="BD63" s="985"/>
      <c r="BE63" s="985"/>
      <c r="BF63" s="985"/>
      <c r="BG63" s="985"/>
      <c r="BH63" s="985"/>
      <c r="BI63" s="985"/>
      <c r="BJ63" s="985"/>
      <c r="BK63" s="985"/>
      <c r="BL63" s="985"/>
      <c r="BM63" s="985"/>
      <c r="BN63" s="985"/>
      <c r="BO63" s="985"/>
      <c r="BP63" s="985"/>
      <c r="BQ63" s="985"/>
      <c r="BR63" s="985"/>
      <c r="BS63" s="985"/>
      <c r="BT63" s="985"/>
      <c r="BU63" s="985"/>
      <c r="BV63" s="985"/>
      <c r="BW63" s="985"/>
      <c r="BX63" s="985"/>
      <c r="BY63" s="985"/>
      <c r="BZ63" s="985"/>
      <c r="CA63" s="985"/>
      <c r="CB63" s="985"/>
      <c r="CC63" s="985"/>
      <c r="CD63" s="1063"/>
      <c r="CE63" s="1062"/>
      <c r="CF63" s="1062"/>
      <c r="CG63" s="1062"/>
      <c r="CH63" s="1062"/>
      <c r="CI63" s="1062"/>
      <c r="CK63" s="989"/>
      <c r="CL63" s="989"/>
      <c r="CM63" s="989"/>
      <c r="CN63" s="989"/>
      <c r="CO63" s="989"/>
      <c r="CP63" s="989"/>
    </row>
    <row r="64" spans="3:94" x14ac:dyDescent="0.3">
      <c r="C64" s="985"/>
      <c r="D64" s="985"/>
      <c r="E64" s="985"/>
      <c r="F64" s="985"/>
      <c r="G64" s="985"/>
      <c r="H64" s="985"/>
      <c r="I64" s="985"/>
      <c r="J64" s="985"/>
      <c r="K64" s="985"/>
      <c r="L64" s="985"/>
      <c r="M64" s="985"/>
      <c r="N64" s="985"/>
      <c r="O64" s="985"/>
      <c r="P64" s="985"/>
      <c r="Q64" s="985"/>
      <c r="R64" s="985"/>
      <c r="S64" s="985"/>
      <c r="T64" s="985"/>
      <c r="U64" s="985"/>
      <c r="V64" s="985"/>
      <c r="W64" s="985"/>
      <c r="X64" s="985"/>
      <c r="Y64" s="985"/>
      <c r="Z64" s="985"/>
      <c r="AA64" s="985"/>
      <c r="AB64" s="985"/>
      <c r="AC64" s="985"/>
      <c r="AD64" s="985"/>
      <c r="AE64" s="985"/>
      <c r="AF64" s="985"/>
      <c r="AG64" s="985"/>
      <c r="AH64" s="985"/>
      <c r="AI64" s="985"/>
      <c r="AJ64" s="985"/>
      <c r="AK64" s="985"/>
      <c r="AL64" s="985"/>
      <c r="AM64" s="985"/>
      <c r="AN64" s="985"/>
      <c r="AO64" s="985"/>
      <c r="AP64" s="985"/>
      <c r="AQ64" s="985"/>
      <c r="AR64" s="985"/>
      <c r="AS64" s="985"/>
      <c r="AT64" s="985"/>
      <c r="AU64" s="985"/>
      <c r="AV64" s="985"/>
      <c r="AW64" s="985"/>
      <c r="AX64" s="985"/>
      <c r="AY64" s="985"/>
      <c r="AZ64" s="985"/>
      <c r="BA64" s="985"/>
      <c r="BB64" s="985"/>
      <c r="BC64" s="985"/>
      <c r="BD64" s="985"/>
      <c r="BE64" s="985"/>
      <c r="BF64" s="985"/>
      <c r="BG64" s="985"/>
      <c r="BH64" s="985"/>
      <c r="BI64" s="985"/>
      <c r="BJ64" s="985"/>
      <c r="BK64" s="985"/>
      <c r="BL64" s="985"/>
      <c r="BM64" s="985"/>
      <c r="BN64" s="985"/>
      <c r="BO64" s="985"/>
      <c r="BP64" s="985"/>
      <c r="BQ64" s="985"/>
      <c r="BR64" s="985"/>
      <c r="BS64" s="985"/>
      <c r="BT64" s="985"/>
      <c r="BU64" s="985"/>
      <c r="BV64" s="985"/>
      <c r="BW64" s="985"/>
      <c r="BX64" s="985"/>
      <c r="BY64" s="985"/>
      <c r="BZ64" s="985"/>
      <c r="CA64" s="985"/>
      <c r="CB64" s="985"/>
      <c r="CC64" s="985"/>
      <c r="CD64" s="1063"/>
      <c r="CE64" s="1062"/>
      <c r="CF64" s="1062"/>
      <c r="CG64" s="1062"/>
      <c r="CH64" s="1062"/>
      <c r="CI64" s="1062"/>
      <c r="CK64" s="989"/>
      <c r="CL64" s="989"/>
      <c r="CM64" s="989"/>
      <c r="CN64" s="989"/>
      <c r="CO64" s="989"/>
      <c r="CP64" s="989"/>
    </row>
    <row r="65" spans="3:94" x14ac:dyDescent="0.3">
      <c r="C65" s="985"/>
      <c r="D65" s="985"/>
      <c r="E65" s="985"/>
      <c r="F65" s="985"/>
      <c r="G65" s="985"/>
      <c r="H65" s="985"/>
      <c r="I65" s="985"/>
      <c r="J65" s="985"/>
      <c r="K65" s="985"/>
      <c r="L65" s="985"/>
      <c r="M65" s="985"/>
      <c r="N65" s="985"/>
      <c r="O65" s="985"/>
      <c r="P65" s="985"/>
      <c r="Q65" s="985"/>
      <c r="R65" s="985"/>
      <c r="S65" s="985"/>
      <c r="T65" s="985"/>
      <c r="U65" s="985"/>
      <c r="V65" s="985"/>
      <c r="W65" s="985"/>
      <c r="X65" s="985"/>
      <c r="Y65" s="985"/>
      <c r="Z65" s="985"/>
      <c r="AA65" s="985"/>
      <c r="AB65" s="985"/>
      <c r="AC65" s="985"/>
      <c r="AD65" s="985"/>
      <c r="AE65" s="985"/>
      <c r="AF65" s="985"/>
      <c r="AG65" s="985"/>
      <c r="AH65" s="985"/>
      <c r="AI65" s="985"/>
      <c r="AJ65" s="985"/>
      <c r="AK65" s="985"/>
      <c r="AL65" s="985"/>
      <c r="AM65" s="985"/>
      <c r="AN65" s="985"/>
      <c r="AO65" s="985"/>
      <c r="AP65" s="985"/>
      <c r="AQ65" s="985"/>
      <c r="AR65" s="985"/>
      <c r="AS65" s="985"/>
      <c r="AT65" s="985"/>
      <c r="AU65" s="985"/>
      <c r="AV65" s="985"/>
      <c r="AW65" s="985"/>
      <c r="AX65" s="985"/>
      <c r="AY65" s="985"/>
      <c r="AZ65" s="985"/>
      <c r="BA65" s="985"/>
      <c r="BB65" s="985"/>
      <c r="BC65" s="985"/>
      <c r="BD65" s="985"/>
      <c r="BE65" s="985"/>
      <c r="BF65" s="985"/>
      <c r="BG65" s="985"/>
      <c r="BH65" s="985"/>
      <c r="BI65" s="985"/>
      <c r="BJ65" s="985"/>
      <c r="BK65" s="985"/>
      <c r="BL65" s="985"/>
      <c r="BM65" s="985"/>
      <c r="BN65" s="985"/>
      <c r="BO65" s="985"/>
      <c r="BP65" s="985"/>
      <c r="BQ65" s="985"/>
      <c r="BR65" s="985"/>
      <c r="BS65" s="985"/>
      <c r="BT65" s="985"/>
      <c r="BU65" s="985"/>
      <c r="BV65" s="985"/>
      <c r="BW65" s="985"/>
      <c r="BX65" s="985"/>
      <c r="BY65" s="985"/>
      <c r="BZ65" s="985"/>
      <c r="CA65" s="985"/>
      <c r="CB65" s="985"/>
      <c r="CC65" s="985"/>
      <c r="CD65" s="1063"/>
      <c r="CE65" s="1062"/>
      <c r="CF65" s="1062"/>
      <c r="CG65" s="1062"/>
      <c r="CH65" s="1062"/>
      <c r="CI65" s="1062"/>
      <c r="CK65" s="989"/>
      <c r="CL65" s="989"/>
      <c r="CM65" s="989"/>
      <c r="CN65" s="989"/>
      <c r="CO65" s="989"/>
      <c r="CP65" s="989"/>
    </row>
    <row r="66" spans="3:94" x14ac:dyDescent="0.3">
      <c r="C66" s="985"/>
      <c r="D66" s="985"/>
      <c r="E66" s="985"/>
      <c r="F66" s="985"/>
      <c r="G66" s="985"/>
      <c r="H66" s="985"/>
      <c r="I66" s="985"/>
      <c r="J66" s="985"/>
      <c r="K66" s="985"/>
      <c r="L66" s="985"/>
      <c r="M66" s="985"/>
      <c r="N66" s="985"/>
      <c r="O66" s="985"/>
      <c r="P66" s="985"/>
      <c r="Q66" s="985"/>
      <c r="R66" s="985"/>
      <c r="S66" s="985"/>
      <c r="T66" s="985"/>
      <c r="U66" s="985"/>
      <c r="V66" s="985"/>
      <c r="W66" s="985"/>
      <c r="X66" s="985"/>
      <c r="Y66" s="985"/>
      <c r="Z66" s="985"/>
      <c r="AA66" s="985"/>
      <c r="AB66" s="985"/>
      <c r="AC66" s="985"/>
      <c r="AD66" s="985"/>
      <c r="AE66" s="985"/>
      <c r="AF66" s="985"/>
      <c r="AG66" s="985"/>
      <c r="AH66" s="985"/>
      <c r="AI66" s="985"/>
      <c r="AJ66" s="985"/>
      <c r="AK66" s="985"/>
      <c r="AL66" s="985"/>
      <c r="AM66" s="985"/>
      <c r="AN66" s="985"/>
      <c r="AO66" s="985"/>
      <c r="AP66" s="985"/>
      <c r="AQ66" s="985"/>
      <c r="AR66" s="985"/>
      <c r="AS66" s="985"/>
      <c r="AT66" s="985"/>
      <c r="AU66" s="985"/>
      <c r="AV66" s="985"/>
      <c r="AW66" s="985"/>
      <c r="AX66" s="985"/>
      <c r="AY66" s="985"/>
      <c r="AZ66" s="985"/>
      <c r="BA66" s="985"/>
      <c r="BB66" s="985"/>
      <c r="BC66" s="985"/>
      <c r="BD66" s="985"/>
      <c r="BE66" s="985"/>
      <c r="BF66" s="985"/>
      <c r="BG66" s="985"/>
      <c r="BH66" s="985"/>
      <c r="BI66" s="985"/>
      <c r="BJ66" s="985"/>
      <c r="BK66" s="985"/>
      <c r="BL66" s="985"/>
      <c r="BM66" s="985"/>
      <c r="BN66" s="985"/>
      <c r="BO66" s="985"/>
      <c r="BP66" s="985"/>
      <c r="BQ66" s="985"/>
      <c r="BR66" s="985"/>
      <c r="BS66" s="985"/>
      <c r="BT66" s="985"/>
      <c r="BU66" s="985"/>
      <c r="BV66" s="985"/>
      <c r="BW66" s="985"/>
      <c r="BX66" s="985"/>
      <c r="BY66" s="985"/>
      <c r="BZ66" s="985"/>
      <c r="CA66" s="985"/>
      <c r="CB66" s="985"/>
      <c r="CC66" s="985"/>
      <c r="CD66" s="1063"/>
      <c r="CE66" s="1062"/>
      <c r="CF66" s="1062"/>
      <c r="CG66" s="1062"/>
      <c r="CH66" s="1062"/>
      <c r="CI66" s="1062"/>
      <c r="CK66" s="989"/>
      <c r="CL66" s="989"/>
      <c r="CM66" s="989"/>
      <c r="CN66" s="989"/>
      <c r="CO66" s="989"/>
      <c r="CP66" s="989"/>
    </row>
    <row r="67" spans="3:94" x14ac:dyDescent="0.3">
      <c r="C67" s="985"/>
      <c r="D67" s="985"/>
      <c r="E67" s="985"/>
      <c r="F67" s="985"/>
      <c r="G67" s="985"/>
      <c r="H67" s="985"/>
      <c r="I67" s="985"/>
      <c r="J67" s="985"/>
      <c r="K67" s="985"/>
      <c r="L67" s="985"/>
      <c r="M67" s="985"/>
      <c r="N67" s="985"/>
      <c r="O67" s="985"/>
      <c r="P67" s="985"/>
      <c r="Q67" s="985"/>
      <c r="R67" s="985"/>
      <c r="S67" s="985"/>
      <c r="T67" s="985"/>
      <c r="U67" s="985"/>
      <c r="V67" s="985"/>
      <c r="W67" s="985"/>
      <c r="X67" s="985"/>
      <c r="Y67" s="985"/>
      <c r="Z67" s="985"/>
      <c r="AA67" s="985"/>
      <c r="AB67" s="985"/>
      <c r="AC67" s="985"/>
      <c r="AD67" s="985"/>
      <c r="AE67" s="985"/>
      <c r="AF67" s="985"/>
      <c r="AG67" s="985"/>
      <c r="AH67" s="985"/>
      <c r="AI67" s="985"/>
      <c r="AJ67" s="985"/>
      <c r="AK67" s="985"/>
      <c r="AL67" s="985"/>
      <c r="AM67" s="985"/>
      <c r="AN67" s="985"/>
      <c r="AO67" s="985"/>
      <c r="AP67" s="985"/>
      <c r="AQ67" s="985"/>
      <c r="AR67" s="985"/>
      <c r="AS67" s="985"/>
      <c r="AT67" s="985"/>
      <c r="AU67" s="985"/>
      <c r="AV67" s="985"/>
      <c r="AW67" s="985"/>
      <c r="AX67" s="985"/>
      <c r="AY67" s="985"/>
      <c r="AZ67" s="985"/>
      <c r="BA67" s="985"/>
      <c r="BB67" s="985"/>
      <c r="BC67" s="985"/>
      <c r="BD67" s="985"/>
      <c r="BE67" s="985"/>
      <c r="BF67" s="985"/>
      <c r="BG67" s="985"/>
      <c r="BH67" s="985"/>
      <c r="BI67" s="985"/>
      <c r="BJ67" s="985"/>
      <c r="BK67" s="985"/>
      <c r="BL67" s="985"/>
      <c r="BM67" s="985"/>
      <c r="BN67" s="985"/>
      <c r="BO67" s="985"/>
      <c r="BP67" s="985"/>
      <c r="BQ67" s="985"/>
      <c r="BR67" s="985"/>
      <c r="BS67" s="985"/>
      <c r="BT67" s="985"/>
      <c r="BU67" s="985"/>
      <c r="BV67" s="985"/>
      <c r="BW67" s="985"/>
      <c r="BX67" s="985"/>
      <c r="BY67" s="985"/>
      <c r="BZ67" s="985"/>
      <c r="CA67" s="985"/>
      <c r="CB67" s="985"/>
      <c r="CC67" s="985"/>
      <c r="CD67" s="1063"/>
      <c r="CE67" s="1062"/>
      <c r="CF67" s="1062"/>
      <c r="CG67" s="1062"/>
      <c r="CH67" s="1062"/>
      <c r="CI67" s="1062"/>
      <c r="CK67" s="989"/>
      <c r="CL67" s="989"/>
      <c r="CM67" s="989"/>
      <c r="CN67" s="989"/>
      <c r="CO67" s="989"/>
      <c r="CP67" s="989"/>
    </row>
    <row r="68" spans="3:94" x14ac:dyDescent="0.3">
      <c r="C68" s="985"/>
      <c r="D68" s="985"/>
      <c r="E68" s="985"/>
      <c r="F68" s="985"/>
      <c r="G68" s="985"/>
      <c r="H68" s="985"/>
      <c r="I68" s="985"/>
      <c r="J68" s="985"/>
      <c r="K68" s="985"/>
      <c r="L68" s="985"/>
      <c r="M68" s="985"/>
      <c r="N68" s="985"/>
      <c r="O68" s="985"/>
      <c r="P68" s="985"/>
      <c r="Q68" s="985"/>
      <c r="R68" s="985"/>
      <c r="S68" s="985"/>
      <c r="T68" s="985"/>
      <c r="U68" s="985"/>
      <c r="V68" s="985"/>
      <c r="W68" s="985"/>
      <c r="X68" s="985"/>
      <c r="Y68" s="985"/>
      <c r="Z68" s="985"/>
      <c r="AA68" s="985"/>
      <c r="AB68" s="985"/>
      <c r="AC68" s="985"/>
      <c r="AD68" s="985"/>
      <c r="AE68" s="985"/>
      <c r="AF68" s="985"/>
      <c r="AG68" s="985"/>
      <c r="AH68" s="985"/>
      <c r="AI68" s="985"/>
      <c r="AJ68" s="985"/>
      <c r="AK68" s="985"/>
      <c r="AL68" s="985"/>
      <c r="AM68" s="985"/>
      <c r="AN68" s="985"/>
      <c r="AO68" s="985"/>
      <c r="AP68" s="985"/>
      <c r="AQ68" s="985"/>
      <c r="AR68" s="985"/>
      <c r="AS68" s="985"/>
      <c r="AT68" s="985"/>
      <c r="AU68" s="985"/>
      <c r="AV68" s="985"/>
      <c r="AW68" s="985"/>
      <c r="AX68" s="985"/>
      <c r="AY68" s="985"/>
      <c r="AZ68" s="985"/>
      <c r="BA68" s="985"/>
      <c r="BB68" s="985"/>
      <c r="BC68" s="985"/>
      <c r="BD68" s="985"/>
      <c r="BE68" s="985"/>
      <c r="BF68" s="985"/>
      <c r="BG68" s="985"/>
      <c r="BH68" s="985"/>
      <c r="BI68" s="985"/>
      <c r="BJ68" s="985"/>
      <c r="BK68" s="985"/>
      <c r="BL68" s="985"/>
      <c r="BM68" s="985"/>
      <c r="BN68" s="985"/>
      <c r="BO68" s="985"/>
      <c r="BP68" s="985"/>
      <c r="BQ68" s="985"/>
      <c r="BR68" s="985"/>
      <c r="BS68" s="985"/>
      <c r="BT68" s="985"/>
      <c r="BU68" s="985"/>
      <c r="BV68" s="985"/>
      <c r="BW68" s="985"/>
      <c r="BX68" s="985"/>
      <c r="BY68" s="985"/>
      <c r="BZ68" s="985"/>
      <c r="CA68" s="985"/>
      <c r="CB68" s="985"/>
      <c r="CC68" s="985"/>
      <c r="CD68" s="1063"/>
      <c r="CE68" s="1062"/>
      <c r="CF68" s="1062"/>
      <c r="CG68" s="1062"/>
      <c r="CH68" s="1062"/>
      <c r="CI68" s="1062"/>
      <c r="CK68" s="989"/>
      <c r="CL68" s="989"/>
      <c r="CM68" s="989"/>
      <c r="CN68" s="989"/>
      <c r="CO68" s="989"/>
      <c r="CP68" s="989"/>
    </row>
    <row r="69" spans="3:94" x14ac:dyDescent="0.3">
      <c r="C69" s="985"/>
      <c r="D69" s="985"/>
      <c r="E69" s="985"/>
      <c r="F69" s="985"/>
      <c r="G69" s="985"/>
      <c r="H69" s="985"/>
      <c r="I69" s="985"/>
      <c r="J69" s="985"/>
      <c r="K69" s="985"/>
      <c r="L69" s="985"/>
      <c r="M69" s="985"/>
      <c r="N69" s="985"/>
      <c r="O69" s="985"/>
      <c r="P69" s="985"/>
      <c r="Q69" s="985"/>
      <c r="R69" s="985"/>
      <c r="S69" s="985"/>
      <c r="T69" s="985"/>
      <c r="U69" s="985"/>
      <c r="V69" s="985"/>
      <c r="W69" s="985"/>
      <c r="X69" s="985"/>
      <c r="Y69" s="985"/>
      <c r="Z69" s="985"/>
      <c r="AA69" s="985"/>
      <c r="AB69" s="985"/>
      <c r="AC69" s="985"/>
      <c r="AD69" s="985"/>
      <c r="AE69" s="985"/>
      <c r="AF69" s="985"/>
      <c r="AG69" s="985"/>
      <c r="AH69" s="985"/>
      <c r="AI69" s="985"/>
      <c r="AJ69" s="985"/>
      <c r="AK69" s="985"/>
      <c r="AL69" s="985"/>
      <c r="AM69" s="985"/>
      <c r="AN69" s="985"/>
      <c r="AO69" s="985"/>
      <c r="AP69" s="985"/>
      <c r="AQ69" s="985"/>
      <c r="AR69" s="985"/>
      <c r="AS69" s="985"/>
      <c r="AT69" s="985"/>
      <c r="AU69" s="985"/>
      <c r="AV69" s="985"/>
      <c r="AW69" s="985"/>
      <c r="AX69" s="985"/>
      <c r="AY69" s="985"/>
      <c r="AZ69" s="985"/>
      <c r="BA69" s="985"/>
      <c r="BB69" s="985"/>
      <c r="BC69" s="985"/>
      <c r="BD69" s="985"/>
      <c r="BE69" s="985"/>
      <c r="BF69" s="985"/>
      <c r="BG69" s="985"/>
      <c r="BH69" s="985"/>
      <c r="BI69" s="985"/>
      <c r="BJ69" s="985"/>
      <c r="BK69" s="985"/>
      <c r="BL69" s="985"/>
      <c r="BM69" s="985"/>
      <c r="BN69" s="985"/>
      <c r="BO69" s="985"/>
      <c r="BP69" s="985"/>
      <c r="BQ69" s="985"/>
      <c r="BR69" s="985"/>
      <c r="BS69" s="985"/>
      <c r="BT69" s="985"/>
      <c r="BU69" s="985"/>
      <c r="BV69" s="985"/>
      <c r="BW69" s="985"/>
      <c r="BX69" s="985"/>
      <c r="BY69" s="985"/>
      <c r="BZ69" s="985"/>
      <c r="CA69" s="985"/>
      <c r="CB69" s="985"/>
      <c r="CC69" s="985"/>
      <c r="CD69" s="1063"/>
      <c r="CE69" s="1062"/>
      <c r="CF69" s="1062"/>
      <c r="CG69" s="1062"/>
      <c r="CH69" s="1062"/>
      <c r="CI69" s="1062"/>
      <c r="CK69" s="989"/>
      <c r="CL69" s="989"/>
      <c r="CM69" s="989"/>
      <c r="CN69" s="989"/>
      <c r="CO69" s="989"/>
      <c r="CP69" s="989"/>
    </row>
    <row r="70" spans="3:94" x14ac:dyDescent="0.3">
      <c r="C70" s="985"/>
      <c r="D70" s="985">
        <v>2123342783</v>
      </c>
      <c r="E70" s="985"/>
      <c r="F70" s="985"/>
      <c r="G70" s="985"/>
      <c r="H70" s="985"/>
      <c r="I70" s="985"/>
      <c r="J70" s="985"/>
      <c r="K70" s="985"/>
      <c r="L70" s="985"/>
      <c r="M70" s="985"/>
      <c r="N70" s="985"/>
      <c r="O70" s="985"/>
      <c r="P70" s="985"/>
      <c r="Q70" s="985"/>
      <c r="R70" s="985"/>
      <c r="S70" s="985"/>
      <c r="T70" s="985"/>
      <c r="U70" s="985"/>
      <c r="V70" s="985"/>
      <c r="W70" s="985"/>
      <c r="X70" s="985"/>
      <c r="Y70" s="985"/>
      <c r="Z70" s="985"/>
      <c r="AA70" s="985"/>
      <c r="AB70" s="985"/>
      <c r="AC70" s="985"/>
      <c r="AD70" s="985"/>
      <c r="AE70" s="985"/>
      <c r="AF70" s="985"/>
      <c r="AG70" s="985"/>
      <c r="AH70" s="985"/>
      <c r="AI70" s="985"/>
      <c r="AJ70" s="985"/>
      <c r="AK70" s="985"/>
      <c r="AL70" s="985"/>
      <c r="AM70" s="985"/>
      <c r="AN70" s="985"/>
      <c r="AO70" s="985"/>
      <c r="AP70" s="985"/>
      <c r="AQ70" s="985"/>
      <c r="AR70" s="985"/>
      <c r="AS70" s="985"/>
      <c r="AT70" s="985"/>
      <c r="AU70" s="985"/>
      <c r="AV70" s="985"/>
      <c r="AW70" s="985"/>
      <c r="AX70" s="985"/>
      <c r="AY70" s="985"/>
      <c r="AZ70" s="985"/>
      <c r="BA70" s="985"/>
      <c r="BB70" s="985"/>
      <c r="BC70" s="985"/>
      <c r="BD70" s="985"/>
      <c r="BE70" s="985"/>
      <c r="BF70" s="985"/>
      <c r="BG70" s="985"/>
      <c r="BH70" s="985"/>
      <c r="BI70" s="985"/>
      <c r="BJ70" s="985"/>
      <c r="BK70" s="985"/>
      <c r="BL70" s="985"/>
      <c r="BM70" s="985"/>
      <c r="BN70" s="985"/>
      <c r="BO70" s="985"/>
      <c r="BP70" s="985"/>
      <c r="BQ70" s="985"/>
      <c r="BR70" s="985"/>
      <c r="BS70" s="985"/>
      <c r="BT70" s="985"/>
      <c r="BU70" s="985"/>
      <c r="BV70" s="985"/>
      <c r="BW70" s="985"/>
      <c r="BX70" s="985"/>
      <c r="BY70" s="985"/>
      <c r="BZ70" s="985"/>
      <c r="CA70" s="985"/>
      <c r="CB70" s="985"/>
      <c r="CC70" s="985"/>
      <c r="CD70" s="1063"/>
      <c r="CE70" s="1062"/>
      <c r="CF70" s="1062"/>
      <c r="CG70" s="1062"/>
      <c r="CH70" s="1062"/>
      <c r="CI70" s="1062"/>
      <c r="CK70" s="989"/>
      <c r="CL70" s="989"/>
      <c r="CM70" s="989"/>
      <c r="CN70" s="989"/>
      <c r="CO70" s="989"/>
      <c r="CP70" s="989"/>
    </row>
    <row r="71" spans="3:94" x14ac:dyDescent="0.3">
      <c r="C71" s="985"/>
      <c r="D71" s="985"/>
      <c r="E71" s="985"/>
      <c r="F71" s="985"/>
      <c r="G71" s="985"/>
      <c r="H71" s="985"/>
      <c r="I71" s="985"/>
      <c r="J71" s="985"/>
      <c r="K71" s="985"/>
      <c r="L71" s="985"/>
      <c r="M71" s="985"/>
      <c r="N71" s="985"/>
      <c r="O71" s="985"/>
      <c r="P71" s="985"/>
      <c r="Q71" s="985"/>
      <c r="R71" s="985"/>
      <c r="S71" s="985"/>
      <c r="T71" s="985"/>
      <c r="U71" s="985"/>
      <c r="V71" s="985"/>
      <c r="W71" s="985"/>
      <c r="X71" s="985"/>
      <c r="Y71" s="985"/>
      <c r="Z71" s="985"/>
      <c r="AA71" s="985"/>
      <c r="AB71" s="985"/>
      <c r="AC71" s="985"/>
      <c r="AD71" s="985"/>
      <c r="AE71" s="985"/>
      <c r="AF71" s="985"/>
      <c r="AG71" s="985"/>
      <c r="AH71" s="985"/>
      <c r="AI71" s="985"/>
      <c r="AJ71" s="985"/>
      <c r="AK71" s="985"/>
      <c r="AL71" s="985"/>
      <c r="AM71" s="985"/>
      <c r="AN71" s="985"/>
      <c r="AO71" s="985"/>
      <c r="AP71" s="985"/>
      <c r="AQ71" s="985"/>
      <c r="AR71" s="985"/>
      <c r="AS71" s="985"/>
      <c r="AT71" s="985"/>
      <c r="AU71" s="985"/>
      <c r="AV71" s="985"/>
      <c r="AW71" s="985"/>
      <c r="AX71" s="985"/>
      <c r="AY71" s="985"/>
      <c r="AZ71" s="985"/>
      <c r="BA71" s="985"/>
      <c r="BB71" s="985"/>
      <c r="BC71" s="985"/>
      <c r="BD71" s="985"/>
      <c r="BE71" s="985"/>
      <c r="BF71" s="985"/>
      <c r="BG71" s="985"/>
      <c r="BH71" s="985"/>
      <c r="BI71" s="985"/>
      <c r="BJ71" s="985"/>
      <c r="BK71" s="985"/>
      <c r="BL71" s="985"/>
      <c r="BM71" s="985"/>
      <c r="BN71" s="985"/>
      <c r="BO71" s="985"/>
      <c r="BP71" s="985"/>
      <c r="BQ71" s="985"/>
      <c r="BR71" s="985"/>
      <c r="BS71" s="985"/>
      <c r="BT71" s="985"/>
      <c r="BU71" s="985"/>
      <c r="BV71" s="985"/>
      <c r="BW71" s="985"/>
      <c r="BX71" s="985"/>
      <c r="BY71" s="985"/>
      <c r="BZ71" s="985"/>
      <c r="CA71" s="985"/>
      <c r="CB71" s="985"/>
      <c r="CC71" s="985"/>
      <c r="CD71" s="1063"/>
      <c r="CE71" s="1062"/>
      <c r="CF71" s="1062"/>
      <c r="CG71" s="1062"/>
      <c r="CH71" s="1062"/>
      <c r="CI71" s="1062"/>
      <c r="CK71" s="989"/>
      <c r="CL71" s="989"/>
      <c r="CM71" s="989"/>
      <c r="CN71" s="989"/>
      <c r="CO71" s="989"/>
      <c r="CP71" s="989"/>
    </row>
    <row r="72" spans="3:94" x14ac:dyDescent="0.3">
      <c r="C72" s="985"/>
      <c r="D72" s="985"/>
      <c r="E72" s="985"/>
      <c r="F72" s="985"/>
      <c r="G72" s="985"/>
      <c r="H72" s="985"/>
      <c r="I72" s="985"/>
      <c r="J72" s="985"/>
      <c r="K72" s="985"/>
      <c r="L72" s="985"/>
      <c r="M72" s="985"/>
      <c r="N72" s="985"/>
      <c r="O72" s="985"/>
      <c r="P72" s="985"/>
      <c r="Q72" s="985"/>
      <c r="R72" s="985"/>
      <c r="S72" s="985"/>
      <c r="T72" s="985"/>
      <c r="U72" s="985"/>
      <c r="V72" s="985"/>
      <c r="W72" s="985"/>
      <c r="X72" s="985"/>
      <c r="Y72" s="985"/>
      <c r="Z72" s="985"/>
      <c r="AA72" s="985"/>
      <c r="AB72" s="985"/>
      <c r="AC72" s="985"/>
      <c r="AD72" s="985"/>
      <c r="AE72" s="985"/>
      <c r="AF72" s="985"/>
      <c r="AG72" s="985"/>
      <c r="AH72" s="985"/>
      <c r="AI72" s="985"/>
      <c r="AJ72" s="985"/>
      <c r="AK72" s="985"/>
      <c r="AL72" s="985"/>
      <c r="AM72" s="985"/>
      <c r="AN72" s="985"/>
      <c r="AO72" s="985"/>
      <c r="AP72" s="985"/>
      <c r="AQ72" s="985"/>
      <c r="AR72" s="985"/>
      <c r="AS72" s="985"/>
      <c r="AT72" s="985"/>
      <c r="AU72" s="985"/>
      <c r="AV72" s="985"/>
      <c r="AW72" s="985"/>
      <c r="AX72" s="985"/>
      <c r="AY72" s="985"/>
      <c r="AZ72" s="985"/>
      <c r="BA72" s="985"/>
      <c r="BB72" s="985"/>
      <c r="BC72" s="985"/>
      <c r="BD72" s="985"/>
      <c r="BE72" s="985"/>
      <c r="BF72" s="985"/>
      <c r="BG72" s="985"/>
      <c r="BH72" s="985"/>
      <c r="BI72" s="985"/>
      <c r="BJ72" s="985"/>
      <c r="BK72" s="985"/>
      <c r="BL72" s="985"/>
      <c r="BM72" s="985"/>
      <c r="BN72" s="985"/>
      <c r="BO72" s="985"/>
      <c r="BP72" s="985"/>
      <c r="BQ72" s="985"/>
      <c r="BR72" s="985"/>
      <c r="BS72" s="985"/>
      <c r="BT72" s="985"/>
      <c r="BU72" s="985"/>
      <c r="BV72" s="985"/>
      <c r="BW72" s="985"/>
      <c r="BX72" s="985"/>
      <c r="BY72" s="985"/>
      <c r="BZ72" s="985"/>
      <c r="CA72" s="985"/>
      <c r="CB72" s="985"/>
      <c r="CC72" s="985"/>
      <c r="CD72" s="1063"/>
      <c r="CE72" s="1062"/>
      <c r="CF72" s="1062"/>
      <c r="CG72" s="1062"/>
      <c r="CH72" s="1062"/>
      <c r="CI72" s="1062"/>
      <c r="CK72" s="989"/>
      <c r="CL72" s="989"/>
      <c r="CM72" s="989"/>
      <c r="CN72" s="989"/>
    </row>
    <row r="73" spans="3:94" x14ac:dyDescent="0.3">
      <c r="CD73" s="1065"/>
    </row>
  </sheetData>
  <phoneticPr fontId="5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K73"/>
  <sheetViews>
    <sheetView topLeftCell="BM1" workbookViewId="0">
      <selection activeCell="D13" sqref="D13"/>
    </sheetView>
  </sheetViews>
  <sheetFormatPr defaultRowHeight="16.5" x14ac:dyDescent="0.3"/>
  <cols>
    <col min="4" max="4" width="16.25" bestFit="1" customWidth="1"/>
    <col min="5" max="10" width="12.875" bestFit="1" customWidth="1"/>
    <col min="11" max="11" width="15.375" bestFit="1" customWidth="1"/>
    <col min="12" max="17" width="12.875" bestFit="1" customWidth="1"/>
    <col min="18" max="18" width="15.375" bestFit="1" customWidth="1"/>
    <col min="19" max="24" width="12.875" bestFit="1" customWidth="1"/>
    <col min="25" max="25" width="15.375" bestFit="1" customWidth="1"/>
    <col min="26" max="26" width="14.75" bestFit="1" customWidth="1"/>
    <col min="27" max="31" width="12.875" bestFit="1" customWidth="1"/>
    <col min="32" max="32" width="15.375" bestFit="1" customWidth="1"/>
    <col min="33" max="38" width="12.875" bestFit="1" customWidth="1"/>
    <col min="39" max="39" width="15.375" bestFit="1" customWidth="1"/>
    <col min="40" max="45" width="14.25" bestFit="1" customWidth="1"/>
    <col min="46" max="46" width="15.375" bestFit="1" customWidth="1"/>
    <col min="47" max="52" width="14.25" bestFit="1" customWidth="1"/>
    <col min="53" max="53" width="15.375" bestFit="1" customWidth="1"/>
    <col min="54" max="66" width="14.25" bestFit="1" customWidth="1"/>
    <col min="67" max="67" width="15.375" bestFit="1" customWidth="1"/>
    <col min="68" max="79" width="14.25" bestFit="1" customWidth="1"/>
    <col min="80" max="80" width="8.125" bestFit="1" customWidth="1"/>
    <col min="81" max="82" width="8.5" bestFit="1" customWidth="1"/>
    <col min="83" max="84" width="8.25" bestFit="1" customWidth="1"/>
  </cols>
  <sheetData>
    <row r="2" spans="2:89" ht="26.25" x14ac:dyDescent="0.3">
      <c r="B2" s="1008" t="s">
        <v>594</v>
      </c>
      <c r="C2" s="1008"/>
      <c r="D2" s="1008"/>
      <c r="E2" s="1008"/>
      <c r="F2" s="1008"/>
      <c r="G2" s="1008"/>
      <c r="H2" s="1008"/>
      <c r="I2" s="1008"/>
      <c r="J2" s="1008"/>
      <c r="K2" s="1008"/>
      <c r="L2" s="1008"/>
      <c r="M2" s="1008"/>
      <c r="N2" s="1008"/>
      <c r="O2" s="1008"/>
      <c r="P2" s="1008"/>
      <c r="Q2" s="1008"/>
      <c r="R2" s="1008"/>
      <c r="S2" s="1008"/>
      <c r="T2" s="1008"/>
      <c r="U2" s="1008"/>
      <c r="V2" s="1008"/>
      <c r="W2" s="1008"/>
      <c r="X2" s="1008"/>
      <c r="Y2" s="1008"/>
      <c r="Z2" s="1008"/>
      <c r="AA2" s="1008"/>
      <c r="AB2" s="1008"/>
      <c r="AC2" s="1008"/>
      <c r="AD2" s="1008"/>
      <c r="AE2" s="1008"/>
      <c r="AF2" s="1008"/>
      <c r="AG2" s="1008"/>
      <c r="AH2" s="1008"/>
      <c r="AI2" s="1008"/>
      <c r="AJ2" s="1008"/>
      <c r="AK2" s="1008"/>
      <c r="AL2" s="1008"/>
      <c r="AM2" s="1008"/>
      <c r="AN2" s="1008"/>
      <c r="AO2" s="1008"/>
      <c r="AP2" s="1008"/>
      <c r="AQ2" s="1008"/>
      <c r="AR2" s="1008"/>
      <c r="AS2" s="1008"/>
      <c r="AT2" s="1008"/>
      <c r="AU2" s="1008"/>
      <c r="AV2" s="1008"/>
      <c r="AW2" s="1008"/>
      <c r="AX2" s="1008"/>
      <c r="AY2" s="1008"/>
      <c r="AZ2" s="1008"/>
      <c r="BA2" s="1008"/>
      <c r="BB2" s="1008"/>
      <c r="BC2" s="1008"/>
      <c r="BD2" s="1008"/>
      <c r="BE2" s="1008"/>
      <c r="BF2" s="1008"/>
      <c r="BG2" s="1008"/>
      <c r="BH2" s="1008"/>
      <c r="BI2" s="1008"/>
      <c r="BJ2" s="1008"/>
      <c r="BK2" s="1008"/>
      <c r="BL2" s="1008"/>
      <c r="BM2" s="1008"/>
      <c r="BN2" s="1008"/>
      <c r="BO2" s="1008"/>
      <c r="BP2" s="1008"/>
      <c r="BQ2" s="1008"/>
      <c r="BR2" s="1008"/>
      <c r="BS2" s="1008"/>
      <c r="BT2" s="1008"/>
      <c r="BU2" s="1008"/>
      <c r="BV2" s="1008"/>
      <c r="BW2" s="1008"/>
      <c r="BX2" s="1008"/>
      <c r="BY2" s="1008"/>
      <c r="BZ2" s="1008"/>
      <c r="CA2" s="1008"/>
      <c r="CB2" s="1008"/>
      <c r="CC2" s="1008"/>
      <c r="CD2" s="1008"/>
      <c r="CE2" s="1008"/>
      <c r="CF2" s="1008"/>
    </row>
    <row r="3" spans="2:89" x14ac:dyDescent="0.3">
      <c r="B3" s="1014" t="s">
        <v>28</v>
      </c>
      <c r="C3" s="1014"/>
      <c r="D3" s="1014"/>
      <c r="E3" s="1014"/>
      <c r="F3" s="1014"/>
      <c r="G3" s="1014"/>
      <c r="H3" s="1014"/>
      <c r="I3" s="1014"/>
      <c r="J3" s="1014"/>
      <c r="K3" s="1014"/>
      <c r="L3" s="1014"/>
      <c r="M3" s="1014"/>
      <c r="N3" s="1014"/>
      <c r="O3" s="1014"/>
      <c r="P3" s="1014"/>
      <c r="Q3" s="1014"/>
      <c r="R3" s="1014"/>
      <c r="S3" s="1014"/>
      <c r="T3" s="1014"/>
      <c r="U3" s="1014"/>
      <c r="V3" s="1014"/>
      <c r="W3" s="1014"/>
      <c r="X3" s="1014"/>
      <c r="Y3" s="1014"/>
      <c r="Z3" s="1014"/>
      <c r="AA3" s="1014"/>
      <c r="AB3" s="1014"/>
      <c r="AC3" s="1014"/>
      <c r="AD3" s="1014"/>
      <c r="AE3" s="1014"/>
      <c r="AF3" s="1014"/>
      <c r="AG3" s="1014"/>
      <c r="AH3" s="1014"/>
      <c r="AI3" s="1014"/>
      <c r="AJ3" s="1014"/>
      <c r="AK3" s="1014"/>
      <c r="AL3" s="1014"/>
      <c r="AM3" s="1014"/>
      <c r="AN3" s="1014"/>
      <c r="AO3" s="1014"/>
      <c r="AP3" s="1014"/>
      <c r="AQ3" s="1014"/>
      <c r="AR3" s="1014"/>
      <c r="AS3" s="1014"/>
      <c r="AT3" s="1014"/>
      <c r="AU3" s="1014"/>
      <c r="AV3" s="1014"/>
      <c r="AW3" s="1014"/>
      <c r="AX3" s="1014"/>
      <c r="AY3" s="1014"/>
      <c r="AZ3" s="1014"/>
      <c r="BA3" s="1014"/>
      <c r="BB3" s="1014"/>
      <c r="BC3" s="1014"/>
      <c r="BD3" s="1014"/>
      <c r="BE3" s="1014"/>
      <c r="BF3" s="1014"/>
      <c r="BG3" s="1014"/>
      <c r="BH3" s="1014"/>
      <c r="BI3" s="1014"/>
      <c r="BJ3" s="1014"/>
      <c r="BK3" s="1014"/>
      <c r="BL3" s="1014"/>
      <c r="BM3" s="1014"/>
      <c r="BN3" s="1014"/>
      <c r="BO3" s="1014"/>
      <c r="BP3" s="1014"/>
      <c r="BQ3" s="1014"/>
      <c r="BR3" s="1014"/>
      <c r="BS3" s="1014"/>
      <c r="BT3" s="1014"/>
      <c r="BU3" s="1014"/>
      <c r="BV3" s="1014"/>
      <c r="BW3" s="1014"/>
      <c r="BX3" s="1014"/>
      <c r="BY3" s="1014"/>
      <c r="BZ3" s="1014"/>
      <c r="CA3" s="1014"/>
      <c r="CB3" s="1014"/>
      <c r="CC3" s="1014"/>
      <c r="CD3" s="1014"/>
      <c r="CE3" s="1014"/>
      <c r="CF3" s="1014"/>
    </row>
    <row r="4" spans="2:89" x14ac:dyDescent="0.3">
      <c r="B4" s="1014" t="s">
        <v>22</v>
      </c>
      <c r="C4" s="1014"/>
      <c r="D4" s="1014"/>
      <c r="E4" s="1014"/>
      <c r="F4" s="1014"/>
      <c r="G4" s="1014"/>
      <c r="H4" s="1014"/>
      <c r="I4" s="1014"/>
      <c r="J4" s="1014"/>
      <c r="K4" s="1014"/>
      <c r="L4" s="1014"/>
      <c r="M4" s="1014"/>
      <c r="N4" s="1014"/>
      <c r="O4" s="1014"/>
      <c r="P4" s="1014"/>
      <c r="Q4" s="1014"/>
      <c r="R4" s="1014"/>
      <c r="S4" s="1014"/>
      <c r="T4" s="1014"/>
      <c r="U4" s="1014"/>
      <c r="V4" s="1014"/>
      <c r="W4" s="1014"/>
      <c r="X4" s="1014"/>
      <c r="Y4" s="1014"/>
      <c r="Z4" s="1014"/>
      <c r="AA4" s="1014"/>
      <c r="AB4" s="1014"/>
      <c r="AC4" s="1014"/>
      <c r="AD4" s="1014"/>
      <c r="AE4" s="1014"/>
      <c r="AF4" s="1014"/>
      <c r="AG4" s="1014"/>
      <c r="AH4" s="1014"/>
      <c r="AI4" s="1014"/>
      <c r="AJ4" s="1014"/>
      <c r="AK4" s="1014"/>
      <c r="AL4" s="1014"/>
      <c r="AM4" s="1014"/>
      <c r="AN4" s="1014"/>
      <c r="AO4" s="1014"/>
      <c r="AP4" s="1014"/>
      <c r="AQ4" s="1014"/>
      <c r="AR4" s="1014"/>
      <c r="AS4" s="1014"/>
      <c r="AT4" s="1014"/>
      <c r="AU4" s="1014"/>
      <c r="AV4" s="1014"/>
      <c r="AW4" s="1014"/>
      <c r="AX4" s="1014"/>
      <c r="AY4" s="1014"/>
      <c r="AZ4" s="1014"/>
      <c r="BA4" s="1014"/>
      <c r="BB4" s="1014"/>
      <c r="BC4" s="1014"/>
      <c r="BD4" s="1014"/>
      <c r="BE4" s="1014"/>
      <c r="BF4" s="1014"/>
      <c r="BG4" s="1014"/>
      <c r="BH4" s="1014"/>
      <c r="BI4" s="1014"/>
      <c r="BJ4" s="1014"/>
      <c r="BK4" s="1014"/>
      <c r="BL4" s="1014"/>
      <c r="BM4" s="1014"/>
      <c r="BN4" s="1014"/>
      <c r="BO4" s="1014"/>
      <c r="BP4" s="1014"/>
      <c r="BQ4" s="1014"/>
      <c r="BR4" s="1014"/>
      <c r="BS4" s="1014"/>
      <c r="BT4" s="1014"/>
      <c r="BU4" s="1014"/>
      <c r="BV4" s="1014"/>
      <c r="BW4" s="1014"/>
      <c r="BX4" s="1014"/>
      <c r="BY4" s="1014"/>
      <c r="BZ4" s="1014"/>
      <c r="CA4" s="1014"/>
      <c r="CB4" s="1014"/>
      <c r="CC4" s="1014"/>
      <c r="CD4" s="1014"/>
      <c r="CE4" s="1014"/>
      <c r="CF4" s="1014"/>
    </row>
    <row r="5" spans="2:89" x14ac:dyDescent="0.3">
      <c r="B5" s="188" t="s">
        <v>748</v>
      </c>
    </row>
    <row r="6" spans="2:89" x14ac:dyDescent="0.3">
      <c r="B6" s="249"/>
      <c r="C6" s="250" t="s">
        <v>182</v>
      </c>
      <c r="D6" s="251" t="s">
        <v>360</v>
      </c>
      <c r="E6" s="253" t="s">
        <v>623</v>
      </c>
      <c r="F6" s="253" t="s">
        <v>602</v>
      </c>
      <c r="G6" s="253" t="s">
        <v>598</v>
      </c>
      <c r="H6" s="253">
        <v>2022.12</v>
      </c>
      <c r="I6" s="252" t="s">
        <v>608</v>
      </c>
      <c r="J6" s="252" t="s">
        <v>611</v>
      </c>
      <c r="K6" s="251" t="s">
        <v>363</v>
      </c>
      <c r="L6" s="252" t="s">
        <v>589</v>
      </c>
      <c r="M6" s="252" t="s">
        <v>586</v>
      </c>
      <c r="N6" s="252" t="s">
        <v>597</v>
      </c>
      <c r="O6" s="252" t="s">
        <v>582</v>
      </c>
      <c r="P6" s="252" t="s">
        <v>670</v>
      </c>
      <c r="Q6" s="252" t="s">
        <v>617</v>
      </c>
      <c r="R6" s="251" t="s">
        <v>634</v>
      </c>
      <c r="S6" s="252" t="s">
        <v>668</v>
      </c>
      <c r="T6" s="252" t="s">
        <v>620</v>
      </c>
      <c r="U6" s="252" t="s">
        <v>632</v>
      </c>
      <c r="V6" s="252" t="s">
        <v>628</v>
      </c>
      <c r="W6" s="252" t="s">
        <v>625</v>
      </c>
      <c r="X6" s="252" t="s">
        <v>640</v>
      </c>
      <c r="Y6" s="251" t="s">
        <v>558</v>
      </c>
      <c r="Z6" s="252" t="s">
        <v>595</v>
      </c>
      <c r="AA6" s="252" t="s">
        <v>635</v>
      </c>
      <c r="AB6" s="252" t="s">
        <v>637</v>
      </c>
      <c r="AC6" s="252" t="s">
        <v>619</v>
      </c>
      <c r="AD6" s="252" t="s">
        <v>626</v>
      </c>
      <c r="AE6" s="252" t="s">
        <v>395</v>
      </c>
      <c r="AF6" s="251" t="s">
        <v>673</v>
      </c>
      <c r="AG6" s="252" t="s">
        <v>642</v>
      </c>
      <c r="AH6" s="252" t="s">
        <v>638</v>
      </c>
      <c r="AI6" s="252" t="s">
        <v>674</v>
      </c>
      <c r="AJ6" s="252" t="s">
        <v>645</v>
      </c>
      <c r="AK6" s="252" t="s">
        <v>629</v>
      </c>
      <c r="AL6" s="252" t="s">
        <v>621</v>
      </c>
      <c r="AM6" s="251" t="s">
        <v>430</v>
      </c>
      <c r="AN6" s="253" t="s">
        <v>627</v>
      </c>
      <c r="AO6" s="253" t="s">
        <v>622</v>
      </c>
      <c r="AP6" s="253" t="s">
        <v>616</v>
      </c>
      <c r="AQ6" s="253" t="s">
        <v>630</v>
      </c>
      <c r="AR6" s="253" t="s">
        <v>631</v>
      </c>
      <c r="AS6" s="253" t="s">
        <v>644</v>
      </c>
      <c r="AT6" s="251" t="s">
        <v>440</v>
      </c>
      <c r="AU6" s="253" t="s">
        <v>624</v>
      </c>
      <c r="AV6" s="253" t="s">
        <v>643</v>
      </c>
      <c r="AW6" s="253" t="s">
        <v>662</v>
      </c>
      <c r="AX6" s="253" t="s">
        <v>452</v>
      </c>
      <c r="AY6" s="253" t="s">
        <v>671</v>
      </c>
      <c r="AZ6" s="254" t="s">
        <v>672</v>
      </c>
      <c r="BA6" s="251" t="s">
        <v>407</v>
      </c>
      <c r="BB6" s="253">
        <v>2019.09</v>
      </c>
      <c r="BC6" s="255">
        <v>2019.08</v>
      </c>
      <c r="BD6" s="255">
        <v>2019.07</v>
      </c>
      <c r="BE6" s="255">
        <v>2019.06</v>
      </c>
      <c r="BF6" s="255" t="s">
        <v>648</v>
      </c>
      <c r="BG6" s="255">
        <v>2019.04</v>
      </c>
      <c r="BH6" s="256" t="s">
        <v>646</v>
      </c>
      <c r="BI6" s="255">
        <v>2019.03</v>
      </c>
      <c r="BJ6" s="255">
        <v>2019.02</v>
      </c>
      <c r="BK6" s="255">
        <v>2019.01</v>
      </c>
      <c r="BL6" s="255" t="s">
        <v>428</v>
      </c>
      <c r="BM6" s="255" t="s">
        <v>657</v>
      </c>
      <c r="BN6" s="255" t="s">
        <v>666</v>
      </c>
      <c r="BO6" s="256" t="s">
        <v>653</v>
      </c>
      <c r="BP6" s="257">
        <v>2018.09</v>
      </c>
      <c r="BQ6" s="257">
        <v>2018.08</v>
      </c>
      <c r="BR6" s="257">
        <v>2018.07</v>
      </c>
      <c r="BS6" s="257">
        <v>2018.06</v>
      </c>
      <c r="BT6" s="258" t="s">
        <v>667</v>
      </c>
      <c r="BU6" s="258" t="s">
        <v>659</v>
      </c>
      <c r="BV6" s="256" t="s">
        <v>421</v>
      </c>
      <c r="BW6" s="257">
        <v>2018.03</v>
      </c>
      <c r="BX6" s="253">
        <v>2018.02</v>
      </c>
      <c r="BY6" s="253">
        <v>2018.01</v>
      </c>
      <c r="BZ6" s="257">
        <v>2017.12</v>
      </c>
      <c r="CA6" s="259">
        <v>2017.11</v>
      </c>
      <c r="CB6" s="260" t="s">
        <v>669</v>
      </c>
      <c r="CC6" s="259">
        <v>2017.09</v>
      </c>
      <c r="CD6" s="259">
        <v>2017.08</v>
      </c>
      <c r="CE6" s="250" t="s">
        <v>365</v>
      </c>
      <c r="CF6" s="250" t="s">
        <v>366</v>
      </c>
      <c r="CG6" s="189"/>
      <c r="CH6" s="261"/>
      <c r="CI6" s="261"/>
      <c r="CJ6" s="262"/>
    </row>
    <row r="7" spans="2:89" x14ac:dyDescent="0.3">
      <c r="B7" s="1012" t="s">
        <v>391</v>
      </c>
      <c r="C7" s="1013"/>
      <c r="D7" s="936">
        <f>SUM(D8:D11)-0.3871</f>
        <v>12502746275.999996</v>
      </c>
      <c r="E7" s="865">
        <f t="shared" ref="E7:E37" si="0">D7-F7-G7-H7-I7-J7</f>
        <v>2031522515.6128998</v>
      </c>
      <c r="F7" s="865">
        <v>2077630634</v>
      </c>
      <c r="G7" s="865">
        <v>2215141448</v>
      </c>
      <c r="H7" s="865">
        <v>2139747585.3870964</v>
      </c>
      <c r="I7" s="865">
        <v>2024612150</v>
      </c>
      <c r="J7" s="865">
        <v>2014091943</v>
      </c>
      <c r="K7" s="864">
        <v>11803652671</v>
      </c>
      <c r="L7" s="865">
        <v>2233159423</v>
      </c>
      <c r="M7" s="865">
        <v>2023026654</v>
      </c>
      <c r="N7" s="865">
        <v>2014358002</v>
      </c>
      <c r="O7" s="865">
        <v>1711889457</v>
      </c>
      <c r="P7" s="865">
        <v>1825190470</v>
      </c>
      <c r="Q7" s="865">
        <v>1996028665</v>
      </c>
      <c r="R7" s="864">
        <v>12007100861.926594</v>
      </c>
      <c r="S7" s="865">
        <v>1981631100.5714262</v>
      </c>
      <c r="T7" s="865">
        <v>1999614032.9999998</v>
      </c>
      <c r="U7" s="865">
        <v>2110978605.9999998</v>
      </c>
      <c r="V7" s="865">
        <v>2042027711.0000007</v>
      </c>
      <c r="W7" s="865">
        <v>1956877203.0000002</v>
      </c>
      <c r="X7" s="865">
        <v>1915972208.3551667</v>
      </c>
      <c r="Y7" s="864">
        <v>10886274050</v>
      </c>
      <c r="Z7" s="865">
        <v>2058338472</v>
      </c>
      <c r="AA7" s="865">
        <v>1896862076</v>
      </c>
      <c r="AB7" s="865">
        <v>1850848646</v>
      </c>
      <c r="AC7" s="865">
        <v>1548710168</v>
      </c>
      <c r="AD7" s="865">
        <v>1745508384</v>
      </c>
      <c r="AE7" s="865">
        <v>1786006304</v>
      </c>
      <c r="AF7" s="864">
        <v>11297809775</v>
      </c>
      <c r="AG7" s="865">
        <v>1738531477</v>
      </c>
      <c r="AH7" s="865">
        <v>1888333523</v>
      </c>
      <c r="AI7" s="865">
        <v>1996424457</v>
      </c>
      <c r="AJ7" s="865">
        <v>2055350915</v>
      </c>
      <c r="AK7" s="865">
        <v>1849087418</v>
      </c>
      <c r="AL7" s="865">
        <v>1770081985</v>
      </c>
      <c r="AM7" s="864">
        <v>10680577911</v>
      </c>
      <c r="AN7" s="866">
        <v>2022685280</v>
      </c>
      <c r="AO7" s="866">
        <v>1820098692</v>
      </c>
      <c r="AP7" s="866">
        <v>1857488238.666666</v>
      </c>
      <c r="AQ7" s="867">
        <v>1549156069.333334</v>
      </c>
      <c r="AR7" s="867">
        <v>1649679899</v>
      </c>
      <c r="AS7" s="867">
        <v>1781469732</v>
      </c>
      <c r="AT7" s="864">
        <v>10982948252</v>
      </c>
      <c r="AU7" s="867">
        <v>1897826128</v>
      </c>
      <c r="AV7" s="867">
        <v>1861419182</v>
      </c>
      <c r="AW7" s="867">
        <v>1952468653</v>
      </c>
      <c r="AX7" s="867">
        <v>1828623548</v>
      </c>
      <c r="AY7" s="867">
        <v>1560871792</v>
      </c>
      <c r="AZ7" s="868">
        <v>1881738949</v>
      </c>
      <c r="BA7" s="864">
        <v>11091646897.333334</v>
      </c>
      <c r="BB7" s="867">
        <v>2063377210.0000005</v>
      </c>
      <c r="BC7" s="869">
        <v>2027810076.0000005</v>
      </c>
      <c r="BD7" s="869">
        <v>2018750990.0000005</v>
      </c>
      <c r="BE7" s="869">
        <v>1764673524.0000005</v>
      </c>
      <c r="BF7" s="869">
        <v>1576831260.3333335</v>
      </c>
      <c r="BG7" s="869">
        <v>1640203837</v>
      </c>
      <c r="BH7" s="869">
        <v>9913377550</v>
      </c>
      <c r="BI7" s="869">
        <v>1733880734</v>
      </c>
      <c r="BJ7" s="869">
        <v>1680258881</v>
      </c>
      <c r="BK7" s="869">
        <v>1750171543</v>
      </c>
      <c r="BL7" s="869">
        <v>1335391796</v>
      </c>
      <c r="BM7" s="869">
        <v>1725487661</v>
      </c>
      <c r="BN7" s="869">
        <v>1688186935</v>
      </c>
      <c r="BO7" s="869">
        <v>10693069719</v>
      </c>
      <c r="BP7" s="869">
        <v>1886304575</v>
      </c>
      <c r="BQ7" s="869">
        <v>1878151356</v>
      </c>
      <c r="BR7" s="869">
        <v>1850545862</v>
      </c>
      <c r="BS7" s="869">
        <v>1772779627</v>
      </c>
      <c r="BT7" s="869">
        <v>1612444950</v>
      </c>
      <c r="BU7" s="869">
        <v>1692843349</v>
      </c>
      <c r="BV7" s="869">
        <v>8351316544</v>
      </c>
      <c r="BW7" s="869">
        <v>1769092903</v>
      </c>
      <c r="BX7" s="867">
        <v>1784962190</v>
      </c>
      <c r="BY7" s="867">
        <v>1899035913</v>
      </c>
      <c r="BZ7" s="869">
        <v>1539068905</v>
      </c>
      <c r="CA7" s="868">
        <v>1359156633</v>
      </c>
      <c r="CB7" s="870">
        <v>0</v>
      </c>
      <c r="CC7" s="870">
        <v>0</v>
      </c>
      <c r="CD7" s="870">
        <v>0</v>
      </c>
      <c r="CE7" s="870">
        <v>0</v>
      </c>
      <c r="CF7" s="869">
        <v>0</v>
      </c>
      <c r="CG7" s="248"/>
      <c r="CH7" s="261"/>
      <c r="CI7" s="261"/>
      <c r="CJ7" s="261"/>
    </row>
    <row r="8" spans="2:89" x14ac:dyDescent="0.3">
      <c r="B8" s="221"/>
      <c r="C8" s="263" t="s">
        <v>507</v>
      </c>
      <c r="D8" s="871">
        <v>6905892575.4516125</v>
      </c>
      <c r="E8" s="872">
        <f t="shared" si="0"/>
        <v>1019637908</v>
      </c>
      <c r="F8" s="872">
        <v>1140827410</v>
      </c>
      <c r="G8" s="872">
        <v>1282396542.4516125</v>
      </c>
      <c r="H8" s="872">
        <v>1226773784</v>
      </c>
      <c r="I8" s="872">
        <v>1122801948</v>
      </c>
      <c r="J8" s="872">
        <v>1113454983</v>
      </c>
      <c r="K8" s="871">
        <v>6375735326</v>
      </c>
      <c r="L8" s="872">
        <v>1313456453</v>
      </c>
      <c r="M8" s="872">
        <v>1100071412</v>
      </c>
      <c r="N8" s="872">
        <v>1103782392</v>
      </c>
      <c r="O8" s="872">
        <v>816777568</v>
      </c>
      <c r="P8" s="872">
        <v>937569911</v>
      </c>
      <c r="Q8" s="872">
        <v>1104077590</v>
      </c>
      <c r="R8" s="871">
        <v>6585069394.96807</v>
      </c>
      <c r="S8" s="872">
        <v>977072275.00000012</v>
      </c>
      <c r="T8" s="872">
        <v>1103306678</v>
      </c>
      <c r="U8" s="872">
        <v>1227833987</v>
      </c>
      <c r="V8" s="872">
        <v>1160455821</v>
      </c>
      <c r="W8" s="872">
        <v>1087067638</v>
      </c>
      <c r="X8" s="872">
        <v>1029332995.9680699</v>
      </c>
      <c r="Y8" s="871">
        <v>5751292412</v>
      </c>
      <c r="Z8" s="872">
        <v>1206276061</v>
      </c>
      <c r="AA8" s="872">
        <v>1042451293</v>
      </c>
      <c r="AB8" s="872">
        <v>1004192193</v>
      </c>
      <c r="AC8" s="872">
        <v>719949901</v>
      </c>
      <c r="AD8" s="872">
        <v>807142505</v>
      </c>
      <c r="AE8" s="872">
        <v>971280459</v>
      </c>
      <c r="AF8" s="871">
        <v>6299446330</v>
      </c>
      <c r="AG8" s="872">
        <v>908135906</v>
      </c>
      <c r="AH8" s="872">
        <v>1071290427</v>
      </c>
      <c r="AI8" s="872">
        <v>1164948692</v>
      </c>
      <c r="AJ8" s="872">
        <v>1134578829</v>
      </c>
      <c r="AK8" s="872">
        <v>1046746072</v>
      </c>
      <c r="AL8" s="872">
        <v>973746404</v>
      </c>
      <c r="AM8" s="871">
        <v>5839283371</v>
      </c>
      <c r="AN8" s="873">
        <v>1212635754</v>
      </c>
      <c r="AO8" s="873">
        <v>1003434973</v>
      </c>
      <c r="AP8" s="873">
        <v>1035284122.333333</v>
      </c>
      <c r="AQ8" s="874">
        <v>752698971.66666698</v>
      </c>
      <c r="AR8" s="874">
        <v>851347666</v>
      </c>
      <c r="AS8" s="874">
        <v>983881884</v>
      </c>
      <c r="AT8" s="871">
        <v>6020759526</v>
      </c>
      <c r="AU8" s="874">
        <v>1085575159</v>
      </c>
      <c r="AV8" s="874">
        <v>1052601293</v>
      </c>
      <c r="AW8" s="874">
        <v>1141605254</v>
      </c>
      <c r="AX8" s="874">
        <v>879977456</v>
      </c>
      <c r="AY8" s="874">
        <v>760164237</v>
      </c>
      <c r="AZ8" s="875">
        <v>1100836127</v>
      </c>
      <c r="BA8" s="871">
        <v>6409403756.333334</v>
      </c>
      <c r="BB8" s="874">
        <v>1264945337.0000005</v>
      </c>
      <c r="BC8" s="876">
        <v>1235956430.0000005</v>
      </c>
      <c r="BD8" s="876">
        <v>1233947912</v>
      </c>
      <c r="BE8" s="876">
        <v>991855963</v>
      </c>
      <c r="BF8" s="876">
        <v>807131058.33333349</v>
      </c>
      <c r="BG8" s="876">
        <v>875567056</v>
      </c>
      <c r="BH8" s="877">
        <v>5422165103</v>
      </c>
      <c r="BI8" s="876">
        <v>955491247</v>
      </c>
      <c r="BJ8" s="876">
        <v>907781364</v>
      </c>
      <c r="BK8" s="876">
        <v>989165315</v>
      </c>
      <c r="BL8" s="876">
        <v>611626857</v>
      </c>
      <c r="BM8" s="876">
        <v>999648644</v>
      </c>
      <c r="BN8" s="876">
        <v>958451676</v>
      </c>
      <c r="BO8" s="877">
        <v>6402689470</v>
      </c>
      <c r="BP8" s="876">
        <v>1145911277</v>
      </c>
      <c r="BQ8" s="876">
        <v>1145306970</v>
      </c>
      <c r="BR8" s="876">
        <v>1141885370</v>
      </c>
      <c r="BS8" s="876">
        <v>1079050453</v>
      </c>
      <c r="BT8" s="876">
        <v>916894640</v>
      </c>
      <c r="BU8" s="876">
        <v>973640760</v>
      </c>
      <c r="BV8" s="877">
        <v>4683988710</v>
      </c>
      <c r="BW8" s="876">
        <v>1036653880</v>
      </c>
      <c r="BX8" s="874">
        <v>995565450</v>
      </c>
      <c r="BY8" s="874">
        <v>1075983670</v>
      </c>
      <c r="BZ8" s="876">
        <v>764653710</v>
      </c>
      <c r="CA8" s="5">
        <v>811132000</v>
      </c>
      <c r="CB8" s="878">
        <v>0</v>
      </c>
      <c r="CC8" s="878">
        <v>0</v>
      </c>
      <c r="CD8" s="878">
        <v>0</v>
      </c>
      <c r="CE8" s="878">
        <v>0</v>
      </c>
      <c r="CF8" s="876">
        <v>0</v>
      </c>
      <c r="CG8" s="248"/>
      <c r="CH8" s="261"/>
      <c r="CI8" s="261"/>
      <c r="CJ8" s="261"/>
      <c r="CK8" s="264"/>
    </row>
    <row r="9" spans="2:89" x14ac:dyDescent="0.3">
      <c r="B9" s="221"/>
      <c r="C9" s="263" t="s">
        <v>512</v>
      </c>
      <c r="D9" s="871">
        <v>5255904730.9354839</v>
      </c>
      <c r="E9" s="872">
        <f t="shared" si="0"/>
        <v>882165474</v>
      </c>
      <c r="F9" s="872">
        <v>880559167</v>
      </c>
      <c r="G9" s="872">
        <v>879693243.93548393</v>
      </c>
      <c r="H9" s="872">
        <v>874179717</v>
      </c>
      <c r="I9" s="872">
        <v>871954603</v>
      </c>
      <c r="J9" s="872">
        <v>867352526</v>
      </c>
      <c r="K9" s="871">
        <v>5197118157</v>
      </c>
      <c r="L9" s="872">
        <v>870697749</v>
      </c>
      <c r="M9" s="872">
        <v>870053416</v>
      </c>
      <c r="N9" s="872">
        <v>869213516</v>
      </c>
      <c r="O9" s="872">
        <v>867246710</v>
      </c>
      <c r="P9" s="872">
        <v>861969906</v>
      </c>
      <c r="Q9" s="872">
        <v>857936860</v>
      </c>
      <c r="R9" s="871">
        <v>5124624501.9585247</v>
      </c>
      <c r="S9" s="872">
        <v>870567718.57142794</v>
      </c>
      <c r="T9" s="872">
        <v>853634967.00000012</v>
      </c>
      <c r="U9" s="872">
        <v>843915485.00000012</v>
      </c>
      <c r="V9" s="872">
        <v>849449654.00000012</v>
      </c>
      <c r="W9" s="872">
        <v>845502832.00000012</v>
      </c>
      <c r="X9" s="872">
        <v>861553845.38709676</v>
      </c>
      <c r="Y9" s="871">
        <v>4840853983</v>
      </c>
      <c r="Z9" s="872">
        <v>810868758</v>
      </c>
      <c r="AA9" s="872">
        <v>808808497</v>
      </c>
      <c r="AB9" s="872">
        <v>806569844</v>
      </c>
      <c r="AC9" s="872">
        <v>806425867</v>
      </c>
      <c r="AD9" s="872">
        <v>817413120</v>
      </c>
      <c r="AE9" s="872">
        <v>790767897</v>
      </c>
      <c r="AF9" s="871">
        <v>4710556013</v>
      </c>
      <c r="AG9" s="872">
        <v>797453901</v>
      </c>
      <c r="AH9" s="872">
        <v>776921199</v>
      </c>
      <c r="AI9" s="872">
        <v>794078387</v>
      </c>
      <c r="AJ9" s="872">
        <v>791184441</v>
      </c>
      <c r="AK9" s="872">
        <v>779401899</v>
      </c>
      <c r="AL9" s="872">
        <v>771516186</v>
      </c>
      <c r="AM9" s="871">
        <v>4649825975</v>
      </c>
      <c r="AN9" s="873">
        <v>772244646</v>
      </c>
      <c r="AO9" s="873">
        <v>776470693</v>
      </c>
      <c r="AP9" s="873">
        <v>782138870.33333302</v>
      </c>
      <c r="AQ9" s="874">
        <v>772213659.66666698</v>
      </c>
      <c r="AR9" s="874">
        <v>775213463</v>
      </c>
      <c r="AS9" s="874">
        <v>771544643</v>
      </c>
      <c r="AT9" s="871">
        <v>4630405477</v>
      </c>
      <c r="AU9" s="874">
        <v>777201687</v>
      </c>
      <c r="AV9" s="874">
        <v>771829675</v>
      </c>
      <c r="AW9" s="874">
        <v>774816673</v>
      </c>
      <c r="AX9" s="874">
        <v>774593012</v>
      </c>
      <c r="AY9" s="874">
        <v>776962808</v>
      </c>
      <c r="AZ9" s="875">
        <v>755001622</v>
      </c>
      <c r="BA9" s="871">
        <v>4489491085</v>
      </c>
      <c r="BB9" s="874">
        <v>756192138</v>
      </c>
      <c r="BC9" s="876">
        <v>752290438</v>
      </c>
      <c r="BD9" s="876">
        <v>747800449</v>
      </c>
      <c r="BE9" s="876">
        <v>746842168</v>
      </c>
      <c r="BF9" s="876">
        <v>745911562</v>
      </c>
      <c r="BG9" s="876">
        <v>740454330</v>
      </c>
      <c r="BH9" s="877">
        <v>4285825318</v>
      </c>
      <c r="BI9" s="876">
        <v>740484031</v>
      </c>
      <c r="BJ9" s="876">
        <v>726265757</v>
      </c>
      <c r="BK9" s="876">
        <v>720091143</v>
      </c>
      <c r="BL9" s="876">
        <v>694185567</v>
      </c>
      <c r="BM9" s="876">
        <v>704355383</v>
      </c>
      <c r="BN9" s="876">
        <v>700443437</v>
      </c>
      <c r="BO9" s="877">
        <v>4081602330</v>
      </c>
      <c r="BP9" s="876">
        <v>688935250</v>
      </c>
      <c r="BQ9" s="876">
        <v>685091250</v>
      </c>
      <c r="BR9" s="876">
        <v>673316600</v>
      </c>
      <c r="BS9" s="876">
        <v>668649550</v>
      </c>
      <c r="BT9" s="876">
        <v>672386510</v>
      </c>
      <c r="BU9" s="876">
        <v>693223170</v>
      </c>
      <c r="BV9" s="877">
        <v>3500544810</v>
      </c>
      <c r="BW9" s="876">
        <v>698237870</v>
      </c>
      <c r="BX9" s="874">
        <v>742031030</v>
      </c>
      <c r="BY9" s="874">
        <v>774990590</v>
      </c>
      <c r="BZ9" s="876">
        <v>737784520</v>
      </c>
      <c r="CA9" s="5">
        <v>547500800</v>
      </c>
      <c r="CB9" s="878">
        <v>0</v>
      </c>
      <c r="CC9" s="878">
        <v>0</v>
      </c>
      <c r="CD9" s="878">
        <v>0</v>
      </c>
      <c r="CE9" s="878">
        <v>0</v>
      </c>
      <c r="CF9" s="876">
        <v>0</v>
      </c>
      <c r="CG9" s="248"/>
      <c r="CH9" s="261"/>
      <c r="CI9" s="261"/>
      <c r="CJ9" s="261"/>
      <c r="CK9" s="264"/>
    </row>
    <row r="10" spans="2:89" x14ac:dyDescent="0.3">
      <c r="B10" s="221"/>
      <c r="C10" s="263" t="s">
        <v>513</v>
      </c>
      <c r="D10" s="871">
        <v>340948970</v>
      </c>
      <c r="E10" s="872">
        <f t="shared" si="0"/>
        <v>129719134</v>
      </c>
      <c r="F10" s="872">
        <v>56244057</v>
      </c>
      <c r="G10" s="872">
        <v>53051662</v>
      </c>
      <c r="H10" s="872">
        <v>38794084</v>
      </c>
      <c r="I10" s="872">
        <v>29855599</v>
      </c>
      <c r="J10" s="872">
        <v>33284434</v>
      </c>
      <c r="K10" s="871">
        <v>230799188</v>
      </c>
      <c r="L10" s="872">
        <v>49005221</v>
      </c>
      <c r="M10" s="872">
        <v>52901826</v>
      </c>
      <c r="N10" s="872">
        <v>41362094</v>
      </c>
      <c r="O10" s="872">
        <v>27865179</v>
      </c>
      <c r="P10" s="872">
        <v>25650653</v>
      </c>
      <c r="Q10" s="872">
        <v>34014215</v>
      </c>
      <c r="R10" s="871">
        <v>297406965</v>
      </c>
      <c r="S10" s="872">
        <v>133991107</v>
      </c>
      <c r="T10" s="872">
        <v>42672388</v>
      </c>
      <c r="U10" s="872">
        <v>39229134</v>
      </c>
      <c r="V10" s="872">
        <v>32122236</v>
      </c>
      <c r="W10" s="872">
        <v>24306733</v>
      </c>
      <c r="X10" s="872">
        <v>25085367</v>
      </c>
      <c r="Y10" s="871">
        <v>294127655</v>
      </c>
      <c r="Z10" s="872">
        <v>41193653</v>
      </c>
      <c r="AA10" s="872">
        <v>45602286</v>
      </c>
      <c r="AB10" s="872">
        <v>40086609</v>
      </c>
      <c r="AC10" s="872">
        <v>22334400</v>
      </c>
      <c r="AD10" s="872">
        <v>120952759</v>
      </c>
      <c r="AE10" s="872">
        <v>23957948</v>
      </c>
      <c r="AF10" s="871">
        <v>287807432</v>
      </c>
      <c r="AG10" s="872">
        <v>32941670</v>
      </c>
      <c r="AH10" s="872">
        <v>40121897</v>
      </c>
      <c r="AI10" s="872">
        <v>37397378</v>
      </c>
      <c r="AJ10" s="872">
        <v>129587645</v>
      </c>
      <c r="AK10" s="872">
        <v>22939447</v>
      </c>
      <c r="AL10" s="872">
        <v>24819395</v>
      </c>
      <c r="AM10" s="871">
        <v>191468565</v>
      </c>
      <c r="AN10" s="873">
        <v>37804880</v>
      </c>
      <c r="AO10" s="873">
        <v>40193026</v>
      </c>
      <c r="AP10" s="873">
        <v>40065246</v>
      </c>
      <c r="AQ10" s="874">
        <v>24243438</v>
      </c>
      <c r="AR10" s="874">
        <v>23118770</v>
      </c>
      <c r="AS10" s="874">
        <v>26043205</v>
      </c>
      <c r="AT10" s="871">
        <v>331783249</v>
      </c>
      <c r="AU10" s="874">
        <v>35049282</v>
      </c>
      <c r="AV10" s="874">
        <v>36988214</v>
      </c>
      <c r="AW10" s="874">
        <v>36046726</v>
      </c>
      <c r="AX10" s="874">
        <v>174053080</v>
      </c>
      <c r="AY10" s="874">
        <v>23744747</v>
      </c>
      <c r="AZ10" s="875">
        <v>25901200</v>
      </c>
      <c r="BA10" s="871">
        <v>192752056</v>
      </c>
      <c r="BB10" s="874">
        <v>42239735</v>
      </c>
      <c r="BC10" s="876">
        <v>39563208</v>
      </c>
      <c r="BD10" s="876">
        <v>37002629</v>
      </c>
      <c r="BE10" s="876">
        <v>25975393</v>
      </c>
      <c r="BF10" s="876">
        <v>23788640</v>
      </c>
      <c r="BG10" s="876">
        <v>24182451</v>
      </c>
      <c r="BH10" s="877">
        <v>205387129</v>
      </c>
      <c r="BI10" s="876">
        <v>37905456</v>
      </c>
      <c r="BJ10" s="876">
        <v>46211760</v>
      </c>
      <c r="BK10" s="876">
        <v>40915085</v>
      </c>
      <c r="BL10" s="876">
        <v>29579372</v>
      </c>
      <c r="BM10" s="876">
        <v>21483634</v>
      </c>
      <c r="BN10" s="876">
        <v>29291822</v>
      </c>
      <c r="BO10" s="877">
        <v>208777919</v>
      </c>
      <c r="BP10" s="876">
        <v>51458048</v>
      </c>
      <c r="BQ10" s="876">
        <v>47753136</v>
      </c>
      <c r="BR10" s="876">
        <v>35343892</v>
      </c>
      <c r="BS10" s="876">
        <v>25079624</v>
      </c>
      <c r="BT10" s="876">
        <v>23163800</v>
      </c>
      <c r="BU10" s="876">
        <v>25979419</v>
      </c>
      <c r="BV10" s="877">
        <v>166783024</v>
      </c>
      <c r="BW10" s="876">
        <v>34201153</v>
      </c>
      <c r="BX10" s="874">
        <v>47365710</v>
      </c>
      <c r="BY10" s="874">
        <v>48061653</v>
      </c>
      <c r="BZ10" s="876">
        <v>36630675</v>
      </c>
      <c r="CA10" s="5">
        <v>523833</v>
      </c>
      <c r="CB10" s="878">
        <v>0</v>
      </c>
      <c r="CC10" s="878">
        <v>0</v>
      </c>
      <c r="CD10" s="878">
        <v>0</v>
      </c>
      <c r="CE10" s="878">
        <v>0</v>
      </c>
      <c r="CF10" s="876">
        <v>0</v>
      </c>
      <c r="CG10" s="248"/>
      <c r="CH10" s="261"/>
      <c r="CI10" s="261"/>
      <c r="CJ10" s="261"/>
      <c r="CK10" s="264"/>
    </row>
    <row r="11" spans="2:89" x14ac:dyDescent="0.3">
      <c r="B11" s="221"/>
      <c r="C11" s="263" t="s">
        <v>468</v>
      </c>
      <c r="D11" s="871">
        <v>0</v>
      </c>
      <c r="E11" s="872">
        <f t="shared" si="0"/>
        <v>0</v>
      </c>
      <c r="F11" s="872">
        <v>0</v>
      </c>
      <c r="G11" s="872">
        <v>0</v>
      </c>
      <c r="H11" s="872">
        <v>0</v>
      </c>
      <c r="I11" s="872">
        <v>0</v>
      </c>
      <c r="J11" s="872">
        <v>0</v>
      </c>
      <c r="K11" s="871">
        <v>0</v>
      </c>
      <c r="L11" s="872">
        <v>0</v>
      </c>
      <c r="M11" s="872">
        <v>0</v>
      </c>
      <c r="N11" s="872">
        <v>0</v>
      </c>
      <c r="O11" s="872">
        <v>0</v>
      </c>
      <c r="P11" s="872">
        <v>0</v>
      </c>
      <c r="Q11" s="872">
        <v>0</v>
      </c>
      <c r="R11" s="871">
        <v>0</v>
      </c>
      <c r="S11" s="872">
        <v>0</v>
      </c>
      <c r="T11" s="872">
        <v>0</v>
      </c>
      <c r="U11" s="872">
        <v>0</v>
      </c>
      <c r="V11" s="872">
        <v>0</v>
      </c>
      <c r="W11" s="872">
        <v>0</v>
      </c>
      <c r="X11" s="872">
        <v>0</v>
      </c>
      <c r="Y11" s="871">
        <v>0</v>
      </c>
      <c r="Z11" s="872">
        <v>0</v>
      </c>
      <c r="AA11" s="872">
        <v>0</v>
      </c>
      <c r="AB11" s="872">
        <v>0</v>
      </c>
      <c r="AC11" s="872">
        <v>0</v>
      </c>
      <c r="AD11" s="872">
        <v>0</v>
      </c>
      <c r="AE11" s="872">
        <v>0</v>
      </c>
      <c r="AF11" s="871">
        <v>0</v>
      </c>
      <c r="AG11" s="872">
        <v>0</v>
      </c>
      <c r="AH11" s="872">
        <v>0</v>
      </c>
      <c r="AI11" s="872">
        <v>0</v>
      </c>
      <c r="AJ11" s="872">
        <v>0</v>
      </c>
      <c r="AK11" s="872">
        <v>0</v>
      </c>
      <c r="AL11" s="872">
        <v>0</v>
      </c>
      <c r="AM11" s="871">
        <v>0</v>
      </c>
      <c r="AN11" s="873">
        <v>0</v>
      </c>
      <c r="AO11" s="873">
        <v>0</v>
      </c>
      <c r="AP11" s="873">
        <v>0</v>
      </c>
      <c r="AQ11" s="874">
        <v>0</v>
      </c>
      <c r="AR11" s="874">
        <v>0</v>
      </c>
      <c r="AS11" s="874">
        <v>0</v>
      </c>
      <c r="AT11" s="871">
        <v>0</v>
      </c>
      <c r="AU11" s="874">
        <v>0</v>
      </c>
      <c r="AV11" s="874">
        <v>0</v>
      </c>
      <c r="AW11" s="874">
        <v>0</v>
      </c>
      <c r="AX11" s="874">
        <v>0</v>
      </c>
      <c r="AY11" s="874">
        <v>0</v>
      </c>
      <c r="AZ11" s="875">
        <v>0</v>
      </c>
      <c r="BA11" s="871">
        <v>0</v>
      </c>
      <c r="BB11" s="874">
        <v>0</v>
      </c>
      <c r="BC11" s="876">
        <v>0</v>
      </c>
      <c r="BD11" s="876">
        <v>0</v>
      </c>
      <c r="BE11" s="876">
        <v>0</v>
      </c>
      <c r="BF11" s="876">
        <v>0</v>
      </c>
      <c r="BG11" s="876">
        <v>0</v>
      </c>
      <c r="BH11" s="877">
        <v>0</v>
      </c>
      <c r="BI11" s="876">
        <v>0</v>
      </c>
      <c r="BJ11" s="876">
        <v>0</v>
      </c>
      <c r="BK11" s="876">
        <v>0</v>
      </c>
      <c r="BL11" s="876">
        <v>0</v>
      </c>
      <c r="BM11" s="876">
        <v>0</v>
      </c>
      <c r="BN11" s="876">
        <v>0</v>
      </c>
      <c r="BO11" s="877">
        <v>0</v>
      </c>
      <c r="BP11" s="876">
        <v>0</v>
      </c>
      <c r="BQ11" s="876">
        <v>0</v>
      </c>
      <c r="BR11" s="876">
        <v>0</v>
      </c>
      <c r="BS11" s="876">
        <v>0</v>
      </c>
      <c r="BT11" s="876">
        <v>0</v>
      </c>
      <c r="BU11" s="876">
        <v>0</v>
      </c>
      <c r="BV11" s="877">
        <v>0</v>
      </c>
      <c r="BW11" s="876">
        <v>0</v>
      </c>
      <c r="BX11" s="874">
        <v>0</v>
      </c>
      <c r="BY11" s="874">
        <v>0</v>
      </c>
      <c r="BZ11" s="876">
        <v>0</v>
      </c>
      <c r="CA11" s="5">
        <v>0</v>
      </c>
      <c r="CB11" s="878">
        <v>0</v>
      </c>
      <c r="CC11" s="878">
        <v>0</v>
      </c>
      <c r="CD11" s="878">
        <v>0</v>
      </c>
      <c r="CE11" s="878">
        <v>0</v>
      </c>
      <c r="CF11" s="876">
        <v>0</v>
      </c>
      <c r="CG11" s="189"/>
      <c r="CH11" s="261"/>
      <c r="CI11" s="261"/>
      <c r="CJ11" s="261"/>
      <c r="CK11" s="264"/>
    </row>
    <row r="12" spans="2:89" x14ac:dyDescent="0.3">
      <c r="B12" s="1012" t="s">
        <v>324</v>
      </c>
      <c r="C12" s="1013"/>
      <c r="D12" s="936">
        <f>D13+D19</f>
        <v>6456415883</v>
      </c>
      <c r="E12" s="865">
        <f t="shared" si="0"/>
        <v>1320019543</v>
      </c>
      <c r="F12" s="865">
        <v>1031458309</v>
      </c>
      <c r="G12" s="865">
        <v>1057058679</v>
      </c>
      <c r="H12" s="865">
        <v>1075531617</v>
      </c>
      <c r="I12" s="865">
        <v>994456830</v>
      </c>
      <c r="J12" s="865">
        <v>977890905</v>
      </c>
      <c r="K12" s="864">
        <v>6132954515</v>
      </c>
      <c r="L12" s="865">
        <v>1003045435</v>
      </c>
      <c r="M12" s="865">
        <v>1107411053</v>
      </c>
      <c r="N12" s="865">
        <v>1048131082</v>
      </c>
      <c r="O12" s="865">
        <v>1014523478</v>
      </c>
      <c r="P12" s="865">
        <v>1001330677</v>
      </c>
      <c r="Q12" s="865">
        <v>958512790</v>
      </c>
      <c r="R12" s="864">
        <v>6087752554</v>
      </c>
      <c r="S12" s="865">
        <v>1147336584</v>
      </c>
      <c r="T12" s="865">
        <v>996490727</v>
      </c>
      <c r="U12" s="865">
        <v>1012204528</v>
      </c>
      <c r="V12" s="865">
        <v>988574058</v>
      </c>
      <c r="W12" s="865">
        <v>1012713181</v>
      </c>
      <c r="X12" s="865">
        <v>930433476</v>
      </c>
      <c r="Y12" s="864">
        <v>16397305389</v>
      </c>
      <c r="Z12" s="865">
        <v>11979894909</v>
      </c>
      <c r="AA12" s="865">
        <v>903073175</v>
      </c>
      <c r="AB12" s="865">
        <v>914743419</v>
      </c>
      <c r="AC12" s="865">
        <v>896758443</v>
      </c>
      <c r="AD12" s="865">
        <v>856046142</v>
      </c>
      <c r="AE12" s="865">
        <v>846789301</v>
      </c>
      <c r="AF12" s="864">
        <v>5150593153</v>
      </c>
      <c r="AG12" s="865">
        <v>825513224</v>
      </c>
      <c r="AH12" s="865">
        <v>863819794</v>
      </c>
      <c r="AI12" s="865">
        <v>880250188</v>
      </c>
      <c r="AJ12" s="865">
        <v>876803567</v>
      </c>
      <c r="AK12" s="865">
        <v>873960707</v>
      </c>
      <c r="AL12" s="865">
        <v>830245673</v>
      </c>
      <c r="AM12" s="864">
        <v>5300425686</v>
      </c>
      <c r="AN12" s="866">
        <v>867077127</v>
      </c>
      <c r="AO12" s="866">
        <v>922226145</v>
      </c>
      <c r="AP12" s="866">
        <v>906853060</v>
      </c>
      <c r="AQ12" s="867">
        <v>898745207</v>
      </c>
      <c r="AR12" s="867">
        <v>859188267</v>
      </c>
      <c r="AS12" s="867">
        <v>846335880</v>
      </c>
      <c r="AT12" s="864">
        <v>5087944153</v>
      </c>
      <c r="AU12" s="867">
        <v>824688941</v>
      </c>
      <c r="AV12" s="867">
        <v>856594796</v>
      </c>
      <c r="AW12" s="867">
        <v>858365781</v>
      </c>
      <c r="AX12" s="867">
        <v>857879611</v>
      </c>
      <c r="AY12" s="867">
        <v>844396229</v>
      </c>
      <c r="AZ12" s="868">
        <v>846018795</v>
      </c>
      <c r="BA12" s="864">
        <v>5262141212</v>
      </c>
      <c r="BB12" s="867">
        <v>854371958</v>
      </c>
      <c r="BC12" s="869">
        <v>910601427</v>
      </c>
      <c r="BD12" s="869">
        <v>892633014</v>
      </c>
      <c r="BE12" s="869">
        <v>885670103</v>
      </c>
      <c r="BF12" s="869">
        <v>875125729</v>
      </c>
      <c r="BG12" s="869">
        <v>843738981</v>
      </c>
      <c r="BH12" s="869">
        <v>5145641505</v>
      </c>
      <c r="BI12" s="869">
        <v>835786691</v>
      </c>
      <c r="BJ12" s="869">
        <v>869355525</v>
      </c>
      <c r="BK12" s="869">
        <v>900868004</v>
      </c>
      <c r="BL12" s="869">
        <v>877854318</v>
      </c>
      <c r="BM12" s="869">
        <v>849038920</v>
      </c>
      <c r="BN12" s="869">
        <v>812738047</v>
      </c>
      <c r="BO12" s="869">
        <v>5250511389</v>
      </c>
      <c r="BP12" s="869">
        <v>841155192.10000038</v>
      </c>
      <c r="BQ12" s="869">
        <v>920704124.89999962</v>
      </c>
      <c r="BR12" s="869">
        <v>905272567.30000019</v>
      </c>
      <c r="BS12" s="869">
        <v>890159580.69999981</v>
      </c>
      <c r="BT12" s="869">
        <v>862126186</v>
      </c>
      <c r="BU12" s="869">
        <v>831093738</v>
      </c>
      <c r="BV12" s="869">
        <v>4083875657</v>
      </c>
      <c r="BW12" s="869">
        <v>876456355</v>
      </c>
      <c r="BX12" s="867">
        <v>824551184</v>
      </c>
      <c r="BY12" s="867">
        <v>843145636</v>
      </c>
      <c r="BZ12" s="869">
        <v>860324348</v>
      </c>
      <c r="CA12" s="868">
        <v>679398134</v>
      </c>
      <c r="CB12" s="870">
        <v>0</v>
      </c>
      <c r="CC12" s="870">
        <v>0</v>
      </c>
      <c r="CD12" s="870">
        <v>0</v>
      </c>
      <c r="CE12" s="870">
        <v>0</v>
      </c>
      <c r="CF12" s="869">
        <v>0</v>
      </c>
      <c r="CG12" s="248"/>
      <c r="CH12" s="261"/>
      <c r="CI12" s="261"/>
      <c r="CJ12" s="261"/>
    </row>
    <row r="13" spans="2:89" x14ac:dyDescent="0.3">
      <c r="B13" s="1015" t="s">
        <v>689</v>
      </c>
      <c r="C13" s="1016"/>
      <c r="D13" s="879">
        <f>SUM(D14:D18)</f>
        <v>2865031213</v>
      </c>
      <c r="E13" s="880">
        <f t="shared" si="0"/>
        <v>471795560</v>
      </c>
      <c r="F13" s="880">
        <v>491205523</v>
      </c>
      <c r="G13" s="880">
        <v>515073489</v>
      </c>
      <c r="H13" s="880">
        <v>516121691</v>
      </c>
      <c r="I13" s="880">
        <v>446893205</v>
      </c>
      <c r="J13" s="880">
        <v>423941745</v>
      </c>
      <c r="K13" s="879">
        <v>2865367097</v>
      </c>
      <c r="L13" s="880">
        <v>455588771</v>
      </c>
      <c r="M13" s="880">
        <v>540013233</v>
      </c>
      <c r="N13" s="880">
        <v>507789847</v>
      </c>
      <c r="O13" s="880">
        <v>478124994</v>
      </c>
      <c r="P13" s="880">
        <v>464483279</v>
      </c>
      <c r="Q13" s="880">
        <v>419366973</v>
      </c>
      <c r="R13" s="879">
        <v>2616359416</v>
      </c>
      <c r="S13" s="880">
        <v>411036673</v>
      </c>
      <c r="T13" s="880">
        <v>459765643</v>
      </c>
      <c r="U13" s="880">
        <v>475191596</v>
      </c>
      <c r="V13" s="880">
        <v>452307519</v>
      </c>
      <c r="W13" s="880">
        <v>417212422</v>
      </c>
      <c r="X13" s="880">
        <v>400845563</v>
      </c>
      <c r="Y13" s="879">
        <v>2660489059</v>
      </c>
      <c r="Z13" s="880">
        <v>420653801</v>
      </c>
      <c r="AA13" s="880">
        <v>470904714</v>
      </c>
      <c r="AB13" s="880">
        <v>477278393</v>
      </c>
      <c r="AC13" s="880">
        <v>458980265</v>
      </c>
      <c r="AD13" s="880">
        <v>420983139</v>
      </c>
      <c r="AE13" s="880">
        <v>411688747</v>
      </c>
      <c r="AF13" s="879">
        <v>2513312153</v>
      </c>
      <c r="AG13" s="880">
        <v>413058150</v>
      </c>
      <c r="AH13" s="880">
        <v>428614692</v>
      </c>
      <c r="AI13" s="880">
        <v>442140910</v>
      </c>
      <c r="AJ13" s="880">
        <v>436132179</v>
      </c>
      <c r="AK13" s="880">
        <v>408137147</v>
      </c>
      <c r="AL13" s="880">
        <v>385229075</v>
      </c>
      <c r="AM13" s="879">
        <v>2683971875</v>
      </c>
      <c r="AN13" s="881">
        <v>426016275</v>
      </c>
      <c r="AO13" s="881">
        <v>483833049</v>
      </c>
      <c r="AP13" s="881">
        <v>468331942</v>
      </c>
      <c r="AQ13" s="882">
        <v>464552293</v>
      </c>
      <c r="AR13" s="882">
        <v>426488291</v>
      </c>
      <c r="AS13" s="882">
        <v>414750025</v>
      </c>
      <c r="AT13" s="879">
        <v>2494760836</v>
      </c>
      <c r="AU13" s="882">
        <v>391958737</v>
      </c>
      <c r="AV13" s="882">
        <v>425156647</v>
      </c>
      <c r="AW13" s="882">
        <v>424380563</v>
      </c>
      <c r="AX13" s="882">
        <v>430973580</v>
      </c>
      <c r="AY13" s="882">
        <v>418955248</v>
      </c>
      <c r="AZ13" s="883">
        <v>403336061</v>
      </c>
      <c r="BA13" s="879">
        <v>2684868982</v>
      </c>
      <c r="BB13" s="882">
        <v>429075811</v>
      </c>
      <c r="BC13" s="884">
        <v>488203296</v>
      </c>
      <c r="BD13" s="884">
        <v>469928470</v>
      </c>
      <c r="BE13" s="884">
        <v>449003050</v>
      </c>
      <c r="BF13" s="884">
        <v>439638330</v>
      </c>
      <c r="BG13" s="884">
        <v>409020025</v>
      </c>
      <c r="BH13" s="884">
        <v>2555400176</v>
      </c>
      <c r="BI13" s="884">
        <v>400956232</v>
      </c>
      <c r="BJ13" s="884">
        <v>439212645</v>
      </c>
      <c r="BK13" s="884">
        <v>470065219</v>
      </c>
      <c r="BL13" s="884">
        <v>442612035</v>
      </c>
      <c r="BM13" s="884">
        <v>415813308</v>
      </c>
      <c r="BN13" s="884">
        <v>386740737</v>
      </c>
      <c r="BO13" s="884">
        <v>2710638530</v>
      </c>
      <c r="BP13" s="884">
        <v>415422272</v>
      </c>
      <c r="BQ13" s="884">
        <v>496047625</v>
      </c>
      <c r="BR13" s="884">
        <v>480848988</v>
      </c>
      <c r="BS13" s="884">
        <v>469919877</v>
      </c>
      <c r="BT13" s="884">
        <v>435824617</v>
      </c>
      <c r="BU13" s="884">
        <v>412575151</v>
      </c>
      <c r="BV13" s="884">
        <v>2059940135</v>
      </c>
      <c r="BW13" s="884">
        <v>433012141</v>
      </c>
      <c r="BX13" s="882">
        <v>428751669</v>
      </c>
      <c r="BY13" s="882">
        <v>433632137</v>
      </c>
      <c r="BZ13" s="884">
        <v>459974022</v>
      </c>
      <c r="CA13" s="883">
        <v>304570166</v>
      </c>
      <c r="CB13" s="885">
        <v>0</v>
      </c>
      <c r="CC13" s="885">
        <v>0</v>
      </c>
      <c r="CD13" s="885">
        <v>0</v>
      </c>
      <c r="CE13" s="885">
        <v>0</v>
      </c>
      <c r="CF13" s="884">
        <v>0</v>
      </c>
      <c r="CG13" s="248"/>
      <c r="CH13" s="261"/>
      <c r="CI13" s="261"/>
      <c r="CJ13" s="261"/>
      <c r="CK13" s="264"/>
    </row>
    <row r="14" spans="2:89" x14ac:dyDescent="0.3">
      <c r="B14" s="266"/>
      <c r="C14" s="265" t="s">
        <v>649</v>
      </c>
      <c r="D14" s="871">
        <v>168964920</v>
      </c>
      <c r="E14" s="872">
        <f t="shared" si="0"/>
        <v>28160820</v>
      </c>
      <c r="F14" s="872">
        <v>28160820</v>
      </c>
      <c r="G14" s="872">
        <v>28160820</v>
      </c>
      <c r="H14" s="872">
        <v>28160820</v>
      </c>
      <c r="I14" s="872">
        <v>28160820</v>
      </c>
      <c r="J14" s="872">
        <v>28160820</v>
      </c>
      <c r="K14" s="871">
        <v>167487174</v>
      </c>
      <c r="L14" s="872">
        <v>28077174</v>
      </c>
      <c r="M14" s="872">
        <v>27882000</v>
      </c>
      <c r="N14" s="872">
        <v>27882000</v>
      </c>
      <c r="O14" s="872">
        <v>27882000</v>
      </c>
      <c r="P14" s="872">
        <v>27882000</v>
      </c>
      <c r="Q14" s="872">
        <v>27882000</v>
      </c>
      <c r="R14" s="871">
        <v>167292000</v>
      </c>
      <c r="S14" s="872">
        <v>27882000</v>
      </c>
      <c r="T14" s="872">
        <v>27882000</v>
      </c>
      <c r="U14" s="872">
        <v>27882000</v>
      </c>
      <c r="V14" s="872">
        <v>27882000</v>
      </c>
      <c r="W14" s="872">
        <v>27882000</v>
      </c>
      <c r="X14" s="872">
        <v>27882000</v>
      </c>
      <c r="Y14" s="871">
        <v>151952500</v>
      </c>
      <c r="Z14" s="872">
        <v>26487500</v>
      </c>
      <c r="AA14" s="872">
        <v>25093000</v>
      </c>
      <c r="AB14" s="872">
        <v>25093000</v>
      </c>
      <c r="AC14" s="872">
        <v>25093000</v>
      </c>
      <c r="AD14" s="872">
        <v>25093000</v>
      </c>
      <c r="AE14" s="872">
        <v>25093000</v>
      </c>
      <c r="AF14" s="871">
        <v>150558000</v>
      </c>
      <c r="AG14" s="872">
        <v>25093000</v>
      </c>
      <c r="AH14" s="872">
        <v>25093000</v>
      </c>
      <c r="AI14" s="872">
        <v>25093000</v>
      </c>
      <c r="AJ14" s="872">
        <v>25093000</v>
      </c>
      <c r="AK14" s="872">
        <v>25093000</v>
      </c>
      <c r="AL14" s="872">
        <v>25093000</v>
      </c>
      <c r="AM14" s="871">
        <v>150558000</v>
      </c>
      <c r="AN14" s="873">
        <v>25093000</v>
      </c>
      <c r="AO14" s="873">
        <v>25093000</v>
      </c>
      <c r="AP14" s="873">
        <v>25093000</v>
      </c>
      <c r="AQ14" s="874">
        <v>25093000</v>
      </c>
      <c r="AR14" s="874">
        <v>25093000</v>
      </c>
      <c r="AS14" s="874">
        <v>25093000</v>
      </c>
      <c r="AT14" s="871">
        <v>150558000</v>
      </c>
      <c r="AU14" s="874">
        <v>25093000</v>
      </c>
      <c r="AV14" s="874">
        <v>25093000</v>
      </c>
      <c r="AW14" s="874">
        <v>25093000</v>
      </c>
      <c r="AX14" s="874">
        <v>25093000</v>
      </c>
      <c r="AY14" s="874">
        <v>25093000</v>
      </c>
      <c r="AZ14" s="875">
        <v>25093000</v>
      </c>
      <c r="BA14" s="871">
        <v>150558000</v>
      </c>
      <c r="BB14" s="874">
        <v>25093000</v>
      </c>
      <c r="BC14" s="876">
        <v>25093000</v>
      </c>
      <c r="BD14" s="876">
        <v>25093000</v>
      </c>
      <c r="BE14" s="876">
        <v>25093000</v>
      </c>
      <c r="BF14" s="876">
        <v>25093000</v>
      </c>
      <c r="BG14" s="876">
        <v>25093000</v>
      </c>
      <c r="BH14" s="877">
        <v>150558000</v>
      </c>
      <c r="BI14" s="876">
        <v>25093000</v>
      </c>
      <c r="BJ14" s="876">
        <v>25093000</v>
      </c>
      <c r="BK14" s="876">
        <v>25093000</v>
      </c>
      <c r="BL14" s="876">
        <v>25093000</v>
      </c>
      <c r="BM14" s="876">
        <v>25093000</v>
      </c>
      <c r="BN14" s="876">
        <v>25093000</v>
      </c>
      <c r="BO14" s="877">
        <v>150558000</v>
      </c>
      <c r="BP14" s="876">
        <v>25093000</v>
      </c>
      <c r="BQ14" s="876">
        <v>25093000</v>
      </c>
      <c r="BR14" s="876">
        <v>25093000</v>
      </c>
      <c r="BS14" s="876">
        <v>25093000</v>
      </c>
      <c r="BT14" s="876">
        <v>25093000</v>
      </c>
      <c r="BU14" s="876">
        <v>25093000</v>
      </c>
      <c r="BV14" s="877">
        <v>118773000</v>
      </c>
      <c r="BW14" s="876">
        <v>25093000</v>
      </c>
      <c r="BX14" s="874">
        <v>25093000</v>
      </c>
      <c r="BY14" s="874">
        <v>25093000</v>
      </c>
      <c r="BZ14" s="876">
        <v>25093000</v>
      </c>
      <c r="CA14" s="5">
        <v>18401000</v>
      </c>
      <c r="CB14" s="878">
        <v>0</v>
      </c>
      <c r="CC14" s="878">
        <v>0</v>
      </c>
      <c r="CD14" s="878">
        <v>0</v>
      </c>
      <c r="CE14" s="878">
        <v>0</v>
      </c>
      <c r="CF14" s="876">
        <v>0</v>
      </c>
      <c r="CG14" s="248"/>
      <c r="CH14" s="261"/>
      <c r="CI14" s="261"/>
      <c r="CJ14" s="261"/>
      <c r="CK14" s="264"/>
    </row>
    <row r="15" spans="2:89" x14ac:dyDescent="0.3">
      <c r="B15" s="266"/>
      <c r="C15" s="265" t="s">
        <v>650</v>
      </c>
      <c r="D15" s="871">
        <v>580015000</v>
      </c>
      <c r="E15" s="872">
        <f t="shared" si="0"/>
        <v>100590000</v>
      </c>
      <c r="F15" s="872">
        <v>95885000</v>
      </c>
      <c r="G15" s="872">
        <v>95885000</v>
      </c>
      <c r="H15" s="872">
        <v>95885000</v>
      </c>
      <c r="I15" s="872">
        <v>95885000</v>
      </c>
      <c r="J15" s="872">
        <v>95885000</v>
      </c>
      <c r="K15" s="871">
        <v>575310000</v>
      </c>
      <c r="L15" s="872">
        <v>95885000</v>
      </c>
      <c r="M15" s="872">
        <v>95885000</v>
      </c>
      <c r="N15" s="872">
        <v>95885000</v>
      </c>
      <c r="O15" s="872">
        <v>95885000</v>
      </c>
      <c r="P15" s="872">
        <v>96885000</v>
      </c>
      <c r="Q15" s="872">
        <v>94885000</v>
      </c>
      <c r="R15" s="871">
        <v>549360000</v>
      </c>
      <c r="S15" s="872">
        <v>94885000</v>
      </c>
      <c r="T15" s="872">
        <v>90895000</v>
      </c>
      <c r="U15" s="872">
        <v>90895000</v>
      </c>
      <c r="V15" s="872">
        <v>90895000</v>
      </c>
      <c r="W15" s="872">
        <v>90895000</v>
      </c>
      <c r="X15" s="872">
        <v>90895000</v>
      </c>
      <c r="Y15" s="871">
        <v>544693500</v>
      </c>
      <c r="Z15" s="872">
        <v>90833500</v>
      </c>
      <c r="AA15" s="872">
        <v>90772000</v>
      </c>
      <c r="AB15" s="872">
        <v>90772000</v>
      </c>
      <c r="AC15" s="872">
        <v>90772000</v>
      </c>
      <c r="AD15" s="872">
        <v>90772000</v>
      </c>
      <c r="AE15" s="872">
        <v>90772000</v>
      </c>
      <c r="AF15" s="871">
        <v>533484000</v>
      </c>
      <c r="AG15" s="872">
        <v>90772000</v>
      </c>
      <c r="AH15" s="872">
        <v>90772000</v>
      </c>
      <c r="AI15" s="872">
        <v>90772000</v>
      </c>
      <c r="AJ15" s="872">
        <v>87056000</v>
      </c>
      <c r="AK15" s="872">
        <v>87056000</v>
      </c>
      <c r="AL15" s="872">
        <v>87056000</v>
      </c>
      <c r="AM15" s="871">
        <v>522336000</v>
      </c>
      <c r="AN15" s="873">
        <v>87056000</v>
      </c>
      <c r="AO15" s="873">
        <v>87056000</v>
      </c>
      <c r="AP15" s="873">
        <v>87056000</v>
      </c>
      <c r="AQ15" s="874">
        <v>87056000</v>
      </c>
      <c r="AR15" s="874">
        <v>87056000</v>
      </c>
      <c r="AS15" s="874">
        <v>87056000</v>
      </c>
      <c r="AT15" s="871">
        <v>498168000</v>
      </c>
      <c r="AU15" s="874">
        <v>87056000</v>
      </c>
      <c r="AV15" s="874">
        <v>87056000</v>
      </c>
      <c r="AW15" s="874">
        <v>87056000</v>
      </c>
      <c r="AX15" s="874">
        <v>79000000</v>
      </c>
      <c r="AY15" s="874">
        <v>79000000</v>
      </c>
      <c r="AZ15" s="875">
        <v>79000000</v>
      </c>
      <c r="BA15" s="871">
        <v>472877419</v>
      </c>
      <c r="BB15" s="874">
        <v>79000000</v>
      </c>
      <c r="BC15" s="876">
        <v>79000000</v>
      </c>
      <c r="BD15" s="876">
        <v>78777419</v>
      </c>
      <c r="BE15" s="876">
        <v>78700000</v>
      </c>
      <c r="BF15" s="876">
        <v>78700000</v>
      </c>
      <c r="BG15" s="876">
        <v>78700000</v>
      </c>
      <c r="BH15" s="877">
        <v>453815000</v>
      </c>
      <c r="BI15" s="876">
        <v>78700000</v>
      </c>
      <c r="BJ15" s="876">
        <v>78700000</v>
      </c>
      <c r="BK15" s="876">
        <v>78700000</v>
      </c>
      <c r="BL15" s="876">
        <v>72792500</v>
      </c>
      <c r="BM15" s="876">
        <v>72130000</v>
      </c>
      <c r="BN15" s="876">
        <v>72792500</v>
      </c>
      <c r="BO15" s="877">
        <v>431967500</v>
      </c>
      <c r="BP15" s="876">
        <v>72130000</v>
      </c>
      <c r="BQ15" s="876">
        <v>72792500</v>
      </c>
      <c r="BR15" s="876">
        <v>71430000</v>
      </c>
      <c r="BS15" s="876">
        <v>72092500</v>
      </c>
      <c r="BT15" s="876">
        <v>71430000</v>
      </c>
      <c r="BU15" s="876">
        <v>72092500</v>
      </c>
      <c r="BV15" s="877">
        <v>342031500</v>
      </c>
      <c r="BW15" s="876">
        <v>71430000</v>
      </c>
      <c r="BX15" s="874">
        <v>72317500</v>
      </c>
      <c r="BY15" s="874">
        <v>71430000</v>
      </c>
      <c r="BZ15" s="876">
        <v>72706000</v>
      </c>
      <c r="CA15" s="5">
        <v>54148000</v>
      </c>
      <c r="CB15" s="878">
        <v>0</v>
      </c>
      <c r="CC15" s="878">
        <v>0</v>
      </c>
      <c r="CD15" s="878">
        <v>0</v>
      </c>
      <c r="CE15" s="878">
        <v>0</v>
      </c>
      <c r="CF15" s="876">
        <v>0</v>
      </c>
      <c r="CH15" s="261"/>
      <c r="CI15" s="261"/>
      <c r="CJ15" s="261"/>
      <c r="CK15" s="264"/>
    </row>
    <row r="16" spans="2:89" x14ac:dyDescent="0.3">
      <c r="B16" s="266"/>
      <c r="C16" s="265" t="s">
        <v>664</v>
      </c>
      <c r="D16" s="871">
        <v>83667840</v>
      </c>
      <c r="E16" s="872">
        <f t="shared" si="0"/>
        <v>13944640</v>
      </c>
      <c r="F16" s="872">
        <v>13944640</v>
      </c>
      <c r="G16" s="872">
        <v>13944640</v>
      </c>
      <c r="H16" s="872">
        <v>13944640</v>
      </c>
      <c r="I16" s="872">
        <v>13944640</v>
      </c>
      <c r="J16" s="872">
        <v>13944640</v>
      </c>
      <c r="K16" s="871">
        <v>83667840</v>
      </c>
      <c r="L16" s="872">
        <v>13944640</v>
      </c>
      <c r="M16" s="872">
        <v>13944640</v>
      </c>
      <c r="N16" s="872">
        <v>13944640</v>
      </c>
      <c r="O16" s="872">
        <v>13944640</v>
      </c>
      <c r="P16" s="872">
        <v>13944640</v>
      </c>
      <c r="Q16" s="872">
        <v>13944640</v>
      </c>
      <c r="R16" s="871">
        <v>98650385</v>
      </c>
      <c r="S16" s="872">
        <v>13944640</v>
      </c>
      <c r="T16" s="872">
        <v>13944640</v>
      </c>
      <c r="U16" s="872">
        <v>24127185</v>
      </c>
      <c r="V16" s="872">
        <v>18744640</v>
      </c>
      <c r="W16" s="872">
        <v>13944640</v>
      </c>
      <c r="X16" s="872">
        <v>13944640</v>
      </c>
      <c r="Y16" s="871">
        <v>83667840</v>
      </c>
      <c r="Z16" s="872">
        <v>13944640</v>
      </c>
      <c r="AA16" s="872">
        <v>13944640</v>
      </c>
      <c r="AB16" s="872">
        <v>13944640</v>
      </c>
      <c r="AC16" s="872">
        <v>13944640</v>
      </c>
      <c r="AD16" s="872">
        <v>13944640</v>
      </c>
      <c r="AE16" s="872">
        <v>13944640</v>
      </c>
      <c r="AF16" s="871">
        <v>83667840</v>
      </c>
      <c r="AG16" s="872">
        <v>13944640</v>
      </c>
      <c r="AH16" s="872">
        <v>13944640</v>
      </c>
      <c r="AI16" s="872">
        <v>13944640</v>
      </c>
      <c r="AJ16" s="872">
        <v>13944640</v>
      </c>
      <c r="AK16" s="872">
        <v>13944640</v>
      </c>
      <c r="AL16" s="872">
        <v>13944640</v>
      </c>
      <c r="AM16" s="871">
        <v>83667840</v>
      </c>
      <c r="AN16" s="873">
        <v>13944640</v>
      </c>
      <c r="AO16" s="873">
        <v>13944640</v>
      </c>
      <c r="AP16" s="873">
        <v>13944640</v>
      </c>
      <c r="AQ16" s="874">
        <v>13944640</v>
      </c>
      <c r="AR16" s="874">
        <v>13944640</v>
      </c>
      <c r="AS16" s="874">
        <v>13944640</v>
      </c>
      <c r="AT16" s="871">
        <v>83667840</v>
      </c>
      <c r="AU16" s="874">
        <v>13944640</v>
      </c>
      <c r="AV16" s="874">
        <v>13944640</v>
      </c>
      <c r="AW16" s="874">
        <v>13944640</v>
      </c>
      <c r="AX16" s="874">
        <v>13944640</v>
      </c>
      <c r="AY16" s="874">
        <v>13944640</v>
      </c>
      <c r="AZ16" s="875">
        <v>13944640</v>
      </c>
      <c r="BA16" s="871">
        <v>83667840</v>
      </c>
      <c r="BB16" s="874">
        <v>13944640</v>
      </c>
      <c r="BC16" s="876">
        <v>13944640</v>
      </c>
      <c r="BD16" s="876">
        <v>13944640</v>
      </c>
      <c r="BE16" s="876">
        <v>13944640</v>
      </c>
      <c r="BF16" s="876">
        <v>13944640</v>
      </c>
      <c r="BG16" s="876">
        <v>13944640</v>
      </c>
      <c r="BH16" s="877">
        <v>83667840</v>
      </c>
      <c r="BI16" s="876">
        <v>13944640</v>
      </c>
      <c r="BJ16" s="876">
        <v>13944640</v>
      </c>
      <c r="BK16" s="876">
        <v>13944640</v>
      </c>
      <c r="BL16" s="876">
        <v>13944640</v>
      </c>
      <c r="BM16" s="876">
        <v>13944640</v>
      </c>
      <c r="BN16" s="876">
        <v>13944640</v>
      </c>
      <c r="BO16" s="877">
        <v>83667840</v>
      </c>
      <c r="BP16" s="876">
        <v>13944640</v>
      </c>
      <c r="BQ16" s="876">
        <v>13944640</v>
      </c>
      <c r="BR16" s="876">
        <v>13944640</v>
      </c>
      <c r="BS16" s="876">
        <v>13944640</v>
      </c>
      <c r="BT16" s="876">
        <v>13944640</v>
      </c>
      <c r="BU16" s="876">
        <v>13944640</v>
      </c>
      <c r="BV16" s="877">
        <v>63139669</v>
      </c>
      <c r="BW16" s="876">
        <v>41833920</v>
      </c>
      <c r="BX16" s="874">
        <v>0</v>
      </c>
      <c r="BY16" s="874">
        <v>0</v>
      </c>
      <c r="BZ16" s="876">
        <v>21305749</v>
      </c>
      <c r="CA16" s="5">
        <v>0</v>
      </c>
      <c r="CB16" s="878">
        <v>0</v>
      </c>
      <c r="CC16" s="878">
        <v>0</v>
      </c>
      <c r="CD16" s="878">
        <v>0</v>
      </c>
      <c r="CE16" s="878">
        <v>0</v>
      </c>
      <c r="CF16" s="876">
        <v>0</v>
      </c>
      <c r="CG16" s="189"/>
      <c r="CH16" s="261"/>
      <c r="CI16" s="261"/>
      <c r="CJ16" s="261"/>
      <c r="CK16" s="264"/>
    </row>
    <row r="17" spans="2:89" x14ac:dyDescent="0.3">
      <c r="B17" s="266"/>
      <c r="C17" s="265" t="s">
        <v>660</v>
      </c>
      <c r="D17" s="871">
        <v>0</v>
      </c>
      <c r="E17" s="872">
        <f t="shared" si="0"/>
        <v>0</v>
      </c>
      <c r="F17" s="872">
        <v>0</v>
      </c>
      <c r="G17" s="872">
        <v>0</v>
      </c>
      <c r="H17" s="872">
        <v>0</v>
      </c>
      <c r="I17" s="872">
        <v>0</v>
      </c>
      <c r="J17" s="872">
        <v>0</v>
      </c>
      <c r="K17" s="871">
        <v>0</v>
      </c>
      <c r="L17" s="872">
        <v>0</v>
      </c>
      <c r="M17" s="872">
        <v>0</v>
      </c>
      <c r="N17" s="872">
        <v>0</v>
      </c>
      <c r="O17" s="872">
        <v>0</v>
      </c>
      <c r="P17" s="872">
        <v>0</v>
      </c>
      <c r="Q17" s="872">
        <v>0</v>
      </c>
      <c r="R17" s="871">
        <v>0</v>
      </c>
      <c r="S17" s="872">
        <v>0</v>
      </c>
      <c r="T17" s="872">
        <v>0</v>
      </c>
      <c r="U17" s="872">
        <v>0</v>
      </c>
      <c r="V17" s="872">
        <v>0</v>
      </c>
      <c r="W17" s="872">
        <v>0</v>
      </c>
      <c r="X17" s="872">
        <v>0</v>
      </c>
      <c r="Y17" s="871">
        <v>0</v>
      </c>
      <c r="Z17" s="872">
        <v>0</v>
      </c>
      <c r="AA17" s="872">
        <v>0</v>
      </c>
      <c r="AB17" s="872">
        <v>0</v>
      </c>
      <c r="AC17" s="872">
        <v>0</v>
      </c>
      <c r="AD17" s="872">
        <v>0</v>
      </c>
      <c r="AE17" s="872">
        <v>0</v>
      </c>
      <c r="AF17" s="871">
        <v>0</v>
      </c>
      <c r="AG17" s="872">
        <v>0</v>
      </c>
      <c r="AH17" s="872">
        <v>0</v>
      </c>
      <c r="AI17" s="872">
        <v>0</v>
      </c>
      <c r="AJ17" s="872">
        <v>0</v>
      </c>
      <c r="AK17" s="872">
        <v>0</v>
      </c>
      <c r="AL17" s="872">
        <v>0</v>
      </c>
      <c r="AM17" s="871">
        <v>0</v>
      </c>
      <c r="AN17" s="873">
        <v>0</v>
      </c>
      <c r="AO17" s="873">
        <v>0</v>
      </c>
      <c r="AP17" s="873">
        <v>0</v>
      </c>
      <c r="AQ17" s="874">
        <v>0</v>
      </c>
      <c r="AR17" s="874">
        <v>0</v>
      </c>
      <c r="AS17" s="874">
        <v>0</v>
      </c>
      <c r="AT17" s="871">
        <v>0</v>
      </c>
      <c r="AU17" s="874">
        <v>0</v>
      </c>
      <c r="AV17" s="874">
        <v>0</v>
      </c>
      <c r="AW17" s="874">
        <v>0</v>
      </c>
      <c r="AX17" s="874">
        <v>0</v>
      </c>
      <c r="AY17" s="874">
        <v>0</v>
      </c>
      <c r="AZ17" s="875">
        <v>0</v>
      </c>
      <c r="BA17" s="871">
        <v>0</v>
      </c>
      <c r="BB17" s="874">
        <v>0</v>
      </c>
      <c r="BC17" s="876">
        <v>0</v>
      </c>
      <c r="BD17" s="876">
        <v>0</v>
      </c>
      <c r="BE17" s="876">
        <v>0</v>
      </c>
      <c r="BF17" s="876">
        <v>0</v>
      </c>
      <c r="BG17" s="876">
        <v>0</v>
      </c>
      <c r="BH17" s="877">
        <v>0</v>
      </c>
      <c r="BI17" s="876">
        <v>0</v>
      </c>
      <c r="BJ17" s="876">
        <v>0</v>
      </c>
      <c r="BK17" s="876">
        <v>0</v>
      </c>
      <c r="BL17" s="876">
        <v>0</v>
      </c>
      <c r="BM17" s="876">
        <v>0</v>
      </c>
      <c r="BN17" s="876">
        <v>0</v>
      </c>
      <c r="BO17" s="877">
        <v>0</v>
      </c>
      <c r="BP17" s="876">
        <v>0</v>
      </c>
      <c r="BQ17" s="876">
        <v>0</v>
      </c>
      <c r="BR17" s="876">
        <v>0</v>
      </c>
      <c r="BS17" s="876">
        <v>0</v>
      </c>
      <c r="BT17" s="876">
        <v>0</v>
      </c>
      <c r="BU17" s="876">
        <v>0</v>
      </c>
      <c r="BV17" s="877">
        <v>0</v>
      </c>
      <c r="BW17" s="876">
        <v>0</v>
      </c>
      <c r="BX17" s="874">
        <v>0</v>
      </c>
      <c r="BY17" s="874">
        <v>0</v>
      </c>
      <c r="BZ17" s="876">
        <v>0</v>
      </c>
      <c r="CA17" s="5">
        <v>0</v>
      </c>
      <c r="CB17" s="878"/>
      <c r="CC17" s="878"/>
      <c r="CD17" s="878"/>
      <c r="CE17" s="878"/>
      <c r="CF17" s="876"/>
      <c r="CG17" s="189"/>
      <c r="CH17" s="261"/>
      <c r="CI17" s="261"/>
      <c r="CJ17" s="261"/>
      <c r="CK17" s="264"/>
    </row>
    <row r="18" spans="2:89" x14ac:dyDescent="0.3">
      <c r="B18" s="266"/>
      <c r="C18" s="265" t="s">
        <v>656</v>
      </c>
      <c r="D18" s="871">
        <v>2032383453</v>
      </c>
      <c r="E18" s="872">
        <f t="shared" si="0"/>
        <v>329100100</v>
      </c>
      <c r="F18" s="872">
        <v>353215063</v>
      </c>
      <c r="G18" s="872">
        <v>377083029</v>
      </c>
      <c r="H18" s="872">
        <v>378131231</v>
      </c>
      <c r="I18" s="872">
        <v>308902745</v>
      </c>
      <c r="J18" s="872">
        <v>285951285</v>
      </c>
      <c r="K18" s="871">
        <v>2038902083</v>
      </c>
      <c r="L18" s="872">
        <v>317681957</v>
      </c>
      <c r="M18" s="872">
        <v>402301593</v>
      </c>
      <c r="N18" s="872">
        <v>370078207</v>
      </c>
      <c r="O18" s="872">
        <v>340413354</v>
      </c>
      <c r="P18" s="872">
        <v>325771639</v>
      </c>
      <c r="Q18" s="872">
        <v>282655333</v>
      </c>
      <c r="R18" s="871">
        <v>1801057031</v>
      </c>
      <c r="S18" s="872">
        <v>274325033</v>
      </c>
      <c r="T18" s="872">
        <v>327044003</v>
      </c>
      <c r="U18" s="872">
        <v>332287411</v>
      </c>
      <c r="V18" s="872">
        <v>314785879</v>
      </c>
      <c r="W18" s="872">
        <v>284490782</v>
      </c>
      <c r="X18" s="872">
        <v>268123923</v>
      </c>
      <c r="Y18" s="871">
        <v>1880175219</v>
      </c>
      <c r="Z18" s="872">
        <v>289388161</v>
      </c>
      <c r="AA18" s="872">
        <v>341095074</v>
      </c>
      <c r="AB18" s="872">
        <v>347468753</v>
      </c>
      <c r="AC18" s="872">
        <v>329170625</v>
      </c>
      <c r="AD18" s="872">
        <v>291173499</v>
      </c>
      <c r="AE18" s="872">
        <v>281879107</v>
      </c>
      <c r="AF18" s="871">
        <v>1745602313</v>
      </c>
      <c r="AG18" s="872">
        <v>283248510</v>
      </c>
      <c r="AH18" s="872">
        <v>298805052</v>
      </c>
      <c r="AI18" s="872">
        <v>312331270</v>
      </c>
      <c r="AJ18" s="872">
        <v>310038539</v>
      </c>
      <c r="AK18" s="872">
        <v>282043507</v>
      </c>
      <c r="AL18" s="872">
        <v>259135435</v>
      </c>
      <c r="AM18" s="871">
        <v>1927410035</v>
      </c>
      <c r="AN18" s="873">
        <v>299922635</v>
      </c>
      <c r="AO18" s="873">
        <v>357739409</v>
      </c>
      <c r="AP18" s="873">
        <v>342238302</v>
      </c>
      <c r="AQ18" s="874">
        <v>338458653</v>
      </c>
      <c r="AR18" s="874">
        <v>300394651</v>
      </c>
      <c r="AS18" s="874">
        <v>288656385</v>
      </c>
      <c r="AT18" s="871">
        <v>1762366996</v>
      </c>
      <c r="AU18" s="874">
        <v>265865097</v>
      </c>
      <c r="AV18" s="874">
        <v>299063007</v>
      </c>
      <c r="AW18" s="874">
        <v>298286923</v>
      </c>
      <c r="AX18" s="874">
        <v>312935940</v>
      </c>
      <c r="AY18" s="874">
        <v>300917608</v>
      </c>
      <c r="AZ18" s="875">
        <v>285298421</v>
      </c>
      <c r="BA18" s="871">
        <v>1977765723</v>
      </c>
      <c r="BB18" s="874">
        <v>311038171</v>
      </c>
      <c r="BC18" s="876">
        <v>370165656</v>
      </c>
      <c r="BD18" s="876">
        <v>352113411</v>
      </c>
      <c r="BE18" s="876">
        <v>331265410</v>
      </c>
      <c r="BF18" s="876">
        <v>321900690</v>
      </c>
      <c r="BG18" s="876">
        <v>291282385</v>
      </c>
      <c r="BH18" s="877">
        <v>1867359336</v>
      </c>
      <c r="BI18" s="876">
        <v>283218592</v>
      </c>
      <c r="BJ18" s="876">
        <v>321475005</v>
      </c>
      <c r="BK18" s="876">
        <v>352327579</v>
      </c>
      <c r="BL18" s="876">
        <v>330781895</v>
      </c>
      <c r="BM18" s="876">
        <v>304645668</v>
      </c>
      <c r="BN18" s="876">
        <v>274910597</v>
      </c>
      <c r="BO18" s="877">
        <v>2044445190</v>
      </c>
      <c r="BP18" s="876">
        <v>304254632</v>
      </c>
      <c r="BQ18" s="876">
        <v>384217485</v>
      </c>
      <c r="BR18" s="876">
        <v>370381348</v>
      </c>
      <c r="BS18" s="876">
        <v>358789737</v>
      </c>
      <c r="BT18" s="876">
        <v>325356977</v>
      </c>
      <c r="BU18" s="876">
        <v>301445011</v>
      </c>
      <c r="BV18" s="877">
        <v>1535995966</v>
      </c>
      <c r="BW18" s="876">
        <v>294655221</v>
      </c>
      <c r="BX18" s="874">
        <v>331341169</v>
      </c>
      <c r="BY18" s="874">
        <v>337109137</v>
      </c>
      <c r="BZ18" s="876">
        <v>340869273</v>
      </c>
      <c r="CA18" s="5">
        <v>232021166</v>
      </c>
      <c r="CB18" s="878">
        <v>0</v>
      </c>
      <c r="CC18" s="878">
        <v>0</v>
      </c>
      <c r="CD18" s="878">
        <v>0</v>
      </c>
      <c r="CE18" s="878">
        <v>0</v>
      </c>
      <c r="CF18" s="876">
        <v>0</v>
      </c>
      <c r="CG18" s="189"/>
      <c r="CH18" s="261"/>
      <c r="CI18" s="261"/>
      <c r="CJ18" s="261"/>
      <c r="CK18" s="264"/>
    </row>
    <row r="19" spans="2:89" x14ac:dyDescent="0.3">
      <c r="B19" s="1010" t="s">
        <v>257</v>
      </c>
      <c r="C19" s="1011"/>
      <c r="D19" s="886">
        <f>SUM(D20:D29)</f>
        <v>3591384670</v>
      </c>
      <c r="E19" s="887">
        <f t="shared" si="0"/>
        <v>848223983</v>
      </c>
      <c r="F19" s="887">
        <v>540252786</v>
      </c>
      <c r="G19" s="887">
        <v>541985190</v>
      </c>
      <c r="H19" s="887">
        <v>559409926</v>
      </c>
      <c r="I19" s="887">
        <v>547563625</v>
      </c>
      <c r="J19" s="887">
        <v>553949160</v>
      </c>
      <c r="K19" s="886">
        <v>3267587418</v>
      </c>
      <c r="L19" s="887">
        <v>547456664</v>
      </c>
      <c r="M19" s="887">
        <v>567397820</v>
      </c>
      <c r="N19" s="887">
        <v>540341235</v>
      </c>
      <c r="O19" s="887">
        <v>536398484</v>
      </c>
      <c r="P19" s="887">
        <v>536847398</v>
      </c>
      <c r="Q19" s="887">
        <v>539145817</v>
      </c>
      <c r="R19" s="886">
        <v>3471393138</v>
      </c>
      <c r="S19" s="887">
        <v>736299911</v>
      </c>
      <c r="T19" s="887">
        <v>536725084</v>
      </c>
      <c r="U19" s="887">
        <v>537012932</v>
      </c>
      <c r="V19" s="887">
        <v>536266539</v>
      </c>
      <c r="W19" s="887">
        <v>595500759</v>
      </c>
      <c r="X19" s="887">
        <v>529587913</v>
      </c>
      <c r="Y19" s="886">
        <v>13736816330</v>
      </c>
      <c r="Z19" s="887">
        <v>11559241108</v>
      </c>
      <c r="AA19" s="887">
        <v>432168461</v>
      </c>
      <c r="AB19" s="887">
        <v>437465026</v>
      </c>
      <c r="AC19" s="887">
        <v>437778178</v>
      </c>
      <c r="AD19" s="887">
        <v>435063003</v>
      </c>
      <c r="AE19" s="887">
        <v>435100554</v>
      </c>
      <c r="AF19" s="886">
        <v>2637281000</v>
      </c>
      <c r="AG19" s="887">
        <v>412455074</v>
      </c>
      <c r="AH19" s="887">
        <v>435205102</v>
      </c>
      <c r="AI19" s="887">
        <v>438109278</v>
      </c>
      <c r="AJ19" s="887">
        <v>440671388</v>
      </c>
      <c r="AK19" s="887">
        <v>465823560</v>
      </c>
      <c r="AL19" s="887">
        <v>445016598</v>
      </c>
      <c r="AM19" s="886">
        <v>2616453811</v>
      </c>
      <c r="AN19" s="888">
        <v>441060852</v>
      </c>
      <c r="AO19" s="888">
        <v>438393096</v>
      </c>
      <c r="AP19" s="888">
        <v>438521118</v>
      </c>
      <c r="AQ19" s="889">
        <v>434192914</v>
      </c>
      <c r="AR19" s="889">
        <v>432699976</v>
      </c>
      <c r="AS19" s="889">
        <v>431585855</v>
      </c>
      <c r="AT19" s="886">
        <v>2593183317</v>
      </c>
      <c r="AU19" s="889">
        <v>432730204</v>
      </c>
      <c r="AV19" s="889">
        <v>431438149</v>
      </c>
      <c r="AW19" s="889">
        <v>433985218</v>
      </c>
      <c r="AX19" s="889">
        <v>426906031</v>
      </c>
      <c r="AY19" s="889">
        <v>425440981</v>
      </c>
      <c r="AZ19" s="890">
        <v>442682734</v>
      </c>
      <c r="BA19" s="886">
        <v>2577272230</v>
      </c>
      <c r="BB19" s="889">
        <v>425296147</v>
      </c>
      <c r="BC19" s="891">
        <v>422398131</v>
      </c>
      <c r="BD19" s="891">
        <v>422704544</v>
      </c>
      <c r="BE19" s="891">
        <v>436667053</v>
      </c>
      <c r="BF19" s="891">
        <v>435487399</v>
      </c>
      <c r="BG19" s="891">
        <v>434718956</v>
      </c>
      <c r="BH19" s="891">
        <v>2590241329</v>
      </c>
      <c r="BI19" s="891">
        <v>434830459</v>
      </c>
      <c r="BJ19" s="891">
        <v>430142880</v>
      </c>
      <c r="BK19" s="891">
        <v>430802785</v>
      </c>
      <c r="BL19" s="891">
        <v>435242283</v>
      </c>
      <c r="BM19" s="891">
        <v>433225612</v>
      </c>
      <c r="BN19" s="891">
        <v>425997310</v>
      </c>
      <c r="BO19" s="891">
        <v>2539872859</v>
      </c>
      <c r="BP19" s="891">
        <v>425732920.0999999</v>
      </c>
      <c r="BQ19" s="891">
        <v>424656499.9000001</v>
      </c>
      <c r="BR19" s="891">
        <v>424423579.29999995</v>
      </c>
      <c r="BS19" s="891">
        <v>420239703.70000005</v>
      </c>
      <c r="BT19" s="891">
        <v>426301569</v>
      </c>
      <c r="BU19" s="891">
        <v>418518587</v>
      </c>
      <c r="BV19" s="891">
        <v>2023935522</v>
      </c>
      <c r="BW19" s="891">
        <v>443444214</v>
      </c>
      <c r="BX19" s="889">
        <v>395799515</v>
      </c>
      <c r="BY19" s="889">
        <v>409513499</v>
      </c>
      <c r="BZ19" s="891">
        <v>400350326</v>
      </c>
      <c r="CA19" s="890">
        <v>374827968</v>
      </c>
      <c r="CB19" s="892">
        <v>0</v>
      </c>
      <c r="CC19" s="892">
        <v>0</v>
      </c>
      <c r="CD19" s="892">
        <v>0</v>
      </c>
      <c r="CE19" s="892">
        <v>0</v>
      </c>
      <c r="CF19" s="891">
        <v>0</v>
      </c>
      <c r="CG19" s="248"/>
      <c r="CH19" s="261"/>
      <c r="CI19" s="261"/>
      <c r="CJ19" s="261"/>
      <c r="CK19" s="264"/>
    </row>
    <row r="20" spans="2:89" x14ac:dyDescent="0.3">
      <c r="B20" s="266"/>
      <c r="C20" s="265" t="s">
        <v>651</v>
      </c>
      <c r="D20" s="871">
        <v>8400000</v>
      </c>
      <c r="E20" s="872">
        <f t="shared" si="0"/>
        <v>1400000</v>
      </c>
      <c r="F20" s="872">
        <v>1400000</v>
      </c>
      <c r="G20" s="872">
        <v>1400000</v>
      </c>
      <c r="H20" s="872">
        <v>1400000</v>
      </c>
      <c r="I20" s="872">
        <v>1400000</v>
      </c>
      <c r="J20" s="872">
        <v>1400000</v>
      </c>
      <c r="K20" s="871">
        <v>8400000</v>
      </c>
      <c r="L20" s="872">
        <v>1400000</v>
      </c>
      <c r="M20" s="872">
        <v>1400000</v>
      </c>
      <c r="N20" s="872">
        <v>1400000</v>
      </c>
      <c r="O20" s="872">
        <v>1400000</v>
      </c>
      <c r="P20" s="872">
        <v>1400000</v>
      </c>
      <c r="Q20" s="872">
        <v>1400000</v>
      </c>
      <c r="R20" s="871">
        <v>8082624</v>
      </c>
      <c r="S20" s="872">
        <v>1400000</v>
      </c>
      <c r="T20" s="872">
        <v>1400000</v>
      </c>
      <c r="U20" s="872">
        <v>1400000</v>
      </c>
      <c r="V20" s="872">
        <v>1400000</v>
      </c>
      <c r="W20" s="872">
        <v>1400000</v>
      </c>
      <c r="X20" s="872">
        <v>1082624</v>
      </c>
      <c r="Y20" s="871">
        <v>3000000</v>
      </c>
      <c r="Z20" s="872">
        <v>1500000</v>
      </c>
      <c r="AA20" s="872">
        <v>0</v>
      </c>
      <c r="AB20" s="872">
        <v>0</v>
      </c>
      <c r="AC20" s="872">
        <v>1500000</v>
      </c>
      <c r="AD20" s="872">
        <v>0</v>
      </c>
      <c r="AE20" s="872">
        <v>0</v>
      </c>
      <c r="AF20" s="871">
        <v>3000000</v>
      </c>
      <c r="AG20" s="872">
        <v>1500000</v>
      </c>
      <c r="AH20" s="872">
        <v>0</v>
      </c>
      <c r="AI20" s="872">
        <v>1500000</v>
      </c>
      <c r="AJ20" s="872">
        <v>0</v>
      </c>
      <c r="AK20" s="872">
        <v>0</v>
      </c>
      <c r="AL20" s="872">
        <v>0</v>
      </c>
      <c r="AM20" s="871">
        <v>3000000</v>
      </c>
      <c r="AN20" s="873">
        <v>1500000</v>
      </c>
      <c r="AO20" s="873">
        <v>0</v>
      </c>
      <c r="AP20" s="873">
        <v>0</v>
      </c>
      <c r="AQ20" s="874">
        <v>1500000</v>
      </c>
      <c r="AR20" s="874">
        <v>0</v>
      </c>
      <c r="AS20" s="874">
        <v>0</v>
      </c>
      <c r="AT20" s="871">
        <v>3000000</v>
      </c>
      <c r="AU20" s="874">
        <v>1500000</v>
      </c>
      <c r="AV20" s="874">
        <v>0</v>
      </c>
      <c r="AW20" s="874">
        <v>1500000</v>
      </c>
      <c r="AX20" s="874">
        <v>0</v>
      </c>
      <c r="AY20" s="874">
        <v>0</v>
      </c>
      <c r="AZ20" s="875">
        <v>0</v>
      </c>
      <c r="BA20" s="871">
        <v>3000000</v>
      </c>
      <c r="BB20" s="874">
        <v>1500000</v>
      </c>
      <c r="BC20" s="876">
        <v>0</v>
      </c>
      <c r="BD20" s="876">
        <v>0</v>
      </c>
      <c r="BE20" s="876">
        <v>1500000</v>
      </c>
      <c r="BF20" s="876">
        <v>0</v>
      </c>
      <c r="BG20" s="876">
        <v>0</v>
      </c>
      <c r="BH20" s="877">
        <v>3000000</v>
      </c>
      <c r="BI20" s="876">
        <v>1500000</v>
      </c>
      <c r="BJ20" s="876">
        <v>0</v>
      </c>
      <c r="BK20" s="876">
        <v>0</v>
      </c>
      <c r="BL20" s="876">
        <v>1500000</v>
      </c>
      <c r="BM20" s="876">
        <v>0</v>
      </c>
      <c r="BN20" s="876">
        <v>0</v>
      </c>
      <c r="BO20" s="877">
        <v>3000000</v>
      </c>
      <c r="BP20" s="876">
        <v>1500000</v>
      </c>
      <c r="BQ20" s="876">
        <v>0</v>
      </c>
      <c r="BR20" s="876">
        <v>0</v>
      </c>
      <c r="BS20" s="876">
        <v>1500000</v>
      </c>
      <c r="BT20" s="876">
        <v>0</v>
      </c>
      <c r="BU20" s="876">
        <v>0</v>
      </c>
      <c r="BV20" s="877">
        <v>3000000</v>
      </c>
      <c r="BW20" s="876">
        <v>1500000</v>
      </c>
      <c r="BX20" s="874">
        <v>0</v>
      </c>
      <c r="BY20" s="874">
        <v>0</v>
      </c>
      <c r="BZ20" s="876">
        <v>1500000</v>
      </c>
      <c r="CA20" s="5">
        <v>0</v>
      </c>
      <c r="CB20" s="878">
        <v>0</v>
      </c>
      <c r="CC20" s="878">
        <v>0</v>
      </c>
      <c r="CD20" s="878">
        <v>0</v>
      </c>
      <c r="CE20" s="878">
        <v>0</v>
      </c>
      <c r="CF20" s="876">
        <v>0</v>
      </c>
      <c r="CG20" s="189"/>
      <c r="CH20" s="267"/>
      <c r="CI20" s="261"/>
      <c r="CJ20" s="261"/>
      <c r="CK20" s="264"/>
    </row>
    <row r="21" spans="2:89" x14ac:dyDescent="0.3">
      <c r="B21" s="268"/>
      <c r="C21" s="893" t="s">
        <v>514</v>
      </c>
      <c r="D21" s="933">
        <v>2601227430</v>
      </c>
      <c r="E21" s="895">
        <f t="shared" si="0"/>
        <v>433537905</v>
      </c>
      <c r="F21" s="895">
        <v>433537905</v>
      </c>
      <c r="G21" s="895">
        <v>433537905</v>
      </c>
      <c r="H21" s="895">
        <v>433537905</v>
      </c>
      <c r="I21" s="895">
        <v>433537905</v>
      </c>
      <c r="J21" s="895">
        <v>433537905</v>
      </c>
      <c r="K21" s="894">
        <v>2601227430</v>
      </c>
      <c r="L21" s="895">
        <v>433537905</v>
      </c>
      <c r="M21" s="895">
        <v>433537905</v>
      </c>
      <c r="N21" s="895">
        <v>433537905</v>
      </c>
      <c r="O21" s="895">
        <v>433537905</v>
      </c>
      <c r="P21" s="895">
        <v>433537905</v>
      </c>
      <c r="Q21" s="895">
        <v>433537905</v>
      </c>
      <c r="R21" s="894">
        <v>2601227430</v>
      </c>
      <c r="S21" s="895">
        <v>433537905</v>
      </c>
      <c r="T21" s="895">
        <v>433537905</v>
      </c>
      <c r="U21" s="895">
        <v>433537905</v>
      </c>
      <c r="V21" s="895">
        <v>433537905</v>
      </c>
      <c r="W21" s="895">
        <v>433537905</v>
      </c>
      <c r="X21" s="895">
        <v>433537905</v>
      </c>
      <c r="Y21" s="894">
        <v>1951806097</v>
      </c>
      <c r="Z21" s="895">
        <v>378099497</v>
      </c>
      <c r="AA21" s="895">
        <v>314741320</v>
      </c>
      <c r="AB21" s="895">
        <v>314741320</v>
      </c>
      <c r="AC21" s="895">
        <v>314741320</v>
      </c>
      <c r="AD21" s="895">
        <v>314741320</v>
      </c>
      <c r="AE21" s="895">
        <v>314741320</v>
      </c>
      <c r="AF21" s="894">
        <v>1888447920</v>
      </c>
      <c r="AG21" s="895">
        <v>314741320</v>
      </c>
      <c r="AH21" s="895">
        <v>314741320</v>
      </c>
      <c r="AI21" s="895">
        <v>314741320</v>
      </c>
      <c r="AJ21" s="895">
        <v>314741320</v>
      </c>
      <c r="AK21" s="895">
        <v>314741320</v>
      </c>
      <c r="AL21" s="895">
        <v>314741320</v>
      </c>
      <c r="AM21" s="894">
        <v>1888447920</v>
      </c>
      <c r="AN21" s="896">
        <v>314741320</v>
      </c>
      <c r="AO21" s="896">
        <v>314741320</v>
      </c>
      <c r="AP21" s="896">
        <v>314741320</v>
      </c>
      <c r="AQ21" s="897">
        <v>314741320</v>
      </c>
      <c r="AR21" s="897">
        <v>314741320</v>
      </c>
      <c r="AS21" s="897">
        <v>314741320</v>
      </c>
      <c r="AT21" s="894">
        <v>1888447920</v>
      </c>
      <c r="AU21" s="897">
        <v>314741320</v>
      </c>
      <c r="AV21" s="897">
        <v>314741320</v>
      </c>
      <c r="AW21" s="897">
        <v>314741320</v>
      </c>
      <c r="AX21" s="897">
        <v>314741320</v>
      </c>
      <c r="AY21" s="897">
        <v>314741320</v>
      </c>
      <c r="AZ21" s="898">
        <v>314741320</v>
      </c>
      <c r="BA21" s="894">
        <v>1888447920</v>
      </c>
      <c r="BB21" s="897">
        <v>314741320</v>
      </c>
      <c r="BC21" s="899">
        <v>314741320</v>
      </c>
      <c r="BD21" s="899">
        <v>314741320</v>
      </c>
      <c r="BE21" s="899">
        <v>314741320</v>
      </c>
      <c r="BF21" s="899">
        <v>314741320</v>
      </c>
      <c r="BG21" s="899">
        <v>314741320</v>
      </c>
      <c r="BH21" s="900">
        <v>1888447920</v>
      </c>
      <c r="BI21" s="899">
        <v>314741320</v>
      </c>
      <c r="BJ21" s="899">
        <v>314741320</v>
      </c>
      <c r="BK21" s="899">
        <v>314741320</v>
      </c>
      <c r="BL21" s="899">
        <v>314741320</v>
      </c>
      <c r="BM21" s="899">
        <v>314741320</v>
      </c>
      <c r="BN21" s="899">
        <v>314741320</v>
      </c>
      <c r="BO21" s="900">
        <v>1888447920</v>
      </c>
      <c r="BP21" s="899">
        <v>314741320</v>
      </c>
      <c r="BQ21" s="899">
        <v>314741320</v>
      </c>
      <c r="BR21" s="899">
        <v>314741320</v>
      </c>
      <c r="BS21" s="899">
        <v>314741320</v>
      </c>
      <c r="BT21" s="899">
        <v>314741320</v>
      </c>
      <c r="BU21" s="899">
        <v>314741320</v>
      </c>
      <c r="BV21" s="900">
        <v>1573706600</v>
      </c>
      <c r="BW21" s="899">
        <v>314727076</v>
      </c>
      <c r="BX21" s="897">
        <v>314744881</v>
      </c>
      <c r="BY21" s="897">
        <v>314744881</v>
      </c>
      <c r="BZ21" s="899">
        <v>314744881</v>
      </c>
      <c r="CA21" s="901">
        <v>314744881</v>
      </c>
      <c r="CB21" s="902">
        <v>0</v>
      </c>
      <c r="CC21" s="902">
        <v>0</v>
      </c>
      <c r="CD21" s="902">
        <v>0</v>
      </c>
      <c r="CE21" s="902">
        <v>0</v>
      </c>
      <c r="CF21" s="899">
        <v>0</v>
      </c>
      <c r="CG21" s="269"/>
      <c r="CH21" s="261"/>
      <c r="CI21" s="261"/>
      <c r="CJ21" s="261"/>
      <c r="CK21" s="264"/>
    </row>
    <row r="22" spans="2:89" x14ac:dyDescent="0.3">
      <c r="B22" s="266"/>
      <c r="C22" s="265" t="s">
        <v>150</v>
      </c>
      <c r="D22" s="871">
        <v>13236507</v>
      </c>
      <c r="E22" s="872">
        <f t="shared" si="0"/>
        <v>2253253</v>
      </c>
      <c r="F22" s="872">
        <v>2035196</v>
      </c>
      <c r="G22" s="872">
        <v>2253253</v>
      </c>
      <c r="H22" s="872">
        <v>2253253</v>
      </c>
      <c r="I22" s="872">
        <v>2182152</v>
      </c>
      <c r="J22" s="872">
        <v>2259400</v>
      </c>
      <c r="K22" s="871">
        <v>13337748</v>
      </c>
      <c r="L22" s="872">
        <v>2186516</v>
      </c>
      <c r="M22" s="872">
        <v>2259400</v>
      </c>
      <c r="N22" s="872">
        <v>2259400</v>
      </c>
      <c r="O22" s="872">
        <v>2186516</v>
      </c>
      <c r="P22" s="872">
        <v>2259400</v>
      </c>
      <c r="Q22" s="872">
        <v>2186516</v>
      </c>
      <c r="R22" s="871">
        <v>14165752</v>
      </c>
      <c r="S22" s="872">
        <v>2259400</v>
      </c>
      <c r="T22" s="872">
        <v>2040748</v>
      </c>
      <c r="U22" s="872">
        <v>2259400</v>
      </c>
      <c r="V22" s="872">
        <v>2259400</v>
      </c>
      <c r="W22" s="872">
        <v>2371312</v>
      </c>
      <c r="X22" s="872">
        <v>2975492</v>
      </c>
      <c r="Y22" s="871">
        <v>15486266</v>
      </c>
      <c r="Z22" s="872">
        <v>2705243</v>
      </c>
      <c r="AA22" s="872">
        <v>2589619</v>
      </c>
      <c r="AB22" s="872">
        <v>2589619</v>
      </c>
      <c r="AC22" s="872">
        <v>2506083</v>
      </c>
      <c r="AD22" s="872">
        <v>2589619</v>
      </c>
      <c r="AE22" s="872">
        <v>2506083</v>
      </c>
      <c r="AF22" s="871">
        <v>15205674</v>
      </c>
      <c r="AG22" s="872">
        <v>2589619</v>
      </c>
      <c r="AH22" s="872">
        <v>2339011</v>
      </c>
      <c r="AI22" s="872">
        <v>2589619</v>
      </c>
      <c r="AJ22" s="872">
        <v>2589619</v>
      </c>
      <c r="AK22" s="872">
        <v>2506518</v>
      </c>
      <c r="AL22" s="872">
        <v>2591288</v>
      </c>
      <c r="AM22" s="871">
        <v>15296958</v>
      </c>
      <c r="AN22" s="873">
        <v>2507698</v>
      </c>
      <c r="AO22" s="873">
        <v>2591288</v>
      </c>
      <c r="AP22" s="873">
        <v>2591288</v>
      </c>
      <c r="AQ22" s="874">
        <v>2507698</v>
      </c>
      <c r="AR22" s="874">
        <v>2591288</v>
      </c>
      <c r="AS22" s="874">
        <v>2507698</v>
      </c>
      <c r="AT22" s="871">
        <v>16110051</v>
      </c>
      <c r="AU22" s="874">
        <v>2591288</v>
      </c>
      <c r="AV22" s="874">
        <v>2424108</v>
      </c>
      <c r="AW22" s="874">
        <v>2591288</v>
      </c>
      <c r="AX22" s="874">
        <v>2591288</v>
      </c>
      <c r="AY22" s="874">
        <v>2674486</v>
      </c>
      <c r="AZ22" s="875">
        <v>3237593</v>
      </c>
      <c r="BA22" s="871">
        <v>19112241</v>
      </c>
      <c r="BB22" s="874">
        <v>3133154</v>
      </c>
      <c r="BC22" s="876">
        <v>3237593</v>
      </c>
      <c r="BD22" s="876">
        <v>3237593</v>
      </c>
      <c r="BE22" s="876">
        <v>3133154</v>
      </c>
      <c r="BF22" s="876">
        <v>3237593</v>
      </c>
      <c r="BG22" s="876">
        <v>3133154</v>
      </c>
      <c r="BH22" s="877">
        <v>20176767</v>
      </c>
      <c r="BI22" s="876">
        <v>3237593</v>
      </c>
      <c r="BJ22" s="876">
        <v>2924277</v>
      </c>
      <c r="BK22" s="876">
        <v>3237593</v>
      </c>
      <c r="BL22" s="876">
        <v>3237593</v>
      </c>
      <c r="BM22" s="876">
        <v>3372940</v>
      </c>
      <c r="BN22" s="876">
        <v>4166771</v>
      </c>
      <c r="BO22" s="877">
        <v>24597390</v>
      </c>
      <c r="BP22" s="876">
        <v>4032359</v>
      </c>
      <c r="BQ22" s="876">
        <v>4166771</v>
      </c>
      <c r="BR22" s="876">
        <v>4166771</v>
      </c>
      <c r="BS22" s="876">
        <v>4032359</v>
      </c>
      <c r="BT22" s="876">
        <v>4166771</v>
      </c>
      <c r="BU22" s="876">
        <v>4032359</v>
      </c>
      <c r="BV22" s="877">
        <v>19220911</v>
      </c>
      <c r="BW22" s="876">
        <v>4166771</v>
      </c>
      <c r="BX22" s="874">
        <v>3763535</v>
      </c>
      <c r="BY22" s="874">
        <v>4166771</v>
      </c>
      <c r="BZ22" s="876">
        <v>4166771</v>
      </c>
      <c r="CA22" s="5">
        <v>2957063</v>
      </c>
      <c r="CB22" s="878">
        <v>0</v>
      </c>
      <c r="CC22" s="878">
        <v>0</v>
      </c>
      <c r="CD22" s="878">
        <v>0</v>
      </c>
      <c r="CE22" s="878">
        <v>0</v>
      </c>
      <c r="CF22" s="876">
        <v>0</v>
      </c>
      <c r="CG22" s="248"/>
      <c r="CH22" s="261"/>
      <c r="CI22" s="261"/>
      <c r="CJ22" s="261"/>
      <c r="CK22" s="264"/>
    </row>
    <row r="23" spans="2:89" x14ac:dyDescent="0.3">
      <c r="B23" s="266"/>
      <c r="C23" s="265" t="s">
        <v>652</v>
      </c>
      <c r="D23" s="871">
        <v>400000000</v>
      </c>
      <c r="E23" s="872">
        <f t="shared" si="0"/>
        <v>316666665</v>
      </c>
      <c r="F23" s="872">
        <v>16666667</v>
      </c>
      <c r="G23" s="872">
        <v>16666667</v>
      </c>
      <c r="H23" s="872">
        <v>16666667</v>
      </c>
      <c r="I23" s="872">
        <v>16666667</v>
      </c>
      <c r="J23" s="872">
        <v>16666667</v>
      </c>
      <c r="K23" s="871">
        <v>100000000</v>
      </c>
      <c r="L23" s="872">
        <v>16666665</v>
      </c>
      <c r="M23" s="872">
        <v>16666667</v>
      </c>
      <c r="N23" s="872">
        <v>16666667</v>
      </c>
      <c r="O23" s="872">
        <v>16666667</v>
      </c>
      <c r="P23" s="872">
        <v>16666667</v>
      </c>
      <c r="Q23" s="872">
        <v>16666667</v>
      </c>
      <c r="R23" s="871">
        <v>300000000</v>
      </c>
      <c r="S23" s="872">
        <v>216666665</v>
      </c>
      <c r="T23" s="872">
        <v>16666667</v>
      </c>
      <c r="U23" s="872">
        <v>16666667</v>
      </c>
      <c r="V23" s="872">
        <v>16666667</v>
      </c>
      <c r="W23" s="872">
        <v>16666667</v>
      </c>
      <c r="X23" s="872">
        <v>16666667</v>
      </c>
      <c r="Y23" s="871">
        <v>240277777</v>
      </c>
      <c r="Z23" s="872">
        <v>31944445</v>
      </c>
      <c r="AA23" s="872">
        <v>41666666</v>
      </c>
      <c r="AB23" s="872">
        <v>41666666</v>
      </c>
      <c r="AC23" s="872">
        <v>41666666</v>
      </c>
      <c r="AD23" s="872">
        <v>41666666</v>
      </c>
      <c r="AE23" s="872">
        <v>41666668</v>
      </c>
      <c r="AF23" s="871">
        <v>250000000</v>
      </c>
      <c r="AG23" s="872">
        <v>41666668</v>
      </c>
      <c r="AH23" s="872">
        <v>41666666</v>
      </c>
      <c r="AI23" s="872">
        <v>41666666</v>
      </c>
      <c r="AJ23" s="872">
        <v>41666668</v>
      </c>
      <c r="AK23" s="872">
        <v>41666666</v>
      </c>
      <c r="AL23" s="872">
        <v>41666666</v>
      </c>
      <c r="AM23" s="871">
        <v>250000000</v>
      </c>
      <c r="AN23" s="873">
        <v>41666668</v>
      </c>
      <c r="AO23" s="873">
        <v>41666666</v>
      </c>
      <c r="AP23" s="873">
        <v>41666666</v>
      </c>
      <c r="AQ23" s="874">
        <v>41666666</v>
      </c>
      <c r="AR23" s="874">
        <v>41666666</v>
      </c>
      <c r="AS23" s="874">
        <v>41666668</v>
      </c>
      <c r="AT23" s="871">
        <v>250000000</v>
      </c>
      <c r="AU23" s="874">
        <v>41666668</v>
      </c>
      <c r="AV23" s="874">
        <v>41666666</v>
      </c>
      <c r="AW23" s="874">
        <v>41666666</v>
      </c>
      <c r="AX23" s="874">
        <v>41666668</v>
      </c>
      <c r="AY23" s="874">
        <v>41666666</v>
      </c>
      <c r="AZ23" s="875">
        <v>41666666</v>
      </c>
      <c r="BA23" s="871">
        <v>250000000</v>
      </c>
      <c r="BB23" s="874">
        <v>41666668</v>
      </c>
      <c r="BC23" s="876">
        <v>41666666</v>
      </c>
      <c r="BD23" s="876">
        <v>41666666</v>
      </c>
      <c r="BE23" s="876">
        <v>41666666</v>
      </c>
      <c r="BF23" s="876">
        <v>41666666</v>
      </c>
      <c r="BG23" s="876">
        <v>41666668</v>
      </c>
      <c r="BH23" s="877">
        <v>250000000</v>
      </c>
      <c r="BI23" s="876">
        <v>41666668</v>
      </c>
      <c r="BJ23" s="876">
        <v>41666666</v>
      </c>
      <c r="BK23" s="876">
        <v>41666666</v>
      </c>
      <c r="BL23" s="876">
        <v>41666668</v>
      </c>
      <c r="BM23" s="876">
        <v>41666666</v>
      </c>
      <c r="BN23" s="876">
        <v>41666666</v>
      </c>
      <c r="BO23" s="877">
        <v>200000000</v>
      </c>
      <c r="BP23" s="876">
        <v>32240438</v>
      </c>
      <c r="BQ23" s="876">
        <v>33879781</v>
      </c>
      <c r="BR23" s="876">
        <v>33879781</v>
      </c>
      <c r="BS23" s="876">
        <v>33333334</v>
      </c>
      <c r="BT23" s="876">
        <v>33879781</v>
      </c>
      <c r="BU23" s="876">
        <v>32786885</v>
      </c>
      <c r="BV23" s="877">
        <v>39722000</v>
      </c>
      <c r="BW23" s="876">
        <v>8611111</v>
      </c>
      <c r="BX23" s="874">
        <v>7777778</v>
      </c>
      <c r="BY23" s="874">
        <v>8611111</v>
      </c>
      <c r="BZ23" s="876">
        <v>11666444</v>
      </c>
      <c r="CA23" s="5">
        <v>3055556</v>
      </c>
      <c r="CB23" s="878">
        <v>0</v>
      </c>
      <c r="CC23" s="878">
        <v>0</v>
      </c>
      <c r="CD23" s="878">
        <v>0</v>
      </c>
      <c r="CE23" s="878">
        <v>0</v>
      </c>
      <c r="CF23" s="876">
        <v>0</v>
      </c>
      <c r="CG23" s="248"/>
      <c r="CH23" s="261"/>
      <c r="CI23" s="261"/>
      <c r="CJ23" s="261"/>
      <c r="CK23" s="264"/>
    </row>
    <row r="24" spans="2:89" x14ac:dyDescent="0.3">
      <c r="B24" s="266"/>
      <c r="C24" s="265" t="s">
        <v>654</v>
      </c>
      <c r="D24" s="871">
        <v>13500000</v>
      </c>
      <c r="E24" s="872">
        <f t="shared" si="0"/>
        <v>2250002</v>
      </c>
      <c r="F24" s="872">
        <v>2249999</v>
      </c>
      <c r="G24" s="872">
        <v>2249999</v>
      </c>
      <c r="H24" s="872">
        <v>2250002</v>
      </c>
      <c r="I24" s="872">
        <v>2249999</v>
      </c>
      <c r="J24" s="872">
        <v>2249999</v>
      </c>
      <c r="K24" s="871">
        <v>13500000</v>
      </c>
      <c r="L24" s="872">
        <v>2250002</v>
      </c>
      <c r="M24" s="872">
        <v>2249999</v>
      </c>
      <c r="N24" s="872">
        <v>2249999</v>
      </c>
      <c r="O24" s="872">
        <v>2250002</v>
      </c>
      <c r="P24" s="872">
        <v>2249999</v>
      </c>
      <c r="Q24" s="872">
        <v>2249999</v>
      </c>
      <c r="R24" s="871">
        <v>13500000</v>
      </c>
      <c r="S24" s="872">
        <v>2250002</v>
      </c>
      <c r="T24" s="872">
        <v>2198631</v>
      </c>
      <c r="U24" s="872">
        <v>2301367</v>
      </c>
      <c r="V24" s="872">
        <v>2250002</v>
      </c>
      <c r="W24" s="872">
        <v>2249999</v>
      </c>
      <c r="X24" s="872">
        <v>2249999</v>
      </c>
      <c r="Y24" s="871">
        <v>14806011</v>
      </c>
      <c r="Z24" s="872">
        <v>2306011</v>
      </c>
      <c r="AA24" s="872">
        <v>2500000</v>
      </c>
      <c r="AB24" s="872">
        <v>2500000</v>
      </c>
      <c r="AC24" s="872">
        <v>2500000</v>
      </c>
      <c r="AD24" s="872">
        <v>2500000</v>
      </c>
      <c r="AE24" s="872">
        <v>2500000</v>
      </c>
      <c r="AF24" s="871">
        <v>15000000</v>
      </c>
      <c r="AG24" s="872">
        <v>2500000</v>
      </c>
      <c r="AH24" s="872">
        <v>2500000</v>
      </c>
      <c r="AI24" s="872">
        <v>2500000</v>
      </c>
      <c r="AJ24" s="872">
        <v>2500000</v>
      </c>
      <c r="AK24" s="872">
        <v>2500000</v>
      </c>
      <c r="AL24" s="872">
        <v>2500000</v>
      </c>
      <c r="AM24" s="871">
        <v>15000000</v>
      </c>
      <c r="AN24" s="873">
        <v>2500000</v>
      </c>
      <c r="AO24" s="873">
        <v>2500000</v>
      </c>
      <c r="AP24" s="873">
        <v>2500000</v>
      </c>
      <c r="AQ24" s="874">
        <v>2500000</v>
      </c>
      <c r="AR24" s="874">
        <v>2500000</v>
      </c>
      <c r="AS24" s="874">
        <v>2500000</v>
      </c>
      <c r="AT24" s="871">
        <v>15000000</v>
      </c>
      <c r="AU24" s="874">
        <v>2500000</v>
      </c>
      <c r="AV24" s="874">
        <v>2500000</v>
      </c>
      <c r="AW24" s="874">
        <v>2500000</v>
      </c>
      <c r="AX24" s="874">
        <v>2500000</v>
      </c>
      <c r="AY24" s="874">
        <v>2500000</v>
      </c>
      <c r="AZ24" s="875">
        <v>2500000</v>
      </c>
      <c r="BA24" s="871">
        <v>15000000</v>
      </c>
      <c r="BB24" s="874">
        <v>2500000</v>
      </c>
      <c r="BC24" s="876">
        <v>2500000</v>
      </c>
      <c r="BD24" s="876">
        <v>2500000</v>
      </c>
      <c r="BE24" s="876">
        <v>2500000</v>
      </c>
      <c r="BF24" s="876">
        <v>2500000</v>
      </c>
      <c r="BG24" s="876">
        <v>2500000</v>
      </c>
      <c r="BH24" s="877">
        <v>15000000</v>
      </c>
      <c r="BI24" s="876">
        <v>2500000</v>
      </c>
      <c r="BJ24" s="876">
        <v>2500000</v>
      </c>
      <c r="BK24" s="876">
        <v>2500000</v>
      </c>
      <c r="BL24" s="876">
        <v>2500000</v>
      </c>
      <c r="BM24" s="876">
        <v>2500000</v>
      </c>
      <c r="BN24" s="876">
        <v>2500000</v>
      </c>
      <c r="BO24" s="877">
        <v>15000000</v>
      </c>
      <c r="BP24" s="876">
        <v>2418032</v>
      </c>
      <c r="BQ24" s="876">
        <v>2540984</v>
      </c>
      <c r="BR24" s="876">
        <v>2540984</v>
      </c>
      <c r="BS24" s="876">
        <v>2500000</v>
      </c>
      <c r="BT24" s="876">
        <v>2540984</v>
      </c>
      <c r="BU24" s="876">
        <v>2459016</v>
      </c>
      <c r="BV24" s="877">
        <v>17666667</v>
      </c>
      <c r="BW24" s="876">
        <v>2554945</v>
      </c>
      <c r="BX24" s="874">
        <v>2307693</v>
      </c>
      <c r="BY24" s="874">
        <v>2554945</v>
      </c>
      <c r="BZ24" s="876">
        <v>2554945</v>
      </c>
      <c r="CA24" s="5">
        <v>7694139</v>
      </c>
      <c r="CB24" s="878">
        <v>0</v>
      </c>
      <c r="CC24" s="878">
        <v>0</v>
      </c>
      <c r="CD24" s="878">
        <v>0</v>
      </c>
      <c r="CE24" s="878">
        <v>0</v>
      </c>
      <c r="CF24" s="876">
        <v>0</v>
      </c>
      <c r="CG24" s="248"/>
      <c r="CH24" s="261"/>
      <c r="CI24" s="261"/>
      <c r="CJ24" s="261"/>
      <c r="CK24" s="264"/>
    </row>
    <row r="25" spans="2:89" x14ac:dyDescent="0.3">
      <c r="B25" s="266"/>
      <c r="C25" s="265" t="s">
        <v>655</v>
      </c>
      <c r="D25" s="871">
        <v>17500000</v>
      </c>
      <c r="E25" s="872">
        <f t="shared" si="0"/>
        <v>2916668</v>
      </c>
      <c r="F25" s="872">
        <v>2916666</v>
      </c>
      <c r="G25" s="872">
        <v>2916666</v>
      </c>
      <c r="H25" s="872">
        <v>2916668</v>
      </c>
      <c r="I25" s="872">
        <v>2916666</v>
      </c>
      <c r="J25" s="872">
        <v>2916666</v>
      </c>
      <c r="K25" s="871">
        <v>17500000</v>
      </c>
      <c r="L25" s="872">
        <v>2916668</v>
      </c>
      <c r="M25" s="872">
        <v>2916666</v>
      </c>
      <c r="N25" s="872">
        <v>2916666</v>
      </c>
      <c r="O25" s="872">
        <v>2916668</v>
      </c>
      <c r="P25" s="872">
        <v>2916666</v>
      </c>
      <c r="Q25" s="872">
        <v>2916666</v>
      </c>
      <c r="R25" s="871">
        <v>17500000</v>
      </c>
      <c r="S25" s="872">
        <v>2916668</v>
      </c>
      <c r="T25" s="872">
        <v>2916666</v>
      </c>
      <c r="U25" s="872">
        <v>2916666</v>
      </c>
      <c r="V25" s="872">
        <v>2916668</v>
      </c>
      <c r="W25" s="872">
        <v>2916666</v>
      </c>
      <c r="X25" s="872">
        <v>2916666</v>
      </c>
      <c r="Y25" s="871">
        <v>17500000</v>
      </c>
      <c r="Z25" s="872">
        <v>2916668</v>
      </c>
      <c r="AA25" s="872">
        <v>2916666</v>
      </c>
      <c r="AB25" s="872">
        <v>2916666</v>
      </c>
      <c r="AC25" s="872">
        <v>2916668</v>
      </c>
      <c r="AD25" s="872">
        <v>2916666</v>
      </c>
      <c r="AE25" s="872">
        <v>2916666</v>
      </c>
      <c r="AF25" s="871">
        <v>17500000</v>
      </c>
      <c r="AG25" s="872">
        <v>2916668</v>
      </c>
      <c r="AH25" s="872">
        <v>2916666</v>
      </c>
      <c r="AI25" s="872">
        <v>2916666</v>
      </c>
      <c r="AJ25" s="872">
        <v>2916668</v>
      </c>
      <c r="AK25" s="872">
        <v>2916666</v>
      </c>
      <c r="AL25" s="872">
        <v>2916666</v>
      </c>
      <c r="AM25" s="871">
        <v>17500000</v>
      </c>
      <c r="AN25" s="873">
        <v>2916668</v>
      </c>
      <c r="AO25" s="873">
        <v>2916666</v>
      </c>
      <c r="AP25" s="873">
        <v>2916666</v>
      </c>
      <c r="AQ25" s="874">
        <v>2916668</v>
      </c>
      <c r="AR25" s="874">
        <v>2916666</v>
      </c>
      <c r="AS25" s="874">
        <v>2916666</v>
      </c>
      <c r="AT25" s="871">
        <v>17500000</v>
      </c>
      <c r="AU25" s="874">
        <v>2916668</v>
      </c>
      <c r="AV25" s="874">
        <v>2916666</v>
      </c>
      <c r="AW25" s="874">
        <v>2916666</v>
      </c>
      <c r="AX25" s="874">
        <v>2916668</v>
      </c>
      <c r="AY25" s="874">
        <v>2916666</v>
      </c>
      <c r="AZ25" s="875">
        <v>2916666</v>
      </c>
      <c r="BA25" s="871">
        <v>17500000</v>
      </c>
      <c r="BB25" s="874">
        <v>2916668</v>
      </c>
      <c r="BC25" s="876">
        <v>2916666</v>
      </c>
      <c r="BD25" s="876">
        <v>2916666</v>
      </c>
      <c r="BE25" s="876">
        <v>2916668</v>
      </c>
      <c r="BF25" s="876">
        <v>2916666</v>
      </c>
      <c r="BG25" s="876">
        <v>2916666</v>
      </c>
      <c r="BH25" s="877">
        <v>17500000</v>
      </c>
      <c r="BI25" s="876">
        <v>2916668</v>
      </c>
      <c r="BJ25" s="876">
        <v>2916666</v>
      </c>
      <c r="BK25" s="876">
        <v>2916666</v>
      </c>
      <c r="BL25" s="876">
        <v>2916668</v>
      </c>
      <c r="BM25" s="876">
        <v>2916666</v>
      </c>
      <c r="BN25" s="876">
        <v>2916666</v>
      </c>
      <c r="BO25" s="877">
        <v>17500000</v>
      </c>
      <c r="BP25" s="876">
        <v>2821038</v>
      </c>
      <c r="BQ25" s="876">
        <v>2964481</v>
      </c>
      <c r="BR25" s="876">
        <v>2964481</v>
      </c>
      <c r="BS25" s="876">
        <v>2916667</v>
      </c>
      <c r="BT25" s="876">
        <v>2964481</v>
      </c>
      <c r="BU25" s="876">
        <v>2868852</v>
      </c>
      <c r="BV25" s="877">
        <v>13902778</v>
      </c>
      <c r="BW25" s="876">
        <v>3013889</v>
      </c>
      <c r="BX25" s="874">
        <v>2722222</v>
      </c>
      <c r="BY25" s="874">
        <v>3013889</v>
      </c>
      <c r="BZ25" s="876">
        <v>3013889</v>
      </c>
      <c r="CA25" s="5">
        <v>2138889</v>
      </c>
      <c r="CB25" s="878">
        <v>0</v>
      </c>
      <c r="CC25" s="878">
        <v>0</v>
      </c>
      <c r="CD25" s="878">
        <v>0</v>
      </c>
      <c r="CE25" s="878">
        <v>0</v>
      </c>
      <c r="CF25" s="876">
        <v>0</v>
      </c>
      <c r="CG25" s="248"/>
      <c r="CH25" s="261"/>
      <c r="CI25" s="261"/>
      <c r="CJ25" s="261"/>
      <c r="CK25" s="264"/>
    </row>
    <row r="26" spans="2:89" x14ac:dyDescent="0.3">
      <c r="B26" s="266"/>
      <c r="C26" s="265" t="s">
        <v>447</v>
      </c>
      <c r="D26" s="871">
        <v>99782472</v>
      </c>
      <c r="E26" s="872">
        <f t="shared" si="0"/>
        <v>17213926</v>
      </c>
      <c r="F26" s="872">
        <v>15531638</v>
      </c>
      <c r="G26" s="872">
        <v>16831816</v>
      </c>
      <c r="H26" s="872">
        <v>16888147</v>
      </c>
      <c r="I26" s="872">
        <v>16429336</v>
      </c>
      <c r="J26" s="872">
        <v>16887609</v>
      </c>
      <c r="K26" s="871">
        <v>133353371</v>
      </c>
      <c r="L26" s="872">
        <v>17409086</v>
      </c>
      <c r="M26" s="872">
        <v>44924178</v>
      </c>
      <c r="N26" s="872">
        <v>17876775</v>
      </c>
      <c r="O26" s="872">
        <v>16997674</v>
      </c>
      <c r="P26" s="872">
        <v>17593558</v>
      </c>
      <c r="Q26" s="872">
        <v>18552100</v>
      </c>
      <c r="R26" s="871">
        <v>98815086</v>
      </c>
      <c r="S26" s="872">
        <v>16954372</v>
      </c>
      <c r="T26" s="872">
        <v>15935998</v>
      </c>
      <c r="U26" s="872">
        <v>17599511</v>
      </c>
      <c r="V26" s="872">
        <v>16938985</v>
      </c>
      <c r="W26" s="872">
        <v>15907655</v>
      </c>
      <c r="X26" s="872">
        <v>15478565</v>
      </c>
      <c r="Y26" s="871">
        <v>11155716030</v>
      </c>
      <c r="Z26" s="872">
        <v>11084961970</v>
      </c>
      <c r="AA26" s="872">
        <v>15235779</v>
      </c>
      <c r="AB26" s="872">
        <v>15232370</v>
      </c>
      <c r="AC26" s="872">
        <v>14206845</v>
      </c>
      <c r="AD26" s="872">
        <v>13027798</v>
      </c>
      <c r="AE26" s="872">
        <v>13051268</v>
      </c>
      <c r="AF26" s="871">
        <v>83910980</v>
      </c>
      <c r="AG26" s="872">
        <v>-9648354</v>
      </c>
      <c r="AH26" s="872">
        <v>12726864</v>
      </c>
      <c r="AI26" s="872">
        <v>13703317</v>
      </c>
      <c r="AJ26" s="872">
        <v>13614659</v>
      </c>
      <c r="AK26" s="872">
        <v>39557602</v>
      </c>
      <c r="AL26" s="872">
        <v>13956892</v>
      </c>
      <c r="AM26" s="871">
        <v>79725690</v>
      </c>
      <c r="AN26" s="873">
        <v>13595327</v>
      </c>
      <c r="AO26" s="873">
        <v>13958319</v>
      </c>
      <c r="AP26" s="873">
        <v>13764409</v>
      </c>
      <c r="AQ26" s="874">
        <v>12980999</v>
      </c>
      <c r="AR26" s="874">
        <v>13266724</v>
      </c>
      <c r="AS26" s="874">
        <v>12159912</v>
      </c>
      <c r="AT26" s="871">
        <v>69119427</v>
      </c>
      <c r="AU26" s="874">
        <v>12523254</v>
      </c>
      <c r="AV26" s="874">
        <v>11876591</v>
      </c>
      <c r="AW26" s="874">
        <v>12523263</v>
      </c>
      <c r="AX26" s="874">
        <v>11145114</v>
      </c>
      <c r="AY26" s="874">
        <v>10558218</v>
      </c>
      <c r="AZ26" s="875">
        <v>10492987</v>
      </c>
      <c r="BA26" s="871">
        <v>61710494</v>
      </c>
      <c r="BB26" s="874">
        <v>10076897</v>
      </c>
      <c r="BC26" s="876">
        <v>10404736</v>
      </c>
      <c r="BD26" s="876">
        <v>10910567</v>
      </c>
      <c r="BE26" s="876">
        <v>10305468</v>
      </c>
      <c r="BF26" s="876">
        <v>10354842</v>
      </c>
      <c r="BG26" s="876">
        <v>9657984</v>
      </c>
      <c r="BH26" s="877">
        <v>38026262</v>
      </c>
      <c r="BI26" s="876">
        <v>7852322</v>
      </c>
      <c r="BJ26" s="876">
        <v>6150380</v>
      </c>
      <c r="BK26" s="876">
        <v>6245340</v>
      </c>
      <c r="BL26" s="876">
        <v>6134018</v>
      </c>
      <c r="BM26" s="876">
        <v>5787554</v>
      </c>
      <c r="BN26" s="876">
        <v>5856648</v>
      </c>
      <c r="BO26" s="877">
        <v>30334397</v>
      </c>
      <c r="BP26" s="876">
        <v>5203452</v>
      </c>
      <c r="BQ26" s="876">
        <v>5362257</v>
      </c>
      <c r="BR26" s="876">
        <v>4831204</v>
      </c>
      <c r="BS26" s="876">
        <v>3676336</v>
      </c>
      <c r="BT26" s="876">
        <v>8761150</v>
      </c>
      <c r="BU26" s="876">
        <v>2499998</v>
      </c>
      <c r="BV26" s="877">
        <v>63046419</v>
      </c>
      <c r="BW26" s="876">
        <v>7996600</v>
      </c>
      <c r="BX26" s="874">
        <v>19431210</v>
      </c>
      <c r="BY26" s="874">
        <v>26468609</v>
      </c>
      <c r="BZ26" s="876">
        <v>1950000</v>
      </c>
      <c r="CA26" s="874">
        <v>7200000</v>
      </c>
      <c r="CB26" s="876">
        <v>0</v>
      </c>
      <c r="CC26" s="876">
        <v>0</v>
      </c>
      <c r="CD26" s="876">
        <v>0</v>
      </c>
      <c r="CE26" s="876">
        <v>0</v>
      </c>
      <c r="CF26" s="876">
        <v>0</v>
      </c>
      <c r="CG26" s="248"/>
      <c r="CH26" s="267"/>
      <c r="CI26" s="261"/>
      <c r="CJ26" s="261"/>
      <c r="CK26" s="264"/>
    </row>
    <row r="27" spans="2:89" x14ac:dyDescent="0.3">
      <c r="B27" s="268"/>
      <c r="C27" s="893" t="s">
        <v>658</v>
      </c>
      <c r="D27" s="894">
        <v>422222420</v>
      </c>
      <c r="E27" s="895">
        <f t="shared" si="0"/>
        <v>64601770</v>
      </c>
      <c r="F27" s="895">
        <v>64601770</v>
      </c>
      <c r="G27" s="895">
        <v>64669280</v>
      </c>
      <c r="H27" s="895">
        <v>81833160</v>
      </c>
      <c r="I27" s="895">
        <v>70394380</v>
      </c>
      <c r="J27" s="895">
        <v>76122060</v>
      </c>
      <c r="K27" s="894">
        <v>369898140</v>
      </c>
      <c r="L27" s="895">
        <v>69678430</v>
      </c>
      <c r="M27" s="895">
        <v>61981090</v>
      </c>
      <c r="N27" s="895">
        <v>61981120</v>
      </c>
      <c r="O27" s="895">
        <v>58752500</v>
      </c>
      <c r="P27" s="895">
        <v>58752500</v>
      </c>
      <c r="Q27" s="895">
        <v>58752500</v>
      </c>
      <c r="R27" s="894">
        <v>405270540</v>
      </c>
      <c r="S27" s="895">
        <v>58752500</v>
      </c>
      <c r="T27" s="895">
        <v>58820000</v>
      </c>
      <c r="U27" s="895">
        <v>58752510</v>
      </c>
      <c r="V27" s="895">
        <v>57061217</v>
      </c>
      <c r="W27" s="895">
        <v>118948933</v>
      </c>
      <c r="X27" s="895">
        <v>52935380</v>
      </c>
      <c r="Y27" s="894">
        <v>328306300</v>
      </c>
      <c r="Z27" s="895">
        <v>52937859</v>
      </c>
      <c r="AA27" s="895">
        <v>50827820</v>
      </c>
      <c r="AB27" s="895">
        <v>56133281</v>
      </c>
      <c r="AC27" s="895">
        <v>56135780</v>
      </c>
      <c r="AD27" s="895">
        <v>56135780</v>
      </c>
      <c r="AE27" s="895">
        <v>56135780</v>
      </c>
      <c r="AF27" s="894">
        <v>352110419</v>
      </c>
      <c r="AG27" s="895">
        <v>56135780</v>
      </c>
      <c r="AH27" s="895">
        <v>56135780</v>
      </c>
      <c r="AI27" s="895">
        <v>56203320</v>
      </c>
      <c r="AJ27" s="895">
        <v>59747490</v>
      </c>
      <c r="AK27" s="895">
        <v>59747497</v>
      </c>
      <c r="AL27" s="895">
        <v>64140552</v>
      </c>
      <c r="AM27" s="894">
        <v>333227021</v>
      </c>
      <c r="AN27" s="896">
        <v>59433262</v>
      </c>
      <c r="AO27" s="896">
        <v>57730992</v>
      </c>
      <c r="AP27" s="896">
        <v>57731011</v>
      </c>
      <c r="AQ27" s="897">
        <v>52777252</v>
      </c>
      <c r="AR27" s="897">
        <v>52777252</v>
      </c>
      <c r="AS27" s="897">
        <v>52777252</v>
      </c>
      <c r="AT27" s="894">
        <v>318908795</v>
      </c>
      <c r="AU27" s="897">
        <v>52777252</v>
      </c>
      <c r="AV27" s="897">
        <v>52844752</v>
      </c>
      <c r="AW27" s="897">
        <v>52777262</v>
      </c>
      <c r="AX27" s="897">
        <v>48576489</v>
      </c>
      <c r="AY27" s="897">
        <v>47404950</v>
      </c>
      <c r="AZ27" s="898">
        <v>64528090</v>
      </c>
      <c r="BA27" s="894">
        <v>306566589</v>
      </c>
      <c r="BB27" s="897">
        <v>46265549</v>
      </c>
      <c r="BC27" s="899">
        <v>44176560</v>
      </c>
      <c r="BD27" s="899">
        <v>44176570</v>
      </c>
      <c r="BE27" s="899">
        <v>57315970</v>
      </c>
      <c r="BF27" s="899">
        <v>57315970</v>
      </c>
      <c r="BG27" s="899">
        <v>57315970</v>
      </c>
      <c r="BH27" s="900">
        <v>344224630</v>
      </c>
      <c r="BI27" s="899">
        <v>57315970</v>
      </c>
      <c r="BJ27" s="899">
        <v>57315970</v>
      </c>
      <c r="BK27" s="899">
        <v>57383470</v>
      </c>
      <c r="BL27" s="899">
        <v>60120005</v>
      </c>
      <c r="BM27" s="899">
        <v>60120008</v>
      </c>
      <c r="BN27" s="899">
        <v>51969207</v>
      </c>
      <c r="BO27" s="900">
        <v>346466629</v>
      </c>
      <c r="BP27" s="899">
        <v>60702208</v>
      </c>
      <c r="BQ27" s="899">
        <v>58922528</v>
      </c>
      <c r="BR27" s="899">
        <v>59146938</v>
      </c>
      <c r="BS27" s="899">
        <v>55284051</v>
      </c>
      <c r="BT27" s="899">
        <v>57126853</v>
      </c>
      <c r="BU27" s="899">
        <v>55284051</v>
      </c>
      <c r="BV27" s="900">
        <v>266913159</v>
      </c>
      <c r="BW27" s="899">
        <v>95907550</v>
      </c>
      <c r="BX27" s="897">
        <v>41903273</v>
      </c>
      <c r="BY27" s="897">
        <v>46635410</v>
      </c>
      <c r="BZ27" s="899">
        <v>49542919</v>
      </c>
      <c r="CA27" s="897">
        <v>32924007</v>
      </c>
      <c r="CB27" s="899">
        <v>0</v>
      </c>
      <c r="CC27" s="899">
        <v>0</v>
      </c>
      <c r="CD27" s="899">
        <v>0</v>
      </c>
      <c r="CE27" s="899">
        <v>0</v>
      </c>
      <c r="CF27" s="899">
        <v>0</v>
      </c>
      <c r="CG27" s="269"/>
      <c r="CH27" s="261"/>
      <c r="CI27" s="261"/>
      <c r="CJ27" s="261"/>
      <c r="CK27" s="264"/>
    </row>
    <row r="28" spans="2:89" x14ac:dyDescent="0.3">
      <c r="B28" s="266"/>
      <c r="C28" s="265" t="s">
        <v>665</v>
      </c>
      <c r="D28" s="871">
        <v>14488071</v>
      </c>
      <c r="E28" s="872">
        <f t="shared" si="0"/>
        <v>7383794</v>
      </c>
      <c r="F28" s="872">
        <v>1312945</v>
      </c>
      <c r="G28" s="872">
        <v>1459604</v>
      </c>
      <c r="H28" s="872">
        <v>1459604</v>
      </c>
      <c r="I28" s="872">
        <v>1412520</v>
      </c>
      <c r="J28" s="872">
        <v>1459604</v>
      </c>
      <c r="K28" s="871">
        <v>8601199</v>
      </c>
      <c r="L28" s="872">
        <v>1411392</v>
      </c>
      <c r="M28" s="872">
        <v>1461915</v>
      </c>
      <c r="N28" s="872">
        <v>1452703</v>
      </c>
      <c r="O28" s="872">
        <v>1410192</v>
      </c>
      <c r="P28" s="872">
        <v>1452703</v>
      </c>
      <c r="Q28" s="872">
        <v>1412294</v>
      </c>
      <c r="R28" s="871">
        <v>9192046</v>
      </c>
      <c r="S28" s="872">
        <v>1562399</v>
      </c>
      <c r="T28" s="872">
        <v>1424469</v>
      </c>
      <c r="U28" s="872">
        <v>1578906</v>
      </c>
      <c r="V28" s="872">
        <v>1568035</v>
      </c>
      <c r="W28" s="872">
        <v>1501622</v>
      </c>
      <c r="X28" s="872">
        <v>1556615</v>
      </c>
      <c r="Y28" s="871">
        <v>8989929</v>
      </c>
      <c r="Z28" s="872">
        <v>1495415</v>
      </c>
      <c r="AA28" s="872">
        <v>1540591</v>
      </c>
      <c r="AB28" s="872">
        <v>1542104</v>
      </c>
      <c r="AC28" s="872">
        <v>1476896</v>
      </c>
      <c r="AD28" s="872">
        <v>1485154</v>
      </c>
      <c r="AE28" s="872">
        <v>1449769</v>
      </c>
      <c r="AF28" s="871">
        <v>11096447</v>
      </c>
      <c r="AG28" s="872">
        <v>53373</v>
      </c>
      <c r="AH28" s="872">
        <v>2045795</v>
      </c>
      <c r="AI28" s="872">
        <v>2288370</v>
      </c>
      <c r="AJ28" s="872">
        <v>2268404</v>
      </c>
      <c r="AK28" s="872">
        <v>2187291</v>
      </c>
      <c r="AL28" s="872">
        <v>2253214</v>
      </c>
      <c r="AM28" s="871">
        <v>13348652</v>
      </c>
      <c r="AN28" s="873">
        <v>2199909</v>
      </c>
      <c r="AO28" s="873">
        <v>2287845</v>
      </c>
      <c r="AP28" s="873">
        <v>2262508</v>
      </c>
      <c r="AQ28" s="874">
        <v>2179991</v>
      </c>
      <c r="AR28" s="874">
        <v>2240060</v>
      </c>
      <c r="AS28" s="874">
        <v>2178339</v>
      </c>
      <c r="AT28" s="871">
        <v>14310604</v>
      </c>
      <c r="AU28" s="874">
        <v>1513754</v>
      </c>
      <c r="AV28" s="874">
        <v>2468046</v>
      </c>
      <c r="AW28" s="874">
        <v>2638253</v>
      </c>
      <c r="AX28" s="874">
        <v>2597464</v>
      </c>
      <c r="AY28" s="874">
        <v>2513675</v>
      </c>
      <c r="AZ28" s="875">
        <v>2579412</v>
      </c>
      <c r="BA28" s="871">
        <v>15151726</v>
      </c>
      <c r="BB28" s="874">
        <v>2487891</v>
      </c>
      <c r="BC28" s="876">
        <v>2570820</v>
      </c>
      <c r="BD28" s="876">
        <v>2555162</v>
      </c>
      <c r="BE28" s="876">
        <v>2472137</v>
      </c>
      <c r="BF28" s="876">
        <v>2550342</v>
      </c>
      <c r="BG28" s="876">
        <v>2515374</v>
      </c>
      <c r="BH28" s="877">
        <v>13098290</v>
      </c>
      <c r="BI28" s="876">
        <v>3041918</v>
      </c>
      <c r="BJ28" s="876">
        <v>1845881</v>
      </c>
      <c r="BK28" s="876">
        <v>2045730</v>
      </c>
      <c r="BL28" s="876">
        <v>2037791</v>
      </c>
      <c r="BM28" s="876">
        <v>2029658</v>
      </c>
      <c r="BN28" s="876">
        <v>2097312</v>
      </c>
      <c r="BO28" s="877">
        <v>12837693</v>
      </c>
      <c r="BP28" s="876">
        <v>2006353.0999999996</v>
      </c>
      <c r="BQ28" s="876">
        <v>2072977.9000000004</v>
      </c>
      <c r="BR28" s="876">
        <v>2068100.2999999998</v>
      </c>
      <c r="BS28" s="876">
        <v>1988026.7000000002</v>
      </c>
      <c r="BT28" s="876">
        <v>1981229</v>
      </c>
      <c r="BU28" s="876">
        <v>2721006</v>
      </c>
      <c r="BV28" s="877">
        <v>18591968</v>
      </c>
      <c r="BW28" s="876">
        <v>4819722</v>
      </c>
      <c r="BX28" s="874">
        <v>2891423</v>
      </c>
      <c r="BY28" s="874">
        <v>3317883</v>
      </c>
      <c r="BZ28" s="876">
        <v>4408107</v>
      </c>
      <c r="CA28" s="874">
        <v>3154833</v>
      </c>
      <c r="CB28" s="876">
        <v>0</v>
      </c>
      <c r="CC28" s="876">
        <v>0</v>
      </c>
      <c r="CD28" s="876">
        <v>0</v>
      </c>
      <c r="CE28" s="876">
        <v>0</v>
      </c>
      <c r="CF28" s="876">
        <v>0</v>
      </c>
      <c r="CG28" s="248"/>
      <c r="CH28" s="261"/>
      <c r="CI28" s="261"/>
      <c r="CJ28" s="261"/>
      <c r="CK28" s="264"/>
    </row>
    <row r="29" spans="2:89" x14ac:dyDescent="0.3">
      <c r="B29" s="266"/>
      <c r="C29" s="270" t="s">
        <v>647</v>
      </c>
      <c r="D29" s="871">
        <v>1027770</v>
      </c>
      <c r="E29" s="872">
        <f t="shared" si="0"/>
        <v>0</v>
      </c>
      <c r="F29" s="872">
        <v>0</v>
      </c>
      <c r="G29" s="872">
        <v>0</v>
      </c>
      <c r="H29" s="872">
        <v>204520</v>
      </c>
      <c r="I29" s="872">
        <v>374000</v>
      </c>
      <c r="J29" s="872">
        <v>449250</v>
      </c>
      <c r="K29" s="871">
        <v>1769530</v>
      </c>
      <c r="L29" s="872">
        <v>0</v>
      </c>
      <c r="M29" s="872">
        <v>0</v>
      </c>
      <c r="N29" s="872">
        <v>0</v>
      </c>
      <c r="O29" s="872">
        <v>280360</v>
      </c>
      <c r="P29" s="872">
        <v>18000</v>
      </c>
      <c r="Q29" s="872">
        <v>1471170</v>
      </c>
      <c r="R29" s="871">
        <v>3639660</v>
      </c>
      <c r="S29" s="872">
        <v>0</v>
      </c>
      <c r="T29" s="872">
        <v>1784000</v>
      </c>
      <c r="U29" s="872">
        <v>0</v>
      </c>
      <c r="V29" s="872">
        <v>1667660</v>
      </c>
      <c r="W29" s="872">
        <v>0</v>
      </c>
      <c r="X29" s="872">
        <v>188000</v>
      </c>
      <c r="Y29" s="871">
        <v>927920</v>
      </c>
      <c r="Z29" s="872">
        <v>374000</v>
      </c>
      <c r="AA29" s="872">
        <v>150000</v>
      </c>
      <c r="AB29" s="872">
        <v>143000</v>
      </c>
      <c r="AC29" s="872">
        <v>127920</v>
      </c>
      <c r="AD29" s="872">
        <v>0</v>
      </c>
      <c r="AE29" s="872">
        <v>133000</v>
      </c>
      <c r="AF29" s="871">
        <v>1009560</v>
      </c>
      <c r="AG29" s="872">
        <v>0</v>
      </c>
      <c r="AH29" s="872">
        <v>133000</v>
      </c>
      <c r="AI29" s="872">
        <v>0</v>
      </c>
      <c r="AJ29" s="872">
        <v>626560</v>
      </c>
      <c r="AK29" s="872">
        <v>0</v>
      </c>
      <c r="AL29" s="872">
        <v>250000</v>
      </c>
      <c r="AM29" s="871">
        <v>907570</v>
      </c>
      <c r="AN29" s="873">
        <v>0</v>
      </c>
      <c r="AO29" s="873">
        <v>0</v>
      </c>
      <c r="AP29" s="873">
        <v>347250</v>
      </c>
      <c r="AQ29" s="874">
        <v>422320</v>
      </c>
      <c r="AR29" s="874">
        <v>0</v>
      </c>
      <c r="AS29" s="874">
        <v>138000</v>
      </c>
      <c r="AT29" s="871">
        <v>786520</v>
      </c>
      <c r="AU29" s="874">
        <v>0</v>
      </c>
      <c r="AV29" s="874">
        <v>0</v>
      </c>
      <c r="AW29" s="874">
        <v>130500</v>
      </c>
      <c r="AX29" s="874">
        <v>171020</v>
      </c>
      <c r="AY29" s="874">
        <v>465000</v>
      </c>
      <c r="AZ29" s="875">
        <v>20000</v>
      </c>
      <c r="BA29" s="871">
        <v>783260</v>
      </c>
      <c r="BB29" s="874">
        <v>8000</v>
      </c>
      <c r="BC29" s="876">
        <v>183770</v>
      </c>
      <c r="BD29" s="876">
        <v>0</v>
      </c>
      <c r="BE29" s="876">
        <v>115670</v>
      </c>
      <c r="BF29" s="876">
        <v>204000</v>
      </c>
      <c r="BG29" s="876">
        <v>271820</v>
      </c>
      <c r="BH29" s="877">
        <v>767460</v>
      </c>
      <c r="BI29" s="876">
        <v>58000</v>
      </c>
      <c r="BJ29" s="876">
        <v>81720</v>
      </c>
      <c r="BK29" s="876">
        <v>66000</v>
      </c>
      <c r="BL29" s="876">
        <v>388220</v>
      </c>
      <c r="BM29" s="876">
        <v>90800</v>
      </c>
      <c r="BN29" s="876">
        <v>82720</v>
      </c>
      <c r="BO29" s="877">
        <v>1688830</v>
      </c>
      <c r="BP29" s="876">
        <v>67720</v>
      </c>
      <c r="BQ29" s="876">
        <v>5400</v>
      </c>
      <c r="BR29" s="876">
        <v>84000</v>
      </c>
      <c r="BS29" s="876">
        <v>267610</v>
      </c>
      <c r="BT29" s="876">
        <v>139000</v>
      </c>
      <c r="BU29" s="876">
        <v>1125100</v>
      </c>
      <c r="BV29" s="877">
        <v>8165020</v>
      </c>
      <c r="BW29" s="876">
        <v>146550</v>
      </c>
      <c r="BX29" s="874">
        <v>257500</v>
      </c>
      <c r="BY29" s="874">
        <v>0</v>
      </c>
      <c r="BZ29" s="876">
        <v>6802370</v>
      </c>
      <c r="CA29" s="874">
        <v>958600</v>
      </c>
      <c r="CB29" s="876">
        <v>0</v>
      </c>
      <c r="CC29" s="876">
        <v>0</v>
      </c>
      <c r="CD29" s="876">
        <v>0</v>
      </c>
      <c r="CE29" s="876">
        <v>0</v>
      </c>
      <c r="CF29" s="876">
        <v>0</v>
      </c>
      <c r="CG29" s="248"/>
      <c r="CH29" s="261"/>
      <c r="CI29" s="261"/>
      <c r="CJ29" s="261"/>
      <c r="CK29" s="264"/>
    </row>
    <row r="30" spans="2:89" x14ac:dyDescent="0.3">
      <c r="B30" s="1012" t="s">
        <v>245</v>
      </c>
      <c r="C30" s="1013"/>
      <c r="D30" s="935">
        <f>D7-D12</f>
        <v>6046330392.9999962</v>
      </c>
      <c r="E30" s="865">
        <f t="shared" si="0"/>
        <v>711502972.61289978</v>
      </c>
      <c r="F30" s="865">
        <v>1046172325</v>
      </c>
      <c r="G30" s="865">
        <v>1158082769</v>
      </c>
      <c r="H30" s="865">
        <v>1064215968.3870964</v>
      </c>
      <c r="I30" s="865">
        <v>1030155320</v>
      </c>
      <c r="J30" s="865">
        <v>1036201038</v>
      </c>
      <c r="K30" s="903">
        <v>5670698156</v>
      </c>
      <c r="L30" s="865">
        <v>1230113988</v>
      </c>
      <c r="M30" s="865">
        <v>915615601</v>
      </c>
      <c r="N30" s="865">
        <v>966226920</v>
      </c>
      <c r="O30" s="865">
        <v>697365979</v>
      </c>
      <c r="P30" s="865">
        <v>823859793</v>
      </c>
      <c r="Q30" s="865">
        <v>1037515875</v>
      </c>
      <c r="R30" s="903">
        <v>5919348307.9265938</v>
      </c>
      <c r="S30" s="865">
        <v>834294516.57142639</v>
      </c>
      <c r="T30" s="865">
        <v>1003123306</v>
      </c>
      <c r="U30" s="865">
        <v>1098774078</v>
      </c>
      <c r="V30" s="865">
        <v>1053453653.0000005</v>
      </c>
      <c r="W30" s="865">
        <v>944164022.00000024</v>
      </c>
      <c r="X30" s="865">
        <v>985538732.35516667</v>
      </c>
      <c r="Y30" s="903">
        <v>-5511031339</v>
      </c>
      <c r="Z30" s="865">
        <v>-9921556437</v>
      </c>
      <c r="AA30" s="865">
        <v>993788901</v>
      </c>
      <c r="AB30" s="865">
        <v>936105227</v>
      </c>
      <c r="AC30" s="865">
        <v>651951725</v>
      </c>
      <c r="AD30" s="865">
        <v>889462242</v>
      </c>
      <c r="AE30" s="865">
        <v>939217003</v>
      </c>
      <c r="AF30" s="903">
        <v>6147216622</v>
      </c>
      <c r="AG30" s="865">
        <v>913018254</v>
      </c>
      <c r="AH30" s="865">
        <v>1024513729</v>
      </c>
      <c r="AI30" s="865">
        <v>1116174268</v>
      </c>
      <c r="AJ30" s="865">
        <v>1178547348</v>
      </c>
      <c r="AK30" s="865">
        <v>975126711</v>
      </c>
      <c r="AL30" s="865">
        <v>939836312</v>
      </c>
      <c r="AM30" s="903">
        <v>5380152225</v>
      </c>
      <c r="AN30" s="866">
        <v>1155608153</v>
      </c>
      <c r="AO30" s="866">
        <v>897872547</v>
      </c>
      <c r="AP30" s="866">
        <v>950635178.66666603</v>
      </c>
      <c r="AQ30" s="904">
        <v>650410862.33333397</v>
      </c>
      <c r="AR30" s="904">
        <v>790491632</v>
      </c>
      <c r="AS30" s="904">
        <v>935133852</v>
      </c>
      <c r="AT30" s="903">
        <v>5895004099</v>
      </c>
      <c r="AU30" s="904">
        <v>1073137187</v>
      </c>
      <c r="AV30" s="904">
        <v>1004824386</v>
      </c>
      <c r="AW30" s="904">
        <v>1094102872</v>
      </c>
      <c r="AX30" s="904">
        <v>970743937</v>
      </c>
      <c r="AY30" s="904">
        <v>716475563</v>
      </c>
      <c r="AZ30" s="905">
        <v>1035720154</v>
      </c>
      <c r="BA30" s="903">
        <v>5829505685.333334</v>
      </c>
      <c r="BB30" s="904">
        <v>1209005252</v>
      </c>
      <c r="BC30" s="906">
        <v>1117208649</v>
      </c>
      <c r="BD30" s="906">
        <v>1126117976</v>
      </c>
      <c r="BE30" s="906">
        <v>879003421.00000048</v>
      </c>
      <c r="BF30" s="906">
        <v>701705531.33333349</v>
      </c>
      <c r="BG30" s="906">
        <v>796464856</v>
      </c>
      <c r="BH30" s="906">
        <v>4767736045</v>
      </c>
      <c r="BI30" s="906">
        <v>898094043</v>
      </c>
      <c r="BJ30" s="906">
        <v>810903356</v>
      </c>
      <c r="BK30" s="906">
        <v>849303539</v>
      </c>
      <c r="BL30" s="906">
        <v>457537478</v>
      </c>
      <c r="BM30" s="906">
        <v>876448741</v>
      </c>
      <c r="BN30" s="906">
        <v>875448888</v>
      </c>
      <c r="BO30" s="906">
        <v>5442558330</v>
      </c>
      <c r="BP30" s="906">
        <v>1045149382.8999996</v>
      </c>
      <c r="BQ30" s="906">
        <v>957447231.10000038</v>
      </c>
      <c r="BR30" s="906">
        <v>945273294.69999981</v>
      </c>
      <c r="BS30" s="906">
        <v>882620046.30000019</v>
      </c>
      <c r="BT30" s="906">
        <v>750318764</v>
      </c>
      <c r="BU30" s="906">
        <v>861749611</v>
      </c>
      <c r="BV30" s="906">
        <v>4267440887</v>
      </c>
      <c r="BW30" s="906">
        <v>892636548</v>
      </c>
      <c r="BX30" s="904">
        <v>960411006</v>
      </c>
      <c r="BY30" s="904">
        <v>1055890277</v>
      </c>
      <c r="BZ30" s="906">
        <v>678744557</v>
      </c>
      <c r="CA30" s="867">
        <v>679758499</v>
      </c>
      <c r="CB30" s="869">
        <v>0</v>
      </c>
      <c r="CC30" s="869">
        <v>0</v>
      </c>
      <c r="CD30" s="869">
        <v>0</v>
      </c>
      <c r="CE30" s="869">
        <v>0</v>
      </c>
      <c r="CF30" s="869">
        <v>0</v>
      </c>
      <c r="CG30" s="248"/>
      <c r="CH30" s="261"/>
      <c r="CI30" s="261"/>
      <c r="CJ30" s="261"/>
    </row>
    <row r="31" spans="2:89" x14ac:dyDescent="0.3">
      <c r="B31" s="1012" t="s">
        <v>252</v>
      </c>
      <c r="C31" s="1013"/>
      <c r="D31" s="864">
        <f>SUM(D32:D33)</f>
        <v>245139724</v>
      </c>
      <c r="E31" s="865">
        <f t="shared" si="0"/>
        <v>47733525</v>
      </c>
      <c r="F31" s="865">
        <v>36382664</v>
      </c>
      <c r="G31" s="865">
        <v>38928003</v>
      </c>
      <c r="H31" s="865">
        <v>32577433</v>
      </c>
      <c r="I31" s="865">
        <v>43445431</v>
      </c>
      <c r="J31" s="865">
        <v>46072668</v>
      </c>
      <c r="K31" s="864">
        <v>180706868</v>
      </c>
      <c r="L31" s="865">
        <v>42617278</v>
      </c>
      <c r="M31" s="865">
        <v>32079519</v>
      </c>
      <c r="N31" s="865">
        <v>30467924</v>
      </c>
      <c r="O31" s="865">
        <v>31737826</v>
      </c>
      <c r="P31" s="865">
        <v>27083423</v>
      </c>
      <c r="Q31" s="865">
        <v>16720898</v>
      </c>
      <c r="R31" s="864">
        <v>78887915</v>
      </c>
      <c r="S31" s="865">
        <v>16495504</v>
      </c>
      <c r="T31" s="865">
        <v>13930892</v>
      </c>
      <c r="U31" s="865">
        <v>14393048</v>
      </c>
      <c r="V31" s="865">
        <v>12682837</v>
      </c>
      <c r="W31" s="865">
        <v>11930690</v>
      </c>
      <c r="X31" s="865">
        <v>9454944</v>
      </c>
      <c r="Y31" s="864">
        <v>59429534</v>
      </c>
      <c r="Z31" s="865">
        <v>8348306</v>
      </c>
      <c r="AA31" s="865">
        <v>10278037</v>
      </c>
      <c r="AB31" s="865">
        <v>10014195</v>
      </c>
      <c r="AC31" s="865">
        <v>6509178</v>
      </c>
      <c r="AD31" s="865">
        <v>10823825</v>
      </c>
      <c r="AE31" s="865">
        <v>13455993</v>
      </c>
      <c r="AF31" s="864">
        <v>78921191</v>
      </c>
      <c r="AG31" s="865">
        <v>13794130</v>
      </c>
      <c r="AH31" s="865">
        <v>10948761</v>
      </c>
      <c r="AI31" s="865">
        <v>13390607</v>
      </c>
      <c r="AJ31" s="865">
        <v>13637780</v>
      </c>
      <c r="AK31" s="865">
        <v>13389764</v>
      </c>
      <c r="AL31" s="865">
        <v>13760149</v>
      </c>
      <c r="AM31" s="864">
        <v>80044201</v>
      </c>
      <c r="AN31" s="866">
        <v>12685666</v>
      </c>
      <c r="AO31" s="866">
        <v>13911223</v>
      </c>
      <c r="AP31" s="866">
        <v>13898030</v>
      </c>
      <c r="AQ31" s="867">
        <v>12762304</v>
      </c>
      <c r="AR31" s="867">
        <v>19129993</v>
      </c>
      <c r="AS31" s="867">
        <v>7656985</v>
      </c>
      <c r="AT31" s="864">
        <v>123153711</v>
      </c>
      <c r="AU31" s="867">
        <v>20536099</v>
      </c>
      <c r="AV31" s="867">
        <v>19407016</v>
      </c>
      <c r="AW31" s="867">
        <v>20722535</v>
      </c>
      <c r="AX31" s="867">
        <v>20680565</v>
      </c>
      <c r="AY31" s="867">
        <v>20470645</v>
      </c>
      <c r="AZ31" s="868">
        <v>21336851</v>
      </c>
      <c r="BA31" s="864">
        <v>160389516</v>
      </c>
      <c r="BB31" s="867">
        <v>20440283</v>
      </c>
      <c r="BC31" s="869">
        <v>20278483</v>
      </c>
      <c r="BD31" s="869">
        <v>59509370</v>
      </c>
      <c r="BE31" s="869">
        <v>19511381</v>
      </c>
      <c r="BF31" s="869">
        <v>21265649</v>
      </c>
      <c r="BG31" s="869">
        <v>19384350</v>
      </c>
      <c r="BH31" s="869">
        <v>114897923</v>
      </c>
      <c r="BI31" s="869">
        <v>19567138</v>
      </c>
      <c r="BJ31" s="869">
        <v>15659339</v>
      </c>
      <c r="BK31" s="869">
        <v>19483393</v>
      </c>
      <c r="BL31" s="869">
        <v>19981450</v>
      </c>
      <c r="BM31" s="869">
        <v>17811325</v>
      </c>
      <c r="BN31" s="869">
        <v>22395278</v>
      </c>
      <c r="BO31" s="869">
        <v>102791054</v>
      </c>
      <c r="BP31" s="869">
        <v>15513726</v>
      </c>
      <c r="BQ31" s="869">
        <v>16589024</v>
      </c>
      <c r="BR31" s="869">
        <v>18196145</v>
      </c>
      <c r="BS31" s="869">
        <v>19121397</v>
      </c>
      <c r="BT31" s="869">
        <v>12720868</v>
      </c>
      <c r="BU31" s="869">
        <v>20649894</v>
      </c>
      <c r="BV31" s="869">
        <v>97102858</v>
      </c>
      <c r="BW31" s="869">
        <v>22024412</v>
      </c>
      <c r="BX31" s="904">
        <v>-7612422</v>
      </c>
      <c r="BY31" s="867">
        <v>30941404</v>
      </c>
      <c r="BZ31" s="869">
        <v>30403394</v>
      </c>
      <c r="CA31" s="867">
        <v>21283605</v>
      </c>
      <c r="CB31" s="867">
        <v>62465</v>
      </c>
      <c r="CC31" s="867">
        <v>0</v>
      </c>
      <c r="CD31" s="867">
        <v>0</v>
      </c>
      <c r="CE31" s="867">
        <v>0</v>
      </c>
      <c r="CF31" s="867">
        <v>0</v>
      </c>
      <c r="CG31" s="248"/>
      <c r="CH31" s="261"/>
      <c r="CI31" s="261"/>
      <c r="CJ31" s="261"/>
    </row>
    <row r="32" spans="2:89" x14ac:dyDescent="0.3">
      <c r="B32" s="266"/>
      <c r="C32" s="265" t="s">
        <v>520</v>
      </c>
      <c r="D32" s="871">
        <v>245053347</v>
      </c>
      <c r="E32" s="872">
        <f t="shared" si="0"/>
        <v>47731262</v>
      </c>
      <c r="F32" s="872">
        <v>36380404</v>
      </c>
      <c r="G32" s="872">
        <v>38925619</v>
      </c>
      <c r="H32" s="872">
        <v>32575140</v>
      </c>
      <c r="I32" s="872">
        <v>43443077</v>
      </c>
      <c r="J32" s="872">
        <v>45997845</v>
      </c>
      <c r="K32" s="871">
        <v>178892453</v>
      </c>
      <c r="L32" s="872">
        <v>42614985</v>
      </c>
      <c r="M32" s="872">
        <v>32077105</v>
      </c>
      <c r="N32" s="872">
        <v>30455443</v>
      </c>
      <c r="O32" s="872">
        <v>30187762</v>
      </c>
      <c r="P32" s="872">
        <v>27080944</v>
      </c>
      <c r="Q32" s="872">
        <v>16476214</v>
      </c>
      <c r="R32" s="871">
        <v>78870084</v>
      </c>
      <c r="S32" s="872">
        <v>16490755</v>
      </c>
      <c r="T32" s="872">
        <v>13928799</v>
      </c>
      <c r="U32" s="872">
        <v>14389482</v>
      </c>
      <c r="V32" s="872">
        <v>12680657</v>
      </c>
      <c r="W32" s="872">
        <v>11928356</v>
      </c>
      <c r="X32" s="872">
        <v>9452035</v>
      </c>
      <c r="Y32" s="871">
        <v>59340595</v>
      </c>
      <c r="Z32" s="872">
        <v>8313410</v>
      </c>
      <c r="AA32" s="872">
        <v>10263130</v>
      </c>
      <c r="AB32" s="872">
        <v>10007060</v>
      </c>
      <c r="AC32" s="872">
        <v>6506867</v>
      </c>
      <c r="AD32" s="872">
        <v>10821537</v>
      </c>
      <c r="AE32" s="872">
        <v>13428591</v>
      </c>
      <c r="AF32" s="871">
        <v>78803977</v>
      </c>
      <c r="AG32" s="872">
        <v>13769381</v>
      </c>
      <c r="AH32" s="872">
        <v>10915345</v>
      </c>
      <c r="AI32" s="872">
        <v>13375780</v>
      </c>
      <c r="AJ32" s="872">
        <v>13607814</v>
      </c>
      <c r="AK32" s="872">
        <v>13382371</v>
      </c>
      <c r="AL32" s="872">
        <v>13753286</v>
      </c>
      <c r="AM32" s="871">
        <v>77163605</v>
      </c>
      <c r="AN32" s="873">
        <v>12683011</v>
      </c>
      <c r="AO32" s="873">
        <v>13903811</v>
      </c>
      <c r="AP32" s="873">
        <v>13878514</v>
      </c>
      <c r="AQ32" s="874">
        <v>10619351</v>
      </c>
      <c r="AR32" s="874">
        <v>19046929</v>
      </c>
      <c r="AS32" s="874">
        <v>7031989</v>
      </c>
      <c r="AT32" s="871">
        <v>122086896</v>
      </c>
      <c r="AU32" s="874">
        <v>20531958</v>
      </c>
      <c r="AV32" s="874">
        <v>19178595</v>
      </c>
      <c r="AW32" s="874">
        <v>20533899</v>
      </c>
      <c r="AX32" s="874">
        <v>20642579</v>
      </c>
      <c r="AY32" s="874">
        <v>20241248</v>
      </c>
      <c r="AZ32" s="875">
        <v>20958617</v>
      </c>
      <c r="BA32" s="871">
        <v>120528583</v>
      </c>
      <c r="BB32" s="874">
        <v>20074671</v>
      </c>
      <c r="BC32" s="876">
        <v>20274446</v>
      </c>
      <c r="BD32" s="876">
        <v>20202228</v>
      </c>
      <c r="BE32" s="876">
        <v>19477987</v>
      </c>
      <c r="BF32" s="876">
        <v>21261722</v>
      </c>
      <c r="BG32" s="876">
        <v>19237529</v>
      </c>
      <c r="BH32" s="877">
        <v>114814021</v>
      </c>
      <c r="BI32" s="876">
        <v>19552010</v>
      </c>
      <c r="BJ32" s="876">
        <v>15629916</v>
      </c>
      <c r="BK32" s="876">
        <v>19468057</v>
      </c>
      <c r="BL32" s="876">
        <v>19962758</v>
      </c>
      <c r="BM32" s="876">
        <v>17808344</v>
      </c>
      <c r="BN32" s="876">
        <v>22392936</v>
      </c>
      <c r="BO32" s="877">
        <v>102711897</v>
      </c>
      <c r="BP32" s="876">
        <v>15488443</v>
      </c>
      <c r="BQ32" s="876">
        <v>16586685</v>
      </c>
      <c r="BR32" s="876">
        <v>18150743</v>
      </c>
      <c r="BS32" s="876">
        <v>19119633</v>
      </c>
      <c r="BT32" s="876">
        <v>12718747</v>
      </c>
      <c r="BU32" s="876">
        <v>20647646</v>
      </c>
      <c r="BV32" s="877">
        <v>96974183</v>
      </c>
      <c r="BW32" s="876">
        <v>22013154</v>
      </c>
      <c r="BX32" s="907">
        <v>-7689730</v>
      </c>
      <c r="BY32" s="874">
        <v>30929977</v>
      </c>
      <c r="BZ32" s="876">
        <v>30376915</v>
      </c>
      <c r="CA32" s="874">
        <v>21281402</v>
      </c>
      <c r="CB32" s="874">
        <v>62465</v>
      </c>
      <c r="CC32" s="874">
        <v>0</v>
      </c>
      <c r="CD32" s="874">
        <v>0</v>
      </c>
      <c r="CE32" s="874">
        <v>0</v>
      </c>
      <c r="CF32" s="874">
        <v>0</v>
      </c>
      <c r="CG32" s="248"/>
      <c r="CH32" s="261"/>
      <c r="CI32" s="261"/>
      <c r="CJ32" s="261"/>
      <c r="CK32" s="264"/>
    </row>
    <row r="33" spans="2:89" x14ac:dyDescent="0.3">
      <c r="B33" s="271"/>
      <c r="C33" s="270" t="s">
        <v>128</v>
      </c>
      <c r="D33" s="879">
        <v>86377</v>
      </c>
      <c r="E33" s="872">
        <f t="shared" si="0"/>
        <v>2263</v>
      </c>
      <c r="F33" s="872">
        <v>2260</v>
      </c>
      <c r="G33" s="872">
        <v>2384</v>
      </c>
      <c r="H33" s="872">
        <v>2293</v>
      </c>
      <c r="I33" s="872">
        <v>2354</v>
      </c>
      <c r="J33" s="872">
        <v>74823</v>
      </c>
      <c r="K33" s="879">
        <v>1814415</v>
      </c>
      <c r="L33" s="872">
        <v>2293</v>
      </c>
      <c r="M33" s="872">
        <v>2414</v>
      </c>
      <c r="N33" s="872">
        <v>12481</v>
      </c>
      <c r="O33" s="872">
        <v>1550064</v>
      </c>
      <c r="P33" s="872">
        <v>2479</v>
      </c>
      <c r="Q33" s="872">
        <v>244684</v>
      </c>
      <c r="R33" s="879">
        <v>17831</v>
      </c>
      <c r="S33" s="872">
        <v>4749</v>
      </c>
      <c r="T33" s="872">
        <v>2093</v>
      </c>
      <c r="U33" s="872">
        <v>3566</v>
      </c>
      <c r="V33" s="872">
        <v>2180</v>
      </c>
      <c r="W33" s="872">
        <v>2334</v>
      </c>
      <c r="X33" s="872">
        <v>2909</v>
      </c>
      <c r="Y33" s="879">
        <v>88939</v>
      </c>
      <c r="Z33" s="872">
        <v>34896</v>
      </c>
      <c r="AA33" s="872">
        <v>14907</v>
      </c>
      <c r="AB33" s="872">
        <v>7135</v>
      </c>
      <c r="AC33" s="872">
        <v>2311</v>
      </c>
      <c r="AD33" s="872">
        <v>2288</v>
      </c>
      <c r="AE33" s="872">
        <v>27402</v>
      </c>
      <c r="AF33" s="879">
        <v>117214</v>
      </c>
      <c r="AG33" s="872">
        <v>24749</v>
      </c>
      <c r="AH33" s="872">
        <v>33416</v>
      </c>
      <c r="AI33" s="872">
        <v>14827</v>
      </c>
      <c r="AJ33" s="872">
        <v>29966</v>
      </c>
      <c r="AK33" s="872">
        <v>7393</v>
      </c>
      <c r="AL33" s="872">
        <v>6863</v>
      </c>
      <c r="AM33" s="871">
        <v>2880596</v>
      </c>
      <c r="AN33" s="873">
        <v>2655</v>
      </c>
      <c r="AO33" s="873">
        <v>7412</v>
      </c>
      <c r="AP33" s="873">
        <v>19516</v>
      </c>
      <c r="AQ33" s="907">
        <v>2142953</v>
      </c>
      <c r="AR33" s="907">
        <v>83064</v>
      </c>
      <c r="AS33" s="907">
        <v>624996</v>
      </c>
      <c r="AT33" s="871">
        <v>1066815</v>
      </c>
      <c r="AU33" s="907">
        <v>4141</v>
      </c>
      <c r="AV33" s="907">
        <v>228421</v>
      </c>
      <c r="AW33" s="907">
        <v>188636</v>
      </c>
      <c r="AX33" s="907">
        <v>37986</v>
      </c>
      <c r="AY33" s="907">
        <v>229397</v>
      </c>
      <c r="AZ33" s="875">
        <v>378234</v>
      </c>
      <c r="BA33" s="871">
        <v>39860933</v>
      </c>
      <c r="BB33" s="907">
        <v>365612</v>
      </c>
      <c r="BC33" s="907">
        <v>4037</v>
      </c>
      <c r="BD33" s="907">
        <v>39307142</v>
      </c>
      <c r="BE33" s="907">
        <v>33394</v>
      </c>
      <c r="BF33" s="907">
        <v>3927</v>
      </c>
      <c r="BG33" s="907">
        <v>146821</v>
      </c>
      <c r="BH33" s="908">
        <v>83902</v>
      </c>
      <c r="BI33" s="907">
        <v>15128</v>
      </c>
      <c r="BJ33" s="907">
        <v>29423</v>
      </c>
      <c r="BK33" s="907">
        <v>15336</v>
      </c>
      <c r="BL33" s="907">
        <v>18692</v>
      </c>
      <c r="BM33" s="907">
        <v>2981</v>
      </c>
      <c r="BN33" s="907">
        <v>2342</v>
      </c>
      <c r="BO33" s="884">
        <v>79157</v>
      </c>
      <c r="BP33" s="907">
        <v>25283</v>
      </c>
      <c r="BQ33" s="907">
        <v>2339</v>
      </c>
      <c r="BR33" s="907">
        <v>45402</v>
      </c>
      <c r="BS33" s="907">
        <v>1764</v>
      </c>
      <c r="BT33" s="907">
        <v>2121</v>
      </c>
      <c r="BU33" s="907">
        <v>2248</v>
      </c>
      <c r="BV33" s="908">
        <v>128675</v>
      </c>
      <c r="BW33" s="907">
        <v>11258</v>
      </c>
      <c r="BX33" s="909">
        <v>77308</v>
      </c>
      <c r="BY33" s="909">
        <v>11427</v>
      </c>
      <c r="BZ33" s="910">
        <v>26479</v>
      </c>
      <c r="CA33" s="909">
        <v>2203</v>
      </c>
      <c r="CB33" s="909">
        <v>0</v>
      </c>
      <c r="CC33" s="909">
        <v>0</v>
      </c>
      <c r="CD33" s="909">
        <v>0</v>
      </c>
      <c r="CE33" s="909">
        <v>0</v>
      </c>
      <c r="CF33" s="909">
        <v>0</v>
      </c>
      <c r="CG33" s="248"/>
      <c r="CH33" s="261"/>
      <c r="CI33" s="261"/>
      <c r="CJ33" s="261"/>
      <c r="CK33" s="264"/>
    </row>
    <row r="34" spans="2:89" x14ac:dyDescent="0.3">
      <c r="B34" s="1012" t="s">
        <v>244</v>
      </c>
      <c r="C34" s="1013"/>
      <c r="D34" s="864">
        <f>SUM(D35:D36)</f>
        <v>3816515049</v>
      </c>
      <c r="E34" s="865">
        <f t="shared" si="0"/>
        <v>650065750</v>
      </c>
      <c r="F34" s="865">
        <v>587156162</v>
      </c>
      <c r="G34" s="865">
        <v>650065750</v>
      </c>
      <c r="H34" s="865">
        <v>650065750</v>
      </c>
      <c r="I34" s="865">
        <v>629095887</v>
      </c>
      <c r="J34" s="865">
        <v>650065750</v>
      </c>
      <c r="K34" s="864">
        <v>3837625600</v>
      </c>
      <c r="L34" s="865">
        <v>629095887</v>
      </c>
      <c r="M34" s="865">
        <v>650206439</v>
      </c>
      <c r="N34" s="865">
        <v>650065750</v>
      </c>
      <c r="O34" s="865">
        <v>629095887</v>
      </c>
      <c r="P34" s="865">
        <v>650065750</v>
      </c>
      <c r="Q34" s="865">
        <v>629095887</v>
      </c>
      <c r="R34" s="864">
        <v>3816579212</v>
      </c>
      <c r="S34" s="865">
        <v>653446143</v>
      </c>
      <c r="T34" s="865">
        <v>585551911</v>
      </c>
      <c r="U34" s="865">
        <v>648353181</v>
      </c>
      <c r="V34" s="865">
        <v>650065750</v>
      </c>
      <c r="W34" s="865">
        <v>629096477</v>
      </c>
      <c r="X34" s="865">
        <v>650065750</v>
      </c>
      <c r="Y34" s="864">
        <v>4242644574</v>
      </c>
      <c r="Z34" s="865">
        <v>827302297</v>
      </c>
      <c r="AA34" s="865">
        <v>691997455</v>
      </c>
      <c r="AB34" s="865">
        <v>691997455</v>
      </c>
      <c r="AC34" s="865">
        <v>669674956</v>
      </c>
      <c r="AD34" s="865">
        <v>691997455</v>
      </c>
      <c r="AE34" s="865">
        <v>669674956</v>
      </c>
      <c r="AF34" s="864">
        <v>4057083614</v>
      </c>
      <c r="AG34" s="865">
        <v>691997455</v>
      </c>
      <c r="AH34" s="865">
        <v>625029960</v>
      </c>
      <c r="AI34" s="865">
        <v>691997455</v>
      </c>
      <c r="AJ34" s="865">
        <v>690106751</v>
      </c>
      <c r="AK34" s="865">
        <v>667845242</v>
      </c>
      <c r="AL34" s="865">
        <v>690106751</v>
      </c>
      <c r="AM34" s="864">
        <v>4073862109</v>
      </c>
      <c r="AN34" s="866">
        <v>667845242</v>
      </c>
      <c r="AO34" s="866">
        <v>690106751</v>
      </c>
      <c r="AP34" s="866">
        <v>690112881</v>
      </c>
      <c r="AQ34" s="867">
        <v>667845242</v>
      </c>
      <c r="AR34" s="867">
        <v>690106751</v>
      </c>
      <c r="AS34" s="867">
        <v>667845242</v>
      </c>
      <c r="AT34" s="864">
        <v>4079467103</v>
      </c>
      <c r="AU34" s="867">
        <v>690106751</v>
      </c>
      <c r="AV34" s="867">
        <v>645583735</v>
      </c>
      <c r="AW34" s="867">
        <v>690106751</v>
      </c>
      <c r="AX34" s="867">
        <v>691997455</v>
      </c>
      <c r="AY34" s="867">
        <v>669674956</v>
      </c>
      <c r="AZ34" s="868">
        <v>691997455</v>
      </c>
      <c r="BA34" s="864">
        <v>4085017247</v>
      </c>
      <c r="BB34" s="867">
        <v>669674958</v>
      </c>
      <c r="BC34" s="869">
        <v>691997459</v>
      </c>
      <c r="BD34" s="869">
        <v>691997456</v>
      </c>
      <c r="BE34" s="869">
        <v>669674958</v>
      </c>
      <c r="BF34" s="869">
        <v>691997459</v>
      </c>
      <c r="BG34" s="869">
        <v>669674957</v>
      </c>
      <c r="BH34" s="869">
        <v>4062694746</v>
      </c>
      <c r="BI34" s="869">
        <v>691997459</v>
      </c>
      <c r="BJ34" s="869">
        <v>625029957</v>
      </c>
      <c r="BK34" s="869">
        <v>691997458</v>
      </c>
      <c r="BL34" s="869">
        <v>691997458</v>
      </c>
      <c r="BM34" s="869">
        <v>669674956</v>
      </c>
      <c r="BN34" s="869">
        <v>691997458</v>
      </c>
      <c r="BO34" s="869">
        <v>4085017249</v>
      </c>
      <c r="BP34" s="869">
        <v>669674958</v>
      </c>
      <c r="BQ34" s="869">
        <v>691997459</v>
      </c>
      <c r="BR34" s="869">
        <v>691997459</v>
      </c>
      <c r="BS34" s="869">
        <v>669674958</v>
      </c>
      <c r="BT34" s="869">
        <v>691997459</v>
      </c>
      <c r="BU34" s="869">
        <v>669674956</v>
      </c>
      <c r="BV34" s="869">
        <v>3203694834</v>
      </c>
      <c r="BW34" s="869">
        <v>692030458</v>
      </c>
      <c r="BX34" s="867">
        <v>625029967</v>
      </c>
      <c r="BY34" s="867">
        <v>677028695</v>
      </c>
      <c r="BZ34" s="869">
        <v>707866361</v>
      </c>
      <c r="CA34" s="867">
        <v>501739353</v>
      </c>
      <c r="CB34" s="869">
        <v>0</v>
      </c>
      <c r="CC34" s="869">
        <v>0</v>
      </c>
      <c r="CD34" s="869">
        <v>0</v>
      </c>
      <c r="CE34" s="869">
        <v>0</v>
      </c>
      <c r="CF34" s="869">
        <v>0</v>
      </c>
      <c r="CG34" s="248"/>
      <c r="CH34" s="261"/>
      <c r="CI34" s="261"/>
      <c r="CJ34" s="261"/>
    </row>
    <row r="35" spans="2:89" x14ac:dyDescent="0.3">
      <c r="B35" s="266"/>
      <c r="C35" s="265" t="s">
        <v>497</v>
      </c>
      <c r="D35" s="871">
        <v>3816515049</v>
      </c>
      <c r="E35" s="872">
        <f t="shared" si="0"/>
        <v>650065750</v>
      </c>
      <c r="F35" s="872">
        <v>587156162</v>
      </c>
      <c r="G35" s="872">
        <v>650065750</v>
      </c>
      <c r="H35" s="872">
        <v>650065750</v>
      </c>
      <c r="I35" s="872">
        <v>629095887</v>
      </c>
      <c r="J35" s="872">
        <v>650065750</v>
      </c>
      <c r="K35" s="871">
        <v>3837484911</v>
      </c>
      <c r="L35" s="872">
        <v>629095887</v>
      </c>
      <c r="M35" s="872">
        <v>650065750</v>
      </c>
      <c r="N35" s="872">
        <v>650065750</v>
      </c>
      <c r="O35" s="872">
        <v>629095887</v>
      </c>
      <c r="P35" s="872">
        <v>650065750</v>
      </c>
      <c r="Q35" s="872">
        <v>629095887</v>
      </c>
      <c r="R35" s="871">
        <v>3816515055</v>
      </c>
      <c r="S35" s="872">
        <v>653446143</v>
      </c>
      <c r="T35" s="872">
        <v>585551911</v>
      </c>
      <c r="U35" s="872">
        <v>648289614</v>
      </c>
      <c r="V35" s="872">
        <v>650065750</v>
      </c>
      <c r="W35" s="872">
        <v>629095887</v>
      </c>
      <c r="X35" s="872">
        <v>650065750</v>
      </c>
      <c r="Y35" s="871">
        <v>4155479948</v>
      </c>
      <c r="Z35" s="872">
        <v>740137671</v>
      </c>
      <c r="AA35" s="872">
        <v>691997455</v>
      </c>
      <c r="AB35" s="872">
        <v>691997455</v>
      </c>
      <c r="AC35" s="872">
        <v>669674956</v>
      </c>
      <c r="AD35" s="872">
        <v>691997455</v>
      </c>
      <c r="AE35" s="872">
        <v>669674956</v>
      </c>
      <c r="AF35" s="871">
        <v>4057083614</v>
      </c>
      <c r="AG35" s="872">
        <v>691997455</v>
      </c>
      <c r="AH35" s="872">
        <v>625029960</v>
      </c>
      <c r="AI35" s="872">
        <v>691997455</v>
      </c>
      <c r="AJ35" s="872">
        <v>690106751</v>
      </c>
      <c r="AK35" s="872">
        <v>667845242</v>
      </c>
      <c r="AL35" s="872">
        <v>690106751</v>
      </c>
      <c r="AM35" s="871">
        <v>4073855979</v>
      </c>
      <c r="AN35" s="873">
        <v>667845242</v>
      </c>
      <c r="AO35" s="873">
        <v>690106751</v>
      </c>
      <c r="AP35" s="873">
        <v>690106751</v>
      </c>
      <c r="AQ35" s="874">
        <v>667845242</v>
      </c>
      <c r="AR35" s="874">
        <v>690106751</v>
      </c>
      <c r="AS35" s="874">
        <v>667845242</v>
      </c>
      <c r="AT35" s="871">
        <v>4079467103</v>
      </c>
      <c r="AU35" s="874">
        <v>690106751</v>
      </c>
      <c r="AV35" s="874">
        <v>645583735</v>
      </c>
      <c r="AW35" s="874">
        <v>690106751</v>
      </c>
      <c r="AX35" s="874">
        <v>691997455</v>
      </c>
      <c r="AY35" s="874">
        <v>669674956</v>
      </c>
      <c r="AZ35" s="875">
        <v>691997455</v>
      </c>
      <c r="BA35" s="871">
        <v>4085017247</v>
      </c>
      <c r="BB35" s="874">
        <v>669674958</v>
      </c>
      <c r="BC35" s="876">
        <v>691997459</v>
      </c>
      <c r="BD35" s="876">
        <v>691997456</v>
      </c>
      <c r="BE35" s="876">
        <v>669674958</v>
      </c>
      <c r="BF35" s="876">
        <v>691997459</v>
      </c>
      <c r="BG35" s="876">
        <v>669674957</v>
      </c>
      <c r="BH35" s="877">
        <v>4062694746</v>
      </c>
      <c r="BI35" s="876">
        <v>691997459</v>
      </c>
      <c r="BJ35" s="876">
        <v>625029957</v>
      </c>
      <c r="BK35" s="876">
        <v>691997458</v>
      </c>
      <c r="BL35" s="876">
        <v>691997458</v>
      </c>
      <c r="BM35" s="876">
        <v>669674956</v>
      </c>
      <c r="BN35" s="876">
        <v>691997458</v>
      </c>
      <c r="BO35" s="877">
        <v>4085017244</v>
      </c>
      <c r="BP35" s="876">
        <v>669674958</v>
      </c>
      <c r="BQ35" s="876">
        <v>691997454</v>
      </c>
      <c r="BR35" s="876">
        <v>691997459</v>
      </c>
      <c r="BS35" s="876">
        <v>669674958</v>
      </c>
      <c r="BT35" s="876">
        <v>691997459</v>
      </c>
      <c r="BU35" s="876">
        <v>669674956</v>
      </c>
      <c r="BV35" s="877">
        <v>3202791821</v>
      </c>
      <c r="BW35" s="876">
        <v>691997458</v>
      </c>
      <c r="BX35" s="874">
        <v>625029958</v>
      </c>
      <c r="BY35" s="874">
        <v>677028691</v>
      </c>
      <c r="BZ35" s="876">
        <v>706996361</v>
      </c>
      <c r="CA35" s="874">
        <v>501739353</v>
      </c>
      <c r="CB35" s="876">
        <v>0</v>
      </c>
      <c r="CC35" s="876">
        <v>0</v>
      </c>
      <c r="CD35" s="876">
        <v>0</v>
      </c>
      <c r="CE35" s="876">
        <v>0</v>
      </c>
      <c r="CF35" s="876">
        <v>0</v>
      </c>
      <c r="CG35" s="248"/>
      <c r="CH35" s="267"/>
      <c r="CI35" s="261"/>
      <c r="CJ35" s="261"/>
      <c r="CK35" s="264"/>
    </row>
    <row r="36" spans="2:89" x14ac:dyDescent="0.3">
      <c r="B36" s="272"/>
      <c r="C36" s="273" t="s">
        <v>125</v>
      </c>
      <c r="D36" s="911">
        <v>0</v>
      </c>
      <c r="E36" s="912">
        <f t="shared" si="0"/>
        <v>0</v>
      </c>
      <c r="F36" s="912">
        <v>0</v>
      </c>
      <c r="G36" s="912">
        <v>0</v>
      </c>
      <c r="H36" s="912">
        <v>0</v>
      </c>
      <c r="I36" s="912">
        <v>0</v>
      </c>
      <c r="J36" s="912">
        <v>0</v>
      </c>
      <c r="K36" s="911">
        <v>140689</v>
      </c>
      <c r="L36" s="912">
        <v>0</v>
      </c>
      <c r="M36" s="912">
        <v>140689</v>
      </c>
      <c r="N36" s="912">
        <v>0</v>
      </c>
      <c r="O36" s="912">
        <v>0</v>
      </c>
      <c r="P36" s="912">
        <v>0</v>
      </c>
      <c r="Q36" s="912">
        <v>0</v>
      </c>
      <c r="R36" s="911">
        <v>64157</v>
      </c>
      <c r="S36" s="912">
        <v>0</v>
      </c>
      <c r="T36" s="912">
        <v>0</v>
      </c>
      <c r="U36" s="912">
        <v>63567</v>
      </c>
      <c r="V36" s="912">
        <v>0</v>
      </c>
      <c r="W36" s="912">
        <v>590</v>
      </c>
      <c r="X36" s="912">
        <v>0</v>
      </c>
      <c r="Y36" s="911">
        <v>87164626</v>
      </c>
      <c r="Z36" s="912">
        <v>87164626</v>
      </c>
      <c r="AA36" s="912">
        <v>0</v>
      </c>
      <c r="AB36" s="912">
        <v>0</v>
      </c>
      <c r="AC36" s="912">
        <v>0</v>
      </c>
      <c r="AD36" s="912">
        <v>0</v>
      </c>
      <c r="AE36" s="912">
        <v>0</v>
      </c>
      <c r="AF36" s="911">
        <v>0</v>
      </c>
      <c r="AG36" s="912">
        <v>0</v>
      </c>
      <c r="AH36" s="912">
        <v>0</v>
      </c>
      <c r="AI36" s="912">
        <v>0</v>
      </c>
      <c r="AJ36" s="912">
        <v>0</v>
      </c>
      <c r="AK36" s="912">
        <v>0</v>
      </c>
      <c r="AL36" s="912">
        <v>0</v>
      </c>
      <c r="AM36" s="911">
        <v>6130</v>
      </c>
      <c r="AN36" s="913">
        <v>0</v>
      </c>
      <c r="AO36" s="913">
        <v>0</v>
      </c>
      <c r="AP36" s="913">
        <v>6130</v>
      </c>
      <c r="AQ36" s="914">
        <v>0</v>
      </c>
      <c r="AR36" s="914">
        <v>0</v>
      </c>
      <c r="AS36" s="914">
        <v>0</v>
      </c>
      <c r="AT36" s="911">
        <v>0</v>
      </c>
      <c r="AU36" s="914">
        <v>0</v>
      </c>
      <c r="AV36" s="914">
        <v>0</v>
      </c>
      <c r="AW36" s="914">
        <v>0</v>
      </c>
      <c r="AX36" s="914">
        <v>0</v>
      </c>
      <c r="AY36" s="914">
        <v>0</v>
      </c>
      <c r="AZ36" s="915">
        <v>0</v>
      </c>
      <c r="BA36" s="911">
        <v>0</v>
      </c>
      <c r="BB36" s="914">
        <v>0</v>
      </c>
      <c r="BC36" s="916">
        <v>0</v>
      </c>
      <c r="BD36" s="916">
        <v>0</v>
      </c>
      <c r="BE36" s="916">
        <v>0</v>
      </c>
      <c r="BF36" s="916">
        <v>0</v>
      </c>
      <c r="BG36" s="916">
        <v>0</v>
      </c>
      <c r="BH36" s="917">
        <v>0</v>
      </c>
      <c r="BI36" s="916">
        <v>0</v>
      </c>
      <c r="BJ36" s="916">
        <v>0</v>
      </c>
      <c r="BK36" s="916">
        <v>0</v>
      </c>
      <c r="BL36" s="916">
        <v>0</v>
      </c>
      <c r="BM36" s="916">
        <v>0</v>
      </c>
      <c r="BN36" s="916">
        <v>0</v>
      </c>
      <c r="BO36" s="917">
        <v>5</v>
      </c>
      <c r="BP36" s="916">
        <v>0</v>
      </c>
      <c r="BQ36" s="916">
        <v>5</v>
      </c>
      <c r="BR36" s="916">
        <v>0</v>
      </c>
      <c r="BS36" s="916">
        <v>0</v>
      </c>
      <c r="BT36" s="916">
        <v>0</v>
      </c>
      <c r="BU36" s="916">
        <v>0</v>
      </c>
      <c r="BV36" s="917">
        <v>903013</v>
      </c>
      <c r="BW36" s="916">
        <v>33000</v>
      </c>
      <c r="BX36" s="914">
        <v>9</v>
      </c>
      <c r="BY36" s="914">
        <v>4</v>
      </c>
      <c r="BZ36" s="916">
        <v>870000</v>
      </c>
      <c r="CA36" s="914">
        <v>0</v>
      </c>
      <c r="CB36" s="916">
        <v>0</v>
      </c>
      <c r="CC36" s="916">
        <v>0</v>
      </c>
      <c r="CD36" s="916">
        <v>0</v>
      </c>
      <c r="CE36" s="916">
        <v>0</v>
      </c>
      <c r="CF36" s="916">
        <v>0</v>
      </c>
      <c r="CG36" s="269"/>
      <c r="CH36" s="261"/>
      <c r="CI36" s="261"/>
      <c r="CJ36" s="261"/>
      <c r="CK36" s="264"/>
    </row>
    <row r="37" spans="2:89" x14ac:dyDescent="0.3">
      <c r="B37" s="1012" t="s">
        <v>232</v>
      </c>
      <c r="C37" s="1013"/>
      <c r="D37" s="934">
        <f>D30+D31-D34</f>
        <v>2474955067.9999962</v>
      </c>
      <c r="E37" s="865">
        <f t="shared" si="0"/>
        <v>109170747.61289978</v>
      </c>
      <c r="F37" s="865">
        <v>495398827</v>
      </c>
      <c r="G37" s="865">
        <v>546945022</v>
      </c>
      <c r="H37" s="865">
        <v>446727651.38709641</v>
      </c>
      <c r="I37" s="865">
        <v>444504864</v>
      </c>
      <c r="J37" s="865">
        <v>432207956</v>
      </c>
      <c r="K37" s="918">
        <v>2013779424</v>
      </c>
      <c r="L37" s="865">
        <v>643635379</v>
      </c>
      <c r="M37" s="865">
        <v>297488681</v>
      </c>
      <c r="N37" s="865">
        <v>346629094</v>
      </c>
      <c r="O37" s="865">
        <v>100007918</v>
      </c>
      <c r="P37" s="865">
        <v>200877466</v>
      </c>
      <c r="Q37" s="865">
        <v>425140886</v>
      </c>
      <c r="R37" s="918">
        <v>2181657010.9265938</v>
      </c>
      <c r="S37" s="865">
        <v>197343877.57142639</v>
      </c>
      <c r="T37" s="865">
        <v>431502287</v>
      </c>
      <c r="U37" s="865">
        <v>464813945</v>
      </c>
      <c r="V37" s="865">
        <v>416070740.00000048</v>
      </c>
      <c r="W37" s="865">
        <v>326998235.00000024</v>
      </c>
      <c r="X37" s="865">
        <v>344927926.35516667</v>
      </c>
      <c r="Y37" s="918">
        <v>-9694246379</v>
      </c>
      <c r="Z37" s="865">
        <v>-10740510428</v>
      </c>
      <c r="AA37" s="865">
        <v>312069483</v>
      </c>
      <c r="AB37" s="865">
        <v>254121967</v>
      </c>
      <c r="AC37" s="865">
        <v>-11214053</v>
      </c>
      <c r="AD37" s="865">
        <v>208288612</v>
      </c>
      <c r="AE37" s="865">
        <v>282998040</v>
      </c>
      <c r="AF37" s="918">
        <v>2169054199</v>
      </c>
      <c r="AG37" s="865">
        <v>234814928</v>
      </c>
      <c r="AH37" s="865">
        <v>410432530</v>
      </c>
      <c r="AI37" s="865">
        <v>437567421</v>
      </c>
      <c r="AJ37" s="865">
        <v>502078377</v>
      </c>
      <c r="AK37" s="865">
        <v>320671233</v>
      </c>
      <c r="AL37" s="865">
        <v>263489710</v>
      </c>
      <c r="AM37" s="918">
        <v>1386334317</v>
      </c>
      <c r="AN37" s="866">
        <v>500448577</v>
      </c>
      <c r="AO37" s="866">
        <v>221677019</v>
      </c>
      <c r="AP37" s="866">
        <v>274420327.66666603</v>
      </c>
      <c r="AQ37" s="904">
        <v>-4672075.6666660309</v>
      </c>
      <c r="AR37" s="904">
        <v>119514874</v>
      </c>
      <c r="AS37" s="904">
        <v>274945595</v>
      </c>
      <c r="AT37" s="918">
        <v>1938690707</v>
      </c>
      <c r="AU37" s="904">
        <v>403566535</v>
      </c>
      <c r="AV37" s="904">
        <v>378647667</v>
      </c>
      <c r="AW37" s="904">
        <v>424718656</v>
      </c>
      <c r="AX37" s="904">
        <v>299427047</v>
      </c>
      <c r="AY37" s="904">
        <v>67271252</v>
      </c>
      <c r="AZ37" s="905">
        <v>365059550</v>
      </c>
      <c r="BA37" s="918">
        <v>1904877954.333334</v>
      </c>
      <c r="BB37" s="904">
        <v>559770577</v>
      </c>
      <c r="BC37" s="906">
        <v>445489673</v>
      </c>
      <c r="BD37" s="906">
        <v>493629890</v>
      </c>
      <c r="BE37" s="906">
        <v>228839844.00000048</v>
      </c>
      <c r="BF37" s="906">
        <v>30973721.333333492</v>
      </c>
      <c r="BG37" s="906">
        <v>146174249</v>
      </c>
      <c r="BH37" s="906">
        <v>819939222</v>
      </c>
      <c r="BI37" s="906">
        <v>225663722</v>
      </c>
      <c r="BJ37" s="906">
        <v>201532738</v>
      </c>
      <c r="BK37" s="906">
        <v>176789474</v>
      </c>
      <c r="BL37" s="906">
        <v>-214478530</v>
      </c>
      <c r="BM37" s="906">
        <v>224585110</v>
      </c>
      <c r="BN37" s="906">
        <v>205846708</v>
      </c>
      <c r="BO37" s="906">
        <v>1460332135</v>
      </c>
      <c r="BP37" s="906">
        <v>390988150.89999962</v>
      </c>
      <c r="BQ37" s="906">
        <v>282038796.10000038</v>
      </c>
      <c r="BR37" s="906">
        <v>271471980.69999981</v>
      </c>
      <c r="BS37" s="906">
        <v>232066485.30000019</v>
      </c>
      <c r="BT37" s="906">
        <v>71042173</v>
      </c>
      <c r="BU37" s="906">
        <v>212724549</v>
      </c>
      <c r="BV37" s="906">
        <v>1160848911</v>
      </c>
      <c r="BW37" s="906">
        <v>222630502</v>
      </c>
      <c r="BX37" s="904">
        <v>327768617</v>
      </c>
      <c r="BY37" s="904">
        <v>409802986</v>
      </c>
      <c r="BZ37" s="906">
        <v>1281590</v>
      </c>
      <c r="CA37" s="919">
        <v>199302751</v>
      </c>
      <c r="CB37" s="920">
        <v>62465</v>
      </c>
      <c r="CC37" s="920">
        <v>0</v>
      </c>
      <c r="CD37" s="920">
        <v>0</v>
      </c>
      <c r="CE37" s="920">
        <v>0</v>
      </c>
      <c r="CF37" s="921">
        <v>0</v>
      </c>
      <c r="CG37" s="248"/>
      <c r="CH37" s="261"/>
      <c r="CI37" s="261"/>
      <c r="CJ37" s="261"/>
    </row>
    <row r="38" spans="2:89" x14ac:dyDescent="0.3">
      <c r="B38" s="274"/>
      <c r="D38" s="262" t="b">
        <f>D37=J37+I37+H37+G37+F37+E37</f>
        <v>1</v>
      </c>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191"/>
      <c r="AH38" s="191"/>
      <c r="AI38" s="191"/>
      <c r="AJ38" s="191"/>
      <c r="AK38" s="191"/>
      <c r="AL38" s="191"/>
      <c r="AM38" s="262"/>
      <c r="AN38" s="262"/>
      <c r="AO38" s="262"/>
      <c r="AP38" s="262"/>
      <c r="AQ38" s="262"/>
      <c r="AR38" s="262"/>
      <c r="AS38" s="262"/>
      <c r="AT38" s="262"/>
      <c r="AU38" s="262"/>
      <c r="AV38" s="262"/>
      <c r="AW38" s="262"/>
      <c r="AX38" s="262"/>
      <c r="AY38" s="262"/>
      <c r="AZ38" s="262"/>
      <c r="BA38" s="262"/>
      <c r="BB38" s="262"/>
      <c r="BC38" s="262"/>
      <c r="BD38" s="262"/>
      <c r="BE38" s="262"/>
      <c r="BF38" s="262"/>
      <c r="BG38" s="262"/>
      <c r="BH38" s="262" t="b">
        <f>BH37=SUM(BI37:BN37)</f>
        <v>1</v>
      </c>
      <c r="BI38" s="275"/>
      <c r="BJ38" s="262"/>
      <c r="BK38" s="262"/>
      <c r="BL38" s="262"/>
      <c r="BM38" s="262"/>
      <c r="BN38" s="262"/>
      <c r="BO38" s="262" t="b">
        <f>BO37=SUM(BP37:BU37)</f>
        <v>1</v>
      </c>
      <c r="BP38" s="262"/>
      <c r="BQ38" s="262"/>
      <c r="BR38" s="262"/>
      <c r="BS38" s="262"/>
      <c r="BT38" s="262"/>
      <c r="BU38" s="262"/>
      <c r="BV38" s="262"/>
      <c r="CG38" s="189"/>
      <c r="CH38" s="247"/>
      <c r="CI38" s="189"/>
      <c r="CJ38" s="262"/>
    </row>
    <row r="39" spans="2:89" x14ac:dyDescent="0.3">
      <c r="D39" s="262"/>
      <c r="E39" s="262"/>
      <c r="F39" s="262"/>
      <c r="G39" s="262"/>
      <c r="H39" s="262"/>
      <c r="I39" s="262"/>
      <c r="J39" s="262"/>
      <c r="K39" s="262"/>
      <c r="L39" s="262"/>
      <c r="M39" s="262"/>
      <c r="N39" s="262"/>
      <c r="O39" s="262"/>
      <c r="P39" s="262"/>
      <c r="Q39" s="262"/>
      <c r="R39" s="262"/>
      <c r="S39" s="262"/>
      <c r="T39" s="262"/>
      <c r="U39" s="262"/>
      <c r="V39" s="262"/>
      <c r="W39" s="262"/>
      <c r="X39" s="262"/>
      <c r="Y39" s="262"/>
      <c r="Z39" s="262"/>
      <c r="AA39" s="262"/>
      <c r="AB39" s="262"/>
      <c r="AC39" s="262"/>
      <c r="AD39" s="262"/>
      <c r="AE39" s="262"/>
      <c r="AF39" s="262"/>
      <c r="AG39" s="191"/>
      <c r="AH39" s="191"/>
      <c r="AI39" s="191"/>
      <c r="AJ39" s="191"/>
      <c r="AK39" s="191"/>
      <c r="AL39" s="191"/>
      <c r="AM39" s="262"/>
      <c r="AN39" s="262"/>
      <c r="AO39" s="262"/>
      <c r="AP39" s="262"/>
      <c r="AQ39" s="262"/>
      <c r="AR39" s="262"/>
      <c r="AS39" s="262"/>
      <c r="AT39" s="262"/>
      <c r="AU39" s="262"/>
      <c r="AV39" s="262"/>
      <c r="AW39" s="262"/>
      <c r="AX39" s="262"/>
      <c r="AY39" s="262"/>
      <c r="AZ39" s="262"/>
      <c r="BA39" s="262"/>
      <c r="BB39" s="262"/>
      <c r="BC39" s="262"/>
      <c r="BD39" s="262"/>
      <c r="BE39" s="262"/>
      <c r="BF39" s="262"/>
      <c r="BG39" s="262"/>
      <c r="BH39" s="262"/>
      <c r="BI39" s="262"/>
      <c r="BJ39" s="262"/>
      <c r="BK39" s="244"/>
      <c r="BL39" s="244"/>
      <c r="BM39" s="244"/>
      <c r="BN39" s="244"/>
      <c r="BO39" s="244"/>
      <c r="BP39" s="244"/>
      <c r="BQ39" s="244"/>
      <c r="BR39" s="244"/>
      <c r="BS39" s="244"/>
      <c r="BT39" s="244"/>
      <c r="BU39" s="244"/>
      <c r="BV39" s="244"/>
      <c r="CG39" s="248"/>
    </row>
    <row r="40" spans="2:89" x14ac:dyDescent="0.3">
      <c r="BK40" s="244"/>
      <c r="BL40" s="244"/>
      <c r="BM40" s="244"/>
      <c r="BN40" s="244"/>
      <c r="CH40" s="244"/>
      <c r="CI40" s="244"/>
    </row>
    <row r="41" spans="2:89" x14ac:dyDescent="0.3">
      <c r="C41" s="262"/>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276"/>
      <c r="AH41" s="276"/>
      <c r="AI41" s="276"/>
      <c r="AJ41" s="276"/>
      <c r="AK41" s="276"/>
      <c r="AL41" s="276"/>
      <c r="AM41" s="5"/>
      <c r="AN41" s="5"/>
      <c r="AO41" s="5"/>
      <c r="AP41" s="5"/>
      <c r="AQ41" s="5"/>
      <c r="AR41" s="5"/>
      <c r="AS41" s="5"/>
      <c r="AT41" s="5"/>
      <c r="AU41" s="5"/>
      <c r="AV41" s="5"/>
      <c r="AW41" s="5"/>
      <c r="AX41" s="5"/>
      <c r="AY41" s="5"/>
      <c r="AZ41" s="5"/>
      <c r="BA41" s="5"/>
      <c r="BB41" s="5"/>
      <c r="BC41" s="5"/>
      <c r="BD41" s="5"/>
      <c r="BE41" s="5"/>
      <c r="BF41" s="5"/>
      <c r="BG41" s="5"/>
      <c r="BH41" s="5"/>
      <c r="BI41" s="5"/>
      <c r="BJ41" s="5"/>
      <c r="BK41" s="244"/>
      <c r="BL41" s="244"/>
      <c r="BM41" s="244"/>
      <c r="BN41" s="244"/>
      <c r="BO41" s="5"/>
      <c r="BP41" s="5"/>
      <c r="BQ41" s="5"/>
      <c r="BR41" s="5"/>
      <c r="BS41" s="5"/>
      <c r="BT41" s="5"/>
      <c r="BU41" s="5"/>
      <c r="BV41" s="5"/>
      <c r="BW41" s="262"/>
      <c r="BX41" s="277"/>
      <c r="BY41" s="277"/>
      <c r="BZ41" s="277"/>
      <c r="CA41" s="277"/>
      <c r="CB41" s="277"/>
      <c r="CD41" s="244"/>
      <c r="CE41" s="244"/>
      <c r="CF41" s="244"/>
      <c r="CG41" s="244"/>
      <c r="CH41" s="244"/>
      <c r="CI41" s="244"/>
    </row>
    <row r="42" spans="2:89" x14ac:dyDescent="0.3">
      <c r="C42" s="262"/>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276"/>
      <c r="AH42" s="276"/>
      <c r="AI42" s="276"/>
      <c r="AJ42" s="276"/>
      <c r="AK42" s="276"/>
      <c r="AL42" s="276"/>
      <c r="AM42" s="5"/>
      <c r="AN42" s="5"/>
      <c r="AO42" s="5"/>
      <c r="AP42" s="5"/>
      <c r="AQ42" s="5"/>
      <c r="AR42" s="5"/>
      <c r="AS42" s="5"/>
      <c r="AT42" s="5"/>
      <c r="AU42" s="5"/>
      <c r="AV42" s="5"/>
      <c r="AW42" s="5"/>
      <c r="AX42" s="5"/>
      <c r="AY42" s="5"/>
      <c r="AZ42" s="5"/>
      <c r="BA42" s="5"/>
      <c r="BB42" s="5"/>
      <c r="BC42" s="5"/>
      <c r="BD42" s="5"/>
      <c r="BE42" s="5"/>
      <c r="BF42" s="5"/>
      <c r="BG42" s="5"/>
      <c r="BH42" s="5"/>
      <c r="BI42" s="5"/>
      <c r="BJ42" s="5"/>
      <c r="BK42" s="244"/>
      <c r="BL42" s="244"/>
      <c r="BM42" s="244"/>
      <c r="BN42" s="244"/>
      <c r="BO42" s="5"/>
      <c r="BP42" s="5"/>
      <c r="BQ42" s="5"/>
      <c r="BR42" s="5"/>
      <c r="BS42" s="5"/>
      <c r="BT42" s="5"/>
      <c r="BU42" s="5"/>
      <c r="BV42" s="5"/>
      <c r="BW42" s="278"/>
      <c r="BX42" s="277"/>
      <c r="BY42" s="277"/>
      <c r="BZ42" s="277"/>
      <c r="CA42" s="277"/>
      <c r="CB42" s="277"/>
      <c r="CD42" s="244"/>
      <c r="CE42" s="244"/>
      <c r="CF42" s="244"/>
      <c r="CG42" s="244"/>
      <c r="CH42" s="244"/>
      <c r="CI42" s="244"/>
    </row>
    <row r="43" spans="2:89" x14ac:dyDescent="0.3">
      <c r="C43" s="262"/>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276"/>
      <c r="AH43" s="276"/>
      <c r="AI43" s="276"/>
      <c r="AJ43" s="276"/>
      <c r="AK43" s="276"/>
      <c r="AL43" s="276"/>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278"/>
      <c r="BX43" s="277"/>
      <c r="BY43" s="277"/>
      <c r="BZ43" s="277"/>
      <c r="CA43" s="277"/>
      <c r="CB43" s="277"/>
      <c r="CD43" s="244"/>
      <c r="CE43" s="244"/>
      <c r="CF43" s="244"/>
      <c r="CG43" s="244"/>
      <c r="CH43" s="244"/>
      <c r="CI43" s="244"/>
    </row>
    <row r="44" spans="2:89" x14ac:dyDescent="0.3">
      <c r="C44" s="262"/>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276"/>
      <c r="AH44" s="276"/>
      <c r="AI44" s="276"/>
      <c r="AJ44" s="276"/>
      <c r="AK44" s="276"/>
      <c r="AL44" s="276"/>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278"/>
      <c r="BX44" s="277"/>
      <c r="BY44" s="277"/>
      <c r="BZ44" s="277"/>
      <c r="CA44" s="277"/>
      <c r="CB44" s="277"/>
      <c r="CD44" s="244"/>
      <c r="CE44" s="244"/>
      <c r="CF44" s="244"/>
      <c r="CG44" s="244"/>
      <c r="CH44" s="244"/>
      <c r="CI44" s="244"/>
    </row>
    <row r="45" spans="2:89" x14ac:dyDescent="0.3">
      <c r="C45" s="262"/>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276"/>
      <c r="AH45" s="276"/>
      <c r="AI45" s="276"/>
      <c r="AJ45" s="276"/>
      <c r="AK45" s="276"/>
      <c r="AL45" s="276"/>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278"/>
      <c r="BX45" s="277"/>
      <c r="BY45" s="277"/>
      <c r="BZ45" s="277"/>
      <c r="CA45" s="277"/>
      <c r="CB45" s="277"/>
      <c r="CD45" s="244"/>
      <c r="CE45" s="244"/>
      <c r="CF45" s="244"/>
      <c r="CG45" s="244"/>
      <c r="CH45" s="244"/>
      <c r="CI45" s="244"/>
    </row>
    <row r="46" spans="2:89" x14ac:dyDescent="0.3">
      <c r="C46" s="262"/>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276"/>
      <c r="AH46" s="276"/>
      <c r="AI46" s="276"/>
      <c r="AJ46" s="276"/>
      <c r="AK46" s="276"/>
      <c r="AL46" s="276"/>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278"/>
      <c r="BX46" s="277"/>
      <c r="BY46" s="277"/>
      <c r="BZ46" s="277"/>
      <c r="CA46" s="277"/>
      <c r="CB46" s="277"/>
      <c r="CD46" s="244"/>
      <c r="CE46" s="244"/>
      <c r="CF46" s="244"/>
      <c r="CG46" s="244"/>
      <c r="CH46" s="244"/>
      <c r="CI46" s="244"/>
    </row>
    <row r="47" spans="2:89" x14ac:dyDescent="0.3">
      <c r="C47" s="262"/>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276"/>
      <c r="AH47" s="276"/>
      <c r="AI47" s="276"/>
      <c r="AJ47" s="276"/>
      <c r="AK47" s="276"/>
      <c r="AL47" s="276"/>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278"/>
      <c r="BX47" s="277"/>
      <c r="BY47" s="277"/>
      <c r="BZ47" s="277"/>
      <c r="CA47" s="277"/>
      <c r="CB47" s="277"/>
      <c r="CD47" s="244"/>
      <c r="CE47" s="244"/>
      <c r="CF47" s="244"/>
      <c r="CG47" s="244"/>
      <c r="CH47" s="244"/>
      <c r="CI47" s="244"/>
    </row>
    <row r="48" spans="2:89" x14ac:dyDescent="0.3">
      <c r="C48" s="262"/>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276"/>
      <c r="AH48" s="276"/>
      <c r="AI48" s="276"/>
      <c r="AJ48" s="276"/>
      <c r="AK48" s="276"/>
      <c r="AL48" s="276"/>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278"/>
      <c r="BX48" s="277"/>
      <c r="BY48" s="277"/>
      <c r="BZ48" s="277"/>
      <c r="CA48" s="277"/>
      <c r="CB48" s="277"/>
      <c r="CD48" s="244"/>
      <c r="CE48" s="244"/>
      <c r="CF48" s="244"/>
      <c r="CG48" s="244"/>
      <c r="CH48" s="244"/>
      <c r="CI48" s="244"/>
    </row>
    <row r="49" spans="3:87" x14ac:dyDescent="0.3">
      <c r="C49" s="262"/>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276"/>
      <c r="AH49" s="276"/>
      <c r="AI49" s="276"/>
      <c r="AJ49" s="276"/>
      <c r="AK49" s="276"/>
      <c r="AL49" s="276"/>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278"/>
      <c r="BX49" s="277"/>
      <c r="BY49" s="277"/>
      <c r="BZ49" s="277"/>
      <c r="CA49" s="277"/>
      <c r="CB49" s="277"/>
      <c r="CD49" s="244"/>
      <c r="CE49" s="244"/>
      <c r="CF49" s="244"/>
      <c r="CG49" s="244"/>
      <c r="CH49" s="244"/>
      <c r="CI49" s="244"/>
    </row>
    <row r="50" spans="3:87" x14ac:dyDescent="0.3">
      <c r="C50" s="262"/>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276"/>
      <c r="AH50" s="276"/>
      <c r="AI50" s="276"/>
      <c r="AJ50" s="276"/>
      <c r="AK50" s="276"/>
      <c r="AL50" s="276"/>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278"/>
      <c r="BX50" s="277"/>
      <c r="BY50" s="277"/>
      <c r="BZ50" s="277"/>
      <c r="CA50" s="277"/>
      <c r="CB50" s="277"/>
      <c r="CD50" s="244"/>
      <c r="CE50" s="244"/>
      <c r="CF50" s="244"/>
      <c r="CG50" s="244"/>
      <c r="CH50" s="244"/>
      <c r="CI50" s="244"/>
    </row>
    <row r="51" spans="3:87" x14ac:dyDescent="0.3">
      <c r="C51" s="262"/>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276"/>
      <c r="AH51" s="276"/>
      <c r="AI51" s="276"/>
      <c r="AJ51" s="276"/>
      <c r="AK51" s="276"/>
      <c r="AL51" s="276"/>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278"/>
      <c r="BX51" s="277"/>
      <c r="BY51" s="277"/>
      <c r="BZ51" s="277"/>
      <c r="CA51" s="277"/>
      <c r="CB51" s="277"/>
      <c r="CD51" s="244"/>
      <c r="CE51" s="244"/>
      <c r="CF51" s="244"/>
      <c r="CG51" s="244"/>
      <c r="CH51" s="244"/>
      <c r="CI51" s="244"/>
    </row>
    <row r="52" spans="3:87" x14ac:dyDescent="0.3">
      <c r="C52" s="262"/>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276"/>
      <c r="AH52" s="276"/>
      <c r="AI52" s="276"/>
      <c r="AJ52" s="276"/>
      <c r="AK52" s="276"/>
      <c r="AL52" s="276"/>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278"/>
      <c r="BX52" s="277"/>
      <c r="BY52" s="277"/>
      <c r="BZ52" s="277"/>
      <c r="CA52" s="277"/>
      <c r="CB52" s="277"/>
      <c r="CD52" s="244"/>
      <c r="CE52" s="244"/>
      <c r="CF52" s="244"/>
      <c r="CG52" s="244"/>
      <c r="CH52" s="244"/>
      <c r="CI52" s="244"/>
    </row>
    <row r="53" spans="3:87" x14ac:dyDescent="0.3">
      <c r="C53" s="262"/>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276"/>
      <c r="AH53" s="276"/>
      <c r="AI53" s="276"/>
      <c r="AJ53" s="276"/>
      <c r="AK53" s="276"/>
      <c r="AL53" s="276"/>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278"/>
      <c r="BX53" s="277"/>
      <c r="BY53" s="277"/>
      <c r="BZ53" s="277"/>
      <c r="CA53" s="277"/>
      <c r="CB53" s="277"/>
      <c r="CD53" s="244"/>
      <c r="CE53" s="244"/>
      <c r="CF53" s="244"/>
      <c r="CG53" s="244"/>
      <c r="CH53" s="244"/>
      <c r="CI53" s="244"/>
    </row>
    <row r="54" spans="3:87" x14ac:dyDescent="0.3">
      <c r="C54" s="262"/>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276"/>
      <c r="AH54" s="276"/>
      <c r="AI54" s="276"/>
      <c r="AJ54" s="276"/>
      <c r="AK54" s="276"/>
      <c r="AL54" s="276"/>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279"/>
      <c r="BX54" s="277"/>
      <c r="BY54" s="277"/>
      <c r="BZ54" s="277"/>
      <c r="CA54" s="277"/>
      <c r="CB54" s="277"/>
      <c r="CD54" s="244"/>
      <c r="CE54" s="244"/>
      <c r="CF54" s="244"/>
      <c r="CG54" s="244"/>
      <c r="CH54" s="244"/>
      <c r="CI54" s="244"/>
    </row>
    <row r="55" spans="3:87" x14ac:dyDescent="0.3">
      <c r="C55" s="262"/>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276"/>
      <c r="AH55" s="276"/>
      <c r="AI55" s="276"/>
      <c r="AJ55" s="276"/>
      <c r="AK55" s="276"/>
      <c r="AL55" s="276"/>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278"/>
      <c r="BX55" s="277"/>
      <c r="BY55" s="277"/>
      <c r="BZ55" s="277"/>
      <c r="CA55" s="277"/>
      <c r="CB55" s="277"/>
      <c r="CD55" s="244"/>
      <c r="CE55" s="244"/>
      <c r="CF55" s="244"/>
      <c r="CG55" s="244"/>
      <c r="CH55" s="244"/>
      <c r="CI55" s="244"/>
    </row>
    <row r="56" spans="3:87" x14ac:dyDescent="0.3">
      <c r="C56" s="262"/>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276"/>
      <c r="AH56" s="276"/>
      <c r="AI56" s="276"/>
      <c r="AJ56" s="276"/>
      <c r="AK56" s="276"/>
      <c r="AL56" s="276"/>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278"/>
      <c r="BX56" s="277"/>
      <c r="BY56" s="277"/>
      <c r="BZ56" s="277"/>
      <c r="CA56" s="277"/>
      <c r="CB56" s="277"/>
      <c r="CD56" s="244"/>
      <c r="CE56" s="244"/>
      <c r="CF56" s="244"/>
      <c r="CG56" s="244"/>
      <c r="CH56" s="244"/>
      <c r="CI56" s="244"/>
    </row>
    <row r="57" spans="3:87" x14ac:dyDescent="0.3">
      <c r="C57" s="262"/>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276"/>
      <c r="AH57" s="276"/>
      <c r="AI57" s="276"/>
      <c r="AJ57" s="276"/>
      <c r="AK57" s="276"/>
      <c r="AL57" s="276"/>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278"/>
      <c r="BX57" s="277"/>
      <c r="BY57" s="277"/>
      <c r="BZ57" s="277"/>
      <c r="CA57" s="277"/>
      <c r="CB57" s="277"/>
      <c r="CD57" s="244"/>
      <c r="CE57" s="244"/>
      <c r="CF57" s="244"/>
      <c r="CG57" s="244"/>
      <c r="CH57" s="244"/>
      <c r="CI57" s="244"/>
    </row>
    <row r="58" spans="3:87" x14ac:dyDescent="0.3">
      <c r="C58" s="262"/>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276"/>
      <c r="AH58" s="276"/>
      <c r="AI58" s="276"/>
      <c r="AJ58" s="276"/>
      <c r="AK58" s="276"/>
      <c r="AL58" s="276"/>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278"/>
      <c r="BX58" s="277"/>
      <c r="BY58" s="277"/>
      <c r="BZ58" s="277"/>
      <c r="CA58" s="277"/>
      <c r="CB58" s="277"/>
      <c r="CD58" s="244"/>
      <c r="CE58" s="244"/>
      <c r="CF58" s="244"/>
      <c r="CG58" s="244"/>
      <c r="CH58" s="244"/>
      <c r="CI58" s="244"/>
    </row>
    <row r="59" spans="3:87" x14ac:dyDescent="0.3">
      <c r="C59" s="262"/>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276"/>
      <c r="AH59" s="276"/>
      <c r="AI59" s="276"/>
      <c r="AJ59" s="276"/>
      <c r="AK59" s="276"/>
      <c r="AL59" s="276"/>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278"/>
      <c r="BX59" s="277"/>
      <c r="BY59" s="277"/>
      <c r="BZ59" s="277"/>
      <c r="CA59" s="277"/>
      <c r="CB59" s="277"/>
      <c r="CD59" s="244"/>
      <c r="CE59" s="244"/>
      <c r="CF59" s="244"/>
      <c r="CG59" s="244"/>
      <c r="CH59" s="244"/>
      <c r="CI59" s="244"/>
    </row>
    <row r="60" spans="3:87" x14ac:dyDescent="0.3">
      <c r="C60" s="262"/>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276"/>
      <c r="AH60" s="276"/>
      <c r="AI60" s="276"/>
      <c r="AJ60" s="276"/>
      <c r="AK60" s="276"/>
      <c r="AL60" s="276"/>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278"/>
      <c r="BX60" s="277"/>
      <c r="BY60" s="277"/>
      <c r="BZ60" s="277"/>
      <c r="CA60" s="277"/>
      <c r="CB60" s="277"/>
      <c r="CD60" s="244"/>
      <c r="CE60" s="244"/>
      <c r="CF60" s="244"/>
      <c r="CG60" s="244"/>
      <c r="CH60" s="244"/>
      <c r="CI60" s="244"/>
    </row>
    <row r="61" spans="3:87" x14ac:dyDescent="0.3">
      <c r="C61" s="262"/>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276"/>
      <c r="AH61" s="276"/>
      <c r="AI61" s="276"/>
      <c r="AJ61" s="276"/>
      <c r="AK61" s="276"/>
      <c r="AL61" s="276"/>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278"/>
      <c r="BX61" s="277"/>
      <c r="BY61" s="277"/>
      <c r="BZ61" s="277"/>
      <c r="CA61" s="277"/>
      <c r="CB61" s="277"/>
      <c r="CD61" s="244"/>
      <c r="CE61" s="244"/>
      <c r="CF61" s="244"/>
      <c r="CG61" s="244"/>
      <c r="CH61" s="244"/>
      <c r="CI61" s="244"/>
    </row>
    <row r="62" spans="3:87" x14ac:dyDescent="0.3">
      <c r="C62" s="262"/>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276"/>
      <c r="AH62" s="276"/>
      <c r="AI62" s="276"/>
      <c r="AJ62" s="276"/>
      <c r="AK62" s="276"/>
      <c r="AL62" s="276"/>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278"/>
      <c r="BX62" s="277"/>
      <c r="BY62" s="277"/>
      <c r="BZ62" s="277"/>
      <c r="CA62" s="277"/>
      <c r="CB62" s="277"/>
      <c r="CD62" s="244"/>
      <c r="CE62" s="244"/>
      <c r="CF62" s="244"/>
      <c r="CG62" s="244"/>
      <c r="CH62" s="244"/>
      <c r="CI62" s="244"/>
    </row>
    <row r="63" spans="3:87" x14ac:dyDescent="0.3">
      <c r="C63" s="262"/>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276"/>
      <c r="AH63" s="276"/>
      <c r="AI63" s="276"/>
      <c r="AJ63" s="276"/>
      <c r="AK63" s="276"/>
      <c r="AL63" s="276"/>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278"/>
      <c r="BX63" s="277"/>
      <c r="BY63" s="277"/>
      <c r="BZ63" s="277"/>
      <c r="CA63" s="277"/>
      <c r="CB63" s="277"/>
      <c r="CD63" s="244"/>
      <c r="CE63" s="244"/>
      <c r="CF63" s="244"/>
      <c r="CG63" s="244"/>
      <c r="CH63" s="244"/>
      <c r="CI63" s="244"/>
    </row>
    <row r="64" spans="3:87" x14ac:dyDescent="0.3">
      <c r="C64" s="262"/>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276"/>
      <c r="AH64" s="276"/>
      <c r="AI64" s="276"/>
      <c r="AJ64" s="276"/>
      <c r="AK64" s="276"/>
      <c r="AL64" s="276"/>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278"/>
      <c r="BX64" s="277"/>
      <c r="BY64" s="277"/>
      <c r="BZ64" s="277"/>
      <c r="CA64" s="277"/>
      <c r="CB64" s="277"/>
      <c r="CD64" s="244"/>
      <c r="CE64" s="244"/>
      <c r="CF64" s="244"/>
      <c r="CG64" s="244"/>
      <c r="CH64" s="244"/>
      <c r="CI64" s="244"/>
    </row>
    <row r="65" spans="3:87" x14ac:dyDescent="0.3">
      <c r="C65" s="262"/>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276"/>
      <c r="AH65" s="276"/>
      <c r="AI65" s="276"/>
      <c r="AJ65" s="276"/>
      <c r="AK65" s="276"/>
      <c r="AL65" s="276"/>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278"/>
      <c r="BX65" s="277"/>
      <c r="BY65" s="277"/>
      <c r="BZ65" s="277"/>
      <c r="CA65" s="277"/>
      <c r="CB65" s="277"/>
      <c r="CD65" s="244"/>
      <c r="CE65" s="244"/>
      <c r="CF65" s="244"/>
      <c r="CG65" s="244"/>
      <c r="CH65" s="244"/>
      <c r="CI65" s="244"/>
    </row>
    <row r="66" spans="3:87" x14ac:dyDescent="0.3">
      <c r="C66" s="262"/>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276"/>
      <c r="AH66" s="276"/>
      <c r="AI66" s="276"/>
      <c r="AJ66" s="276"/>
      <c r="AK66" s="276"/>
      <c r="AL66" s="276"/>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278"/>
      <c r="BX66" s="277"/>
      <c r="BY66" s="277"/>
      <c r="BZ66" s="277"/>
      <c r="CA66" s="277"/>
      <c r="CB66" s="277"/>
      <c r="CD66" s="244"/>
      <c r="CE66" s="244"/>
      <c r="CF66" s="244"/>
      <c r="CG66" s="244"/>
      <c r="CH66" s="244"/>
      <c r="CI66" s="244"/>
    </row>
    <row r="67" spans="3:87" x14ac:dyDescent="0.3">
      <c r="C67" s="262"/>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276"/>
      <c r="AH67" s="276"/>
      <c r="AI67" s="276"/>
      <c r="AJ67" s="276"/>
      <c r="AK67" s="276"/>
      <c r="AL67" s="276"/>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278"/>
      <c r="BX67" s="277"/>
      <c r="BY67" s="277"/>
      <c r="BZ67" s="277"/>
      <c r="CA67" s="277"/>
      <c r="CB67" s="277"/>
      <c r="CD67" s="244"/>
      <c r="CE67" s="244"/>
      <c r="CF67" s="244"/>
      <c r="CG67" s="244"/>
      <c r="CH67" s="244"/>
      <c r="CI67" s="244"/>
    </row>
    <row r="68" spans="3:87" x14ac:dyDescent="0.3">
      <c r="C68" s="262"/>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276"/>
      <c r="AH68" s="276"/>
      <c r="AI68" s="276"/>
      <c r="AJ68" s="276"/>
      <c r="AK68" s="276"/>
      <c r="AL68" s="276"/>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278"/>
      <c r="BX68" s="277"/>
      <c r="BY68" s="277"/>
      <c r="BZ68" s="277"/>
      <c r="CA68" s="277"/>
      <c r="CB68" s="277"/>
      <c r="CD68" s="244"/>
      <c r="CE68" s="244"/>
      <c r="CF68" s="244"/>
      <c r="CG68" s="244"/>
      <c r="CH68" s="244"/>
      <c r="CI68" s="244"/>
    </row>
    <row r="69" spans="3:87" x14ac:dyDescent="0.3">
      <c r="C69" s="262"/>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276"/>
      <c r="AH69" s="276"/>
      <c r="AI69" s="276"/>
      <c r="AJ69" s="276"/>
      <c r="AK69" s="276"/>
      <c r="AL69" s="276"/>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278"/>
      <c r="BX69" s="277"/>
      <c r="BY69" s="277"/>
      <c r="BZ69" s="277"/>
      <c r="CA69" s="277"/>
      <c r="CB69" s="277"/>
      <c r="CD69" s="244"/>
      <c r="CE69" s="244"/>
      <c r="CF69" s="244"/>
      <c r="CG69" s="244"/>
      <c r="CH69" s="244"/>
      <c r="CI69" s="244"/>
    </row>
    <row r="70" spans="3:87" x14ac:dyDescent="0.3">
      <c r="C70" s="262"/>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276"/>
      <c r="AH70" s="276"/>
      <c r="AI70" s="276"/>
      <c r="AJ70" s="276"/>
      <c r="AK70" s="276"/>
      <c r="AL70" s="276"/>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278"/>
      <c r="BX70" s="277"/>
      <c r="BY70" s="277"/>
      <c r="BZ70" s="277"/>
      <c r="CA70" s="277"/>
      <c r="CB70" s="277"/>
      <c r="CD70" s="244"/>
      <c r="CE70" s="244"/>
      <c r="CF70" s="244"/>
      <c r="CG70" s="244"/>
      <c r="CH70" s="244"/>
      <c r="CI70" s="244"/>
    </row>
    <row r="71" spans="3:87" x14ac:dyDescent="0.3">
      <c r="C71" s="262"/>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276"/>
      <c r="AH71" s="276"/>
      <c r="AI71" s="276"/>
      <c r="AJ71" s="276"/>
      <c r="AK71" s="276"/>
      <c r="AL71" s="276"/>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278"/>
      <c r="BX71" s="277"/>
      <c r="BY71" s="277"/>
      <c r="BZ71" s="277"/>
      <c r="CA71" s="277"/>
      <c r="CB71" s="277"/>
      <c r="CD71" s="244"/>
      <c r="CE71" s="244"/>
      <c r="CF71" s="244"/>
      <c r="CG71" s="244"/>
      <c r="CH71" s="244"/>
      <c r="CI71" s="244"/>
    </row>
    <row r="72" spans="3:87" x14ac:dyDescent="0.3">
      <c r="C72" s="262"/>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276"/>
      <c r="AH72" s="276"/>
      <c r="AI72" s="276"/>
      <c r="AJ72" s="276"/>
      <c r="AK72" s="276"/>
      <c r="AL72" s="276"/>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278"/>
      <c r="BX72" s="277"/>
      <c r="BY72" s="277"/>
      <c r="BZ72" s="277"/>
      <c r="CA72" s="277"/>
      <c r="CB72" s="277"/>
      <c r="CD72" s="244"/>
      <c r="CE72" s="244"/>
      <c r="CF72" s="244"/>
      <c r="CG72" s="244"/>
    </row>
    <row r="73" spans="3:87" x14ac:dyDescent="0.3">
      <c r="BW73" s="280"/>
    </row>
  </sheetData>
  <phoneticPr fontId="5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7"/>
  <sheetViews>
    <sheetView workbookViewId="0">
      <selection activeCell="D13" sqref="D13"/>
    </sheetView>
  </sheetViews>
  <sheetFormatPr defaultRowHeight="16.5" x14ac:dyDescent="0.3"/>
  <sheetData>
    <row r="2" spans="2:6" x14ac:dyDescent="0.3">
      <c r="B2" s="168" t="s">
        <v>727</v>
      </c>
    </row>
    <row r="3" spans="2:6" x14ac:dyDescent="0.3">
      <c r="B3" s="168"/>
      <c r="E3" s="825" t="s">
        <v>351</v>
      </c>
    </row>
    <row r="4" spans="2:6" x14ac:dyDescent="0.3">
      <c r="B4" s="837" t="s">
        <v>165</v>
      </c>
      <c r="C4" s="837" t="s">
        <v>108</v>
      </c>
      <c r="D4" s="837" t="s">
        <v>356</v>
      </c>
      <c r="E4" s="837" t="s">
        <v>105</v>
      </c>
      <c r="F4" s="837" t="s">
        <v>593</v>
      </c>
    </row>
    <row r="5" spans="2:6" x14ac:dyDescent="0.3">
      <c r="B5" s="861" t="s">
        <v>391</v>
      </c>
      <c r="C5" s="861" t="e">
        <f>SUM(C6:C8)</f>
        <v>#REF!</v>
      </c>
      <c r="D5" s="861" t="e">
        <f>SUM(D6:D8)</f>
        <v>#REF!</v>
      </c>
      <c r="E5" s="861" t="e">
        <f>SUM(E6:E8)</f>
        <v>#REF!</v>
      </c>
      <c r="F5" s="773" t="e">
        <f>SUM(F6:F8)</f>
        <v>#REF!</v>
      </c>
    </row>
    <row r="6" spans="2:6" x14ac:dyDescent="0.3">
      <c r="B6" s="299" t="s">
        <v>507</v>
      </c>
      <c r="C6" s="299" t="e">
        <f>#REF!</f>
        <v>#REF!</v>
      </c>
      <c r="D6" s="299" t="e">
        <f>#REF!</f>
        <v>#REF!</v>
      </c>
      <c r="E6" s="299" t="e">
        <f>D6</f>
        <v>#REF!</v>
      </c>
      <c r="F6" s="299" t="e">
        <f>#REF!</f>
        <v>#REF!</v>
      </c>
    </row>
    <row r="7" spans="2:6" x14ac:dyDescent="0.3">
      <c r="B7" s="299" t="s">
        <v>512</v>
      </c>
      <c r="C7" s="299" t="e">
        <f>#REF!</f>
        <v>#REF!</v>
      </c>
      <c r="D7" s="299" t="e">
        <f>#REF!</f>
        <v>#REF!</v>
      </c>
      <c r="E7" s="299" t="e">
        <f>D7</f>
        <v>#REF!</v>
      </c>
      <c r="F7" s="299" t="e">
        <f>#REF!</f>
        <v>#REF!</v>
      </c>
    </row>
    <row r="8" spans="2:6" x14ac:dyDescent="0.3">
      <c r="B8" s="299" t="s">
        <v>513</v>
      </c>
      <c r="C8" s="299" t="e">
        <f>#REF!</f>
        <v>#REF!</v>
      </c>
      <c r="D8" s="299" t="e">
        <f>#REF!</f>
        <v>#REF!</v>
      </c>
      <c r="E8" s="299" t="e">
        <f>D8</f>
        <v>#REF!</v>
      </c>
      <c r="F8" s="299" t="e">
        <f>#REF!</f>
        <v>#REF!</v>
      </c>
    </row>
    <row r="9" spans="2:6" x14ac:dyDescent="0.3">
      <c r="B9" s="861" t="s">
        <v>324</v>
      </c>
      <c r="C9" s="861" t="e">
        <f>SUM(C10:C12)</f>
        <v>#REF!</v>
      </c>
      <c r="D9" s="861" t="e">
        <f>SUM(D10:D12)</f>
        <v>#REF!</v>
      </c>
      <c r="E9" s="861" t="e">
        <f>SUM(E10:E12)</f>
        <v>#REF!</v>
      </c>
      <c r="F9" s="773" t="e">
        <f>SUM(F10:F12)</f>
        <v>#REF!</v>
      </c>
    </row>
    <row r="10" spans="2:6" x14ac:dyDescent="0.3">
      <c r="B10" s="299" t="s">
        <v>501</v>
      </c>
      <c r="C10" s="299" t="e">
        <f>-#REF!</f>
        <v>#REF!</v>
      </c>
      <c r="D10" s="299" t="e">
        <f>#REF!</f>
        <v>#REF!</v>
      </c>
      <c r="E10" s="299" t="e">
        <f>D10</f>
        <v>#REF!</v>
      </c>
      <c r="F10" s="299" t="e">
        <f>#REF!</f>
        <v>#REF!</v>
      </c>
    </row>
    <row r="11" spans="2:6" x14ac:dyDescent="0.3">
      <c r="B11" s="299" t="s">
        <v>96</v>
      </c>
      <c r="C11" s="299" t="e">
        <f>-#REF!</f>
        <v>#REF!</v>
      </c>
      <c r="D11" s="848" t="e">
        <f>#REF!</f>
        <v>#REF!</v>
      </c>
      <c r="E11" s="848" t="e">
        <f>D11-#REF!-#REF!</f>
        <v>#REF!</v>
      </c>
      <c r="F11" s="299" t="e">
        <f>#REF!-#REF!</f>
        <v>#REF!</v>
      </c>
    </row>
    <row r="12" spans="2:6" x14ac:dyDescent="0.3">
      <c r="B12" s="299" t="s">
        <v>514</v>
      </c>
      <c r="C12" s="299" t="e">
        <f>-#REF!</f>
        <v>#REF!</v>
      </c>
      <c r="D12" s="299" t="e">
        <f>#REF!</f>
        <v>#REF!</v>
      </c>
      <c r="E12" s="299" t="e">
        <f>D12</f>
        <v>#REF!</v>
      </c>
      <c r="F12" s="299" t="e">
        <f>#REF!</f>
        <v>#REF!</v>
      </c>
    </row>
    <row r="13" spans="2:6" x14ac:dyDescent="0.3">
      <c r="B13" s="861" t="s">
        <v>245</v>
      </c>
      <c r="C13" s="861" t="e">
        <f>C5-C9</f>
        <v>#REF!</v>
      </c>
      <c r="D13" s="861" t="e">
        <f>D5-D9</f>
        <v>#REF!</v>
      </c>
      <c r="E13" s="861" t="e">
        <f>E5-E9</f>
        <v>#REF!</v>
      </c>
      <c r="F13" s="773" t="e">
        <f>F5-F9</f>
        <v>#REF!</v>
      </c>
    </row>
    <row r="14" spans="2:6" x14ac:dyDescent="0.3">
      <c r="B14" s="861" t="s">
        <v>252</v>
      </c>
      <c r="C14" s="861" t="e">
        <f>SUM(C15:C16)</f>
        <v>#REF!</v>
      </c>
      <c r="D14" s="861" t="e">
        <f>SUM(D15:D16)</f>
        <v>#REF!</v>
      </c>
      <c r="E14" s="861" t="e">
        <f>SUM(E15:E16)</f>
        <v>#REF!</v>
      </c>
      <c r="F14" s="773" t="e">
        <f>SUM(F15:F16)</f>
        <v>#REF!</v>
      </c>
    </row>
    <row r="15" spans="2:6" x14ac:dyDescent="0.3">
      <c r="B15" s="299" t="s">
        <v>520</v>
      </c>
      <c r="C15" s="299" t="e">
        <f>#REF!</f>
        <v>#REF!</v>
      </c>
      <c r="D15" s="299" t="e">
        <f>#REF!</f>
        <v>#REF!</v>
      </c>
      <c r="E15" s="299" t="e">
        <f>D15</f>
        <v>#REF!</v>
      </c>
      <c r="F15" s="299" t="e">
        <f>#REF!</f>
        <v>#REF!</v>
      </c>
    </row>
    <row r="16" spans="2:6" x14ac:dyDescent="0.3">
      <c r="B16" s="299" t="s">
        <v>128</v>
      </c>
      <c r="C16" s="299" t="e">
        <f>#REF!</f>
        <v>#REF!</v>
      </c>
      <c r="D16" s="299" t="e">
        <f>#REF!</f>
        <v>#REF!</v>
      </c>
      <c r="E16" s="299" t="e">
        <f>D16</f>
        <v>#REF!</v>
      </c>
      <c r="F16" s="299" t="e">
        <f>#REF!</f>
        <v>#REF!</v>
      </c>
    </row>
    <row r="17" spans="1:11" x14ac:dyDescent="0.3">
      <c r="B17" s="861" t="s">
        <v>244</v>
      </c>
      <c r="C17" s="861" t="e">
        <f>SUM(C18:C19)</f>
        <v>#REF!</v>
      </c>
      <c r="D17" s="861" t="e">
        <f>SUM(D18:D19)</f>
        <v>#REF!</v>
      </c>
      <c r="E17" s="861" t="e">
        <f>SUM(E18:E19)</f>
        <v>#REF!</v>
      </c>
      <c r="F17" s="773" t="e">
        <f>SUM(F18:F19)</f>
        <v>#REF!</v>
      </c>
    </row>
    <row r="18" spans="1:11" x14ac:dyDescent="0.3">
      <c r="B18" s="299" t="s">
        <v>497</v>
      </c>
      <c r="C18" s="299" t="e">
        <f>-#REF!</f>
        <v>#REF!</v>
      </c>
      <c r="D18" s="299" t="e">
        <f>#REF!</f>
        <v>#REF!</v>
      </c>
      <c r="E18" s="299" t="e">
        <f>D18</f>
        <v>#REF!</v>
      </c>
      <c r="F18" s="299" t="e">
        <f>#REF!</f>
        <v>#REF!</v>
      </c>
    </row>
    <row r="19" spans="1:11" x14ac:dyDescent="0.3">
      <c r="B19" s="299" t="s">
        <v>125</v>
      </c>
      <c r="C19" s="299" t="e">
        <f>-#REF!</f>
        <v>#REF!</v>
      </c>
      <c r="D19" s="299" t="e">
        <f>#REF!</f>
        <v>#REF!</v>
      </c>
      <c r="E19" s="299" t="e">
        <f>D19</f>
        <v>#REF!</v>
      </c>
      <c r="F19" s="299" t="e">
        <f>#REF!</f>
        <v>#REF!</v>
      </c>
    </row>
    <row r="20" spans="1:11" x14ac:dyDescent="0.3">
      <c r="B20" s="861" t="s">
        <v>232</v>
      </c>
      <c r="C20" s="861" t="e">
        <f>C13+C14-C17</f>
        <v>#REF!</v>
      </c>
      <c r="D20" s="861" t="e">
        <f>D13+D14-D17</f>
        <v>#REF!</v>
      </c>
      <c r="E20" s="861" t="e">
        <f>E13+E14-E17</f>
        <v>#REF!</v>
      </c>
      <c r="F20" s="773" t="e">
        <f>F13+F14-F17</f>
        <v>#REF!</v>
      </c>
    </row>
    <row r="21" spans="1:11" x14ac:dyDescent="0.3">
      <c r="A21" s="825"/>
      <c r="B21" s="299" t="s">
        <v>722</v>
      </c>
      <c r="C21" s="299" t="e">
        <f>#REF!</f>
        <v>#REF!</v>
      </c>
      <c r="D21" s="299" t="e">
        <f>D12</f>
        <v>#REF!</v>
      </c>
      <c r="E21" s="299" t="e">
        <f>D21</f>
        <v>#REF!</v>
      </c>
      <c r="F21" s="299" t="e">
        <f>F12</f>
        <v>#REF!</v>
      </c>
    </row>
    <row r="22" spans="1:11" x14ac:dyDescent="0.3">
      <c r="A22" s="825"/>
      <c r="B22" s="848"/>
      <c r="C22" s="299">
        <v>0</v>
      </c>
      <c r="D22" s="299">
        <v>0</v>
      </c>
      <c r="E22" s="299">
        <f>D22</f>
        <v>0</v>
      </c>
      <c r="F22" s="848">
        <v>523166803.14401853</v>
      </c>
      <c r="G22" s="772"/>
    </row>
    <row r="23" spans="1:11" x14ac:dyDescent="0.3">
      <c r="A23" s="825"/>
      <c r="B23" s="848"/>
      <c r="C23" s="299" t="e">
        <f>#REF!</f>
        <v>#REF!</v>
      </c>
      <c r="D23" s="299">
        <v>0</v>
      </c>
      <c r="E23" s="299">
        <v>0</v>
      </c>
      <c r="F23" s="848"/>
      <c r="G23" s="772"/>
    </row>
    <row r="24" spans="1:11" x14ac:dyDescent="0.3">
      <c r="B24" s="773" t="s">
        <v>714</v>
      </c>
      <c r="C24" s="773" t="e">
        <f>SUM(C20:C23)</f>
        <v>#REF!</v>
      </c>
      <c r="D24" s="773" t="e">
        <f>SUM(D20:D23)</f>
        <v>#REF!</v>
      </c>
      <c r="E24" s="773" t="e">
        <f>SUM(E20:E23)</f>
        <v>#REF!</v>
      </c>
      <c r="F24" s="773" t="e">
        <f>SUM(F20:F23)</f>
        <v>#REF!</v>
      </c>
      <c r="G24" s="772"/>
      <c r="I24" s="852"/>
      <c r="J24" s="852"/>
      <c r="K24" s="852"/>
    </row>
    <row r="25" spans="1:11" x14ac:dyDescent="0.3">
      <c r="B25" s="773" t="s">
        <v>64</v>
      </c>
      <c r="C25" s="773"/>
      <c r="D25" s="773"/>
      <c r="E25" s="773" t="e">
        <f>E24*16/183</f>
        <v>#REF!</v>
      </c>
      <c r="I25" s="853"/>
      <c r="J25" s="854"/>
      <c r="K25" s="852"/>
    </row>
    <row r="26" spans="1:11" x14ac:dyDescent="0.3">
      <c r="B26" s="860" t="s">
        <v>561</v>
      </c>
      <c r="C26" s="860"/>
      <c r="D26" s="860"/>
      <c r="E26" s="860" t="e">
        <f>E27-E25</f>
        <v>#REF!</v>
      </c>
      <c r="I26" s="852"/>
      <c r="J26" s="852"/>
      <c r="K26" s="852"/>
    </row>
    <row r="27" spans="1:11" x14ac:dyDescent="0.3">
      <c r="B27" s="773" t="s">
        <v>352</v>
      </c>
      <c r="C27" s="773"/>
      <c r="D27" s="773"/>
      <c r="E27" s="773" t="e">
        <f>#REF!</f>
        <v>#REF!</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52"/>
  <sheetViews>
    <sheetView workbookViewId="0">
      <selection activeCell="D13" sqref="D13"/>
    </sheetView>
  </sheetViews>
  <sheetFormatPr defaultRowHeight="16.5" x14ac:dyDescent="0.3"/>
  <sheetData>
    <row r="1" spans="1:20" x14ac:dyDescent="0.3">
      <c r="B1" s="324" t="s">
        <v>34</v>
      </c>
      <c r="C1" s="325"/>
      <c r="D1" s="325"/>
      <c r="E1" s="325"/>
      <c r="F1" s="325"/>
      <c r="G1" s="325"/>
      <c r="H1" s="325"/>
      <c r="I1" s="325"/>
      <c r="J1" s="325"/>
      <c r="K1" s="325"/>
      <c r="L1" s="325"/>
      <c r="M1" s="325"/>
      <c r="N1" s="325"/>
      <c r="O1" s="774"/>
      <c r="P1" s="326"/>
      <c r="Q1" s="326"/>
      <c r="R1" s="325"/>
      <c r="S1" s="325"/>
      <c r="T1" s="325"/>
    </row>
    <row r="2" spans="1:20" x14ac:dyDescent="0.3">
      <c r="D2" s="323"/>
      <c r="S2" s="327"/>
      <c r="T2" s="327"/>
    </row>
    <row r="3" spans="1:20" x14ac:dyDescent="0.3">
      <c r="B3" s="328" t="s">
        <v>699</v>
      </c>
      <c r="C3" s="329"/>
      <c r="D3" s="329"/>
      <c r="E3" s="329"/>
      <c r="H3" s="330"/>
      <c r="I3" s="331" t="s">
        <v>184</v>
      </c>
      <c r="J3" s="332">
        <v>1</v>
      </c>
      <c r="S3" s="327"/>
      <c r="T3" s="327"/>
    </row>
    <row r="4" spans="1:20" x14ac:dyDescent="0.3">
      <c r="A4" s="333"/>
      <c r="B4" s="333"/>
      <c r="C4" s="333"/>
      <c r="D4" s="333"/>
      <c r="E4" s="333"/>
      <c r="F4" s="333"/>
      <c r="G4" s="333"/>
      <c r="K4" s="333"/>
      <c r="L4" s="333"/>
      <c r="M4" s="333"/>
      <c r="N4" s="323" t="s">
        <v>78</v>
      </c>
      <c r="P4" s="334"/>
      <c r="Q4" s="335">
        <v>125979095104</v>
      </c>
      <c r="R4" s="334"/>
    </row>
    <row r="5" spans="1:20" x14ac:dyDescent="0.3">
      <c r="B5" s="336" t="s">
        <v>424</v>
      </c>
      <c r="C5" s="337"/>
      <c r="D5" s="338"/>
      <c r="E5" s="339"/>
      <c r="F5" s="339"/>
      <c r="G5" s="339"/>
      <c r="H5" s="339"/>
      <c r="I5" s="339"/>
      <c r="J5" s="340"/>
      <c r="M5" s="341" t="s">
        <v>186</v>
      </c>
      <c r="N5" s="323" t="s">
        <v>84</v>
      </c>
      <c r="Q5" s="335">
        <v>188844792176</v>
      </c>
      <c r="R5" s="334"/>
    </row>
    <row r="6" spans="1:20" x14ac:dyDescent="0.3">
      <c r="B6" s="342"/>
      <c r="C6" s="343" t="s">
        <v>269</v>
      </c>
      <c r="D6" s="344">
        <f>383000000000/$J$3</f>
        <v>383000000000</v>
      </c>
      <c r="F6" s="345" t="s">
        <v>431</v>
      </c>
      <c r="G6" s="346">
        <v>0</v>
      </c>
      <c r="H6" s="347">
        <f>$D$6*G6</f>
        <v>0</v>
      </c>
      <c r="J6" s="348"/>
      <c r="M6" s="333"/>
      <c r="N6" s="323" t="s">
        <v>72</v>
      </c>
      <c r="P6" s="349"/>
      <c r="Q6" s="350">
        <f>SUM(Q4:Q5)</f>
        <v>314823887280</v>
      </c>
      <c r="R6" s="334"/>
    </row>
    <row r="7" spans="1:20" x14ac:dyDescent="0.3">
      <c r="B7" s="342"/>
      <c r="C7" s="351"/>
      <c r="D7" s="352"/>
      <c r="F7" s="345" t="s">
        <v>425</v>
      </c>
      <c r="G7" s="353">
        <f>1-G6</f>
        <v>1</v>
      </c>
      <c r="H7" s="347">
        <f>$D$6*G7</f>
        <v>383000000000</v>
      </c>
      <c r="J7" s="348"/>
      <c r="M7" s="341" t="s">
        <v>199</v>
      </c>
      <c r="N7" s="323" t="s">
        <v>69</v>
      </c>
      <c r="P7" s="349"/>
      <c r="Q7" s="335">
        <v>13848618080</v>
      </c>
      <c r="R7" s="334">
        <f>SUM(Q7:Q8)</f>
        <v>314823887280</v>
      </c>
    </row>
    <row r="8" spans="1:20" x14ac:dyDescent="0.3">
      <c r="B8" s="342"/>
      <c r="C8" s="354" t="s">
        <v>267</v>
      </c>
      <c r="D8" s="355">
        <v>44368</v>
      </c>
      <c r="E8" s="356"/>
      <c r="F8" s="345"/>
      <c r="G8" s="356"/>
      <c r="H8" s="357"/>
      <c r="I8" s="356"/>
      <c r="J8" s="348"/>
      <c r="M8" s="358"/>
      <c r="N8" s="323" t="s">
        <v>90</v>
      </c>
      <c r="Q8" s="359">
        <f>Q6-Q7</f>
        <v>300975269200</v>
      </c>
      <c r="R8" s="334"/>
    </row>
    <row r="9" spans="1:20" x14ac:dyDescent="0.3">
      <c r="B9" s="360"/>
      <c r="C9" s="343"/>
      <c r="D9" s="361"/>
      <c r="E9" s="356"/>
      <c r="F9" s="345"/>
      <c r="G9" s="333"/>
      <c r="H9" s="357"/>
      <c r="I9" s="362"/>
      <c r="J9" s="363"/>
    </row>
    <row r="10" spans="1:20" x14ac:dyDescent="0.3">
      <c r="B10" s="360"/>
      <c r="C10" s="343" t="s">
        <v>270</v>
      </c>
      <c r="D10" s="364">
        <v>44447</v>
      </c>
      <c r="E10" s="356"/>
      <c r="F10" s="354" t="s">
        <v>419</v>
      </c>
      <c r="G10" s="365">
        <v>2</v>
      </c>
      <c r="H10" s="366" t="s">
        <v>93</v>
      </c>
      <c r="I10" s="362"/>
      <c r="J10" s="363"/>
      <c r="M10" s="358"/>
      <c r="N10" s="323" t="s">
        <v>762</v>
      </c>
      <c r="Q10" s="335">
        <v>12904394120</v>
      </c>
      <c r="R10" s="334"/>
    </row>
    <row r="11" spans="1:20" x14ac:dyDescent="0.3">
      <c r="B11" s="360"/>
      <c r="C11" s="323" t="s">
        <v>451</v>
      </c>
      <c r="D11" s="367">
        <f>D10</f>
        <v>44447</v>
      </c>
      <c r="E11" s="368">
        <f>(D11-D10)/30</f>
        <v>0</v>
      </c>
      <c r="F11" s="354" t="s">
        <v>275</v>
      </c>
      <c r="G11" s="355">
        <f>D10</f>
        <v>44447</v>
      </c>
      <c r="J11" s="369"/>
      <c r="M11" s="370"/>
      <c r="N11" s="323" t="s">
        <v>114</v>
      </c>
      <c r="Q11" s="371">
        <v>0</v>
      </c>
      <c r="R11" s="334"/>
    </row>
    <row r="12" spans="1:20" x14ac:dyDescent="0.3">
      <c r="B12" s="372"/>
      <c r="C12" s="354" t="s">
        <v>271</v>
      </c>
      <c r="D12" s="367">
        <f>D11</f>
        <v>44447</v>
      </c>
      <c r="E12" s="356"/>
      <c r="F12" s="356"/>
      <c r="G12" s="354" t="s">
        <v>405</v>
      </c>
      <c r="H12" s="373">
        <f>D12-D11</f>
        <v>0</v>
      </c>
      <c r="I12" s="354" t="s">
        <v>682</v>
      </c>
      <c r="J12" s="374"/>
      <c r="N12" s="323" t="s">
        <v>752</v>
      </c>
      <c r="P12" s="349"/>
      <c r="Q12" s="375">
        <f>O87</f>
        <v>12904394120</v>
      </c>
      <c r="R12" s="334"/>
    </row>
    <row r="13" spans="1:20" x14ac:dyDescent="0.3">
      <c r="B13" s="372"/>
      <c r="C13" s="376" t="s">
        <v>446</v>
      </c>
      <c r="D13" s="367">
        <f>D12</f>
        <v>44447</v>
      </c>
      <c r="E13" s="356"/>
      <c r="F13" s="356"/>
      <c r="G13" s="354" t="s">
        <v>426</v>
      </c>
      <c r="H13" s="373">
        <f>D13-D12</f>
        <v>0</v>
      </c>
      <c r="I13" s="354" t="s">
        <v>700</v>
      </c>
      <c r="J13" s="374"/>
      <c r="N13" s="323" t="s">
        <v>94</v>
      </c>
      <c r="Q13" s="377">
        <f>-40513464/$J$3</f>
        <v>-40513464</v>
      </c>
      <c r="R13" s="378" t="s">
        <v>690</v>
      </c>
    </row>
    <row r="14" spans="1:20" x14ac:dyDescent="0.3">
      <c r="B14" s="372"/>
      <c r="C14" s="376" t="s">
        <v>432</v>
      </c>
      <c r="D14" s="367">
        <f>D13</f>
        <v>44447</v>
      </c>
      <c r="E14" s="368">
        <f>(D14-D13)/30</f>
        <v>0</v>
      </c>
      <c r="F14" s="356"/>
      <c r="G14" s="354" t="s">
        <v>482</v>
      </c>
      <c r="H14" s="373">
        <f>D14-D13</f>
        <v>0</v>
      </c>
      <c r="I14" s="354" t="s">
        <v>681</v>
      </c>
      <c r="J14" s="374"/>
      <c r="Q14" s="335"/>
    </row>
    <row r="15" spans="1:20" x14ac:dyDescent="0.3">
      <c r="B15" s="372"/>
      <c r="C15" s="376" t="s">
        <v>473</v>
      </c>
      <c r="D15" s="379">
        <v>0.01</v>
      </c>
      <c r="E15" s="354"/>
      <c r="F15" s="354"/>
      <c r="G15" s="380" t="s">
        <v>449</v>
      </c>
      <c r="H15" s="381">
        <f>(D14-D10)/365*12</f>
        <v>0</v>
      </c>
      <c r="I15" s="354" t="s">
        <v>709</v>
      </c>
      <c r="J15" s="374"/>
      <c r="N15" s="382" t="s">
        <v>107</v>
      </c>
      <c r="P15" s="383" t="s">
        <v>276</v>
      </c>
      <c r="Q15" s="383" t="s">
        <v>423</v>
      </c>
      <c r="R15" s="383" t="s">
        <v>441</v>
      </c>
    </row>
    <row r="16" spans="1:20" x14ac:dyDescent="0.3">
      <c r="B16" s="384"/>
      <c r="C16" s="385"/>
      <c r="D16" s="386"/>
      <c r="E16" s="385"/>
      <c r="F16" s="385"/>
      <c r="G16" s="387"/>
      <c r="H16" s="385"/>
      <c r="I16" s="385"/>
      <c r="J16" s="388"/>
      <c r="M16" s="389" t="s">
        <v>194</v>
      </c>
      <c r="N16" s="323" t="s">
        <v>369</v>
      </c>
      <c r="P16" s="390">
        <f t="shared" ref="P16:P24" si="0">R16/5000/4</f>
        <v>500000</v>
      </c>
      <c r="Q16" s="391">
        <f t="shared" ref="Q16:Q24" si="1">P16/P$25</f>
        <v>0.11185682326621924</v>
      </c>
      <c r="R16" s="392">
        <v>10000000000</v>
      </c>
    </row>
    <row r="17" spans="2:26" x14ac:dyDescent="0.3">
      <c r="B17" s="393"/>
      <c r="C17" s="389" t="s">
        <v>152</v>
      </c>
      <c r="D17" s="394"/>
      <c r="G17" s="395"/>
      <c r="H17" s="395"/>
      <c r="I17" s="395"/>
      <c r="J17" s="395"/>
      <c r="M17" s="389" t="s">
        <v>194</v>
      </c>
      <c r="N17" s="323" t="s">
        <v>208</v>
      </c>
      <c r="O17" s="323"/>
      <c r="P17" s="390">
        <f t="shared" si="0"/>
        <v>235000</v>
      </c>
      <c r="Q17" s="391">
        <f t="shared" si="1"/>
        <v>5.2572706935123045E-2</v>
      </c>
      <c r="R17" s="392">
        <v>4700000000</v>
      </c>
    </row>
    <row r="18" spans="2:26" x14ac:dyDescent="0.3">
      <c r="B18" s="382"/>
      <c r="C18" s="323" t="s">
        <v>478</v>
      </c>
      <c r="G18" s="397">
        <f>P25</f>
        <v>4470000</v>
      </c>
      <c r="H18" s="398"/>
      <c r="I18" s="398"/>
      <c r="J18" s="398"/>
      <c r="M18" s="389" t="s">
        <v>194</v>
      </c>
      <c r="N18" s="323" t="s">
        <v>448</v>
      </c>
      <c r="P18" s="390">
        <f t="shared" si="0"/>
        <v>150000</v>
      </c>
      <c r="Q18" s="391">
        <f t="shared" si="1"/>
        <v>3.3557046979865772E-2</v>
      </c>
      <c r="R18" s="392">
        <v>3000000000</v>
      </c>
    </row>
    <row r="19" spans="2:26" x14ac:dyDescent="0.3">
      <c r="B19" s="382"/>
      <c r="C19" s="323" t="s">
        <v>203</v>
      </c>
      <c r="G19" s="399">
        <f>G18*5000/$J$3</f>
        <v>22350000000</v>
      </c>
      <c r="H19" s="398"/>
      <c r="I19" s="398"/>
      <c r="J19" s="398"/>
      <c r="M19" s="389" t="s">
        <v>194</v>
      </c>
      <c r="N19" s="323" t="s">
        <v>26</v>
      </c>
      <c r="P19" s="390">
        <f t="shared" si="0"/>
        <v>1835000</v>
      </c>
      <c r="Q19" s="391">
        <f t="shared" si="1"/>
        <v>0.41051454138702459</v>
      </c>
      <c r="R19" s="392">
        <v>36700000000</v>
      </c>
    </row>
    <row r="20" spans="2:26" x14ac:dyDescent="0.3">
      <c r="B20" s="382"/>
      <c r="C20" s="323" t="s">
        <v>444</v>
      </c>
      <c r="G20" s="399">
        <f>G19*4</f>
        <v>89400000000</v>
      </c>
      <c r="H20" s="398"/>
      <c r="I20" s="398"/>
      <c r="J20" s="398"/>
      <c r="M20" s="389" t="s">
        <v>194</v>
      </c>
      <c r="N20" s="323" t="s">
        <v>683</v>
      </c>
      <c r="P20" s="390">
        <f t="shared" si="0"/>
        <v>500000</v>
      </c>
      <c r="Q20" s="391">
        <f t="shared" si="1"/>
        <v>0.11185682326621924</v>
      </c>
      <c r="R20" s="392">
        <v>10000000000</v>
      </c>
    </row>
    <row r="21" spans="2:26" x14ac:dyDescent="0.3">
      <c r="B21" s="382"/>
      <c r="G21" s="399"/>
      <c r="H21" s="398"/>
      <c r="I21" s="398"/>
      <c r="J21" s="398"/>
      <c r="M21" s="323" t="s">
        <v>195</v>
      </c>
      <c r="N21" s="323" t="s">
        <v>683</v>
      </c>
      <c r="P21" s="390">
        <f t="shared" si="0"/>
        <v>1000000</v>
      </c>
      <c r="Q21" s="391">
        <f t="shared" si="1"/>
        <v>0.22371364653243847</v>
      </c>
      <c r="R21" s="375">
        <v>20000000000</v>
      </c>
    </row>
    <row r="22" spans="2:26" x14ac:dyDescent="0.3">
      <c r="B22" s="382"/>
      <c r="G22" s="399"/>
      <c r="H22" s="398"/>
      <c r="I22" s="398"/>
      <c r="J22" s="398"/>
      <c r="M22" s="323" t="s">
        <v>151</v>
      </c>
      <c r="N22" s="323" t="s">
        <v>230</v>
      </c>
      <c r="P22" s="390">
        <f t="shared" si="0"/>
        <v>125000</v>
      </c>
      <c r="Q22" s="391">
        <f t="shared" si="1"/>
        <v>2.7964205816554809E-2</v>
      </c>
      <c r="R22" s="375">
        <v>2500000000</v>
      </c>
    </row>
    <row r="23" spans="2:26" x14ac:dyDescent="0.3">
      <c r="B23" s="382"/>
      <c r="G23" s="399"/>
      <c r="H23" s="398"/>
      <c r="I23" s="398"/>
      <c r="J23" s="398"/>
      <c r="M23" s="323" t="s">
        <v>151</v>
      </c>
      <c r="N23" s="323" t="s">
        <v>389</v>
      </c>
      <c r="P23" s="390">
        <f t="shared" si="0"/>
        <v>25000</v>
      </c>
      <c r="Q23" s="391">
        <f t="shared" si="1"/>
        <v>5.5928411633109623E-3</v>
      </c>
      <c r="R23" s="375">
        <v>500000000</v>
      </c>
    </row>
    <row r="24" spans="2:26" x14ac:dyDescent="0.3">
      <c r="B24" s="382"/>
      <c r="G24" s="399"/>
      <c r="H24" s="398"/>
      <c r="I24" s="398"/>
      <c r="J24" s="398"/>
      <c r="M24" s="323" t="s">
        <v>151</v>
      </c>
      <c r="N24" s="354" t="s">
        <v>370</v>
      </c>
      <c r="P24" s="390">
        <f t="shared" si="0"/>
        <v>100000</v>
      </c>
      <c r="Q24" s="391">
        <f t="shared" si="1"/>
        <v>2.2371364653243849E-2</v>
      </c>
      <c r="R24" s="375">
        <v>2000000000</v>
      </c>
    </row>
    <row r="25" spans="2:26" x14ac:dyDescent="0.3">
      <c r="B25" s="400" t="s">
        <v>691</v>
      </c>
      <c r="D25" s="401"/>
      <c r="E25" s="402"/>
      <c r="F25" s="396" t="s">
        <v>443</v>
      </c>
      <c r="G25" s="396"/>
      <c r="H25" s="403">
        <v>6.5000000000000002E-2</v>
      </c>
      <c r="I25" s="403">
        <v>0.18</v>
      </c>
      <c r="N25" s="404"/>
      <c r="O25" s="404"/>
      <c r="P25" s="405">
        <f>SUM(P16:P24)</f>
        <v>4470000</v>
      </c>
      <c r="Q25" s="406">
        <f>SUM(Q16:Q24)</f>
        <v>1</v>
      </c>
      <c r="R25" s="405">
        <f>SUM(R16:R24)</f>
        <v>89400000000</v>
      </c>
    </row>
    <row r="26" spans="2:26" x14ac:dyDescent="0.3">
      <c r="B26" s="400"/>
      <c r="D26" s="401"/>
      <c r="E26" s="402"/>
      <c r="F26" s="396" t="s">
        <v>427</v>
      </c>
      <c r="G26" s="396">
        <f>SUM(H26:J26)</f>
        <v>4470000</v>
      </c>
      <c r="H26" s="396">
        <f>SUM(P16:P20)</f>
        <v>3220000</v>
      </c>
      <c r="I26" s="396">
        <f>P21</f>
        <v>1000000</v>
      </c>
      <c r="J26" s="396">
        <f>SUM(P22:P24)</f>
        <v>250000</v>
      </c>
      <c r="N26" s="404"/>
      <c r="O26" s="407">
        <f>P19</f>
        <v>1835000</v>
      </c>
      <c r="P26" s="399">
        <f>P20</f>
        <v>500000</v>
      </c>
      <c r="Q26" s="408">
        <f>SUM(P26,I26)</f>
        <v>1500000</v>
      </c>
      <c r="R26" s="334"/>
      <c r="T26" s="409" t="s">
        <v>115</v>
      </c>
    </row>
    <row r="27" spans="2:26" x14ac:dyDescent="0.3">
      <c r="B27" s="382"/>
      <c r="C27" s="410" t="s">
        <v>165</v>
      </c>
      <c r="D27" s="410" t="s">
        <v>461</v>
      </c>
      <c r="E27" s="410" t="s">
        <v>204</v>
      </c>
      <c r="F27" s="410" t="s">
        <v>437</v>
      </c>
      <c r="G27" s="410" t="s">
        <v>263</v>
      </c>
      <c r="H27" s="411" t="s">
        <v>438</v>
      </c>
      <c r="I27" s="412" t="s">
        <v>470</v>
      </c>
      <c r="J27" s="413" t="s">
        <v>151</v>
      </c>
      <c r="L27" s="414" t="s">
        <v>710</v>
      </c>
      <c r="O27" s="415" t="s">
        <v>705</v>
      </c>
      <c r="P27" s="383" t="s">
        <v>456</v>
      </c>
      <c r="Q27" s="416" t="s">
        <v>445</v>
      </c>
      <c r="R27" s="383"/>
      <c r="T27" s="417"/>
      <c r="U27" s="418"/>
      <c r="V27" s="419"/>
      <c r="W27" s="420" t="s">
        <v>692</v>
      </c>
      <c r="X27" s="421"/>
    </row>
    <row r="28" spans="2:26" x14ac:dyDescent="0.3">
      <c r="C28" s="422" t="s">
        <v>207</v>
      </c>
      <c r="D28" s="423">
        <v>42891</v>
      </c>
      <c r="E28" s="424"/>
      <c r="F28" s="425">
        <f>D28</f>
        <v>42891</v>
      </c>
      <c r="G28" s="426"/>
      <c r="H28" s="427"/>
      <c r="I28" s="428"/>
      <c r="J28" s="429"/>
      <c r="L28" s="430"/>
      <c r="O28" s="431"/>
      <c r="P28" s="399"/>
      <c r="Q28" s="430"/>
      <c r="R28" s="399"/>
      <c r="T28" s="432">
        <f>G11</f>
        <v>44447</v>
      </c>
      <c r="U28" s="418"/>
      <c r="V28" s="433"/>
      <c r="W28" s="434">
        <v>0.18</v>
      </c>
      <c r="X28" s="421"/>
    </row>
    <row r="29" spans="2:26" x14ac:dyDescent="0.3">
      <c r="C29" s="435" t="s">
        <v>457</v>
      </c>
      <c r="D29" s="436">
        <v>42977</v>
      </c>
      <c r="E29" s="437"/>
      <c r="F29" s="438">
        <f>D29</f>
        <v>42977</v>
      </c>
      <c r="G29" s="439"/>
      <c r="H29" s="440"/>
      <c r="I29" s="441"/>
      <c r="J29" s="442"/>
      <c r="L29" s="430"/>
      <c r="N29" s="443" t="s">
        <v>290</v>
      </c>
      <c r="O29" s="444">
        <f>O26/$H$26</f>
        <v>0.56987577639751552</v>
      </c>
      <c r="P29" s="445">
        <f>P26/$H$26</f>
        <v>0.15527950310559005</v>
      </c>
      <c r="Q29" s="446"/>
      <c r="R29" s="334"/>
      <c r="T29" s="418"/>
      <c r="U29" s="447" t="s">
        <v>433</v>
      </c>
      <c r="V29" s="448" t="s">
        <v>286</v>
      </c>
      <c r="W29" s="447" t="s">
        <v>287</v>
      </c>
      <c r="X29" s="447" t="s">
        <v>465</v>
      </c>
      <c r="Z29" s="449" t="s">
        <v>277</v>
      </c>
    </row>
    <row r="30" spans="2:26" x14ac:dyDescent="0.3">
      <c r="C30" s="450" t="s">
        <v>436</v>
      </c>
      <c r="D30" s="451">
        <v>43047</v>
      </c>
      <c r="E30" s="452"/>
      <c r="F30" s="453">
        <f>D30</f>
        <v>43047</v>
      </c>
      <c r="G30" s="454">
        <f>-G20</f>
        <v>-89400000000</v>
      </c>
      <c r="H30" s="455">
        <f>-SUM(R16:R20)/$J$3</f>
        <v>-64400000000</v>
      </c>
      <c r="I30" s="456">
        <f>-R21/$J$3</f>
        <v>-20000000000</v>
      </c>
      <c r="J30" s="457">
        <f>-SUM(R22:R24)/$J$3</f>
        <v>-5000000000</v>
      </c>
      <c r="K30" s="458"/>
      <c r="L30" s="430"/>
      <c r="N30" s="459" t="str">
        <f t="shared" ref="N30:N41" si="2">C30</f>
        <v>유상증자</v>
      </c>
      <c r="O30" s="460">
        <f>$H30*O$29</f>
        <v>-36700000000</v>
      </c>
      <c r="P30" s="377">
        <f>$H30*P$29</f>
        <v>-10000000000</v>
      </c>
      <c r="Q30" s="461">
        <f t="shared" ref="Q30:Q41" si="3">SUM(P30,I30)</f>
        <v>-30000000000</v>
      </c>
      <c r="R30" s="462"/>
      <c r="T30" s="463">
        <f t="shared" ref="T30:T41" si="4">F30</f>
        <v>43047</v>
      </c>
      <c r="U30" s="464">
        <f t="shared" ref="U30:U41" si="5">(T$28-T30)/365</f>
        <v>3.8356164383561642</v>
      </c>
      <c r="V30" s="465">
        <f t="shared" ref="V30:V38" si="6">I30</f>
        <v>-20000000000</v>
      </c>
      <c r="W30" s="461">
        <f t="shared" ref="W30:W41" si="7">FV(W$28,U30,0,V30)</f>
        <v>37734778451.938332</v>
      </c>
      <c r="X30" s="461">
        <f t="shared" ref="X30:X40" si="8">V30</f>
        <v>-20000000000</v>
      </c>
      <c r="Z30" s="460">
        <f t="shared" ref="Z30:Z40" si="9">X30</f>
        <v>-20000000000</v>
      </c>
    </row>
    <row r="31" spans="2:26" x14ac:dyDescent="0.3">
      <c r="C31" s="466" t="s">
        <v>479</v>
      </c>
      <c r="D31" s="467">
        <v>43190</v>
      </c>
      <c r="E31" s="468"/>
      <c r="F31" s="469">
        <v>43278</v>
      </c>
      <c r="G31" s="470">
        <f t="shared" ref="G31:G37" si="10">SUM(H31:J31)</f>
        <v>2734555511</v>
      </c>
      <c r="H31" s="471">
        <v>1639994520</v>
      </c>
      <c r="I31" s="472">
        <v>1094560991</v>
      </c>
      <c r="J31" s="473"/>
      <c r="K31" s="474">
        <f t="shared" ref="K31:K38" si="11">D31-D30</f>
        <v>143</v>
      </c>
      <c r="L31" s="461">
        <f t="shared" ref="L31:L37" si="12">ROUND(-I$30*$J$3*I$25/365*K31,)/$J$3-I31</f>
        <v>315849968</v>
      </c>
      <c r="N31" s="459" t="str">
        <f t="shared" si="2"/>
        <v>1기 배당</v>
      </c>
      <c r="O31" s="460">
        <f t="shared" ref="O31:O41" si="13">$H31*O$29</f>
        <v>934593150.37267077</v>
      </c>
      <c r="P31" s="377">
        <f t="shared" ref="P31:P41" si="14">H31*P$29</f>
        <v>254657534.16149065</v>
      </c>
      <c r="Q31" s="461">
        <f t="shared" si="3"/>
        <v>1349218525.1614907</v>
      </c>
      <c r="R31" s="462"/>
      <c r="T31" s="463">
        <f t="shared" si="4"/>
        <v>43278</v>
      </c>
      <c r="U31" s="464">
        <f t="shared" si="5"/>
        <v>3.2027397260273971</v>
      </c>
      <c r="V31" s="465">
        <f t="shared" si="6"/>
        <v>1094560991</v>
      </c>
      <c r="W31" s="461">
        <f t="shared" si="7"/>
        <v>-1859770380.4995213</v>
      </c>
      <c r="X31" s="461">
        <f t="shared" si="8"/>
        <v>1094560991</v>
      </c>
      <c r="Z31" s="460">
        <f t="shared" si="9"/>
        <v>1094560991</v>
      </c>
    </row>
    <row r="32" spans="2:26" x14ac:dyDescent="0.3">
      <c r="C32" s="466" t="s">
        <v>434</v>
      </c>
      <c r="D32" s="467">
        <f t="shared" ref="D32:D37" si="15">EOMONTH(D31,6)</f>
        <v>43373</v>
      </c>
      <c r="E32" s="468"/>
      <c r="F32" s="469">
        <v>43433</v>
      </c>
      <c r="G32" s="470">
        <f t="shared" si="10"/>
        <v>3348780055</v>
      </c>
      <c r="H32" s="471">
        <v>2098734246</v>
      </c>
      <c r="I32" s="472">
        <v>1250045809</v>
      </c>
      <c r="J32" s="475"/>
      <c r="K32" s="458">
        <f t="shared" si="11"/>
        <v>183</v>
      </c>
      <c r="L32" s="461">
        <f t="shared" si="12"/>
        <v>554885698</v>
      </c>
      <c r="M32" s="476"/>
      <c r="N32" s="459" t="str">
        <f t="shared" si="2"/>
        <v>2기 배당</v>
      </c>
      <c r="O32" s="460">
        <f t="shared" si="13"/>
        <v>1196017807.8913043</v>
      </c>
      <c r="P32" s="377">
        <f t="shared" si="14"/>
        <v>325890410.86956519</v>
      </c>
      <c r="Q32" s="461">
        <f t="shared" si="3"/>
        <v>1575936219.8695652</v>
      </c>
      <c r="R32" s="462"/>
      <c r="T32" s="463">
        <f t="shared" si="4"/>
        <v>43433</v>
      </c>
      <c r="U32" s="464">
        <f t="shared" si="5"/>
        <v>2.7780821917808218</v>
      </c>
      <c r="V32" s="465">
        <f t="shared" si="6"/>
        <v>1250045809</v>
      </c>
      <c r="W32" s="461">
        <f t="shared" si="7"/>
        <v>-1979794223.6574225</v>
      </c>
      <c r="X32" s="461">
        <f t="shared" si="8"/>
        <v>1250045809</v>
      </c>
      <c r="Z32" s="460">
        <f t="shared" si="9"/>
        <v>1250045809</v>
      </c>
    </row>
    <row r="33" spans="1:26" x14ac:dyDescent="0.3">
      <c r="C33" s="466" t="s">
        <v>481</v>
      </c>
      <c r="D33" s="467">
        <f t="shared" si="15"/>
        <v>43555</v>
      </c>
      <c r="E33" s="468"/>
      <c r="F33" s="469">
        <v>43637</v>
      </c>
      <c r="G33" s="470">
        <f t="shared" si="10"/>
        <v>2708387142</v>
      </c>
      <c r="H33" s="471">
        <v>2087265754</v>
      </c>
      <c r="I33" s="472">
        <v>621121388</v>
      </c>
      <c r="J33" s="473"/>
      <c r="K33" s="458">
        <f t="shared" si="11"/>
        <v>182</v>
      </c>
      <c r="L33" s="461">
        <f t="shared" si="12"/>
        <v>1173947105</v>
      </c>
      <c r="M33" s="358"/>
      <c r="N33" s="459" t="str">
        <f t="shared" si="2"/>
        <v>3기 배당</v>
      </c>
      <c r="O33" s="460">
        <f t="shared" si="13"/>
        <v>1189482192.1086957</v>
      </c>
      <c r="P33" s="377">
        <f t="shared" si="14"/>
        <v>324109589.13043475</v>
      </c>
      <c r="Q33" s="461">
        <f t="shared" si="3"/>
        <v>945230977.13043475</v>
      </c>
      <c r="R33" s="462"/>
      <c r="T33" s="463">
        <f t="shared" si="4"/>
        <v>43637</v>
      </c>
      <c r="U33" s="464">
        <f t="shared" si="5"/>
        <v>2.2191780821917808</v>
      </c>
      <c r="V33" s="465">
        <f t="shared" si="6"/>
        <v>621121388</v>
      </c>
      <c r="W33" s="461">
        <f t="shared" si="7"/>
        <v>-896799710.37737298</v>
      </c>
      <c r="X33" s="461">
        <f t="shared" si="8"/>
        <v>621121388</v>
      </c>
      <c r="Z33" s="460">
        <f t="shared" si="9"/>
        <v>621121388</v>
      </c>
    </row>
    <row r="34" spans="1:26" x14ac:dyDescent="0.3">
      <c r="C34" s="466" t="s">
        <v>484</v>
      </c>
      <c r="D34" s="467">
        <f t="shared" si="15"/>
        <v>43738</v>
      </c>
      <c r="E34" s="468"/>
      <c r="F34" s="469">
        <v>43808</v>
      </c>
      <c r="G34" s="470">
        <f t="shared" si="10"/>
        <v>3793325874</v>
      </c>
      <c r="H34" s="471">
        <v>2098734246</v>
      </c>
      <c r="I34" s="472">
        <v>1694591628</v>
      </c>
      <c r="J34" s="475"/>
      <c r="K34" s="458">
        <f t="shared" si="11"/>
        <v>183</v>
      </c>
      <c r="L34" s="461">
        <f t="shared" si="12"/>
        <v>110339879</v>
      </c>
      <c r="M34" s="476"/>
      <c r="N34" s="459" t="str">
        <f t="shared" si="2"/>
        <v>4기 배당</v>
      </c>
      <c r="O34" s="460">
        <f t="shared" si="13"/>
        <v>1196017807.8913043</v>
      </c>
      <c r="P34" s="377">
        <f t="shared" si="14"/>
        <v>325890410.86956519</v>
      </c>
      <c r="Q34" s="461">
        <f t="shared" si="3"/>
        <v>2020482038.8695652</v>
      </c>
      <c r="R34" s="462"/>
      <c r="T34" s="463">
        <f t="shared" si="4"/>
        <v>43808</v>
      </c>
      <c r="U34" s="464">
        <f t="shared" si="5"/>
        <v>1.7506849315068493</v>
      </c>
      <c r="V34" s="465">
        <f t="shared" si="6"/>
        <v>1694591628</v>
      </c>
      <c r="W34" s="461">
        <f t="shared" si="7"/>
        <v>-2264163596.7086163</v>
      </c>
      <c r="X34" s="461">
        <f t="shared" si="8"/>
        <v>1694591628</v>
      </c>
      <c r="Z34" s="460">
        <f t="shared" si="9"/>
        <v>1694591628</v>
      </c>
    </row>
    <row r="35" spans="1:26" x14ac:dyDescent="0.3">
      <c r="C35" s="466" t="s">
        <v>435</v>
      </c>
      <c r="D35" s="467">
        <f t="shared" si="15"/>
        <v>43921</v>
      </c>
      <c r="E35" s="468"/>
      <c r="F35" s="469">
        <v>44001</v>
      </c>
      <c r="G35" s="470">
        <f t="shared" si="10"/>
        <v>3827138627</v>
      </c>
      <c r="H35" s="471">
        <v>2093000000</v>
      </c>
      <c r="I35" s="472">
        <v>1734138627</v>
      </c>
      <c r="J35" s="473"/>
      <c r="K35" s="458">
        <f t="shared" si="11"/>
        <v>183</v>
      </c>
      <c r="L35" s="461">
        <f t="shared" si="12"/>
        <v>70792880</v>
      </c>
      <c r="M35" s="476"/>
      <c r="N35" s="459" t="str">
        <f t="shared" si="2"/>
        <v>5기 배당</v>
      </c>
      <c r="O35" s="460">
        <f t="shared" si="13"/>
        <v>1192750000</v>
      </c>
      <c r="P35" s="377">
        <f t="shared" si="14"/>
        <v>325000000</v>
      </c>
      <c r="Q35" s="461">
        <f t="shared" si="3"/>
        <v>2059138627</v>
      </c>
      <c r="R35" s="462"/>
      <c r="T35" s="463">
        <f t="shared" si="4"/>
        <v>44001</v>
      </c>
      <c r="U35" s="464">
        <f t="shared" si="5"/>
        <v>1.2219178082191782</v>
      </c>
      <c r="V35" s="465">
        <f t="shared" si="6"/>
        <v>1734138627</v>
      </c>
      <c r="W35" s="461">
        <f t="shared" si="7"/>
        <v>-2122842221.7467477</v>
      </c>
      <c r="X35" s="461">
        <f t="shared" si="8"/>
        <v>1734138627</v>
      </c>
      <c r="Z35" s="460">
        <f t="shared" si="9"/>
        <v>1734138627</v>
      </c>
    </row>
    <row r="36" spans="1:26" x14ac:dyDescent="0.3">
      <c r="C36" s="466" t="s">
        <v>453</v>
      </c>
      <c r="D36" s="467">
        <f t="shared" si="15"/>
        <v>44104</v>
      </c>
      <c r="E36" s="468">
        <v>44175</v>
      </c>
      <c r="F36" s="469">
        <v>44193</v>
      </c>
      <c r="G36" s="470">
        <f t="shared" si="10"/>
        <v>3274782237</v>
      </c>
      <c r="H36" s="471">
        <v>2093000000</v>
      </c>
      <c r="I36" s="472">
        <v>1181782237</v>
      </c>
      <c r="J36" s="473"/>
      <c r="K36" s="458">
        <f t="shared" si="11"/>
        <v>183</v>
      </c>
      <c r="L36" s="461">
        <f t="shared" si="12"/>
        <v>623149270</v>
      </c>
      <c r="M36" s="476"/>
      <c r="N36" s="459" t="str">
        <f t="shared" si="2"/>
        <v>6기 배당</v>
      </c>
      <c r="O36" s="460">
        <f t="shared" si="13"/>
        <v>1192750000</v>
      </c>
      <c r="P36" s="377">
        <f t="shared" si="14"/>
        <v>325000000</v>
      </c>
      <c r="Q36" s="461">
        <f t="shared" si="3"/>
        <v>1506782237</v>
      </c>
      <c r="R36" s="462"/>
      <c r="T36" s="463">
        <f t="shared" si="4"/>
        <v>44193</v>
      </c>
      <c r="U36" s="464">
        <f t="shared" si="5"/>
        <v>0.69589041095890414</v>
      </c>
      <c r="V36" s="465">
        <f t="shared" si="6"/>
        <v>1181782237</v>
      </c>
      <c r="W36" s="461">
        <f t="shared" si="7"/>
        <v>-1326048649.4490614</v>
      </c>
      <c r="X36" s="461">
        <f t="shared" si="8"/>
        <v>1181782237</v>
      </c>
      <c r="Z36" s="460">
        <f t="shared" si="9"/>
        <v>1181782237</v>
      </c>
    </row>
    <row r="37" spans="1:26" x14ac:dyDescent="0.3">
      <c r="C37" s="477" t="s">
        <v>422</v>
      </c>
      <c r="D37" s="478">
        <f t="shared" si="15"/>
        <v>44286</v>
      </c>
      <c r="E37" s="479">
        <v>44351</v>
      </c>
      <c r="F37" s="480">
        <f>D8</f>
        <v>44368</v>
      </c>
      <c r="G37" s="481">
        <f t="shared" si="10"/>
        <v>4057502119</v>
      </c>
      <c r="H37" s="482">
        <v>2087265754</v>
      </c>
      <c r="I37" s="483">
        <v>1970236365</v>
      </c>
      <c r="J37" s="484"/>
      <c r="K37" s="458">
        <f t="shared" si="11"/>
        <v>182</v>
      </c>
      <c r="L37" s="461">
        <f t="shared" si="12"/>
        <v>-175167872</v>
      </c>
      <c r="M37" s="476"/>
      <c r="N37" s="485" t="str">
        <f t="shared" si="2"/>
        <v>7기 배당</v>
      </c>
      <c r="O37" s="486">
        <f t="shared" si="13"/>
        <v>1189482192.1086957</v>
      </c>
      <c r="P37" s="487">
        <f t="shared" si="14"/>
        <v>324109589.13043475</v>
      </c>
      <c r="Q37" s="488">
        <f t="shared" si="3"/>
        <v>2294345954.130435</v>
      </c>
      <c r="R37" s="462"/>
      <c r="T37" s="463">
        <f t="shared" si="4"/>
        <v>44368</v>
      </c>
      <c r="U37" s="464">
        <f t="shared" si="5"/>
        <v>0.21643835616438356</v>
      </c>
      <c r="V37" s="465">
        <f t="shared" si="6"/>
        <v>1970236365</v>
      </c>
      <c r="W37" s="461">
        <f t="shared" si="7"/>
        <v>-2042096938.1424651</v>
      </c>
      <c r="X37" s="461">
        <f t="shared" si="8"/>
        <v>1970236365</v>
      </c>
      <c r="Z37" s="460">
        <f t="shared" si="9"/>
        <v>1970236365</v>
      </c>
    </row>
    <row r="38" spans="1:26" x14ac:dyDescent="0.3">
      <c r="C38" s="466" t="s">
        <v>450</v>
      </c>
      <c r="D38" s="467">
        <f>D11</f>
        <v>44447</v>
      </c>
      <c r="E38" s="468"/>
      <c r="F38" s="489">
        <f>$D$12</f>
        <v>44447</v>
      </c>
      <c r="G38" s="490">
        <f>F93</f>
        <v>2795545741.810688</v>
      </c>
      <c r="H38" s="491">
        <f>MIN($G38,-H$30*H$25*$K38/365)</f>
        <v>1846427397.2602739</v>
      </c>
      <c r="I38" s="492">
        <f>MIN($G38-H38,-I$30*I$25*$K38/365)</f>
        <v>949118344.55041409</v>
      </c>
      <c r="J38" s="493">
        <f>G38-H38-I38</f>
        <v>0</v>
      </c>
      <c r="K38" s="458">
        <f t="shared" si="11"/>
        <v>161</v>
      </c>
      <c r="L38" s="494"/>
      <c r="M38" s="476"/>
      <c r="N38" s="459" t="str">
        <f t="shared" si="2"/>
        <v>8기 운영배당</v>
      </c>
      <c r="O38" s="460">
        <f t="shared" si="13"/>
        <v>1052234246.5753424</v>
      </c>
      <c r="P38" s="377">
        <f t="shared" si="14"/>
        <v>286712328.76712328</v>
      </c>
      <c r="Q38" s="461">
        <f t="shared" si="3"/>
        <v>1235830673.3175373</v>
      </c>
      <c r="R38" s="462"/>
      <c r="T38" s="463">
        <f t="shared" si="4"/>
        <v>44447</v>
      </c>
      <c r="U38" s="464">
        <f t="shared" si="5"/>
        <v>0</v>
      </c>
      <c r="V38" s="465">
        <f t="shared" si="6"/>
        <v>949118344.55041409</v>
      </c>
      <c r="W38" s="461">
        <f t="shared" si="7"/>
        <v>-949118344.55041409</v>
      </c>
      <c r="X38" s="461">
        <f t="shared" si="8"/>
        <v>949118344.55041409</v>
      </c>
      <c r="Z38" s="460">
        <f t="shared" si="9"/>
        <v>949118344.55041409</v>
      </c>
    </row>
    <row r="39" spans="1:26" x14ac:dyDescent="0.3">
      <c r="A39" s="495" t="s">
        <v>205</v>
      </c>
      <c r="C39" s="496" t="s">
        <v>281</v>
      </c>
      <c r="D39" s="497">
        <f>D38</f>
        <v>44447</v>
      </c>
      <c r="E39" s="467"/>
      <c r="F39" s="498">
        <f>F38</f>
        <v>44447</v>
      </c>
      <c r="G39" s="499">
        <f>F97</f>
        <v>58056933085.67395</v>
      </c>
      <c r="H39" s="500">
        <f>J108</f>
        <v>11076627231.53479</v>
      </c>
      <c r="I39" s="501">
        <f>J109+F98</f>
        <v>33134521814.720676</v>
      </c>
      <c r="J39" s="502">
        <f>J110</f>
        <v>13845784039.418488</v>
      </c>
      <c r="K39" s="474" t="s">
        <v>282</v>
      </c>
      <c r="L39" s="503"/>
      <c r="N39" s="459" t="str">
        <f t="shared" si="2"/>
        <v>회계상처분익배당-1</v>
      </c>
      <c r="O39" s="460">
        <f t="shared" si="13"/>
        <v>6312301543.4367514</v>
      </c>
      <c r="P39" s="377">
        <f t="shared" si="14"/>
        <v>1719973172.5985696</v>
      </c>
      <c r="Q39" s="461">
        <f t="shared" si="3"/>
        <v>34854494987.319244</v>
      </c>
      <c r="R39" s="462"/>
      <c r="T39" s="463">
        <f t="shared" si="4"/>
        <v>44447</v>
      </c>
      <c r="U39" s="464">
        <f t="shared" si="5"/>
        <v>0</v>
      </c>
      <c r="V39" s="504"/>
      <c r="W39" s="461">
        <f t="shared" si="7"/>
        <v>0</v>
      </c>
      <c r="X39" s="461">
        <f t="shared" si="8"/>
        <v>0</v>
      </c>
      <c r="Z39" s="460">
        <f t="shared" si="9"/>
        <v>0</v>
      </c>
    </row>
    <row r="40" spans="1:26" x14ac:dyDescent="0.3">
      <c r="A40" s="495" t="s">
        <v>197</v>
      </c>
      <c r="C40" s="496" t="s">
        <v>284</v>
      </c>
      <c r="D40" s="497">
        <f>D39</f>
        <v>44447</v>
      </c>
      <c r="E40" s="467"/>
      <c r="F40" s="498">
        <f>F39</f>
        <v>44447</v>
      </c>
      <c r="G40" s="499">
        <f>F94-G39</f>
        <v>16774282800</v>
      </c>
      <c r="H40" s="500">
        <f>+F101-F118</f>
        <v>16774282800</v>
      </c>
      <c r="I40" s="501">
        <f>F102</f>
        <v>0</v>
      </c>
      <c r="J40" s="502">
        <f>F103</f>
        <v>0</v>
      </c>
      <c r="K40" s="474" t="s">
        <v>442</v>
      </c>
      <c r="L40" s="503"/>
      <c r="N40" s="459" t="str">
        <f t="shared" si="2"/>
        <v>회계상처분익배당-2</v>
      </c>
      <c r="O40" s="460">
        <f t="shared" si="13"/>
        <v>9559257434.1614914</v>
      </c>
      <c r="P40" s="377">
        <f t="shared" si="14"/>
        <v>2604702298.1366458</v>
      </c>
      <c r="Q40" s="461">
        <f t="shared" si="3"/>
        <v>2604702298.1366458</v>
      </c>
      <c r="R40" s="462"/>
      <c r="T40" s="463">
        <f t="shared" si="4"/>
        <v>44447</v>
      </c>
      <c r="U40" s="464">
        <f t="shared" si="5"/>
        <v>0</v>
      </c>
      <c r="V40" s="504"/>
      <c r="W40" s="461">
        <f t="shared" si="7"/>
        <v>0</v>
      </c>
      <c r="X40" s="461">
        <f t="shared" si="8"/>
        <v>0</v>
      </c>
      <c r="Z40" s="460">
        <f t="shared" si="9"/>
        <v>0</v>
      </c>
    </row>
    <row r="41" spans="1:26" x14ac:dyDescent="0.3">
      <c r="C41" s="505" t="s">
        <v>463</v>
      </c>
      <c r="D41" s="506">
        <f>D14</f>
        <v>44447</v>
      </c>
      <c r="E41" s="507">
        <f>D41</f>
        <v>44447</v>
      </c>
      <c r="F41" s="508">
        <f>D41</f>
        <v>44447</v>
      </c>
      <c r="G41" s="509">
        <f>F112</f>
        <v>72625717200</v>
      </c>
      <c r="H41" s="510">
        <f>F114+F118</f>
        <v>47625717200</v>
      </c>
      <c r="I41" s="511">
        <f>F115</f>
        <v>20000000000</v>
      </c>
      <c r="J41" s="512">
        <f>F116</f>
        <v>5000000000</v>
      </c>
      <c r="K41" s="474" t="s">
        <v>464</v>
      </c>
      <c r="L41" s="503"/>
      <c r="N41" s="459" t="str">
        <f t="shared" si="2"/>
        <v>잔여납입원본</v>
      </c>
      <c r="O41" s="460">
        <f t="shared" si="13"/>
        <v>27140742565.838509</v>
      </c>
      <c r="P41" s="377">
        <f t="shared" si="14"/>
        <v>7395297701.8633537</v>
      </c>
      <c r="Q41" s="461">
        <f t="shared" si="3"/>
        <v>27395297701.863354</v>
      </c>
      <c r="R41" s="462"/>
      <c r="T41" s="463">
        <f t="shared" si="4"/>
        <v>44447</v>
      </c>
      <c r="U41" s="464">
        <f t="shared" si="5"/>
        <v>0</v>
      </c>
      <c r="V41" s="513">
        <f>-V30</f>
        <v>20000000000</v>
      </c>
      <c r="W41" s="461">
        <f t="shared" si="7"/>
        <v>-20000000000</v>
      </c>
      <c r="X41" s="514">
        <f>V41+W42</f>
        <v>24294144386.806717</v>
      </c>
      <c r="Z41" s="460">
        <f>-V30+X48</f>
        <v>22673796928</v>
      </c>
    </row>
    <row r="42" spans="1:26" x14ac:dyDescent="0.3">
      <c r="C42" s="515" t="s">
        <v>711</v>
      </c>
      <c r="D42" s="516"/>
      <c r="E42" s="517"/>
      <c r="F42" s="517"/>
      <c r="G42" s="518">
        <f>SUM(G30:G41)</f>
        <v>84596950392.484634</v>
      </c>
      <c r="H42" s="519">
        <f>SUM(H30:H41)</f>
        <v>27121049148.795067</v>
      </c>
      <c r="I42" s="520">
        <f>SUM(I30:I41)</f>
        <v>43630117204.271088</v>
      </c>
      <c r="J42" s="521">
        <f>SUM(J30:J41)</f>
        <v>13845784039.418488</v>
      </c>
      <c r="K42" s="458"/>
      <c r="L42" s="522">
        <f>SUM(L31:L41)</f>
        <v>2673796928</v>
      </c>
      <c r="N42" s="459" t="s">
        <v>196</v>
      </c>
      <c r="O42" s="523">
        <f>SUM(O30:O41)</f>
        <v>15455628940.384769</v>
      </c>
      <c r="P42" s="524">
        <f>SUM(P30:P41)</f>
        <v>4211343035.527185</v>
      </c>
      <c r="Q42" s="525">
        <f>SUM(Q30:Q41)</f>
        <v>47841460239.798271</v>
      </c>
      <c r="R42" s="462"/>
      <c r="T42" s="526" t="s">
        <v>201</v>
      </c>
      <c r="U42" s="430"/>
      <c r="V42" s="527">
        <f>SUM(V30:V41)</f>
        <v>10495595389.550415</v>
      </c>
      <c r="W42" s="528">
        <f>SUM(W$30:W41)*(ABS(SUM(W$30:W41))&gt;0.0001)</f>
        <v>4294144386.8067169</v>
      </c>
      <c r="X42" s="522">
        <f>SUM(X30:X41)</f>
        <v>14789739776.357132</v>
      </c>
      <c r="Z42" s="529">
        <f>SUM(Z30:Z41)</f>
        <v>13169392317.550415</v>
      </c>
    </row>
    <row r="43" spans="1:26" x14ac:dyDescent="0.3">
      <c r="C43" s="530"/>
      <c r="D43" s="531"/>
      <c r="E43" s="531"/>
      <c r="F43" s="531"/>
      <c r="G43" s="377"/>
      <c r="H43" s="377"/>
      <c r="I43" s="377"/>
      <c r="J43" s="377"/>
      <c r="K43" s="458"/>
      <c r="T43" s="526" t="s">
        <v>454</v>
      </c>
      <c r="U43" s="430"/>
      <c r="V43" s="532">
        <f>XIRR(V30:V41,T30:T41)</f>
        <v>0.13650079369544985</v>
      </c>
      <c r="W43" s="430"/>
      <c r="X43" s="533">
        <f>XIRR(X30:X41,T30:T41)</f>
        <v>0.18000000119209297</v>
      </c>
      <c r="Z43" s="534">
        <f>XIRR(Z30:Z41,T30:T41)</f>
        <v>0.16417555212974552</v>
      </c>
    </row>
    <row r="44" spans="1:26" x14ac:dyDescent="0.3">
      <c r="B44" s="400" t="s">
        <v>708</v>
      </c>
      <c r="D44" s="323"/>
      <c r="E44" s="396"/>
      <c r="F44" s="396"/>
      <c r="G44" s="396"/>
      <c r="H44" s="334"/>
      <c r="I44" s="334"/>
      <c r="J44" s="334"/>
      <c r="T44" s="535"/>
    </row>
    <row r="45" spans="1:26" x14ac:dyDescent="0.3">
      <c r="C45" s="536" t="s">
        <v>165</v>
      </c>
      <c r="D45" s="537"/>
      <c r="E45" s="537"/>
      <c r="F45" s="538"/>
      <c r="G45" s="539" t="str">
        <f>G27</f>
        <v>총 주주현금흐름</v>
      </c>
      <c r="H45" s="540" t="str">
        <f>H27</f>
        <v>A종종류주</v>
      </c>
      <c r="I45" s="541" t="str">
        <f>I27</f>
        <v>B종종류주</v>
      </c>
      <c r="J45" s="542" t="str">
        <f>J27</f>
        <v>보통주</v>
      </c>
      <c r="Q45" s="542" t="str">
        <f>Q27</f>
        <v>과기공 소계</v>
      </c>
      <c r="T45" s="401" t="s">
        <v>485</v>
      </c>
      <c r="X45" s="458">
        <f>X41</f>
        <v>24294144386.806717</v>
      </c>
    </row>
    <row r="46" spans="1:26" x14ac:dyDescent="0.3">
      <c r="C46" s="543" t="s">
        <v>697</v>
      </c>
      <c r="D46" s="544" t="s">
        <v>116</v>
      </c>
      <c r="E46" s="545"/>
      <c r="F46" s="546"/>
      <c r="G46" s="547">
        <f>XIRR(G$30:G$41,$F$30:$F$41)</f>
        <v>0.20529821515083319</v>
      </c>
      <c r="H46" s="548">
        <f>XIRR(H$30:H$41,$F$30:$F$41)</f>
        <v>0.10415176749229432</v>
      </c>
      <c r="I46" s="549">
        <f>XIRR(I$30:I$41,$F$30:$F$41)</f>
        <v>0.39070487618446359</v>
      </c>
      <c r="J46" s="550">
        <f>XIRR(J$30:J$41,$F$30:$F$41)</f>
        <v>0.41330240368843074</v>
      </c>
      <c r="Q46" s="550">
        <f>XIRR(Q$30:Q$41,$F$30:$F$41)</f>
        <v>0.31087715029716501</v>
      </c>
      <c r="T46" s="401" t="s">
        <v>459</v>
      </c>
      <c r="X46" s="458">
        <f>-V30</f>
        <v>20000000000</v>
      </c>
    </row>
    <row r="47" spans="1:26" x14ac:dyDescent="0.3">
      <c r="C47" s="551" t="s">
        <v>707</v>
      </c>
      <c r="D47" s="552"/>
      <c r="E47" s="552"/>
      <c r="F47" s="553"/>
      <c r="G47" s="554">
        <v>0.10166700543264162</v>
      </c>
      <c r="H47" s="555">
        <v>6.8057901081533201E-2</v>
      </c>
      <c r="I47" s="556">
        <v>0.20084778366441336</v>
      </c>
      <c r="J47" s="557">
        <v>0.12179157299706667</v>
      </c>
      <c r="Q47" s="557"/>
      <c r="T47" s="401" t="s">
        <v>202</v>
      </c>
      <c r="X47" s="558">
        <f>X45-X46</f>
        <v>4294144386.8067169</v>
      </c>
    </row>
    <row r="48" spans="1:26" x14ac:dyDescent="0.3">
      <c r="C48" s="559" t="s">
        <v>206</v>
      </c>
      <c r="D48" s="560"/>
      <c r="E48" s="560"/>
      <c r="F48" s="561"/>
      <c r="G48" s="562">
        <f>G46-G47</f>
        <v>0.10363120971819156</v>
      </c>
      <c r="H48" s="563">
        <f>H46-H47</f>
        <v>3.6093866410761122E-2</v>
      </c>
      <c r="I48" s="564">
        <f>I46-I47</f>
        <v>0.18985709252005023</v>
      </c>
      <c r="J48" s="565">
        <f>J46-J47</f>
        <v>0.29151083069136408</v>
      </c>
      <c r="Q48" s="565"/>
      <c r="T48" s="401" t="s">
        <v>293</v>
      </c>
      <c r="X48" s="458">
        <f>L42</f>
        <v>2673796928</v>
      </c>
    </row>
    <row r="49" spans="2:24" x14ac:dyDescent="0.3">
      <c r="C49" s="566"/>
      <c r="D49" s="566"/>
      <c r="E49" s="566"/>
      <c r="F49" s="566"/>
      <c r="G49" s="566"/>
      <c r="H49" s="566"/>
      <c r="I49" s="566"/>
      <c r="J49" s="566"/>
      <c r="K49" s="566"/>
      <c r="L49" s="566"/>
      <c r="M49" s="566"/>
      <c r="N49" s="566"/>
      <c r="O49" s="566"/>
      <c r="P49" s="566"/>
      <c r="Q49" s="566"/>
      <c r="R49" s="566"/>
      <c r="T49" s="401" t="s">
        <v>202</v>
      </c>
      <c r="X49" s="558">
        <f>X47-X48</f>
        <v>1620347458.8067169</v>
      </c>
    </row>
    <row r="50" spans="2:24" x14ac:dyDescent="0.3">
      <c r="C50" s="543" t="s">
        <v>515</v>
      </c>
      <c r="D50" s="567"/>
      <c r="E50" s="567"/>
      <c r="F50" s="568"/>
      <c r="G50" s="547">
        <f>-G42/G30</f>
        <v>0.94627461289132697</v>
      </c>
      <c r="H50" s="548">
        <f>-H42/H30</f>
        <v>0.42113430355271841</v>
      </c>
      <c r="I50" s="549">
        <f>-I42/I30</f>
        <v>2.1815058602135542</v>
      </c>
      <c r="J50" s="550">
        <f>-J42/J30</f>
        <v>2.7691568078836974</v>
      </c>
      <c r="Q50" s="550">
        <f>-Q42/Q30</f>
        <v>1.5947153413266091</v>
      </c>
      <c r="T50" s="401" t="s">
        <v>760</v>
      </c>
      <c r="X50" s="569">
        <v>0.55000000000000004</v>
      </c>
    </row>
    <row r="51" spans="2:24" x14ac:dyDescent="0.3">
      <c r="C51" s="570" t="s">
        <v>472</v>
      </c>
      <c r="D51" s="362" t="s">
        <v>712</v>
      </c>
      <c r="F51" s="571">
        <f>D41-D30</f>
        <v>1400</v>
      </c>
      <c r="G51" s="572">
        <f>$F51/365</f>
        <v>3.8356164383561642</v>
      </c>
      <c r="H51" s="573">
        <f>$F51/365</f>
        <v>3.8356164383561642</v>
      </c>
      <c r="I51" s="574">
        <f>$F51/365</f>
        <v>3.8356164383561642</v>
      </c>
      <c r="J51" s="575">
        <f>$F51/365</f>
        <v>3.8356164383561642</v>
      </c>
      <c r="K51" s="576"/>
      <c r="L51" s="576"/>
      <c r="M51" s="576"/>
      <c r="Q51" s="575">
        <f>$F51/365</f>
        <v>3.8356164383561642</v>
      </c>
      <c r="T51" s="401" t="s">
        <v>283</v>
      </c>
      <c r="X51" s="558">
        <f>X49/X50</f>
        <v>2946086288.7394853</v>
      </c>
    </row>
    <row r="52" spans="2:24" x14ac:dyDescent="0.3">
      <c r="C52" s="577" t="s">
        <v>477</v>
      </c>
      <c r="D52" s="578"/>
      <c r="E52" s="578"/>
      <c r="F52" s="579"/>
      <c r="G52" s="580">
        <f>G50/G51</f>
        <v>0.24670730978952454</v>
      </c>
      <c r="H52" s="581">
        <f>H50/H51</f>
        <v>0.10979572914053017</v>
      </c>
      <c r="I52" s="582">
        <f>I50/I51</f>
        <v>0.56874974212710527</v>
      </c>
      <c r="J52" s="583">
        <f>J50/J51</f>
        <v>0.72195873919824971</v>
      </c>
      <c r="Q52" s="583">
        <f>Q50/Q51</f>
        <v>0.41576507113158023</v>
      </c>
      <c r="T52" s="401" t="str">
        <f>T48</f>
        <v>B종 미지급운영배당금</v>
      </c>
      <c r="X52" s="458">
        <f>X48</f>
        <v>2673796928</v>
      </c>
    </row>
    <row r="53" spans="2:24" x14ac:dyDescent="0.3">
      <c r="C53" s="570" t="s">
        <v>292</v>
      </c>
      <c r="D53" s="584" t="s">
        <v>494</v>
      </c>
      <c r="E53" s="584"/>
      <c r="F53" s="585"/>
      <c r="G53" s="586">
        <v>9.1520239708946557E-2</v>
      </c>
      <c r="H53" s="587">
        <v>6.5000000000000002E-2</v>
      </c>
      <c r="I53" s="588">
        <v>0.18</v>
      </c>
      <c r="J53" s="589">
        <v>7.9181885995964499E-2</v>
      </c>
      <c r="Q53" s="589"/>
      <c r="T53" s="401" t="s">
        <v>294</v>
      </c>
      <c r="X53" s="590">
        <f>X51+X48</f>
        <v>5619883216.7394848</v>
      </c>
    </row>
    <row r="54" spans="2:24" x14ac:dyDescent="0.3">
      <c r="C54" s="551"/>
      <c r="D54" s="591" t="s">
        <v>480</v>
      </c>
      <c r="E54" s="552"/>
      <c r="F54" s="553"/>
      <c r="G54" s="554">
        <v>0.10372032280464938</v>
      </c>
      <c r="H54" s="555">
        <v>6.8387228039614376E-2</v>
      </c>
      <c r="I54" s="556">
        <v>0.2099939042907854</v>
      </c>
      <c r="J54" s="557">
        <v>0.13371625743375612</v>
      </c>
      <c r="Q54" s="557"/>
    </row>
    <row r="55" spans="2:24" x14ac:dyDescent="0.3">
      <c r="C55" s="559" t="s">
        <v>467</v>
      </c>
      <c r="D55" s="560"/>
      <c r="E55" s="560"/>
      <c r="F55" s="561"/>
      <c r="G55" s="562">
        <f>G52-G54</f>
        <v>0.14298698698487516</v>
      </c>
      <c r="H55" s="563">
        <f>H52-H54</f>
        <v>4.140850110091579E-2</v>
      </c>
      <c r="I55" s="564">
        <f>I52-I54</f>
        <v>0.35875583783631987</v>
      </c>
      <c r="J55" s="565">
        <f>J52-J54</f>
        <v>0.58824248176449356</v>
      </c>
      <c r="Q55" s="565"/>
      <c r="T55" s="592"/>
    </row>
    <row r="56" spans="2:24" x14ac:dyDescent="0.3">
      <c r="B56" s="385"/>
      <c r="C56" s="385"/>
      <c r="D56" s="593"/>
      <c r="E56" s="385"/>
      <c r="F56" s="385"/>
      <c r="G56" s="385"/>
      <c r="H56" s="385"/>
      <c r="I56" s="385"/>
      <c r="J56" s="385"/>
      <c r="K56" s="385"/>
      <c r="L56" s="385"/>
      <c r="M56" s="385"/>
      <c r="N56" s="385"/>
      <c r="O56" s="385"/>
      <c r="P56" s="385"/>
      <c r="Q56" s="385"/>
      <c r="R56" s="385"/>
      <c r="S56" s="385"/>
      <c r="T56" s="594"/>
      <c r="V56" s="592"/>
    </row>
    <row r="57" spans="2:24" x14ac:dyDescent="0.3">
      <c r="B57" s="354"/>
      <c r="C57" s="354"/>
      <c r="D57" s="595"/>
      <c r="E57" s="596"/>
      <c r="F57" s="354"/>
      <c r="G57" s="354"/>
      <c r="H57" s="354"/>
      <c r="I57" s="354"/>
      <c r="J57" s="354"/>
      <c r="K57" s="354"/>
      <c r="L57" s="354"/>
      <c r="M57" s="354"/>
      <c r="N57" s="354"/>
      <c r="O57" s="354"/>
      <c r="P57" s="354"/>
      <c r="Q57" s="354"/>
      <c r="R57" s="354"/>
      <c r="S57" s="354"/>
    </row>
    <row r="58" spans="2:24" x14ac:dyDescent="0.3">
      <c r="B58" s="409" t="s">
        <v>468</v>
      </c>
      <c r="D58" s="323"/>
      <c r="E58" s="334"/>
      <c r="F58" s="334"/>
      <c r="G58" s="597" t="s">
        <v>753</v>
      </c>
      <c r="L58" s="396"/>
      <c r="M58" s="598" t="s">
        <v>291</v>
      </c>
      <c r="N58" s="599"/>
      <c r="O58" s="600"/>
      <c r="P58" s="354"/>
      <c r="Q58" s="354"/>
      <c r="W58" s="601"/>
    </row>
    <row r="59" spans="2:24" x14ac:dyDescent="0.3">
      <c r="H59" s="323" t="str">
        <f>C77</f>
        <v>순 매각금액</v>
      </c>
      <c r="J59" s="399">
        <f>F77</f>
        <v>374862261125.67395</v>
      </c>
      <c r="L59" s="602"/>
      <c r="N59" s="603" t="s">
        <v>455</v>
      </c>
      <c r="O59" s="604">
        <f>G20-G19</f>
        <v>67050000000</v>
      </c>
      <c r="P59" s="354"/>
      <c r="Q59" s="354"/>
    </row>
    <row r="60" spans="2:24" x14ac:dyDescent="0.3">
      <c r="B60" s="333"/>
      <c r="C60" s="323" t="str">
        <f>C6</f>
        <v>부동산 처분가액</v>
      </c>
      <c r="D60" s="323"/>
      <c r="E60" s="334"/>
      <c r="F60" s="378">
        <f>D6</f>
        <v>383000000000</v>
      </c>
      <c r="G60" s="330" t="s">
        <v>199</v>
      </c>
      <c r="H60" s="323" t="s">
        <v>288</v>
      </c>
      <c r="J60" s="605">
        <f>T85</f>
        <v>300031045240</v>
      </c>
      <c r="L60" s="602"/>
      <c r="N60" s="603" t="s">
        <v>471</v>
      </c>
      <c r="O60" s="606">
        <f>-1981440760/$J$3</f>
        <v>-1981440760</v>
      </c>
      <c r="P60" s="354"/>
      <c r="Q60" s="354"/>
    </row>
    <row r="61" spans="2:24" x14ac:dyDescent="0.3">
      <c r="B61" s="341" t="s">
        <v>199</v>
      </c>
      <c r="C61" s="607" t="s">
        <v>483</v>
      </c>
      <c r="D61" s="608">
        <f>F61/F60</f>
        <v>1.0349869451697128E-3</v>
      </c>
      <c r="E61" s="350"/>
      <c r="F61" s="609">
        <f>SUM(E62:E66)</f>
        <v>396400000</v>
      </c>
      <c r="H61" s="333" t="s">
        <v>289</v>
      </c>
      <c r="I61" s="333"/>
      <c r="J61" s="610">
        <f>J59-J60</f>
        <v>74831215885.67395</v>
      </c>
      <c r="L61" s="602"/>
      <c r="N61" s="603" t="s">
        <v>200</v>
      </c>
      <c r="O61" s="611">
        <f>SUM(O59:O60)</f>
        <v>65068559240</v>
      </c>
      <c r="P61" s="354"/>
      <c r="Q61" s="354"/>
      <c r="V61" s="601"/>
    </row>
    <row r="62" spans="2:24" x14ac:dyDescent="0.3">
      <c r="B62" s="333"/>
      <c r="C62" s="612" t="s">
        <v>503</v>
      </c>
      <c r="D62" s="354"/>
      <c r="E62" s="613">
        <f>30000000/$J$3</f>
        <v>30000000</v>
      </c>
      <c r="F62" s="614"/>
      <c r="G62" s="330" t="s">
        <v>199</v>
      </c>
      <c r="H62" s="323" t="s">
        <v>280</v>
      </c>
      <c r="J62" s="605">
        <f>T87</f>
        <v>14792842040</v>
      </c>
      <c r="L62" s="615">
        <f>SUM(J60,J62)</f>
        <v>314823887280</v>
      </c>
      <c r="N62" s="616"/>
      <c r="O62" s="616"/>
      <c r="P62" s="354"/>
      <c r="Q62" s="354"/>
    </row>
    <row r="63" spans="2:24" x14ac:dyDescent="0.3">
      <c r="B63" s="333"/>
      <c r="C63" s="612" t="s">
        <v>458</v>
      </c>
      <c r="D63" s="354"/>
      <c r="E63" s="613">
        <f>50000000/$J$3</f>
        <v>50000000</v>
      </c>
      <c r="F63" s="614"/>
      <c r="G63" s="330" t="s">
        <v>199</v>
      </c>
      <c r="H63" s="323" t="s">
        <v>719</v>
      </c>
      <c r="J63" s="399">
        <f>Q11</f>
        <v>0</v>
      </c>
      <c r="N63" s="600" t="s">
        <v>285</v>
      </c>
      <c r="O63" s="617">
        <v>65068559240</v>
      </c>
      <c r="P63" s="354"/>
      <c r="Q63" s="354"/>
    </row>
    <row r="64" spans="2:24" x14ac:dyDescent="0.3">
      <c r="B64" s="333"/>
      <c r="C64" s="612" t="s">
        <v>475</v>
      </c>
      <c r="D64" s="354"/>
      <c r="E64" s="613">
        <f>10000000/$J$3</f>
        <v>10000000</v>
      </c>
      <c r="F64" s="614"/>
      <c r="G64" s="330" t="s">
        <v>199</v>
      </c>
      <c r="H64" s="323" t="s">
        <v>471</v>
      </c>
      <c r="J64" s="618">
        <f>-SUM(O60:O60)</f>
        <v>1981440760</v>
      </c>
      <c r="N64" s="600" t="s">
        <v>492</v>
      </c>
      <c r="O64" s="611">
        <f>O61-O63</f>
        <v>0</v>
      </c>
      <c r="P64" s="354"/>
      <c r="Q64" s="354"/>
    </row>
    <row r="65" spans="2:25" x14ac:dyDescent="0.3">
      <c r="B65" s="333"/>
      <c r="C65" s="612" t="s">
        <v>469</v>
      </c>
      <c r="D65" s="619">
        <v>8.0000000000000004E-4</v>
      </c>
      <c r="E65" s="620">
        <f>$F$60*D65</f>
        <v>306400000</v>
      </c>
      <c r="F65" s="614"/>
      <c r="G65" s="330"/>
      <c r="H65" s="323" t="s">
        <v>724</v>
      </c>
      <c r="J65" s="621">
        <f>J61-SUM(J62:J64)</f>
        <v>58056933085.67395</v>
      </c>
      <c r="V65" s="622"/>
    </row>
    <row r="66" spans="2:25" x14ac:dyDescent="0.3">
      <c r="B66" s="333"/>
      <c r="C66" s="623" t="s">
        <v>493</v>
      </c>
      <c r="D66" s="624">
        <v>2E-3</v>
      </c>
      <c r="E66" s="625">
        <f>($F$60*D66-SUM(E62:E65))*0</f>
        <v>0</v>
      </c>
      <c r="F66" s="626"/>
    </row>
    <row r="67" spans="2:25" x14ac:dyDescent="0.3">
      <c r="B67" s="341" t="s">
        <v>199</v>
      </c>
      <c r="C67" s="333" t="s">
        <v>462</v>
      </c>
      <c r="D67" s="333"/>
      <c r="E67" s="627">
        <v>5.0000000000000001E-3</v>
      </c>
      <c r="F67" s="620">
        <f>F60*E67</f>
        <v>1915000000</v>
      </c>
      <c r="G67" s="628" t="s">
        <v>298</v>
      </c>
      <c r="H67" s="629"/>
      <c r="I67" s="629"/>
      <c r="J67" s="629"/>
      <c r="T67" s="366" t="s">
        <v>726</v>
      </c>
      <c r="U67" s="333"/>
    </row>
    <row r="68" spans="2:25" x14ac:dyDescent="0.3">
      <c r="B68" s="341" t="s">
        <v>199</v>
      </c>
      <c r="C68" s="630" t="s">
        <v>466</v>
      </c>
      <c r="D68" s="631"/>
      <c r="E68" s="610"/>
      <c r="F68" s="632"/>
      <c r="G68" s="633"/>
      <c r="H68" s="629" t="s">
        <v>279</v>
      </c>
      <c r="I68" s="629"/>
      <c r="J68" s="634">
        <f>T83</f>
        <v>2795545741.810688</v>
      </c>
      <c r="Q68" s="635" t="s">
        <v>102</v>
      </c>
      <c r="T68" s="636">
        <f>$G$10</f>
        <v>2</v>
      </c>
      <c r="U68" s="333"/>
    </row>
    <row r="69" spans="2:25" x14ac:dyDescent="0.3">
      <c r="B69" s="333"/>
      <c r="C69" s="637"/>
      <c r="D69" s="362" t="str">
        <f>C60</f>
        <v>부동산 처분가액</v>
      </c>
      <c r="E69" s="620">
        <f>F60</f>
        <v>383000000000</v>
      </c>
      <c r="F69" s="638"/>
      <c r="G69" s="639" t="s">
        <v>199</v>
      </c>
      <c r="H69" s="629" t="s">
        <v>198</v>
      </c>
      <c r="I69" s="629"/>
      <c r="J69" s="640"/>
      <c r="M69" s="382" t="s">
        <v>738</v>
      </c>
      <c r="P69" s="641"/>
      <c r="Q69" s="642" t="s">
        <v>305</v>
      </c>
      <c r="R69" s="642"/>
    </row>
    <row r="70" spans="2:25" x14ac:dyDescent="0.3">
      <c r="B70" s="333"/>
      <c r="C70" s="643" t="s">
        <v>199</v>
      </c>
      <c r="D70" s="362" t="s">
        <v>495</v>
      </c>
      <c r="E70" s="352">
        <f>T85+T86</f>
        <v>314823887280</v>
      </c>
      <c r="F70" s="638"/>
      <c r="G70" s="633"/>
      <c r="H70" s="629" t="s">
        <v>474</v>
      </c>
      <c r="I70" s="629"/>
      <c r="J70" s="644">
        <f>J68-J69</f>
        <v>2795545741.810688</v>
      </c>
      <c r="O70" s="592" t="s">
        <v>300</v>
      </c>
      <c r="P70" s="592" t="s">
        <v>740</v>
      </c>
      <c r="Q70" s="645" t="s">
        <v>460</v>
      </c>
      <c r="R70" s="645" t="s">
        <v>505</v>
      </c>
      <c r="T70" s="646" t="s">
        <v>450</v>
      </c>
      <c r="W70" s="382" t="s">
        <v>35</v>
      </c>
    </row>
    <row r="71" spans="2:25" x14ac:dyDescent="0.3">
      <c r="B71" s="333"/>
      <c r="C71" s="643" t="s">
        <v>199</v>
      </c>
      <c r="D71" s="362" t="str">
        <f>C67</f>
        <v>매각기본수수료</v>
      </c>
      <c r="E71" s="347">
        <f>F67</f>
        <v>1915000000</v>
      </c>
      <c r="F71" s="638"/>
      <c r="I71" s="399"/>
      <c r="N71" s="323" t="s">
        <v>507</v>
      </c>
      <c r="O71" s="647">
        <v>2498372865</v>
      </c>
      <c r="P71" s="648"/>
      <c r="Q71" s="649">
        <v>2381929570.8000875</v>
      </c>
      <c r="R71" s="647">
        <v>2381893524.1334205</v>
      </c>
      <c r="S71" s="650">
        <f t="shared" ref="S71:S79" si="16">R71-Q71</f>
        <v>-36046.666666984558</v>
      </c>
      <c r="T71" s="651">
        <f t="shared" ref="T71:T78" si="17">CHOOSE($T$68,SUM(O71,Q71),SUM(O71:P71,R71))</f>
        <v>4880266389.1334209</v>
      </c>
      <c r="W71" s="401" t="s">
        <v>488</v>
      </c>
      <c r="Y71" s="652">
        <f>20038697.8358356/$J$3</f>
        <v>20038697.835835598</v>
      </c>
    </row>
    <row r="72" spans="2:25" x14ac:dyDescent="0.3">
      <c r="C72" s="643" t="s">
        <v>199</v>
      </c>
      <c r="D72" s="362" t="s">
        <v>483</v>
      </c>
      <c r="E72" s="347">
        <f>F61</f>
        <v>396400000</v>
      </c>
      <c r="F72" s="638"/>
      <c r="G72" s="628" t="s">
        <v>302</v>
      </c>
      <c r="H72" s="629"/>
      <c r="I72" s="629"/>
      <c r="J72" s="629"/>
      <c r="N72" s="323" t="s">
        <v>512</v>
      </c>
      <c r="O72" s="647">
        <v>2414606884</v>
      </c>
      <c r="P72" s="648"/>
      <c r="Q72" s="649">
        <v>1825922993.9526882</v>
      </c>
      <c r="R72" s="647">
        <v>1828436800.619355</v>
      </c>
      <c r="S72" s="650">
        <f t="shared" si="16"/>
        <v>2513806.6666667461</v>
      </c>
      <c r="T72" s="651">
        <f t="shared" si="17"/>
        <v>4243043684.6193552</v>
      </c>
      <c r="U72" s="653"/>
      <c r="W72" s="401" t="s">
        <v>504</v>
      </c>
      <c r="Y72" s="652">
        <f>3668807.47671233/$J$3</f>
        <v>3668807.4767123298</v>
      </c>
    </row>
    <row r="73" spans="2:25" x14ac:dyDescent="0.3">
      <c r="C73" s="643" t="s">
        <v>199</v>
      </c>
      <c r="D73" s="362" t="s">
        <v>471</v>
      </c>
      <c r="E73" s="654">
        <f>-O60</f>
        <v>1981440760</v>
      </c>
      <c r="F73" s="638"/>
      <c r="G73" s="633"/>
      <c r="H73" s="629" t="s">
        <v>717</v>
      </c>
      <c r="I73" s="629"/>
      <c r="J73" s="634">
        <f>J61</f>
        <v>74831215885.67395</v>
      </c>
      <c r="N73" s="323" t="s">
        <v>513</v>
      </c>
      <c r="O73" s="647">
        <v>167245107</v>
      </c>
      <c r="P73" s="648"/>
      <c r="Q73" s="649">
        <v>90640753.913333327</v>
      </c>
      <c r="R73" s="647">
        <v>90640753.913333327</v>
      </c>
      <c r="S73" s="650">
        <f t="shared" si="16"/>
        <v>0</v>
      </c>
      <c r="T73" s="651">
        <f t="shared" si="17"/>
        <v>257885860.91333333</v>
      </c>
      <c r="U73" s="653"/>
      <c r="V73" s="592"/>
      <c r="W73" s="401" t="s">
        <v>476</v>
      </c>
      <c r="Y73" s="652">
        <f>-14717042.3835616/$J$3</f>
        <v>-14717042.3835616</v>
      </c>
    </row>
    <row r="74" spans="2:25" x14ac:dyDescent="0.3">
      <c r="B74" s="333"/>
      <c r="C74" s="643" t="s">
        <v>199</v>
      </c>
      <c r="D74" s="362" t="s">
        <v>508</v>
      </c>
      <c r="E74" s="655">
        <f>X53</f>
        <v>5619883216.7394848</v>
      </c>
      <c r="F74" s="638"/>
      <c r="G74" s="639" t="s">
        <v>199</v>
      </c>
      <c r="H74" s="629" t="s">
        <v>198</v>
      </c>
      <c r="I74" s="629"/>
      <c r="J74" s="656"/>
      <c r="N74" s="323" t="s">
        <v>501</v>
      </c>
      <c r="O74" s="647">
        <v>-1291652151</v>
      </c>
      <c r="P74" s="648"/>
      <c r="Q74" s="649">
        <v>-1090185805.9400001</v>
      </c>
      <c r="R74" s="647">
        <v>-1089791405.9400001</v>
      </c>
      <c r="S74" s="650">
        <f t="shared" si="16"/>
        <v>394400</v>
      </c>
      <c r="T74" s="651">
        <f t="shared" si="17"/>
        <v>-2381443556.9400001</v>
      </c>
      <c r="U74" s="653"/>
      <c r="W74" s="401" t="s">
        <v>201</v>
      </c>
      <c r="Y74" s="657">
        <f>SUM(Y71:Y73)</f>
        <v>8990462.9289863296</v>
      </c>
    </row>
    <row r="75" spans="2:25" x14ac:dyDescent="0.3">
      <c r="C75" s="658"/>
      <c r="D75" s="659" t="s">
        <v>502</v>
      </c>
      <c r="E75" s="660">
        <f>E69-SUM(E70:E74)</f>
        <v>58263388743.260498</v>
      </c>
      <c r="F75" s="661"/>
      <c r="G75" s="633"/>
      <c r="H75" s="629" t="s">
        <v>474</v>
      </c>
      <c r="I75" s="629"/>
      <c r="J75" s="644">
        <f>J73-J74</f>
        <v>74831215885.67395</v>
      </c>
      <c r="N75" s="323" t="s">
        <v>97</v>
      </c>
      <c r="O75" s="647">
        <v>-363717775</v>
      </c>
      <c r="P75" s="648">
        <f>-Y74</f>
        <v>-8990462.9289863296</v>
      </c>
      <c r="Q75" s="649">
        <v>-301752208.32011414</v>
      </c>
      <c r="R75" s="647">
        <v>-280804572.68815827</v>
      </c>
      <c r="S75" s="650">
        <f t="shared" si="16"/>
        <v>20947635.631955862</v>
      </c>
      <c r="T75" s="651">
        <f t="shared" si="17"/>
        <v>-653512810.61714458</v>
      </c>
      <c r="U75" s="653"/>
      <c r="V75" s="662"/>
    </row>
    <row r="76" spans="2:25" x14ac:dyDescent="0.3">
      <c r="B76" s="333"/>
      <c r="C76" s="663"/>
      <c r="D76" s="664" t="s">
        <v>124</v>
      </c>
      <c r="E76" s="665">
        <v>0.1</v>
      </c>
      <c r="F76" s="666">
        <f>E75*E76*(E75&gt;0)</f>
        <v>5826338874.3260498</v>
      </c>
      <c r="I76" s="399"/>
      <c r="N76" s="323" t="s">
        <v>520</v>
      </c>
      <c r="O76" s="647">
        <v>30756995</v>
      </c>
      <c r="P76" s="648"/>
      <c r="Q76" s="649">
        <v>28613740.154066663</v>
      </c>
      <c r="R76" s="647">
        <v>12394743.201722221</v>
      </c>
      <c r="S76" s="650">
        <f t="shared" si="16"/>
        <v>-16218996.952344442</v>
      </c>
      <c r="T76" s="651">
        <f t="shared" si="17"/>
        <v>43151738.20172222</v>
      </c>
      <c r="U76" s="653"/>
      <c r="V76" s="662"/>
    </row>
    <row r="77" spans="2:25" x14ac:dyDescent="0.3">
      <c r="C77" s="323" t="s">
        <v>486</v>
      </c>
      <c r="D77" s="323"/>
      <c r="F77" s="399">
        <f>F60-SUM(F61:F76)</f>
        <v>374862261125.67395</v>
      </c>
      <c r="I77" s="399"/>
      <c r="N77" s="323" t="s">
        <v>128</v>
      </c>
      <c r="O77" s="647">
        <v>32001</v>
      </c>
      <c r="P77" s="648"/>
      <c r="Q77" s="649">
        <v>0</v>
      </c>
      <c r="R77" s="647">
        <v>44699.5</v>
      </c>
      <c r="S77" s="650">
        <f t="shared" si="16"/>
        <v>44699.5</v>
      </c>
      <c r="T77" s="651">
        <f t="shared" si="17"/>
        <v>76700.5</v>
      </c>
      <c r="U77" s="653"/>
      <c r="V77" s="662"/>
      <c r="W77" s="382" t="s">
        <v>736</v>
      </c>
    </row>
    <row r="78" spans="2:25" x14ac:dyDescent="0.3">
      <c r="D78" s="323"/>
      <c r="F78" s="399"/>
      <c r="G78" s="667" t="s">
        <v>91</v>
      </c>
      <c r="H78" s="668"/>
      <c r="I78" s="430"/>
      <c r="J78" s="430"/>
      <c r="N78" s="323" t="s">
        <v>497</v>
      </c>
      <c r="O78" s="647">
        <v>-2031347367</v>
      </c>
      <c r="P78" s="648"/>
      <c r="Q78" s="649">
        <v>-1562574904.1095891</v>
      </c>
      <c r="R78" s="647">
        <v>-1562574897</v>
      </c>
      <c r="S78" s="650">
        <f t="shared" si="16"/>
        <v>7.1095890998840332</v>
      </c>
      <c r="T78" s="651">
        <f t="shared" si="17"/>
        <v>-3593922264</v>
      </c>
      <c r="U78" s="653"/>
      <c r="V78" s="662"/>
      <c r="W78" s="669" t="s">
        <v>307</v>
      </c>
      <c r="X78" s="430"/>
      <c r="Y78" s="670">
        <v>128483343</v>
      </c>
    </row>
    <row r="79" spans="2:25" x14ac:dyDescent="0.3">
      <c r="C79" s="597" t="s">
        <v>737</v>
      </c>
      <c r="D79" s="323"/>
      <c r="E79" s="323" t="s">
        <v>755</v>
      </c>
      <c r="G79" s="333"/>
      <c r="H79" s="430" t="str">
        <f>D80</f>
        <v>순 매각금액</v>
      </c>
      <c r="I79" s="430"/>
      <c r="J79" s="408">
        <f>F80</f>
        <v>374862261125.67395</v>
      </c>
      <c r="M79" s="330"/>
      <c r="N79" s="323" t="s">
        <v>201</v>
      </c>
      <c r="O79" s="671">
        <f>SUM(O71:O78)</f>
        <v>1424296559</v>
      </c>
      <c r="P79" s="671">
        <f>SUM(P71:P78)</f>
        <v>-8990462.9289863296</v>
      </c>
      <c r="Q79" s="672">
        <f>SUM(Q71:Q78)</f>
        <v>1372594140.4504724</v>
      </c>
      <c r="R79" s="673">
        <f>SUM(R71:R78)</f>
        <v>1380239645.7396717</v>
      </c>
      <c r="S79" s="650">
        <f t="shared" si="16"/>
        <v>7645505.2891993523</v>
      </c>
      <c r="T79" s="671">
        <f>SUM(T71:T78)</f>
        <v>2795545741.810688</v>
      </c>
      <c r="U79" s="622"/>
      <c r="W79" s="669" t="s">
        <v>304</v>
      </c>
      <c r="X79" s="430"/>
      <c r="Y79" s="670">
        <v>288661087</v>
      </c>
    </row>
    <row r="80" spans="2:25" x14ac:dyDescent="0.3">
      <c r="D80" s="323" t="str">
        <f>H59</f>
        <v>순 매각금액</v>
      </c>
      <c r="F80" s="399">
        <f>F77</f>
        <v>374862261125.67395</v>
      </c>
      <c r="G80" s="341" t="s">
        <v>199</v>
      </c>
      <c r="H80" s="430" t="s">
        <v>495</v>
      </c>
      <c r="I80" s="430"/>
      <c r="J80" s="408">
        <f>E70</f>
        <v>314823887280</v>
      </c>
      <c r="L80" s="576"/>
      <c r="M80" s="330" t="s">
        <v>199</v>
      </c>
      <c r="N80" s="323" t="s">
        <v>514</v>
      </c>
      <c r="O80" s="647">
        <v>944223960</v>
      </c>
      <c r="P80" s="648"/>
      <c r="Q80" s="649">
        <v>944223960</v>
      </c>
      <c r="R80" s="674">
        <f>Q80</f>
        <v>944223960</v>
      </c>
      <c r="S80" s="675"/>
      <c r="T80" s="651">
        <f>CHOOSE($T$68,SUM(O80,Q80),SUM(O80:P80,R80))</f>
        <v>1888447920</v>
      </c>
      <c r="U80" s="622"/>
      <c r="V80" s="662"/>
      <c r="W80" s="430"/>
      <c r="X80" s="430"/>
      <c r="Y80" s="676">
        <f>SUM(Y78:Y79)</f>
        <v>417144430</v>
      </c>
    </row>
    <row r="81" spans="1:22" x14ac:dyDescent="0.3">
      <c r="C81" s="330" t="s">
        <v>199</v>
      </c>
      <c r="D81" s="323" t="str">
        <f>N101</f>
        <v>임대보증금</v>
      </c>
      <c r="F81" s="605">
        <f>T101</f>
        <v>15132674120</v>
      </c>
      <c r="G81" s="341"/>
      <c r="H81" s="430" t="s">
        <v>202</v>
      </c>
      <c r="I81" s="430"/>
      <c r="J81" s="677">
        <f>J79-J80</f>
        <v>60038373845.67395</v>
      </c>
      <c r="L81" s="601"/>
      <c r="M81" s="330"/>
      <c r="N81" s="323" t="s">
        <v>498</v>
      </c>
      <c r="O81" s="671">
        <f>O79-O80</f>
        <v>480072599</v>
      </c>
      <c r="P81" s="671">
        <f>P79-P80</f>
        <v>-8990462.9289863296</v>
      </c>
      <c r="Q81" s="672">
        <f>Q79-Q80</f>
        <v>428370180.45047235</v>
      </c>
      <c r="R81" s="672">
        <f>R79-R80</f>
        <v>436015685.73967171</v>
      </c>
      <c r="S81" s="675"/>
      <c r="T81" s="671">
        <f>T79-T80</f>
        <v>907097821.81068802</v>
      </c>
      <c r="U81" s="622"/>
    </row>
    <row r="82" spans="1:22" x14ac:dyDescent="0.3">
      <c r="C82" s="330" t="s">
        <v>199</v>
      </c>
      <c r="D82" s="323" t="s">
        <v>523</v>
      </c>
      <c r="F82" s="605">
        <f>T100</f>
        <v>225866000000</v>
      </c>
      <c r="G82" s="341" t="s">
        <v>199</v>
      </c>
      <c r="H82" s="430" t="str">
        <f>H63</f>
        <v>누적 자본잉여금 감액배당</v>
      </c>
      <c r="I82" s="430"/>
      <c r="J82" s="408">
        <f>J63</f>
        <v>0</v>
      </c>
      <c r="M82" s="330" t="s">
        <v>186</v>
      </c>
      <c r="N82" s="323" t="s">
        <v>303</v>
      </c>
      <c r="Q82" s="601"/>
      <c r="R82" s="601"/>
      <c r="S82" s="678">
        <v>1</v>
      </c>
      <c r="T82" s="679">
        <f>T80*$S$82</f>
        <v>1888447920</v>
      </c>
      <c r="U82" s="622"/>
    </row>
    <row r="83" spans="1:22" x14ac:dyDescent="0.3">
      <c r="C83" s="341" t="s">
        <v>199</v>
      </c>
      <c r="D83" s="333" t="s">
        <v>198</v>
      </c>
      <c r="E83" s="333"/>
      <c r="F83" s="680"/>
      <c r="G83" s="341" t="s">
        <v>199</v>
      </c>
      <c r="H83" s="430" t="str">
        <f>H64</f>
        <v>주식발행비용</v>
      </c>
      <c r="I83" s="430"/>
      <c r="J83" s="408">
        <f>J64</f>
        <v>1981440760</v>
      </c>
      <c r="N83" s="323" t="s">
        <v>539</v>
      </c>
      <c r="S83" s="681"/>
      <c r="T83" s="359">
        <f>SUM(T81:T82)</f>
        <v>2795545741.810688</v>
      </c>
      <c r="U83" s="622"/>
    </row>
    <row r="84" spans="1:22" x14ac:dyDescent="0.3">
      <c r="C84" s="330" t="s">
        <v>186</v>
      </c>
      <c r="D84" s="323" t="s">
        <v>716</v>
      </c>
      <c r="F84" s="682">
        <f>T94</f>
        <v>13593346080</v>
      </c>
      <c r="G84" s="341" t="s">
        <v>186</v>
      </c>
      <c r="H84" s="430" t="str">
        <f>N88</f>
        <v>감가상각비 미 초과배당액</v>
      </c>
      <c r="I84" s="430"/>
      <c r="J84" s="399">
        <f>$T$88</f>
        <v>0</v>
      </c>
    </row>
    <row r="85" spans="1:22" x14ac:dyDescent="0.3">
      <c r="D85" s="323" t="s">
        <v>202</v>
      </c>
      <c r="F85" s="660">
        <f>F80-SUM(F81:F83)+F84</f>
        <v>147456933085.67395</v>
      </c>
      <c r="G85" s="333"/>
      <c r="H85" s="430" t="s">
        <v>724</v>
      </c>
      <c r="I85" s="430"/>
      <c r="J85" s="408">
        <f>J81-SUM(J82:J83)+J84</f>
        <v>58056933085.67395</v>
      </c>
      <c r="M85" s="330"/>
      <c r="N85" s="323" t="s">
        <v>297</v>
      </c>
      <c r="O85" s="605">
        <f>$Q$8</f>
        <v>300975269200</v>
      </c>
      <c r="R85" s="399"/>
      <c r="S85" s="399"/>
      <c r="T85" s="399">
        <f>$Q$6-T86</f>
        <v>300031045240</v>
      </c>
    </row>
    <row r="86" spans="1:22" x14ac:dyDescent="0.3">
      <c r="C86" s="330" t="s">
        <v>199</v>
      </c>
      <c r="D86" s="323" t="s">
        <v>444</v>
      </c>
      <c r="F86" s="399">
        <f>G20</f>
        <v>89400000000</v>
      </c>
      <c r="G86" s="333"/>
      <c r="H86" s="430" t="s">
        <v>92</v>
      </c>
      <c r="I86" s="430"/>
      <c r="J86" s="408">
        <f>F88</f>
        <v>58056933085.67395</v>
      </c>
      <c r="N86" s="323" t="s">
        <v>499</v>
      </c>
      <c r="O86" s="605">
        <f>$Q$7</f>
        <v>13848618080</v>
      </c>
      <c r="R86" s="399"/>
      <c r="T86" s="399">
        <f>O86+Q80</f>
        <v>14792842040</v>
      </c>
    </row>
    <row r="87" spans="1:22" x14ac:dyDescent="0.3">
      <c r="C87" s="330"/>
      <c r="D87" s="323"/>
      <c r="F87" s="399"/>
      <c r="G87" s="333"/>
      <c r="H87" s="430" t="s">
        <v>492</v>
      </c>
      <c r="I87" s="430"/>
      <c r="J87" s="683">
        <f>J85-J86</f>
        <v>0</v>
      </c>
      <c r="L87" s="576"/>
      <c r="M87" s="684"/>
      <c r="N87" s="323" t="s">
        <v>500</v>
      </c>
      <c r="O87" s="685">
        <v>12904394120</v>
      </c>
      <c r="R87" s="399"/>
      <c r="T87" s="399">
        <f>O87+T82</f>
        <v>14792842040</v>
      </c>
    </row>
    <row r="88" spans="1:22" x14ac:dyDescent="0.3">
      <c r="D88" s="323" t="s">
        <v>92</v>
      </c>
      <c r="F88" s="660">
        <f>F85-F86</f>
        <v>58056933085.67395</v>
      </c>
      <c r="L88" s="686"/>
      <c r="M88" s="684"/>
      <c r="N88" s="333" t="s">
        <v>721</v>
      </c>
      <c r="O88" s="687"/>
      <c r="P88" s="687"/>
      <c r="Q88" s="687"/>
      <c r="R88" s="688"/>
      <c r="S88" s="333"/>
      <c r="T88" s="688">
        <f>T86-T87</f>
        <v>0</v>
      </c>
    </row>
    <row r="89" spans="1:22" x14ac:dyDescent="0.3">
      <c r="B89" s="689"/>
      <c r="C89" s="330" t="s">
        <v>199</v>
      </c>
      <c r="D89" s="323" t="s">
        <v>100</v>
      </c>
      <c r="F89" s="399">
        <f>J65</f>
        <v>58056933085.67395</v>
      </c>
      <c r="L89" s="686"/>
      <c r="M89" s="684"/>
    </row>
    <row r="90" spans="1:22" x14ac:dyDescent="0.3">
      <c r="B90" s="689"/>
      <c r="D90" s="323" t="s">
        <v>492</v>
      </c>
      <c r="F90" s="359">
        <f>F88-F89</f>
        <v>0</v>
      </c>
      <c r="G90" s="690" t="s">
        <v>723</v>
      </c>
      <c r="I90" s="691" t="s">
        <v>101</v>
      </c>
      <c r="M90" s="692"/>
      <c r="N90" s="693" t="s">
        <v>319</v>
      </c>
      <c r="P90" s="694">
        <f>G37*0</f>
        <v>0</v>
      </c>
    </row>
    <row r="91" spans="1:22" x14ac:dyDescent="0.3">
      <c r="B91" s="689"/>
      <c r="D91" s="323"/>
      <c r="H91" s="323" t="s">
        <v>269</v>
      </c>
      <c r="J91" s="399">
        <f>F60</f>
        <v>383000000000</v>
      </c>
      <c r="M91" s="692"/>
    </row>
    <row r="92" spans="1:22" x14ac:dyDescent="0.3">
      <c r="B92" s="689" t="s">
        <v>309</v>
      </c>
      <c r="D92" s="323"/>
      <c r="F92" s="695" t="s">
        <v>162</v>
      </c>
      <c r="G92" s="341" t="s">
        <v>199</v>
      </c>
      <c r="H92" s="323" t="s">
        <v>295</v>
      </c>
      <c r="J92" s="399">
        <f>J60</f>
        <v>300031045240</v>
      </c>
      <c r="K92" s="396"/>
      <c r="M92" s="692"/>
      <c r="O92" s="696" t="s">
        <v>310</v>
      </c>
      <c r="P92" s="697" t="s">
        <v>306</v>
      </c>
      <c r="R92" s="696" t="str">
        <f>O92</f>
        <v>2021.06.</v>
      </c>
    </row>
    <row r="93" spans="1:22" x14ac:dyDescent="0.3">
      <c r="D93" s="333" t="s">
        <v>450</v>
      </c>
      <c r="E93" s="333"/>
      <c r="F93" s="698">
        <f>J70</f>
        <v>2795545741.810688</v>
      </c>
      <c r="G93" s="341" t="s">
        <v>199</v>
      </c>
      <c r="H93" s="323" t="s">
        <v>314</v>
      </c>
      <c r="K93" s="396"/>
      <c r="O93" s="699" t="s">
        <v>490</v>
      </c>
      <c r="P93" s="447" t="s">
        <v>130</v>
      </c>
      <c r="R93" s="699" t="s">
        <v>296</v>
      </c>
      <c r="S93" s="699" t="s">
        <v>313</v>
      </c>
      <c r="T93" s="699" t="s">
        <v>308</v>
      </c>
      <c r="V93" s="700" t="s">
        <v>532</v>
      </c>
    </row>
    <row r="94" spans="1:22" x14ac:dyDescent="0.3">
      <c r="C94" s="330" t="s">
        <v>186</v>
      </c>
      <c r="D94" s="333" t="s">
        <v>506</v>
      </c>
      <c r="E94" s="333"/>
      <c r="F94" s="698">
        <f>J75</f>
        <v>74831215885.67395</v>
      </c>
      <c r="H94" s="401" t="str">
        <f>C61</f>
        <v>매각부대비용</v>
      </c>
      <c r="J94" s="399">
        <f>F61</f>
        <v>396400000</v>
      </c>
      <c r="N94" s="323" t="s">
        <v>547</v>
      </c>
      <c r="O94" s="648">
        <v>17517833866</v>
      </c>
      <c r="P94" s="649">
        <v>19881321203</v>
      </c>
      <c r="R94" s="701">
        <f>O94+O96-O99-P90</f>
        <v>15017642639</v>
      </c>
      <c r="S94" s="702">
        <f>R94+T79-O79</f>
        <v>16388891821.810688</v>
      </c>
      <c r="T94" s="703">
        <f>S94-T83</f>
        <v>13593346080</v>
      </c>
      <c r="V94" s="407">
        <f>SUM(V102,V106)-SUM(V95:V96)</f>
        <v>26064109100</v>
      </c>
    </row>
    <row r="95" spans="1:22" x14ac:dyDescent="0.3">
      <c r="A95" s="399"/>
      <c r="D95" s="333" t="s">
        <v>201</v>
      </c>
      <c r="E95" s="333"/>
      <c r="F95" s="610">
        <f>SUM(F93:F94)</f>
        <v>77626761627.484634</v>
      </c>
      <c r="H95" s="401" t="str">
        <f>C67</f>
        <v>매각기본수수료</v>
      </c>
      <c r="I95" s="399"/>
      <c r="J95" s="399">
        <f>F67</f>
        <v>1915000000</v>
      </c>
      <c r="N95" s="323" t="s">
        <v>127</v>
      </c>
      <c r="O95" s="648">
        <v>300975269200</v>
      </c>
      <c r="P95" s="649">
        <v>301919493160</v>
      </c>
      <c r="R95" s="399">
        <f>O95</f>
        <v>300975269200</v>
      </c>
      <c r="S95" s="704">
        <f>R95-(T80-O80)</f>
        <v>300031045240</v>
      </c>
      <c r="T95" s="399">
        <f>S95</f>
        <v>300031045240</v>
      </c>
      <c r="V95" s="705">
        <f>P95</f>
        <v>301919493160</v>
      </c>
    </row>
    <row r="96" spans="1:22" x14ac:dyDescent="0.3">
      <c r="D96" s="333"/>
      <c r="E96" s="333"/>
      <c r="F96" s="698"/>
      <c r="H96" s="401" t="str">
        <f>C68</f>
        <v>매각성과수수료</v>
      </c>
      <c r="J96" s="399">
        <f>F76</f>
        <v>5826338874.3260498</v>
      </c>
      <c r="N96" s="323" t="s">
        <v>510</v>
      </c>
      <c r="O96" s="648">
        <v>1127480162</v>
      </c>
      <c r="P96" s="649">
        <v>1096565515</v>
      </c>
      <c r="R96" s="701"/>
      <c r="S96" s="706"/>
      <c r="T96" s="651"/>
      <c r="V96" s="705">
        <f>-O60</f>
        <v>1981440760</v>
      </c>
    </row>
    <row r="97" spans="1:28" x14ac:dyDescent="0.3">
      <c r="D97" s="333" t="s">
        <v>299</v>
      </c>
      <c r="F97" s="605">
        <f>J101</f>
        <v>58056933085.67395</v>
      </c>
      <c r="G97" s="341" t="s">
        <v>199</v>
      </c>
      <c r="H97" s="323" t="s">
        <v>471</v>
      </c>
      <c r="J97" s="399">
        <f>J64</f>
        <v>1981440760</v>
      </c>
      <c r="N97" s="401" t="s">
        <v>511</v>
      </c>
      <c r="O97" s="707">
        <f>SUM(O94:O96)</f>
        <v>319620583228</v>
      </c>
      <c r="P97" s="683">
        <f>SUM(P94:P96)</f>
        <v>322897379878</v>
      </c>
      <c r="R97" s="707">
        <f>SUM(R94:R96)</f>
        <v>315992911839</v>
      </c>
      <c r="S97" s="707">
        <f>SUM(S94:S96)</f>
        <v>316419937061.81067</v>
      </c>
      <c r="T97" s="707">
        <f>SUM(T94:T96)</f>
        <v>313624391320</v>
      </c>
      <c r="V97" s="708">
        <f>SUM(V94:V96)</f>
        <v>329965043020</v>
      </c>
    </row>
    <row r="98" spans="1:28" x14ac:dyDescent="0.3">
      <c r="D98" s="709" t="str">
        <f>H105</f>
        <v>B종 종류주 미지급배당분</v>
      </c>
      <c r="E98" s="710"/>
      <c r="F98" s="711">
        <f>J105</f>
        <v>2673796928</v>
      </c>
      <c r="G98" s="341" t="s">
        <v>199</v>
      </c>
      <c r="H98" s="323" t="s">
        <v>301</v>
      </c>
      <c r="J98" s="399">
        <f>T86</f>
        <v>14792842040</v>
      </c>
      <c r="O98" s="333"/>
      <c r="P98" s="430"/>
      <c r="V98" s="431"/>
    </row>
    <row r="99" spans="1:28" x14ac:dyDescent="0.3">
      <c r="D99" s="709" t="str">
        <f>H106</f>
        <v>정관기준 Capital gain배당</v>
      </c>
      <c r="E99" s="710"/>
      <c r="F99" s="711">
        <f>J106</f>
        <v>55383136157.67395</v>
      </c>
      <c r="G99" s="341" t="s">
        <v>199</v>
      </c>
      <c r="H99" s="323" t="s">
        <v>719</v>
      </c>
      <c r="J99" s="399">
        <f>J63</f>
        <v>0</v>
      </c>
      <c r="N99" s="323" t="s">
        <v>516</v>
      </c>
      <c r="O99" s="648">
        <v>3627671389</v>
      </c>
      <c r="P99" s="649">
        <v>3760669619</v>
      </c>
      <c r="R99" s="712">
        <v>0</v>
      </c>
      <c r="S99" s="399">
        <f t="shared" ref="S99:T101" si="18">R99</f>
        <v>0</v>
      </c>
      <c r="T99" s="399">
        <f t="shared" si="18"/>
        <v>0</v>
      </c>
      <c r="V99" s="431"/>
    </row>
    <row r="100" spans="1:28" x14ac:dyDescent="0.3">
      <c r="D100" s="333" t="s">
        <v>312</v>
      </c>
      <c r="F100" s="399">
        <f>F95-F97</f>
        <v>19569828541.810684</v>
      </c>
      <c r="G100" s="341" t="s">
        <v>199</v>
      </c>
      <c r="H100" s="323" t="s">
        <v>540</v>
      </c>
      <c r="J100" s="399">
        <v>0</v>
      </c>
      <c r="N100" s="323" t="s">
        <v>523</v>
      </c>
      <c r="O100" s="648">
        <v>225866000000</v>
      </c>
      <c r="P100" s="649">
        <v>225866000000</v>
      </c>
      <c r="R100" s="399">
        <f>O100</f>
        <v>225866000000</v>
      </c>
      <c r="S100" s="399">
        <f t="shared" si="18"/>
        <v>225866000000</v>
      </c>
      <c r="T100" s="713">
        <f t="shared" si="18"/>
        <v>225866000000</v>
      </c>
      <c r="V100" s="705">
        <f>P100</f>
        <v>225866000000</v>
      </c>
    </row>
    <row r="101" spans="1:28" x14ac:dyDescent="0.3">
      <c r="D101" s="714" t="s">
        <v>438</v>
      </c>
      <c r="E101" s="715">
        <f>-$H$30</f>
        <v>64400000000</v>
      </c>
      <c r="F101" s="716">
        <f>MIN(E101,F$100)</f>
        <v>19569828541.810684</v>
      </c>
      <c r="H101" s="323" t="s">
        <v>299</v>
      </c>
      <c r="J101" s="717">
        <f>J91-SUM(J92:J100)</f>
        <v>58056933085.67395</v>
      </c>
      <c r="N101" s="323" t="s">
        <v>489</v>
      </c>
      <c r="O101" s="648">
        <v>15132674120</v>
      </c>
      <c r="P101" s="649">
        <v>14699043020</v>
      </c>
      <c r="R101" s="399">
        <f>O101</f>
        <v>15132674120</v>
      </c>
      <c r="S101" s="399">
        <f t="shared" si="18"/>
        <v>15132674120</v>
      </c>
      <c r="T101" s="713">
        <f t="shared" si="18"/>
        <v>15132674120</v>
      </c>
      <c r="V101" s="705">
        <f>P101</f>
        <v>14699043020</v>
      </c>
    </row>
    <row r="102" spans="1:28" x14ac:dyDescent="0.3">
      <c r="D102" s="714" t="s">
        <v>470</v>
      </c>
      <c r="E102" s="715">
        <f>-$I$30</f>
        <v>20000000000</v>
      </c>
      <c r="F102" s="716">
        <f>MIN(E102,F$100-SUM(F$101:F101))</f>
        <v>0</v>
      </c>
      <c r="H102" s="513"/>
      <c r="J102" s="399"/>
      <c r="M102" s="686"/>
      <c r="N102" s="401" t="s">
        <v>517</v>
      </c>
      <c r="O102" s="707">
        <f>SUM(O99:O101)</f>
        <v>244626345509</v>
      </c>
      <c r="P102" s="683">
        <f>SUM(P99:P101)</f>
        <v>244325712639</v>
      </c>
      <c r="R102" s="359">
        <f>SUM(R99:R101)</f>
        <v>240998674120</v>
      </c>
      <c r="S102" s="359">
        <f>SUM(S99:S101)</f>
        <v>240998674120</v>
      </c>
      <c r="T102" s="359">
        <f>SUM(T99:T101)</f>
        <v>240998674120</v>
      </c>
      <c r="V102" s="718">
        <f>SUM(V99:V101)</f>
        <v>240565043020</v>
      </c>
    </row>
    <row r="103" spans="1:28" x14ac:dyDescent="0.3">
      <c r="D103" s="714" t="s">
        <v>151</v>
      </c>
      <c r="E103" s="715">
        <f>-$J$30</f>
        <v>5000000000</v>
      </c>
      <c r="F103" s="716">
        <f>MIN(E103,F$100-SUM(F$101:F102))</f>
        <v>0</v>
      </c>
      <c r="G103" s="719"/>
      <c r="H103" s="513"/>
      <c r="J103" s="399"/>
      <c r="M103" s="686"/>
      <c r="N103" s="323" t="s">
        <v>203</v>
      </c>
      <c r="O103" s="648">
        <v>22350000000</v>
      </c>
      <c r="P103" s="649">
        <v>22350000000</v>
      </c>
      <c r="R103" s="399">
        <f>O103</f>
        <v>22350000000</v>
      </c>
      <c r="S103" s="399">
        <f>R103</f>
        <v>22350000000</v>
      </c>
      <c r="T103" s="399">
        <f>S103</f>
        <v>22350000000</v>
      </c>
      <c r="V103" s="705">
        <f>P103</f>
        <v>22350000000</v>
      </c>
    </row>
    <row r="104" spans="1:28" x14ac:dyDescent="0.3">
      <c r="D104" s="714" t="s">
        <v>201</v>
      </c>
      <c r="E104" s="715">
        <f>SUM(E101:E103)</f>
        <v>89400000000</v>
      </c>
      <c r="F104" s="720"/>
      <c r="H104" s="513"/>
      <c r="J104" s="399"/>
      <c r="M104" s="686"/>
      <c r="N104" s="323" t="s">
        <v>537</v>
      </c>
      <c r="O104" s="648">
        <v>65068559240</v>
      </c>
      <c r="P104" s="649">
        <v>65068559240</v>
      </c>
      <c r="R104" s="399">
        <f>O104</f>
        <v>65068559240</v>
      </c>
      <c r="S104" s="399">
        <f>R104</f>
        <v>65068559240</v>
      </c>
      <c r="T104" s="399">
        <f>S104</f>
        <v>65068559240</v>
      </c>
      <c r="V104" s="705">
        <f>O59</f>
        <v>67050000000</v>
      </c>
    </row>
    <row r="105" spans="1:28" x14ac:dyDescent="0.3">
      <c r="B105" s="689" t="s">
        <v>491</v>
      </c>
      <c r="D105" s="323"/>
      <c r="G105" s="341" t="s">
        <v>199</v>
      </c>
      <c r="H105" s="323" t="str">
        <f>L27</f>
        <v>B종 종류주 미지급배당분</v>
      </c>
      <c r="J105" s="399">
        <f>L42</f>
        <v>2673796928</v>
      </c>
      <c r="N105" s="323" t="s">
        <v>541</v>
      </c>
      <c r="O105" s="648">
        <v>-12424321521</v>
      </c>
      <c r="P105" s="649">
        <v>-8846892001</v>
      </c>
      <c r="R105" s="721">
        <f>O105-P90</f>
        <v>-12424321521</v>
      </c>
      <c r="S105" s="722">
        <f>R105+(T81-O81)</f>
        <v>-11997296298.189312</v>
      </c>
      <c r="T105" s="722">
        <f>S105-T83</f>
        <v>-14792842040</v>
      </c>
      <c r="V105" s="431"/>
    </row>
    <row r="106" spans="1:28" x14ac:dyDescent="0.3">
      <c r="D106" s="323" t="s">
        <v>444</v>
      </c>
      <c r="F106" s="399">
        <f>G20</f>
        <v>89400000000</v>
      </c>
      <c r="H106" s="323" t="s">
        <v>103</v>
      </c>
      <c r="J106" s="723">
        <f>J101-J105</f>
        <v>55383136157.67395</v>
      </c>
      <c r="N106" s="401" t="s">
        <v>496</v>
      </c>
      <c r="O106" s="707">
        <f>SUM(O103:O105)</f>
        <v>74994237719</v>
      </c>
      <c r="P106" s="683">
        <f>SUM(P103:P105)</f>
        <v>78571667239</v>
      </c>
      <c r="R106" s="707">
        <f>SUM(R103:R105)</f>
        <v>74994237719</v>
      </c>
      <c r="S106" s="707">
        <f>SUM(S103:S105)</f>
        <v>75421262941.810684</v>
      </c>
      <c r="T106" s="707">
        <f>SUM(T103:T105)</f>
        <v>72625717200</v>
      </c>
      <c r="V106" s="708">
        <f>SUM(V103:V105)</f>
        <v>89400000000</v>
      </c>
      <c r="W106" s="333"/>
      <c r="X106" s="333"/>
      <c r="Y106" s="333"/>
      <c r="Z106" s="333"/>
      <c r="AA106" s="333"/>
      <c r="AB106" s="333"/>
    </row>
    <row r="107" spans="1:28" x14ac:dyDescent="0.3">
      <c r="C107" s="330" t="s">
        <v>199</v>
      </c>
      <c r="D107" s="323" t="str">
        <f>H62</f>
        <v>누적 초과배당액</v>
      </c>
      <c r="F107" s="399">
        <f>J62</f>
        <v>14792842040</v>
      </c>
      <c r="J107" s="399"/>
      <c r="N107" s="724" t="s">
        <v>315</v>
      </c>
      <c r="O107" s="605">
        <f>SUM(O102,O106)-O97</f>
        <v>0</v>
      </c>
      <c r="P107" s="634">
        <f>SUM(P102,P106)-P97</f>
        <v>0</v>
      </c>
      <c r="R107" s="605">
        <f>SUM(R102,R106)-R97</f>
        <v>0</v>
      </c>
      <c r="S107" s="605">
        <f>SUM(S102,S106)-S97</f>
        <v>0</v>
      </c>
      <c r="T107" s="605">
        <f>SUM(T102,T106)-T97</f>
        <v>0</v>
      </c>
      <c r="V107" s="605">
        <f>SUM(V102,V106)-V97</f>
        <v>0</v>
      </c>
    </row>
    <row r="108" spans="1:28" x14ac:dyDescent="0.3">
      <c r="C108" s="330" t="s">
        <v>199</v>
      </c>
      <c r="D108" s="323" t="str">
        <f>H63</f>
        <v>누적 자본잉여금 감액배당</v>
      </c>
      <c r="F108" s="399">
        <f>J63</f>
        <v>0</v>
      </c>
      <c r="H108" s="725" t="str">
        <f>H45</f>
        <v>A종종류주</v>
      </c>
      <c r="I108" s="726">
        <v>0.2</v>
      </c>
      <c r="J108" s="727">
        <f>I108*J$106</f>
        <v>11076627231.53479</v>
      </c>
      <c r="N108" s="396"/>
      <c r="O108" s="399"/>
      <c r="P108" s="399"/>
      <c r="Q108" s="399"/>
      <c r="S108" s="605"/>
      <c r="T108" s="605"/>
    </row>
    <row r="109" spans="1:28" x14ac:dyDescent="0.3">
      <c r="A109" s="399"/>
      <c r="C109" s="330" t="s">
        <v>199</v>
      </c>
      <c r="D109" s="323" t="str">
        <f>H64</f>
        <v>주식발행비용</v>
      </c>
      <c r="F109" s="399">
        <f>J64</f>
        <v>1981440760</v>
      </c>
      <c r="H109" s="725" t="str">
        <f>I45</f>
        <v>B종종류주</v>
      </c>
      <c r="I109" s="726">
        <v>0.55000000000000004</v>
      </c>
      <c r="J109" s="727">
        <f>I109*J$106</f>
        <v>30460724886.720676</v>
      </c>
    </row>
    <row r="110" spans="1:28" x14ac:dyDescent="0.3">
      <c r="D110" s="323" t="s">
        <v>202</v>
      </c>
      <c r="F110" s="660">
        <f>F106-SUM(F107:F109)</f>
        <v>72625717200</v>
      </c>
      <c r="G110" s="431"/>
      <c r="H110" s="725" t="str">
        <f>J45</f>
        <v>보통주</v>
      </c>
      <c r="I110" s="728">
        <f>1-SUM(I108:I109)</f>
        <v>0.25</v>
      </c>
      <c r="J110" s="727">
        <f>I110*J$106</f>
        <v>13845784039.418488</v>
      </c>
    </row>
    <row r="111" spans="1:28" x14ac:dyDescent="0.3">
      <c r="C111" s="330" t="s">
        <v>186</v>
      </c>
      <c r="D111" s="323" t="s">
        <v>325</v>
      </c>
      <c r="F111" s="729"/>
      <c r="G111" s="633"/>
      <c r="H111" s="725" t="str">
        <f>H106</f>
        <v>정관기준 Capital gain배당</v>
      </c>
      <c r="J111" s="723">
        <f>SUM(J108:J110)</f>
        <v>55383136157.67395</v>
      </c>
    </row>
    <row r="112" spans="1:28" x14ac:dyDescent="0.3">
      <c r="A112" s="333"/>
      <c r="D112" s="323" t="s">
        <v>491</v>
      </c>
      <c r="F112" s="621">
        <f>SUM(F110:F111)</f>
        <v>72625717200</v>
      </c>
      <c r="G112" s="333"/>
      <c r="H112" s="698"/>
      <c r="I112" s="698"/>
      <c r="J112" s="698"/>
      <c r="K112" s="333"/>
      <c r="V112" s="333"/>
    </row>
    <row r="113" spans="1:16384" x14ac:dyDescent="0.3">
      <c r="A113" s="333"/>
      <c r="B113" s="333"/>
      <c r="C113" s="333"/>
      <c r="D113" s="323"/>
      <c r="H113" s="698"/>
      <c r="I113" s="698"/>
      <c r="J113" s="698"/>
      <c r="K113" s="333"/>
      <c r="V113" s="333"/>
    </row>
    <row r="114" spans="1:16384" x14ac:dyDescent="0.3">
      <c r="A114" s="333"/>
      <c r="B114" s="333"/>
      <c r="C114" s="333"/>
      <c r="D114" s="714" t="s">
        <v>438</v>
      </c>
      <c r="E114" s="715">
        <f>E101-F101</f>
        <v>44830171458.189316</v>
      </c>
      <c r="F114" s="716">
        <f>MIN(E114,F$112)</f>
        <v>44830171458.189316</v>
      </c>
      <c r="G114" s="730" t="s">
        <v>528</v>
      </c>
      <c r="H114" s="698"/>
      <c r="I114" s="698"/>
      <c r="J114" s="698"/>
      <c r="K114" s="333"/>
      <c r="V114" s="333"/>
    </row>
    <row r="115" spans="1:16384" x14ac:dyDescent="0.3">
      <c r="A115" s="333"/>
      <c r="B115" s="333"/>
      <c r="C115" s="333"/>
      <c r="D115" s="714" t="s">
        <v>470</v>
      </c>
      <c r="E115" s="715">
        <f>E102-F102</f>
        <v>20000000000</v>
      </c>
      <c r="F115" s="716">
        <f>MIN(E115,F$112-SUM(F$114:F114))</f>
        <v>20000000000</v>
      </c>
      <c r="G115" s="333"/>
      <c r="H115" s="698"/>
      <c r="I115" s="698"/>
      <c r="J115" s="698"/>
      <c r="K115" s="333"/>
      <c r="V115" s="333"/>
    </row>
    <row r="116" spans="1:16384" x14ac:dyDescent="0.3">
      <c r="A116" s="333"/>
      <c r="B116" s="333"/>
      <c r="C116" s="333"/>
      <c r="D116" s="714" t="s">
        <v>151</v>
      </c>
      <c r="E116" s="715">
        <f>E103-F103</f>
        <v>5000000000</v>
      </c>
      <c r="F116" s="716">
        <f>MIN(E116,F$112-SUM(F$114:F115))</f>
        <v>5000000000</v>
      </c>
      <c r="G116" s="333"/>
      <c r="H116" s="698"/>
      <c r="I116" s="698"/>
      <c r="J116" s="698"/>
      <c r="K116" s="333"/>
      <c r="V116" s="333"/>
    </row>
    <row r="117" spans="1:16384" x14ac:dyDescent="0.3">
      <c r="A117" s="333"/>
      <c r="B117" s="333"/>
      <c r="C117" s="333"/>
      <c r="D117" s="714" t="s">
        <v>201</v>
      </c>
      <c r="E117" s="731">
        <f>SUM(E114:E116)</f>
        <v>69830171458.189316</v>
      </c>
      <c r="F117" s="732">
        <f>SUM(F114:F116)</f>
        <v>69830171458.189316</v>
      </c>
      <c r="G117" s="333"/>
      <c r="H117" s="698"/>
      <c r="I117" s="698"/>
      <c r="J117" s="698"/>
      <c r="K117" s="333"/>
      <c r="V117" s="333"/>
    </row>
    <row r="118" spans="1:16384" x14ac:dyDescent="0.3">
      <c r="A118" s="333"/>
      <c r="B118" s="333"/>
      <c r="C118" s="333"/>
      <c r="D118" s="323" t="s">
        <v>474</v>
      </c>
      <c r="E118" s="333"/>
      <c r="F118" s="698">
        <f>F112-F117</f>
        <v>2795545741.8106842</v>
      </c>
      <c r="G118" s="730" t="s">
        <v>95</v>
      </c>
      <c r="H118" s="698"/>
      <c r="I118" s="698"/>
      <c r="J118" s="698"/>
      <c r="K118" s="333"/>
      <c r="V118" s="333"/>
    </row>
    <row r="119" spans="1:16384" x14ac:dyDescent="0.3">
      <c r="A119" s="333"/>
      <c r="B119" s="333"/>
      <c r="C119" s="333"/>
      <c r="D119" s="323"/>
      <c r="E119" s="333"/>
      <c r="F119" s="698"/>
      <c r="G119" s="730"/>
      <c r="H119" s="698"/>
      <c r="I119" s="698"/>
      <c r="J119" s="698"/>
      <c r="K119" s="333"/>
      <c r="V119" s="333"/>
    </row>
    <row r="120" spans="1:16384" x14ac:dyDescent="0.3">
      <c r="A120" s="333"/>
      <c r="B120" s="333"/>
      <c r="C120" s="333"/>
      <c r="D120" s="323"/>
      <c r="E120" s="333"/>
      <c r="F120" s="698"/>
      <c r="G120" s="730"/>
      <c r="H120" s="698"/>
      <c r="I120" s="698"/>
      <c r="J120" s="698"/>
      <c r="K120" s="333"/>
      <c r="V120" s="333"/>
    </row>
    <row r="121" spans="1:16384" x14ac:dyDescent="0.3">
      <c r="A121" s="333"/>
      <c r="B121" s="333"/>
      <c r="C121" s="333"/>
      <c r="D121" s="633"/>
      <c r="E121" s="333"/>
      <c r="F121" s="333"/>
      <c r="G121" s="333"/>
      <c r="H121" s="698"/>
      <c r="I121" s="698"/>
      <c r="J121" s="698"/>
      <c r="K121" s="333"/>
      <c r="V121" s="333"/>
    </row>
    <row r="122" spans="1:16384" x14ac:dyDescent="0.3">
      <c r="B122" s="733" t="s">
        <v>109</v>
      </c>
      <c r="C122" s="354"/>
      <c r="D122" s="334"/>
      <c r="E122" s="354"/>
      <c r="F122" s="354"/>
      <c r="G122" s="354"/>
      <c r="H122" s="354"/>
      <c r="I122" s="354"/>
      <c r="J122" s="354"/>
    </row>
    <row r="123" spans="1:16384" x14ac:dyDescent="0.3">
      <c r="A123" s="323"/>
      <c r="B123" s="323"/>
      <c r="C123" s="323"/>
      <c r="D123" s="734" t="s">
        <v>188</v>
      </c>
      <c r="E123" s="734" t="s">
        <v>122</v>
      </c>
      <c r="F123" s="734" t="s">
        <v>121</v>
      </c>
      <c r="G123" s="734" t="s">
        <v>162</v>
      </c>
      <c r="H123" s="735" t="s">
        <v>718</v>
      </c>
      <c r="I123" s="736"/>
      <c r="J123" s="323"/>
      <c r="K123" s="323"/>
      <c r="M123" s="323"/>
      <c r="N123" s="323"/>
      <c r="O123" s="323"/>
      <c r="P123" s="323"/>
      <c r="Q123" s="323"/>
      <c r="R123" s="323"/>
      <c r="S123" s="323"/>
      <c r="T123" s="323"/>
      <c r="U123" s="323"/>
      <c r="V123" s="323"/>
      <c r="W123" s="323"/>
      <c r="X123" s="323"/>
      <c r="Y123" s="323"/>
      <c r="Z123" s="323"/>
      <c r="AA123" s="323"/>
      <c r="AB123" s="323"/>
      <c r="AC123" s="323"/>
      <c r="AD123" s="323"/>
      <c r="AE123" s="323"/>
      <c r="AF123" s="323"/>
      <c r="AG123" s="323"/>
      <c r="AH123" s="323"/>
      <c r="AI123" s="323"/>
      <c r="AJ123" s="323"/>
      <c r="AK123" s="323"/>
      <c r="AL123" s="323"/>
      <c r="AM123" s="323"/>
      <c r="AN123" s="323"/>
      <c r="AO123" s="323"/>
      <c r="AP123" s="323"/>
      <c r="AQ123" s="323"/>
      <c r="AR123" s="323"/>
      <c r="AS123" s="323"/>
      <c r="AT123" s="323"/>
      <c r="AU123" s="323"/>
      <c r="AV123" s="323"/>
      <c r="AW123" s="323"/>
      <c r="AX123" s="323"/>
      <c r="AY123" s="323"/>
      <c r="AZ123" s="323"/>
      <c r="BA123" s="323"/>
      <c r="BB123" s="323"/>
      <c r="BC123" s="323"/>
      <c r="BD123" s="323"/>
      <c r="BE123" s="323"/>
      <c r="BF123" s="323"/>
      <c r="BG123" s="323"/>
      <c r="BH123" s="323"/>
      <c r="BI123" s="323"/>
      <c r="BJ123" s="323"/>
      <c r="BK123" s="323"/>
      <c r="BL123" s="323"/>
      <c r="BM123" s="323"/>
      <c r="BN123" s="323"/>
      <c r="BO123" s="323"/>
      <c r="BP123" s="323"/>
      <c r="BQ123" s="323"/>
      <c r="BR123" s="323"/>
      <c r="BS123" s="323"/>
      <c r="BT123" s="323"/>
      <c r="BU123" s="323"/>
      <c r="BV123" s="323"/>
      <c r="BW123" s="323"/>
      <c r="BX123" s="323"/>
      <c r="BY123" s="323"/>
      <c r="BZ123" s="323"/>
      <c r="CA123" s="323"/>
      <c r="CB123" s="323"/>
      <c r="CC123" s="323"/>
      <c r="CD123" s="323"/>
      <c r="CE123" s="323"/>
      <c r="CF123" s="323"/>
      <c r="CG123" s="323"/>
      <c r="CH123" s="323"/>
      <c r="CI123" s="323"/>
      <c r="CJ123" s="323"/>
      <c r="CK123" s="323"/>
      <c r="CL123" s="323"/>
      <c r="CM123" s="323"/>
      <c r="CN123" s="323"/>
      <c r="CO123" s="323"/>
      <c r="CP123" s="323"/>
      <c r="CQ123" s="323"/>
      <c r="CR123" s="323"/>
      <c r="CS123" s="323"/>
      <c r="CT123" s="323"/>
      <c r="CU123" s="323"/>
      <c r="CV123" s="323"/>
      <c r="CW123" s="323"/>
      <c r="CX123" s="323"/>
      <c r="CY123" s="323"/>
      <c r="CZ123" s="323"/>
      <c r="DA123" s="323"/>
      <c r="DB123" s="323"/>
      <c r="DC123" s="323"/>
      <c r="DD123" s="323"/>
      <c r="DE123" s="323"/>
      <c r="DF123" s="323"/>
      <c r="DG123" s="323"/>
      <c r="DH123" s="323"/>
      <c r="DI123" s="323"/>
      <c r="DJ123" s="323"/>
      <c r="DK123" s="323"/>
      <c r="DL123" s="323"/>
      <c r="DM123" s="323"/>
      <c r="DN123" s="323"/>
      <c r="DO123" s="323"/>
      <c r="DP123" s="323"/>
      <c r="DQ123" s="323"/>
      <c r="DR123" s="323"/>
      <c r="DS123" s="323"/>
      <c r="DT123" s="323"/>
      <c r="DU123" s="323"/>
      <c r="DV123" s="323"/>
      <c r="DW123" s="323"/>
      <c r="DX123" s="323"/>
      <c r="DY123" s="323"/>
      <c r="DZ123" s="323"/>
      <c r="EA123" s="323"/>
      <c r="EB123" s="323"/>
      <c r="EC123" s="323"/>
      <c r="ED123" s="323"/>
      <c r="EE123" s="323"/>
      <c r="EF123" s="323"/>
      <c r="EG123" s="323"/>
      <c r="EH123" s="323"/>
      <c r="EI123" s="323"/>
      <c r="EJ123" s="323"/>
      <c r="EK123" s="323"/>
      <c r="EL123" s="323"/>
      <c r="EM123" s="323"/>
      <c r="EN123" s="323"/>
      <c r="EO123" s="323"/>
      <c r="EP123" s="323"/>
      <c r="EQ123" s="323"/>
      <c r="ER123" s="323"/>
      <c r="ES123" s="323"/>
      <c r="ET123" s="323"/>
      <c r="EU123" s="323"/>
      <c r="EV123" s="323"/>
      <c r="EW123" s="323"/>
      <c r="EX123" s="323"/>
      <c r="EY123" s="323"/>
      <c r="EZ123" s="323"/>
      <c r="FA123" s="323"/>
      <c r="FB123" s="323"/>
      <c r="FC123" s="323"/>
      <c r="FD123" s="323"/>
      <c r="FE123" s="323"/>
      <c r="FF123" s="323"/>
      <c r="FG123" s="323"/>
      <c r="FH123" s="323"/>
      <c r="FI123" s="323"/>
      <c r="FJ123" s="323"/>
      <c r="FK123" s="323"/>
      <c r="FL123" s="323"/>
      <c r="FM123" s="323"/>
      <c r="FN123" s="323"/>
      <c r="FO123" s="323"/>
      <c r="FP123" s="323"/>
      <c r="FQ123" s="323"/>
      <c r="FR123" s="323"/>
      <c r="FS123" s="323"/>
      <c r="FT123" s="323"/>
      <c r="FU123" s="323"/>
      <c r="FV123" s="323"/>
      <c r="FW123" s="323"/>
      <c r="FX123" s="323"/>
      <c r="FY123" s="323"/>
      <c r="FZ123" s="323"/>
      <c r="GA123" s="323"/>
      <c r="GB123" s="323"/>
      <c r="GC123" s="323"/>
      <c r="GD123" s="323"/>
      <c r="GE123" s="323"/>
      <c r="GF123" s="323"/>
      <c r="GG123" s="323"/>
      <c r="GH123" s="323"/>
      <c r="GI123" s="323"/>
      <c r="GJ123" s="323"/>
      <c r="GK123" s="323"/>
      <c r="GL123" s="323"/>
      <c r="GM123" s="323"/>
      <c r="GN123" s="323"/>
      <c r="GO123" s="323"/>
      <c r="GP123" s="323"/>
      <c r="GQ123" s="323"/>
      <c r="GR123" s="323"/>
      <c r="GS123" s="323"/>
      <c r="GT123" s="323"/>
      <c r="GU123" s="323"/>
      <c r="GV123" s="323"/>
      <c r="GW123" s="323"/>
      <c r="GX123" s="323"/>
      <c r="GY123" s="323"/>
      <c r="GZ123" s="323"/>
      <c r="HA123" s="323"/>
      <c r="HB123" s="323"/>
      <c r="HC123" s="323"/>
      <c r="HD123" s="323"/>
      <c r="HE123" s="323"/>
      <c r="HF123" s="323"/>
      <c r="HG123" s="323"/>
      <c r="HH123" s="323"/>
      <c r="HI123" s="323"/>
      <c r="HJ123" s="323"/>
      <c r="HK123" s="323"/>
      <c r="HL123" s="323"/>
      <c r="HM123" s="323"/>
      <c r="HN123" s="323"/>
      <c r="HO123" s="323"/>
      <c r="HP123" s="323"/>
      <c r="HQ123" s="323"/>
      <c r="HR123" s="323"/>
      <c r="HS123" s="323"/>
      <c r="HT123" s="323"/>
      <c r="HU123" s="323"/>
      <c r="HV123" s="323"/>
      <c r="HW123" s="323"/>
      <c r="HX123" s="323"/>
      <c r="HY123" s="323"/>
      <c r="HZ123" s="323"/>
      <c r="IA123" s="323"/>
      <c r="IB123" s="323"/>
      <c r="IC123" s="323"/>
      <c r="ID123" s="323"/>
      <c r="IE123" s="323"/>
      <c r="IF123" s="323"/>
      <c r="IG123" s="323"/>
      <c r="IH123" s="323"/>
      <c r="II123" s="323"/>
      <c r="IJ123" s="323"/>
      <c r="IK123" s="323"/>
      <c r="IL123" s="323"/>
      <c r="IM123" s="323"/>
      <c r="IN123" s="323"/>
      <c r="IO123" s="323"/>
      <c r="IP123" s="323"/>
      <c r="IQ123" s="323"/>
      <c r="IR123" s="323"/>
      <c r="IS123" s="323"/>
      <c r="IT123" s="323"/>
      <c r="IU123" s="323"/>
      <c r="IV123" s="323"/>
      <c r="IW123" s="323"/>
      <c r="IX123" s="323"/>
      <c r="IY123" s="323"/>
      <c r="IZ123" s="323"/>
      <c r="JA123" s="323"/>
      <c r="JB123" s="323"/>
      <c r="JC123" s="323"/>
      <c r="JD123" s="323"/>
      <c r="JE123" s="323"/>
      <c r="JF123" s="323"/>
      <c r="JG123" s="323"/>
      <c r="JH123" s="323"/>
      <c r="JI123" s="323"/>
      <c r="JJ123" s="323"/>
      <c r="JK123" s="323"/>
      <c r="JL123" s="323"/>
      <c r="JM123" s="323"/>
      <c r="JN123" s="323"/>
      <c r="JO123" s="323"/>
      <c r="JP123" s="323"/>
      <c r="JQ123" s="323"/>
      <c r="JR123" s="323"/>
      <c r="JS123" s="323"/>
      <c r="JT123" s="323"/>
      <c r="JU123" s="323"/>
      <c r="JV123" s="323"/>
      <c r="JW123" s="323"/>
      <c r="JX123" s="323"/>
      <c r="JY123" s="323"/>
      <c r="JZ123" s="323"/>
      <c r="KA123" s="323"/>
      <c r="KB123" s="323"/>
      <c r="KC123" s="323"/>
      <c r="KD123" s="323"/>
      <c r="KE123" s="323"/>
      <c r="KF123" s="323"/>
      <c r="KG123" s="323"/>
      <c r="KH123" s="323"/>
      <c r="KI123" s="323"/>
      <c r="KJ123" s="323"/>
      <c r="KK123" s="323"/>
      <c r="KL123" s="323"/>
      <c r="KM123" s="323"/>
      <c r="KN123" s="323"/>
      <c r="KO123" s="323"/>
      <c r="KP123" s="323"/>
      <c r="KQ123" s="323"/>
      <c r="KR123" s="323"/>
      <c r="KS123" s="323"/>
      <c r="KT123" s="323"/>
      <c r="KU123" s="323"/>
      <c r="KV123" s="323"/>
      <c r="KW123" s="323"/>
      <c r="KX123" s="323"/>
      <c r="KY123" s="323"/>
      <c r="KZ123" s="323"/>
      <c r="LA123" s="323"/>
      <c r="LB123" s="323"/>
      <c r="LC123" s="323"/>
      <c r="LD123" s="323"/>
      <c r="LE123" s="323"/>
      <c r="LF123" s="323"/>
      <c r="LG123" s="323"/>
      <c r="LH123" s="323"/>
      <c r="LI123" s="323"/>
      <c r="LJ123" s="323"/>
      <c r="LK123" s="323"/>
      <c r="LL123" s="323"/>
      <c r="LM123" s="323"/>
      <c r="LN123" s="323"/>
      <c r="LO123" s="323"/>
      <c r="LP123" s="323"/>
      <c r="LQ123" s="323"/>
      <c r="LR123" s="323"/>
      <c r="LS123" s="323"/>
      <c r="LT123" s="323"/>
      <c r="LU123" s="323"/>
      <c r="LV123" s="323"/>
      <c r="LW123" s="323"/>
      <c r="LX123" s="323"/>
      <c r="LY123" s="323"/>
      <c r="LZ123" s="323"/>
      <c r="MA123" s="323"/>
      <c r="MB123" s="323"/>
      <c r="MC123" s="323"/>
      <c r="MD123" s="323"/>
      <c r="ME123" s="323"/>
      <c r="MF123" s="323"/>
      <c r="MG123" s="323"/>
      <c r="MH123" s="323"/>
      <c r="MI123" s="323"/>
      <c r="MJ123" s="323"/>
      <c r="MK123" s="323"/>
      <c r="ML123" s="323"/>
      <c r="MM123" s="323"/>
      <c r="MN123" s="323"/>
      <c r="MO123" s="323"/>
      <c r="MP123" s="323"/>
      <c r="MQ123" s="323"/>
      <c r="MR123" s="323"/>
      <c r="MS123" s="323"/>
      <c r="MT123" s="323"/>
      <c r="MU123" s="323"/>
      <c r="MV123" s="323"/>
      <c r="MW123" s="323"/>
      <c r="MX123" s="323"/>
      <c r="MY123" s="323"/>
      <c r="MZ123" s="323"/>
      <c r="NA123" s="323"/>
      <c r="NB123" s="323"/>
      <c r="NC123" s="323"/>
      <c r="ND123" s="323"/>
      <c r="NE123" s="323"/>
      <c r="NF123" s="323"/>
      <c r="NG123" s="323"/>
      <c r="NH123" s="323"/>
      <c r="NI123" s="323"/>
      <c r="NJ123" s="323"/>
      <c r="NK123" s="323"/>
      <c r="NL123" s="323"/>
      <c r="NM123" s="323"/>
      <c r="NN123" s="323"/>
      <c r="NO123" s="323"/>
      <c r="NP123" s="323"/>
      <c r="NQ123" s="323"/>
      <c r="NR123" s="323"/>
      <c r="NS123" s="323"/>
      <c r="NT123" s="323"/>
      <c r="NU123" s="323"/>
      <c r="NV123" s="323"/>
      <c r="NW123" s="323"/>
      <c r="NX123" s="323"/>
      <c r="NY123" s="323"/>
      <c r="NZ123" s="323"/>
      <c r="OA123" s="323"/>
      <c r="OB123" s="323"/>
      <c r="OC123" s="323"/>
      <c r="OD123" s="323"/>
      <c r="OE123" s="323"/>
      <c r="OF123" s="323"/>
      <c r="OG123" s="323"/>
      <c r="OH123" s="323"/>
      <c r="OI123" s="323"/>
      <c r="OJ123" s="323"/>
      <c r="OK123" s="323"/>
      <c r="OL123" s="323"/>
      <c r="OM123" s="323"/>
      <c r="ON123" s="323"/>
      <c r="OO123" s="323"/>
      <c r="OP123" s="323"/>
      <c r="OQ123" s="323"/>
      <c r="OR123" s="323"/>
      <c r="OS123" s="323"/>
      <c r="OT123" s="323"/>
      <c r="OU123" s="323"/>
      <c r="OV123" s="323"/>
      <c r="OW123" s="323"/>
      <c r="OX123" s="323"/>
      <c r="OY123" s="323"/>
      <c r="OZ123" s="323"/>
      <c r="PA123" s="323"/>
      <c r="PB123" s="323"/>
      <c r="PC123" s="323"/>
      <c r="PD123" s="323"/>
      <c r="PE123" s="323"/>
      <c r="PF123" s="323"/>
      <c r="PG123" s="323"/>
      <c r="PH123" s="323"/>
      <c r="PI123" s="323"/>
      <c r="PJ123" s="323"/>
      <c r="PK123" s="323"/>
      <c r="PL123" s="323"/>
      <c r="PM123" s="323"/>
      <c r="PN123" s="323"/>
      <c r="PO123" s="323"/>
      <c r="PP123" s="323"/>
      <c r="PQ123" s="323"/>
      <c r="PR123" s="323"/>
      <c r="PS123" s="323"/>
      <c r="PT123" s="323"/>
      <c r="PU123" s="323"/>
      <c r="PV123" s="323"/>
      <c r="PW123" s="323"/>
      <c r="PX123" s="323"/>
      <c r="PY123" s="323"/>
      <c r="PZ123" s="323"/>
      <c r="QA123" s="323"/>
      <c r="QB123" s="323"/>
      <c r="QC123" s="323"/>
      <c r="QD123" s="323"/>
      <c r="QE123" s="323"/>
      <c r="QF123" s="323"/>
      <c r="QG123" s="323"/>
      <c r="QH123" s="323"/>
      <c r="QI123" s="323"/>
      <c r="QJ123" s="323"/>
      <c r="QK123" s="323"/>
      <c r="QL123" s="323"/>
      <c r="QM123" s="323"/>
      <c r="QN123" s="323"/>
      <c r="QO123" s="323"/>
      <c r="QP123" s="323"/>
      <c r="QQ123" s="323"/>
      <c r="QR123" s="323"/>
      <c r="QS123" s="323"/>
      <c r="QT123" s="323"/>
      <c r="QU123" s="323"/>
      <c r="QV123" s="323"/>
      <c r="QW123" s="323"/>
      <c r="QX123" s="323"/>
      <c r="QY123" s="323"/>
      <c r="QZ123" s="323"/>
      <c r="RA123" s="323"/>
      <c r="RB123" s="323"/>
      <c r="RC123" s="323"/>
      <c r="RD123" s="323"/>
      <c r="RE123" s="323"/>
      <c r="RF123" s="323"/>
      <c r="RG123" s="323"/>
      <c r="RH123" s="323"/>
      <c r="RI123" s="323"/>
      <c r="RJ123" s="323"/>
      <c r="RK123" s="323"/>
      <c r="RL123" s="323"/>
      <c r="RM123" s="323"/>
      <c r="RN123" s="323"/>
      <c r="RO123" s="323"/>
      <c r="RP123" s="323"/>
      <c r="RQ123" s="323"/>
      <c r="RR123" s="323"/>
      <c r="RS123" s="323"/>
      <c r="RT123" s="323"/>
      <c r="RU123" s="323"/>
      <c r="RV123" s="323"/>
      <c r="RW123" s="323"/>
      <c r="RX123" s="323"/>
      <c r="RY123" s="323"/>
      <c r="RZ123" s="323"/>
      <c r="SA123" s="323"/>
      <c r="SB123" s="323"/>
      <c r="SC123" s="323"/>
      <c r="SD123" s="323"/>
      <c r="SE123" s="323"/>
      <c r="SF123" s="323"/>
      <c r="SG123" s="323"/>
      <c r="SH123" s="323"/>
      <c r="SI123" s="323"/>
      <c r="SJ123" s="323"/>
      <c r="SK123" s="323"/>
      <c r="SL123" s="323"/>
      <c r="SM123" s="323"/>
      <c r="SN123" s="323"/>
      <c r="SO123" s="323"/>
      <c r="SP123" s="323"/>
      <c r="SQ123" s="323"/>
      <c r="SR123" s="323"/>
      <c r="SS123" s="323"/>
      <c r="ST123" s="323"/>
      <c r="SU123" s="323"/>
      <c r="SV123" s="323"/>
      <c r="SW123" s="323"/>
      <c r="SX123" s="323"/>
      <c r="SY123" s="323"/>
      <c r="SZ123" s="323"/>
      <c r="TA123" s="323"/>
      <c r="TB123" s="323"/>
      <c r="TC123" s="323"/>
      <c r="TD123" s="323"/>
      <c r="TE123" s="323"/>
      <c r="TF123" s="323"/>
      <c r="TG123" s="323"/>
      <c r="TH123" s="323"/>
      <c r="TI123" s="323"/>
      <c r="TJ123" s="323"/>
      <c r="TK123" s="323"/>
      <c r="TL123" s="323"/>
      <c r="TM123" s="323"/>
      <c r="TN123" s="323"/>
      <c r="TO123" s="323"/>
      <c r="TP123" s="323"/>
      <c r="TQ123" s="323"/>
      <c r="TR123" s="323"/>
      <c r="TS123" s="323"/>
      <c r="TT123" s="323"/>
      <c r="TU123" s="323"/>
      <c r="TV123" s="323"/>
      <c r="TW123" s="323"/>
      <c r="TX123" s="323"/>
      <c r="TY123" s="323"/>
      <c r="TZ123" s="323"/>
      <c r="UA123" s="323"/>
      <c r="UB123" s="323"/>
      <c r="UC123" s="323"/>
      <c r="UD123" s="323"/>
      <c r="UE123" s="323"/>
      <c r="UF123" s="323"/>
      <c r="UG123" s="323"/>
      <c r="UH123" s="323"/>
      <c r="UI123" s="323"/>
      <c r="UJ123" s="323"/>
      <c r="UK123" s="323"/>
      <c r="UL123" s="323"/>
      <c r="UM123" s="323"/>
      <c r="UN123" s="323"/>
      <c r="UO123" s="323"/>
      <c r="UP123" s="323"/>
      <c r="UQ123" s="323"/>
      <c r="UR123" s="323"/>
      <c r="US123" s="323"/>
      <c r="UT123" s="323"/>
      <c r="UU123" s="323"/>
      <c r="UV123" s="323"/>
      <c r="UW123" s="323"/>
      <c r="UX123" s="323"/>
      <c r="UY123" s="323"/>
      <c r="UZ123" s="323"/>
      <c r="VA123" s="323"/>
      <c r="VB123" s="323"/>
      <c r="VC123" s="323"/>
      <c r="VD123" s="323"/>
      <c r="VE123" s="323"/>
      <c r="VF123" s="323"/>
      <c r="VG123" s="323"/>
      <c r="VH123" s="323"/>
      <c r="VI123" s="323"/>
      <c r="VJ123" s="323"/>
      <c r="VK123" s="323"/>
      <c r="VL123" s="323"/>
      <c r="VM123" s="323"/>
      <c r="VN123" s="323"/>
      <c r="VO123" s="323"/>
      <c r="VP123" s="323"/>
      <c r="VQ123" s="323"/>
      <c r="VR123" s="323"/>
      <c r="VS123" s="323"/>
      <c r="VT123" s="323"/>
      <c r="VU123" s="323"/>
      <c r="VV123" s="323"/>
      <c r="VW123" s="323"/>
      <c r="VX123" s="323"/>
      <c r="VY123" s="323"/>
      <c r="VZ123" s="323"/>
      <c r="WA123" s="323"/>
      <c r="WB123" s="323"/>
      <c r="WC123" s="323"/>
      <c r="WD123" s="323"/>
      <c r="WE123" s="323"/>
      <c r="WF123" s="323"/>
      <c r="WG123" s="323"/>
      <c r="WH123" s="323"/>
      <c r="WI123" s="323"/>
      <c r="WJ123" s="323"/>
      <c r="WK123" s="323"/>
      <c r="WL123" s="323"/>
      <c r="WM123" s="323"/>
      <c r="WN123" s="323"/>
      <c r="WO123" s="323"/>
      <c r="WP123" s="323"/>
      <c r="WQ123" s="323"/>
      <c r="WR123" s="323"/>
      <c r="WS123" s="323"/>
      <c r="WT123" s="323"/>
      <c r="WU123" s="323"/>
      <c r="WV123" s="323"/>
      <c r="WW123" s="323"/>
      <c r="WX123" s="323"/>
      <c r="WY123" s="323"/>
      <c r="WZ123" s="323"/>
      <c r="XA123" s="323"/>
      <c r="XB123" s="323"/>
      <c r="XC123" s="323"/>
      <c r="XD123" s="323"/>
      <c r="XE123" s="323"/>
      <c r="XF123" s="323"/>
      <c r="XG123" s="323"/>
      <c r="XH123" s="323"/>
      <c r="XI123" s="323"/>
      <c r="XJ123" s="323"/>
      <c r="XK123" s="323"/>
      <c r="XL123" s="323"/>
      <c r="XM123" s="323"/>
      <c r="XN123" s="323"/>
      <c r="XO123" s="323"/>
      <c r="XP123" s="323"/>
      <c r="XQ123" s="323"/>
      <c r="XR123" s="323"/>
      <c r="XS123" s="323"/>
      <c r="XT123" s="323"/>
      <c r="XU123" s="323"/>
      <c r="XV123" s="323"/>
      <c r="XW123" s="323"/>
      <c r="XX123" s="323"/>
      <c r="XY123" s="323"/>
      <c r="XZ123" s="323"/>
      <c r="YA123" s="323"/>
      <c r="YB123" s="323"/>
      <c r="YC123" s="323"/>
      <c r="YD123" s="323"/>
      <c r="YE123" s="323"/>
      <c r="YF123" s="323"/>
      <c r="YG123" s="323"/>
      <c r="YH123" s="323"/>
      <c r="YI123" s="323"/>
      <c r="YJ123" s="323"/>
      <c r="YK123" s="323"/>
      <c r="YL123" s="323"/>
      <c r="YM123" s="323"/>
      <c r="YN123" s="323"/>
      <c r="YO123" s="323"/>
      <c r="YP123" s="323"/>
      <c r="YQ123" s="323"/>
      <c r="YR123" s="323"/>
      <c r="YS123" s="323"/>
      <c r="YT123" s="323"/>
      <c r="YU123" s="323"/>
      <c r="YV123" s="323"/>
      <c r="YW123" s="323"/>
      <c r="YX123" s="323"/>
      <c r="YY123" s="323"/>
      <c r="YZ123" s="323"/>
      <c r="ZA123" s="323"/>
      <c r="ZB123" s="323"/>
      <c r="ZC123" s="323"/>
      <c r="ZD123" s="323"/>
      <c r="ZE123" s="323"/>
      <c r="ZF123" s="323"/>
      <c r="ZG123" s="323"/>
      <c r="ZH123" s="323"/>
      <c r="ZI123" s="323"/>
      <c r="ZJ123" s="323"/>
      <c r="ZK123" s="323"/>
      <c r="ZL123" s="323"/>
      <c r="ZM123" s="323"/>
      <c r="ZN123" s="323"/>
      <c r="ZO123" s="323"/>
      <c r="ZP123" s="323"/>
      <c r="ZQ123" s="323"/>
      <c r="ZR123" s="323"/>
      <c r="ZS123" s="323"/>
      <c r="ZT123" s="323"/>
      <c r="ZU123" s="323"/>
      <c r="ZV123" s="323"/>
      <c r="ZW123" s="323"/>
      <c r="ZX123" s="323"/>
      <c r="ZY123" s="323"/>
      <c r="ZZ123" s="323"/>
      <c r="AAA123" s="323"/>
      <c r="AAB123" s="323"/>
      <c r="AAC123" s="323"/>
      <c r="AAD123" s="323"/>
      <c r="AAE123" s="323"/>
      <c r="AAF123" s="323"/>
      <c r="AAG123" s="323"/>
      <c r="AAH123" s="323"/>
      <c r="AAI123" s="323"/>
      <c r="AAJ123" s="323"/>
      <c r="AAK123" s="323"/>
      <c r="AAL123" s="323"/>
      <c r="AAM123" s="323"/>
      <c r="AAN123" s="323"/>
      <c r="AAO123" s="323"/>
      <c r="AAP123" s="323"/>
      <c r="AAQ123" s="323"/>
      <c r="AAR123" s="323"/>
      <c r="AAS123" s="323"/>
      <c r="AAT123" s="323"/>
      <c r="AAU123" s="323"/>
      <c r="AAV123" s="323"/>
      <c r="AAW123" s="323"/>
      <c r="AAX123" s="323"/>
      <c r="AAY123" s="323"/>
      <c r="AAZ123" s="323"/>
      <c r="ABA123" s="323"/>
      <c r="ABB123" s="323"/>
      <c r="ABC123" s="323"/>
      <c r="ABD123" s="323"/>
      <c r="ABE123" s="323"/>
      <c r="ABF123" s="323"/>
      <c r="ABG123" s="323"/>
      <c r="ABH123" s="323"/>
      <c r="ABI123" s="323"/>
      <c r="ABJ123" s="323"/>
      <c r="ABK123" s="323"/>
      <c r="ABL123" s="323"/>
      <c r="ABM123" s="323"/>
      <c r="ABN123" s="323"/>
      <c r="ABO123" s="323"/>
      <c r="ABP123" s="323"/>
      <c r="ABQ123" s="323"/>
      <c r="ABR123" s="323"/>
      <c r="ABS123" s="323"/>
      <c r="ABT123" s="323"/>
      <c r="ABU123" s="323"/>
      <c r="ABV123" s="323"/>
      <c r="ABW123" s="323"/>
      <c r="ABX123" s="323"/>
      <c r="ABY123" s="323"/>
      <c r="ABZ123" s="323"/>
      <c r="ACA123" s="323"/>
      <c r="ACB123" s="323"/>
      <c r="ACC123" s="323"/>
      <c r="ACD123" s="323"/>
      <c r="ACE123" s="323"/>
      <c r="ACF123" s="323"/>
      <c r="ACG123" s="323"/>
      <c r="ACH123" s="323"/>
      <c r="ACI123" s="323"/>
      <c r="ACJ123" s="323"/>
      <c r="ACK123" s="323"/>
      <c r="ACL123" s="323"/>
      <c r="ACM123" s="323"/>
      <c r="ACN123" s="323"/>
      <c r="ACO123" s="323"/>
      <c r="ACP123" s="323"/>
      <c r="ACQ123" s="323"/>
      <c r="ACR123" s="323"/>
      <c r="ACS123" s="323"/>
      <c r="ACT123" s="323"/>
      <c r="ACU123" s="323"/>
      <c r="ACV123" s="323"/>
      <c r="ACW123" s="323"/>
      <c r="ACX123" s="323"/>
      <c r="ACY123" s="323"/>
      <c r="ACZ123" s="323"/>
      <c r="ADA123" s="323"/>
      <c r="ADB123" s="323"/>
      <c r="ADC123" s="323"/>
      <c r="ADD123" s="323"/>
      <c r="ADE123" s="323"/>
      <c r="ADF123" s="323"/>
      <c r="ADG123" s="323"/>
      <c r="ADH123" s="323"/>
      <c r="ADI123" s="323"/>
      <c r="ADJ123" s="323"/>
      <c r="ADK123" s="323"/>
      <c r="ADL123" s="323"/>
      <c r="ADM123" s="323"/>
      <c r="ADN123" s="323"/>
      <c r="ADO123" s="323"/>
      <c r="ADP123" s="323"/>
      <c r="ADQ123" s="323"/>
      <c r="ADR123" s="323"/>
      <c r="ADS123" s="323"/>
      <c r="ADT123" s="323"/>
      <c r="ADU123" s="323"/>
      <c r="ADV123" s="323"/>
      <c r="ADW123" s="323"/>
      <c r="ADX123" s="323"/>
      <c r="ADY123" s="323"/>
      <c r="ADZ123" s="323"/>
      <c r="AEA123" s="323"/>
      <c r="AEB123" s="323"/>
      <c r="AEC123" s="323"/>
      <c r="AED123" s="323"/>
      <c r="AEE123" s="323"/>
      <c r="AEF123" s="323"/>
      <c r="AEG123" s="323"/>
      <c r="AEH123" s="323"/>
      <c r="AEI123" s="323"/>
      <c r="AEJ123" s="323"/>
      <c r="AEK123" s="323"/>
      <c r="AEL123" s="323"/>
      <c r="AEM123" s="323"/>
      <c r="AEN123" s="323"/>
      <c r="AEO123" s="323"/>
      <c r="AEP123" s="323"/>
      <c r="AEQ123" s="323"/>
      <c r="AER123" s="323"/>
      <c r="AES123" s="323"/>
      <c r="AET123" s="323"/>
      <c r="AEU123" s="323"/>
      <c r="AEV123" s="323"/>
      <c r="AEW123" s="323"/>
      <c r="AEX123" s="323"/>
      <c r="AEY123" s="323"/>
      <c r="AEZ123" s="323"/>
      <c r="AFA123" s="323"/>
      <c r="AFB123" s="323"/>
      <c r="AFC123" s="323"/>
      <c r="AFD123" s="323"/>
      <c r="AFE123" s="323"/>
      <c r="AFF123" s="323"/>
      <c r="AFG123" s="323"/>
      <c r="AFH123" s="323"/>
      <c r="AFI123" s="323"/>
      <c r="AFJ123" s="323"/>
      <c r="AFK123" s="323"/>
      <c r="AFL123" s="323"/>
      <c r="AFM123" s="323"/>
      <c r="AFN123" s="323"/>
      <c r="AFO123" s="323"/>
      <c r="AFP123" s="323"/>
      <c r="AFQ123" s="323"/>
      <c r="AFR123" s="323"/>
      <c r="AFS123" s="323"/>
      <c r="AFT123" s="323"/>
      <c r="AFU123" s="323"/>
      <c r="AFV123" s="323"/>
      <c r="AFW123" s="323"/>
      <c r="AFX123" s="323"/>
      <c r="AFY123" s="323"/>
      <c r="AFZ123" s="323"/>
      <c r="AGA123" s="323"/>
      <c r="AGB123" s="323"/>
      <c r="AGC123" s="323"/>
      <c r="AGD123" s="323"/>
      <c r="AGE123" s="323"/>
      <c r="AGF123" s="323"/>
      <c r="AGG123" s="323"/>
      <c r="AGH123" s="323"/>
      <c r="AGI123" s="323"/>
      <c r="AGJ123" s="323"/>
      <c r="AGK123" s="323"/>
      <c r="AGL123" s="323"/>
      <c r="AGM123" s="323"/>
      <c r="AGN123" s="323"/>
      <c r="AGO123" s="323"/>
      <c r="AGP123" s="323"/>
      <c r="AGQ123" s="323"/>
      <c r="AGR123" s="323"/>
      <c r="AGS123" s="323"/>
      <c r="AGT123" s="323"/>
      <c r="AGU123" s="323"/>
      <c r="AGV123" s="323"/>
      <c r="AGW123" s="323"/>
      <c r="AGX123" s="323"/>
      <c r="AGY123" s="323"/>
      <c r="AGZ123" s="323"/>
      <c r="AHA123" s="323"/>
      <c r="AHB123" s="323"/>
      <c r="AHC123" s="323"/>
      <c r="AHD123" s="323"/>
      <c r="AHE123" s="323"/>
      <c r="AHF123" s="323"/>
      <c r="AHG123" s="323"/>
      <c r="AHH123" s="323"/>
      <c r="AHI123" s="323"/>
      <c r="AHJ123" s="323"/>
      <c r="AHK123" s="323"/>
      <c r="AHL123" s="323"/>
      <c r="AHM123" s="323"/>
      <c r="AHN123" s="323"/>
      <c r="AHO123" s="323"/>
      <c r="AHP123" s="323"/>
      <c r="AHQ123" s="323"/>
      <c r="AHR123" s="323"/>
      <c r="AHS123" s="323"/>
      <c r="AHT123" s="323"/>
      <c r="AHU123" s="323"/>
      <c r="AHV123" s="323"/>
      <c r="AHW123" s="323"/>
      <c r="AHX123" s="323"/>
      <c r="AHY123" s="323"/>
      <c r="AHZ123" s="323"/>
      <c r="AIA123" s="323"/>
      <c r="AIB123" s="323"/>
      <c r="AIC123" s="323"/>
      <c r="AID123" s="323"/>
      <c r="AIE123" s="323"/>
      <c r="AIF123" s="323"/>
      <c r="AIG123" s="323"/>
      <c r="AIH123" s="323"/>
      <c r="AII123" s="323"/>
      <c r="AIJ123" s="323"/>
      <c r="AIK123" s="323"/>
      <c r="AIL123" s="323"/>
      <c r="AIM123" s="323"/>
      <c r="AIN123" s="323"/>
      <c r="AIO123" s="323"/>
      <c r="AIP123" s="323"/>
      <c r="AIQ123" s="323"/>
      <c r="AIR123" s="323"/>
      <c r="AIS123" s="323"/>
      <c r="AIT123" s="323"/>
      <c r="AIU123" s="323"/>
      <c r="AIV123" s="323"/>
      <c r="AIW123" s="323"/>
      <c r="AIX123" s="323"/>
      <c r="AIY123" s="323"/>
      <c r="AIZ123" s="323"/>
      <c r="AJA123" s="323"/>
      <c r="AJB123" s="323"/>
      <c r="AJC123" s="323"/>
      <c r="AJD123" s="323"/>
      <c r="AJE123" s="323"/>
      <c r="AJF123" s="323"/>
      <c r="AJG123" s="323"/>
      <c r="AJH123" s="323"/>
      <c r="AJI123" s="323"/>
      <c r="AJJ123" s="323"/>
      <c r="AJK123" s="323"/>
      <c r="AJL123" s="323"/>
      <c r="AJM123" s="323"/>
      <c r="AJN123" s="323"/>
      <c r="AJO123" s="323"/>
      <c r="AJP123" s="323"/>
      <c r="AJQ123" s="323"/>
      <c r="AJR123" s="323"/>
      <c r="AJS123" s="323"/>
      <c r="AJT123" s="323"/>
      <c r="AJU123" s="323"/>
      <c r="AJV123" s="323"/>
      <c r="AJW123" s="323"/>
      <c r="AJX123" s="323"/>
      <c r="AJY123" s="323"/>
      <c r="AJZ123" s="323"/>
      <c r="AKA123" s="323"/>
      <c r="AKB123" s="323"/>
      <c r="AKC123" s="323"/>
      <c r="AKD123" s="323"/>
      <c r="AKE123" s="323"/>
      <c r="AKF123" s="323"/>
      <c r="AKG123" s="323"/>
      <c r="AKH123" s="323"/>
      <c r="AKI123" s="323"/>
      <c r="AKJ123" s="323"/>
      <c r="AKK123" s="323"/>
      <c r="AKL123" s="323"/>
      <c r="AKM123" s="323"/>
      <c r="AKN123" s="323"/>
      <c r="AKO123" s="323"/>
      <c r="AKP123" s="323"/>
      <c r="AKQ123" s="323"/>
      <c r="AKR123" s="323"/>
      <c r="AKS123" s="323"/>
      <c r="AKT123" s="323"/>
      <c r="AKU123" s="323"/>
      <c r="AKV123" s="323"/>
      <c r="AKW123" s="323"/>
      <c r="AKX123" s="323"/>
      <c r="AKY123" s="323"/>
      <c r="AKZ123" s="323"/>
      <c r="ALA123" s="323"/>
      <c r="ALB123" s="323"/>
      <c r="ALC123" s="323"/>
      <c r="ALD123" s="323"/>
      <c r="ALE123" s="323"/>
      <c r="ALF123" s="323"/>
      <c r="ALG123" s="323"/>
      <c r="ALH123" s="323"/>
      <c r="ALI123" s="323"/>
      <c r="ALJ123" s="323"/>
      <c r="ALK123" s="323"/>
      <c r="ALL123" s="323"/>
      <c r="ALM123" s="323"/>
      <c r="ALN123" s="323"/>
      <c r="ALO123" s="323"/>
      <c r="ALP123" s="323"/>
      <c r="ALQ123" s="323"/>
      <c r="ALR123" s="323"/>
      <c r="ALS123" s="323"/>
      <c r="ALT123" s="323"/>
      <c r="ALU123" s="323"/>
      <c r="ALV123" s="323"/>
      <c r="ALW123" s="323"/>
      <c r="ALX123" s="323"/>
      <c r="ALY123" s="323"/>
      <c r="ALZ123" s="323"/>
      <c r="AMA123" s="323"/>
      <c r="AMB123" s="323"/>
      <c r="AMC123" s="323"/>
      <c r="AMD123" s="323"/>
      <c r="AME123" s="323"/>
      <c r="AMF123" s="323"/>
      <c r="AMG123" s="323"/>
      <c r="AMH123" s="323"/>
      <c r="AMI123" s="323"/>
      <c r="AMJ123" s="323"/>
      <c r="AMK123" s="323"/>
      <c r="AML123" s="323"/>
      <c r="AMM123" s="323"/>
      <c r="AMN123" s="323"/>
      <c r="AMO123" s="323"/>
      <c r="AMP123" s="323"/>
      <c r="AMQ123" s="323"/>
      <c r="AMR123" s="323"/>
      <c r="AMS123" s="323"/>
      <c r="AMT123" s="323"/>
      <c r="AMU123" s="323"/>
      <c r="AMV123" s="323"/>
      <c r="AMW123" s="323"/>
      <c r="AMX123" s="323"/>
      <c r="AMY123" s="323"/>
      <c r="AMZ123" s="323"/>
      <c r="ANA123" s="323"/>
      <c r="ANB123" s="323"/>
      <c r="ANC123" s="323"/>
      <c r="AND123" s="323"/>
      <c r="ANE123" s="323"/>
      <c r="ANF123" s="323"/>
      <c r="ANG123" s="323"/>
      <c r="ANH123" s="323"/>
      <c r="ANI123" s="323"/>
      <c r="ANJ123" s="323"/>
      <c r="ANK123" s="323"/>
      <c r="ANL123" s="323"/>
      <c r="ANM123" s="323"/>
      <c r="ANN123" s="323"/>
      <c r="ANO123" s="323"/>
      <c r="ANP123" s="323"/>
      <c r="ANQ123" s="323"/>
      <c r="ANR123" s="323"/>
      <c r="ANS123" s="323"/>
      <c r="ANT123" s="323"/>
      <c r="ANU123" s="323"/>
      <c r="ANV123" s="323"/>
      <c r="ANW123" s="323"/>
      <c r="ANX123" s="323"/>
      <c r="ANY123" s="323"/>
      <c r="ANZ123" s="323"/>
      <c r="AOA123" s="323"/>
      <c r="AOB123" s="323"/>
      <c r="AOC123" s="323"/>
      <c r="AOD123" s="323"/>
      <c r="AOE123" s="323"/>
      <c r="AOF123" s="323"/>
      <c r="AOG123" s="323"/>
      <c r="AOH123" s="323"/>
      <c r="AOI123" s="323"/>
      <c r="AOJ123" s="323"/>
      <c r="AOK123" s="323"/>
      <c r="AOL123" s="323"/>
      <c r="AOM123" s="323"/>
      <c r="AON123" s="323"/>
      <c r="AOO123" s="323"/>
      <c r="AOP123" s="323"/>
      <c r="AOQ123" s="323"/>
      <c r="AOR123" s="323"/>
      <c r="AOS123" s="323"/>
      <c r="AOT123" s="323"/>
      <c r="AOU123" s="323"/>
      <c r="AOV123" s="323"/>
      <c r="AOW123" s="323"/>
      <c r="AOX123" s="323"/>
      <c r="AOY123" s="323"/>
      <c r="AOZ123" s="323"/>
      <c r="APA123" s="323"/>
      <c r="APB123" s="323"/>
      <c r="APC123" s="323"/>
      <c r="APD123" s="323"/>
      <c r="APE123" s="323"/>
      <c r="APF123" s="323"/>
      <c r="APG123" s="323"/>
      <c r="APH123" s="323"/>
      <c r="API123" s="323"/>
      <c r="APJ123" s="323"/>
      <c r="APK123" s="323"/>
      <c r="APL123" s="323"/>
      <c r="APM123" s="323"/>
      <c r="APN123" s="323"/>
      <c r="APO123" s="323"/>
      <c r="APP123" s="323"/>
      <c r="APQ123" s="323"/>
      <c r="APR123" s="323"/>
      <c r="APS123" s="323"/>
      <c r="APT123" s="323"/>
      <c r="APU123" s="323"/>
      <c r="APV123" s="323"/>
      <c r="APW123" s="323"/>
      <c r="APX123" s="323"/>
      <c r="APY123" s="323"/>
      <c r="APZ123" s="323"/>
      <c r="AQA123" s="323"/>
      <c r="AQB123" s="323"/>
      <c r="AQC123" s="323"/>
      <c r="AQD123" s="323"/>
      <c r="AQE123" s="323"/>
      <c r="AQF123" s="323"/>
      <c r="AQG123" s="323"/>
      <c r="AQH123" s="323"/>
      <c r="AQI123" s="323"/>
      <c r="AQJ123" s="323"/>
      <c r="AQK123" s="323"/>
      <c r="AQL123" s="323"/>
      <c r="AQM123" s="323"/>
      <c r="AQN123" s="323"/>
      <c r="AQO123" s="323"/>
      <c r="AQP123" s="323"/>
      <c r="AQQ123" s="323"/>
      <c r="AQR123" s="323"/>
      <c r="AQS123" s="323"/>
      <c r="AQT123" s="323"/>
      <c r="AQU123" s="323"/>
      <c r="AQV123" s="323"/>
      <c r="AQW123" s="323"/>
      <c r="AQX123" s="323"/>
      <c r="AQY123" s="323"/>
      <c r="AQZ123" s="323"/>
      <c r="ARA123" s="323"/>
      <c r="ARB123" s="323"/>
      <c r="ARC123" s="323"/>
      <c r="ARD123" s="323"/>
      <c r="ARE123" s="323"/>
      <c r="ARF123" s="323"/>
      <c r="ARG123" s="323"/>
      <c r="ARH123" s="323"/>
      <c r="ARI123" s="323"/>
      <c r="ARJ123" s="323"/>
      <c r="ARK123" s="323"/>
      <c r="ARL123" s="323"/>
      <c r="ARM123" s="323"/>
      <c r="ARN123" s="323"/>
      <c r="ARO123" s="323"/>
      <c r="ARP123" s="323"/>
      <c r="ARQ123" s="323"/>
      <c r="ARR123" s="323"/>
      <c r="ARS123" s="323"/>
      <c r="ART123" s="323"/>
      <c r="ARU123" s="323"/>
      <c r="ARV123" s="323"/>
      <c r="ARW123" s="323"/>
      <c r="ARX123" s="323"/>
      <c r="ARY123" s="323"/>
      <c r="ARZ123" s="323"/>
      <c r="ASA123" s="323"/>
      <c r="ASB123" s="323"/>
      <c r="ASC123" s="323"/>
      <c r="ASD123" s="323"/>
      <c r="ASE123" s="323"/>
      <c r="ASF123" s="323"/>
      <c r="ASG123" s="323"/>
      <c r="ASH123" s="323"/>
      <c r="ASI123" s="323"/>
      <c r="ASJ123" s="323"/>
      <c r="ASK123" s="323"/>
      <c r="ASL123" s="323"/>
      <c r="ASM123" s="323"/>
      <c r="ASN123" s="323"/>
      <c r="ASO123" s="323"/>
      <c r="ASP123" s="323"/>
      <c r="ASQ123" s="323"/>
      <c r="ASR123" s="323"/>
      <c r="ASS123" s="323"/>
      <c r="AST123" s="323"/>
      <c r="ASU123" s="323"/>
      <c r="ASV123" s="323"/>
      <c r="ASW123" s="323"/>
      <c r="ASX123" s="323"/>
      <c r="ASY123" s="323"/>
      <c r="ASZ123" s="323"/>
      <c r="ATA123" s="323"/>
      <c r="ATB123" s="323"/>
      <c r="ATC123" s="323"/>
      <c r="ATD123" s="323"/>
      <c r="ATE123" s="323"/>
      <c r="ATF123" s="323"/>
      <c r="ATG123" s="323"/>
      <c r="ATH123" s="323"/>
      <c r="ATI123" s="323"/>
      <c r="ATJ123" s="323"/>
      <c r="ATK123" s="323"/>
      <c r="ATL123" s="323"/>
      <c r="ATM123" s="323"/>
      <c r="ATN123" s="323"/>
      <c r="ATO123" s="323"/>
      <c r="ATP123" s="323"/>
      <c r="ATQ123" s="323"/>
      <c r="ATR123" s="323"/>
      <c r="ATS123" s="323"/>
      <c r="ATT123" s="323"/>
      <c r="ATU123" s="323"/>
      <c r="ATV123" s="323"/>
      <c r="ATW123" s="323"/>
      <c r="ATX123" s="323"/>
      <c r="ATY123" s="323"/>
      <c r="ATZ123" s="323"/>
      <c r="AUA123" s="323"/>
      <c r="AUB123" s="323"/>
      <c r="AUC123" s="323"/>
      <c r="AUD123" s="323"/>
      <c r="AUE123" s="323"/>
      <c r="AUF123" s="323"/>
      <c r="AUG123" s="323"/>
      <c r="AUH123" s="323"/>
      <c r="AUI123" s="323"/>
      <c r="AUJ123" s="323"/>
      <c r="AUK123" s="323"/>
      <c r="AUL123" s="323"/>
      <c r="AUM123" s="323"/>
      <c r="AUN123" s="323"/>
      <c r="AUO123" s="323"/>
      <c r="AUP123" s="323"/>
      <c r="AUQ123" s="323"/>
      <c r="AUR123" s="323"/>
      <c r="AUS123" s="323"/>
      <c r="AUT123" s="323"/>
      <c r="AUU123" s="323"/>
      <c r="AUV123" s="323"/>
      <c r="AUW123" s="323"/>
      <c r="AUX123" s="323"/>
      <c r="AUY123" s="323"/>
      <c r="AUZ123" s="323"/>
      <c r="AVA123" s="323"/>
      <c r="AVB123" s="323"/>
      <c r="AVC123" s="323"/>
      <c r="AVD123" s="323"/>
      <c r="AVE123" s="323"/>
      <c r="AVF123" s="323"/>
      <c r="AVG123" s="323"/>
      <c r="AVH123" s="323"/>
      <c r="AVI123" s="323"/>
      <c r="AVJ123" s="323"/>
      <c r="AVK123" s="323"/>
      <c r="AVL123" s="323"/>
      <c r="AVM123" s="323"/>
      <c r="AVN123" s="323"/>
      <c r="AVO123" s="323"/>
      <c r="AVP123" s="323"/>
      <c r="AVQ123" s="323"/>
      <c r="AVR123" s="323"/>
      <c r="AVS123" s="323"/>
      <c r="AVT123" s="323"/>
      <c r="AVU123" s="323"/>
      <c r="AVV123" s="323"/>
      <c r="AVW123" s="323"/>
      <c r="AVX123" s="323"/>
      <c r="AVY123" s="323"/>
      <c r="AVZ123" s="323"/>
      <c r="AWA123" s="323"/>
      <c r="AWB123" s="323"/>
      <c r="AWC123" s="323"/>
      <c r="AWD123" s="323"/>
      <c r="AWE123" s="323"/>
      <c r="AWF123" s="323"/>
      <c r="AWG123" s="323"/>
      <c r="AWH123" s="323"/>
      <c r="AWI123" s="323"/>
      <c r="AWJ123" s="323"/>
      <c r="AWK123" s="323"/>
      <c r="AWL123" s="323"/>
      <c r="AWM123" s="323"/>
      <c r="AWN123" s="323"/>
      <c r="AWO123" s="323"/>
      <c r="AWP123" s="323"/>
      <c r="AWQ123" s="323"/>
      <c r="AWR123" s="323"/>
      <c r="AWS123" s="323"/>
      <c r="AWT123" s="323"/>
      <c r="AWU123" s="323"/>
      <c r="AWV123" s="323"/>
      <c r="AWW123" s="323"/>
      <c r="AWX123" s="323"/>
      <c r="AWY123" s="323"/>
      <c r="AWZ123" s="323"/>
      <c r="AXA123" s="323"/>
      <c r="AXB123" s="323"/>
      <c r="AXC123" s="323"/>
      <c r="AXD123" s="323"/>
      <c r="AXE123" s="323"/>
      <c r="AXF123" s="323"/>
      <c r="AXG123" s="323"/>
      <c r="AXH123" s="323"/>
      <c r="AXI123" s="323"/>
      <c r="AXJ123" s="323"/>
      <c r="AXK123" s="323"/>
      <c r="AXL123" s="323"/>
      <c r="AXM123" s="323"/>
      <c r="AXN123" s="323"/>
      <c r="AXO123" s="323"/>
      <c r="AXP123" s="323"/>
      <c r="AXQ123" s="323"/>
      <c r="AXR123" s="323"/>
      <c r="AXS123" s="323"/>
      <c r="AXT123" s="323"/>
      <c r="AXU123" s="323"/>
      <c r="AXV123" s="323"/>
      <c r="AXW123" s="323"/>
      <c r="AXX123" s="323"/>
      <c r="AXY123" s="323"/>
      <c r="AXZ123" s="323"/>
      <c r="AYA123" s="323"/>
      <c r="AYB123" s="323"/>
      <c r="AYC123" s="323"/>
      <c r="AYD123" s="323"/>
      <c r="AYE123" s="323"/>
      <c r="AYF123" s="323"/>
      <c r="AYG123" s="323"/>
      <c r="AYH123" s="323"/>
      <c r="AYI123" s="323"/>
      <c r="AYJ123" s="323"/>
      <c r="AYK123" s="323"/>
      <c r="AYL123" s="323"/>
      <c r="AYM123" s="323"/>
      <c r="AYN123" s="323"/>
      <c r="AYO123" s="323"/>
      <c r="AYP123" s="323"/>
      <c r="AYQ123" s="323"/>
      <c r="AYR123" s="323"/>
      <c r="AYS123" s="323"/>
      <c r="AYT123" s="323"/>
      <c r="AYU123" s="323"/>
      <c r="AYV123" s="323"/>
      <c r="AYW123" s="323"/>
      <c r="AYX123" s="323"/>
      <c r="AYY123" s="323"/>
      <c r="AYZ123" s="323"/>
      <c r="AZA123" s="323"/>
      <c r="AZB123" s="323"/>
      <c r="AZC123" s="323"/>
      <c r="AZD123" s="323"/>
      <c r="AZE123" s="323"/>
      <c r="AZF123" s="323"/>
      <c r="AZG123" s="323"/>
      <c r="AZH123" s="323"/>
      <c r="AZI123" s="323"/>
      <c r="AZJ123" s="323"/>
      <c r="AZK123" s="323"/>
      <c r="AZL123" s="323"/>
      <c r="AZM123" s="323"/>
      <c r="AZN123" s="323"/>
      <c r="AZO123" s="323"/>
      <c r="AZP123" s="323"/>
      <c r="AZQ123" s="323"/>
      <c r="AZR123" s="323"/>
      <c r="AZS123" s="323"/>
      <c r="AZT123" s="323"/>
      <c r="AZU123" s="323"/>
      <c r="AZV123" s="323"/>
      <c r="AZW123" s="323"/>
      <c r="AZX123" s="323"/>
      <c r="AZY123" s="323"/>
      <c r="AZZ123" s="323"/>
      <c r="BAA123" s="323"/>
      <c r="BAB123" s="323"/>
      <c r="BAC123" s="323"/>
      <c r="BAD123" s="323"/>
      <c r="BAE123" s="323"/>
      <c r="BAF123" s="323"/>
      <c r="BAG123" s="323"/>
      <c r="BAH123" s="323"/>
      <c r="BAI123" s="323"/>
      <c r="BAJ123" s="323"/>
      <c r="BAK123" s="323"/>
      <c r="BAL123" s="323"/>
      <c r="BAM123" s="323"/>
      <c r="BAN123" s="323"/>
      <c r="BAO123" s="323"/>
      <c r="BAP123" s="323"/>
      <c r="BAQ123" s="323"/>
      <c r="BAR123" s="323"/>
      <c r="BAS123" s="323"/>
      <c r="BAT123" s="323"/>
      <c r="BAU123" s="323"/>
      <c r="BAV123" s="323"/>
      <c r="BAW123" s="323"/>
      <c r="BAX123" s="323"/>
      <c r="BAY123" s="323"/>
      <c r="BAZ123" s="323"/>
      <c r="BBA123" s="323"/>
      <c r="BBB123" s="323"/>
      <c r="BBC123" s="323"/>
      <c r="BBD123" s="323"/>
      <c r="BBE123" s="323"/>
      <c r="BBF123" s="323"/>
      <c r="BBG123" s="323"/>
      <c r="BBH123" s="323"/>
      <c r="BBI123" s="323"/>
      <c r="BBJ123" s="323"/>
      <c r="BBK123" s="323"/>
      <c r="BBL123" s="323"/>
      <c r="BBM123" s="323"/>
      <c r="BBN123" s="323"/>
      <c r="BBO123" s="323"/>
      <c r="BBP123" s="323"/>
      <c r="BBQ123" s="323"/>
      <c r="BBR123" s="323"/>
      <c r="BBS123" s="323"/>
      <c r="BBT123" s="323"/>
      <c r="BBU123" s="323"/>
      <c r="BBV123" s="323"/>
      <c r="BBW123" s="323"/>
      <c r="BBX123" s="323"/>
      <c r="BBY123" s="323"/>
      <c r="BBZ123" s="323"/>
      <c r="BCA123" s="323"/>
      <c r="BCB123" s="323"/>
      <c r="BCC123" s="323"/>
      <c r="BCD123" s="323"/>
      <c r="BCE123" s="323"/>
      <c r="BCF123" s="323"/>
      <c r="BCG123" s="323"/>
      <c r="BCH123" s="323"/>
      <c r="BCI123" s="323"/>
      <c r="BCJ123" s="323"/>
      <c r="BCK123" s="323"/>
      <c r="BCL123" s="323"/>
      <c r="BCM123" s="323"/>
      <c r="BCN123" s="323"/>
      <c r="BCO123" s="323"/>
      <c r="BCP123" s="323"/>
      <c r="BCQ123" s="323"/>
      <c r="BCR123" s="323"/>
      <c r="BCS123" s="323"/>
      <c r="BCT123" s="323"/>
      <c r="BCU123" s="323"/>
      <c r="BCV123" s="323"/>
      <c r="BCW123" s="323"/>
      <c r="BCX123" s="323"/>
      <c r="BCY123" s="323"/>
      <c r="BCZ123" s="323"/>
      <c r="BDA123" s="323"/>
      <c r="BDB123" s="323"/>
      <c r="BDC123" s="323"/>
      <c r="BDD123" s="323"/>
      <c r="BDE123" s="323"/>
      <c r="BDF123" s="323"/>
      <c r="BDG123" s="323"/>
      <c r="BDH123" s="323"/>
      <c r="BDI123" s="323"/>
      <c r="BDJ123" s="323"/>
      <c r="BDK123" s="323"/>
      <c r="BDL123" s="323"/>
      <c r="BDM123" s="323"/>
      <c r="BDN123" s="323"/>
      <c r="BDO123" s="323"/>
      <c r="BDP123" s="323"/>
      <c r="BDQ123" s="323"/>
      <c r="BDR123" s="323"/>
      <c r="BDS123" s="323"/>
      <c r="BDT123" s="323"/>
      <c r="BDU123" s="323"/>
      <c r="BDV123" s="323"/>
      <c r="BDW123" s="323"/>
      <c r="BDX123" s="323"/>
      <c r="BDY123" s="323"/>
      <c r="BDZ123" s="323"/>
      <c r="BEA123" s="323"/>
      <c r="BEB123" s="323"/>
      <c r="BEC123" s="323"/>
      <c r="BED123" s="323"/>
      <c r="BEE123" s="323"/>
      <c r="BEF123" s="323"/>
      <c r="BEG123" s="323"/>
      <c r="BEH123" s="323"/>
      <c r="BEI123" s="323"/>
      <c r="BEJ123" s="323"/>
      <c r="BEK123" s="323"/>
      <c r="BEL123" s="323"/>
      <c r="BEM123" s="323"/>
      <c r="BEN123" s="323"/>
      <c r="BEO123" s="323"/>
      <c r="BEP123" s="323"/>
      <c r="BEQ123" s="323"/>
      <c r="BER123" s="323"/>
      <c r="BES123" s="323"/>
      <c r="BET123" s="323"/>
      <c r="BEU123" s="323"/>
      <c r="BEV123" s="323"/>
      <c r="BEW123" s="323"/>
      <c r="BEX123" s="323"/>
      <c r="BEY123" s="323"/>
      <c r="BEZ123" s="323"/>
      <c r="BFA123" s="323"/>
      <c r="BFB123" s="323"/>
      <c r="BFC123" s="323"/>
      <c r="BFD123" s="323"/>
      <c r="BFE123" s="323"/>
      <c r="BFF123" s="323"/>
      <c r="BFG123" s="323"/>
      <c r="BFH123" s="323"/>
      <c r="BFI123" s="323"/>
      <c r="BFJ123" s="323"/>
      <c r="BFK123" s="323"/>
      <c r="BFL123" s="323"/>
      <c r="BFM123" s="323"/>
      <c r="BFN123" s="323"/>
      <c r="BFO123" s="323"/>
      <c r="BFP123" s="323"/>
      <c r="BFQ123" s="323"/>
      <c r="BFR123" s="323"/>
      <c r="BFS123" s="323"/>
      <c r="BFT123" s="323"/>
      <c r="BFU123" s="323"/>
      <c r="BFV123" s="323"/>
      <c r="BFW123" s="323"/>
      <c r="BFX123" s="323"/>
      <c r="BFY123" s="323"/>
      <c r="BFZ123" s="323"/>
      <c r="BGA123" s="323"/>
      <c r="BGB123" s="323"/>
      <c r="BGC123" s="323"/>
      <c r="BGD123" s="323"/>
      <c r="BGE123" s="323"/>
      <c r="BGF123" s="323"/>
      <c r="BGG123" s="323"/>
      <c r="BGH123" s="323"/>
      <c r="BGI123" s="323"/>
      <c r="BGJ123" s="323"/>
      <c r="BGK123" s="323"/>
      <c r="BGL123" s="323"/>
      <c r="BGM123" s="323"/>
      <c r="BGN123" s="323"/>
      <c r="BGO123" s="323"/>
      <c r="BGP123" s="323"/>
      <c r="BGQ123" s="323"/>
      <c r="BGR123" s="323"/>
      <c r="BGS123" s="323"/>
      <c r="BGT123" s="323"/>
      <c r="BGU123" s="323"/>
      <c r="BGV123" s="323"/>
      <c r="BGW123" s="323"/>
      <c r="BGX123" s="323"/>
      <c r="BGY123" s="323"/>
      <c r="BGZ123" s="323"/>
      <c r="BHA123" s="323"/>
      <c r="BHB123" s="323"/>
      <c r="BHC123" s="323"/>
      <c r="BHD123" s="323"/>
      <c r="BHE123" s="323"/>
      <c r="BHF123" s="323"/>
      <c r="BHG123" s="323"/>
      <c r="BHH123" s="323"/>
      <c r="BHI123" s="323"/>
      <c r="BHJ123" s="323"/>
      <c r="BHK123" s="323"/>
      <c r="BHL123" s="323"/>
      <c r="BHM123" s="323"/>
      <c r="BHN123" s="323"/>
      <c r="BHO123" s="323"/>
      <c r="BHP123" s="323"/>
      <c r="BHQ123" s="323"/>
      <c r="BHR123" s="323"/>
      <c r="BHS123" s="323"/>
      <c r="BHT123" s="323"/>
      <c r="BHU123" s="323"/>
      <c r="BHV123" s="323"/>
      <c r="BHW123" s="323"/>
      <c r="BHX123" s="323"/>
      <c r="BHY123" s="323"/>
      <c r="BHZ123" s="323"/>
      <c r="BIA123" s="323"/>
      <c r="BIB123" s="323"/>
      <c r="BIC123" s="323"/>
      <c r="BID123" s="323"/>
      <c r="BIE123" s="323"/>
      <c r="BIF123" s="323"/>
      <c r="BIG123" s="323"/>
      <c r="BIH123" s="323"/>
      <c r="BII123" s="323"/>
      <c r="BIJ123" s="323"/>
      <c r="BIK123" s="323"/>
      <c r="BIL123" s="323"/>
      <c r="BIM123" s="323"/>
      <c r="BIN123" s="323"/>
      <c r="BIO123" s="323"/>
      <c r="BIP123" s="323"/>
      <c r="BIQ123" s="323"/>
      <c r="BIR123" s="323"/>
      <c r="BIS123" s="323"/>
      <c r="BIT123" s="323"/>
      <c r="BIU123" s="323"/>
      <c r="BIV123" s="323"/>
      <c r="BIW123" s="323"/>
      <c r="BIX123" s="323"/>
      <c r="BIY123" s="323"/>
      <c r="BIZ123" s="323"/>
      <c r="BJA123" s="323"/>
      <c r="BJB123" s="323"/>
      <c r="BJC123" s="323"/>
      <c r="BJD123" s="323"/>
      <c r="BJE123" s="323"/>
      <c r="BJF123" s="323"/>
      <c r="BJG123" s="323"/>
      <c r="BJH123" s="323"/>
      <c r="BJI123" s="323"/>
      <c r="BJJ123" s="323"/>
      <c r="BJK123" s="323"/>
      <c r="BJL123" s="323"/>
      <c r="BJM123" s="323"/>
      <c r="BJN123" s="323"/>
      <c r="BJO123" s="323"/>
      <c r="BJP123" s="323"/>
      <c r="BJQ123" s="323"/>
      <c r="BJR123" s="323"/>
      <c r="BJS123" s="323"/>
      <c r="BJT123" s="323"/>
      <c r="BJU123" s="323"/>
      <c r="BJV123" s="323"/>
      <c r="BJW123" s="323"/>
      <c r="BJX123" s="323"/>
      <c r="BJY123" s="323"/>
      <c r="BJZ123" s="323"/>
      <c r="BKA123" s="323"/>
      <c r="BKB123" s="323"/>
      <c r="BKC123" s="323"/>
      <c r="BKD123" s="323"/>
      <c r="BKE123" s="323"/>
      <c r="BKF123" s="323"/>
      <c r="BKG123" s="323"/>
      <c r="BKH123" s="323"/>
      <c r="BKI123" s="323"/>
      <c r="BKJ123" s="323"/>
      <c r="BKK123" s="323"/>
      <c r="BKL123" s="323"/>
      <c r="BKM123" s="323"/>
      <c r="BKN123" s="323"/>
      <c r="BKO123" s="323"/>
      <c r="BKP123" s="323"/>
      <c r="BKQ123" s="323"/>
      <c r="BKR123" s="323"/>
      <c r="BKS123" s="323"/>
      <c r="BKT123" s="323"/>
      <c r="BKU123" s="323"/>
      <c r="BKV123" s="323"/>
      <c r="BKW123" s="323"/>
      <c r="BKX123" s="323"/>
      <c r="BKY123" s="323"/>
      <c r="BKZ123" s="323"/>
      <c r="BLA123" s="323"/>
      <c r="BLB123" s="323"/>
      <c r="BLC123" s="323"/>
      <c r="BLD123" s="323"/>
      <c r="BLE123" s="323"/>
      <c r="BLF123" s="323"/>
      <c r="BLG123" s="323"/>
      <c r="BLH123" s="323"/>
      <c r="BLI123" s="323"/>
      <c r="BLJ123" s="323"/>
      <c r="BLK123" s="323"/>
      <c r="BLL123" s="323"/>
      <c r="BLM123" s="323"/>
      <c r="BLN123" s="323"/>
      <c r="BLO123" s="323"/>
      <c r="BLP123" s="323"/>
      <c r="BLQ123" s="323"/>
      <c r="BLR123" s="323"/>
      <c r="BLS123" s="323"/>
      <c r="BLT123" s="323"/>
      <c r="BLU123" s="323"/>
      <c r="BLV123" s="323"/>
      <c r="BLW123" s="323"/>
      <c r="BLX123" s="323"/>
      <c r="BLY123" s="323"/>
      <c r="BLZ123" s="323"/>
      <c r="BMA123" s="323"/>
      <c r="BMB123" s="323"/>
      <c r="BMC123" s="323"/>
      <c r="BMD123" s="323"/>
      <c r="BME123" s="323"/>
      <c r="BMF123" s="323"/>
      <c r="BMG123" s="323"/>
      <c r="BMH123" s="323"/>
      <c r="BMI123" s="323"/>
      <c r="BMJ123" s="323"/>
      <c r="BMK123" s="323"/>
      <c r="BML123" s="323"/>
      <c r="BMM123" s="323"/>
      <c r="BMN123" s="323"/>
      <c r="BMO123" s="323"/>
      <c r="BMP123" s="323"/>
      <c r="BMQ123" s="323"/>
      <c r="BMR123" s="323"/>
      <c r="BMS123" s="323"/>
      <c r="BMT123" s="323"/>
      <c r="BMU123" s="323"/>
      <c r="BMV123" s="323"/>
      <c r="BMW123" s="323"/>
      <c r="BMX123" s="323"/>
      <c r="BMY123" s="323"/>
      <c r="BMZ123" s="323"/>
      <c r="BNA123" s="323"/>
      <c r="BNB123" s="323"/>
      <c r="BNC123" s="323"/>
      <c r="BND123" s="323"/>
      <c r="BNE123" s="323"/>
      <c r="BNF123" s="323"/>
      <c r="BNG123" s="323"/>
      <c r="BNH123" s="323"/>
      <c r="BNI123" s="323"/>
      <c r="BNJ123" s="323"/>
      <c r="BNK123" s="323"/>
      <c r="BNL123" s="323"/>
      <c r="BNM123" s="323"/>
      <c r="BNN123" s="323"/>
      <c r="BNO123" s="323"/>
      <c r="BNP123" s="323"/>
      <c r="BNQ123" s="323"/>
      <c r="BNR123" s="323"/>
      <c r="BNS123" s="323"/>
      <c r="BNT123" s="323"/>
      <c r="BNU123" s="323"/>
      <c r="BNV123" s="323"/>
      <c r="BNW123" s="323"/>
      <c r="BNX123" s="323"/>
      <c r="BNY123" s="323"/>
      <c r="BNZ123" s="323"/>
      <c r="BOA123" s="323"/>
      <c r="BOB123" s="323"/>
      <c r="BOC123" s="323"/>
      <c r="BOD123" s="323"/>
      <c r="BOE123" s="323"/>
      <c r="BOF123" s="323"/>
      <c r="BOG123" s="323"/>
      <c r="BOH123" s="323"/>
      <c r="BOI123" s="323"/>
      <c r="BOJ123" s="323"/>
      <c r="BOK123" s="323"/>
      <c r="BOL123" s="323"/>
      <c r="BOM123" s="323"/>
      <c r="BON123" s="323"/>
      <c r="BOO123" s="323"/>
      <c r="BOP123" s="323"/>
      <c r="BOQ123" s="323"/>
      <c r="BOR123" s="323"/>
      <c r="BOS123" s="323"/>
      <c r="BOT123" s="323"/>
      <c r="BOU123" s="323"/>
      <c r="BOV123" s="323"/>
      <c r="BOW123" s="323"/>
      <c r="BOX123" s="323"/>
      <c r="BOY123" s="323"/>
      <c r="BOZ123" s="323"/>
      <c r="BPA123" s="323"/>
      <c r="BPB123" s="323"/>
      <c r="BPC123" s="323"/>
      <c r="BPD123" s="323"/>
      <c r="BPE123" s="323"/>
      <c r="BPF123" s="323"/>
      <c r="BPG123" s="323"/>
      <c r="BPH123" s="323"/>
      <c r="BPI123" s="323"/>
      <c r="BPJ123" s="323"/>
      <c r="BPK123" s="323"/>
      <c r="BPL123" s="323"/>
      <c r="BPM123" s="323"/>
      <c r="BPN123" s="323"/>
      <c r="BPO123" s="323"/>
      <c r="BPP123" s="323"/>
      <c r="BPQ123" s="323"/>
      <c r="BPR123" s="323"/>
      <c r="BPS123" s="323"/>
      <c r="BPT123" s="323"/>
      <c r="BPU123" s="323"/>
      <c r="BPV123" s="323"/>
      <c r="BPW123" s="323"/>
      <c r="BPX123" s="323"/>
      <c r="BPY123" s="323"/>
      <c r="BPZ123" s="323"/>
      <c r="BQA123" s="323"/>
      <c r="BQB123" s="323"/>
      <c r="BQC123" s="323"/>
      <c r="BQD123" s="323"/>
      <c r="BQE123" s="323"/>
      <c r="BQF123" s="323"/>
      <c r="BQG123" s="323"/>
      <c r="BQH123" s="323"/>
      <c r="BQI123" s="323"/>
      <c r="BQJ123" s="323"/>
      <c r="BQK123" s="323"/>
      <c r="BQL123" s="323"/>
      <c r="BQM123" s="323"/>
      <c r="BQN123" s="323"/>
      <c r="BQO123" s="323"/>
      <c r="BQP123" s="323"/>
      <c r="BQQ123" s="323"/>
      <c r="BQR123" s="323"/>
      <c r="BQS123" s="323"/>
      <c r="BQT123" s="323"/>
      <c r="BQU123" s="323"/>
      <c r="BQV123" s="323"/>
      <c r="BQW123" s="323"/>
      <c r="BQX123" s="323"/>
      <c r="BQY123" s="323"/>
      <c r="BQZ123" s="323"/>
      <c r="BRA123" s="323"/>
      <c r="BRB123" s="323"/>
      <c r="BRC123" s="323"/>
      <c r="BRD123" s="323"/>
      <c r="BRE123" s="323"/>
      <c r="BRF123" s="323"/>
      <c r="BRG123" s="323"/>
      <c r="BRH123" s="323"/>
      <c r="BRI123" s="323"/>
      <c r="BRJ123" s="323"/>
      <c r="BRK123" s="323"/>
      <c r="BRL123" s="323"/>
      <c r="BRM123" s="323"/>
      <c r="BRN123" s="323"/>
      <c r="BRO123" s="323"/>
      <c r="BRP123" s="323"/>
      <c r="BRQ123" s="323"/>
      <c r="BRR123" s="323"/>
      <c r="BRS123" s="323"/>
      <c r="BRT123" s="323"/>
      <c r="BRU123" s="323"/>
      <c r="BRV123" s="323"/>
      <c r="BRW123" s="323"/>
      <c r="BRX123" s="323"/>
      <c r="BRY123" s="323"/>
      <c r="BRZ123" s="323"/>
      <c r="BSA123" s="323"/>
      <c r="BSB123" s="323"/>
      <c r="BSC123" s="323"/>
      <c r="BSD123" s="323"/>
      <c r="BSE123" s="323"/>
      <c r="BSF123" s="323"/>
      <c r="BSG123" s="323"/>
      <c r="BSH123" s="323"/>
      <c r="BSI123" s="323"/>
      <c r="BSJ123" s="323"/>
      <c r="BSK123" s="323"/>
      <c r="BSL123" s="323"/>
      <c r="BSM123" s="323"/>
      <c r="BSN123" s="323"/>
      <c r="BSO123" s="323"/>
      <c r="BSP123" s="323"/>
      <c r="BSQ123" s="323"/>
      <c r="BSR123" s="323"/>
      <c r="BSS123" s="323"/>
      <c r="BST123" s="323"/>
      <c r="BSU123" s="323"/>
      <c r="BSV123" s="323"/>
      <c r="BSW123" s="323"/>
      <c r="BSX123" s="323"/>
      <c r="BSY123" s="323"/>
      <c r="BSZ123" s="323"/>
      <c r="BTA123" s="323"/>
      <c r="BTB123" s="323"/>
      <c r="BTC123" s="323"/>
      <c r="BTD123" s="323"/>
      <c r="BTE123" s="323"/>
      <c r="BTF123" s="323"/>
      <c r="BTG123" s="323"/>
      <c r="BTH123" s="323"/>
      <c r="BTI123" s="323"/>
      <c r="BTJ123" s="323"/>
      <c r="BTK123" s="323"/>
      <c r="BTL123" s="323"/>
      <c r="BTM123" s="323"/>
      <c r="BTN123" s="323"/>
      <c r="BTO123" s="323"/>
      <c r="BTP123" s="323"/>
      <c r="BTQ123" s="323"/>
      <c r="BTR123" s="323"/>
      <c r="BTS123" s="323"/>
      <c r="BTT123" s="323"/>
      <c r="BTU123" s="323"/>
      <c r="BTV123" s="323"/>
      <c r="BTW123" s="323"/>
      <c r="BTX123" s="323"/>
      <c r="BTY123" s="323"/>
      <c r="BTZ123" s="323"/>
      <c r="BUA123" s="323"/>
      <c r="BUB123" s="323"/>
      <c r="BUC123" s="323"/>
      <c r="BUD123" s="323"/>
      <c r="BUE123" s="323"/>
      <c r="BUF123" s="323"/>
      <c r="BUG123" s="323"/>
      <c r="BUH123" s="323"/>
      <c r="BUI123" s="323"/>
      <c r="BUJ123" s="323"/>
      <c r="BUK123" s="323"/>
      <c r="BUL123" s="323"/>
      <c r="BUM123" s="323"/>
      <c r="BUN123" s="323"/>
      <c r="BUO123" s="323"/>
      <c r="BUP123" s="323"/>
      <c r="BUQ123" s="323"/>
      <c r="BUR123" s="323"/>
      <c r="BUS123" s="323"/>
      <c r="BUT123" s="323"/>
      <c r="BUU123" s="323"/>
      <c r="BUV123" s="323"/>
      <c r="BUW123" s="323"/>
      <c r="BUX123" s="323"/>
      <c r="BUY123" s="323"/>
      <c r="BUZ123" s="323"/>
      <c r="BVA123" s="323"/>
      <c r="BVB123" s="323"/>
      <c r="BVC123" s="323"/>
      <c r="BVD123" s="323"/>
      <c r="BVE123" s="323"/>
      <c r="BVF123" s="323"/>
      <c r="BVG123" s="323"/>
      <c r="BVH123" s="323"/>
      <c r="BVI123" s="323"/>
      <c r="BVJ123" s="323"/>
      <c r="BVK123" s="323"/>
      <c r="BVL123" s="323"/>
      <c r="BVM123" s="323"/>
      <c r="BVN123" s="323"/>
      <c r="BVO123" s="323"/>
      <c r="BVP123" s="323"/>
      <c r="BVQ123" s="323"/>
      <c r="BVR123" s="323"/>
      <c r="BVS123" s="323"/>
      <c r="BVT123" s="323"/>
      <c r="BVU123" s="323"/>
      <c r="BVV123" s="323"/>
      <c r="BVW123" s="323"/>
      <c r="BVX123" s="323"/>
      <c r="BVY123" s="323"/>
      <c r="BVZ123" s="323"/>
      <c r="BWA123" s="323"/>
      <c r="BWB123" s="323"/>
      <c r="BWC123" s="323"/>
      <c r="BWD123" s="323"/>
      <c r="BWE123" s="323"/>
      <c r="BWF123" s="323"/>
      <c r="BWG123" s="323"/>
      <c r="BWH123" s="323"/>
      <c r="BWI123" s="323"/>
      <c r="BWJ123" s="323"/>
      <c r="BWK123" s="323"/>
      <c r="BWL123" s="323"/>
      <c r="BWM123" s="323"/>
      <c r="BWN123" s="323"/>
      <c r="BWO123" s="323"/>
      <c r="BWP123" s="323"/>
      <c r="BWQ123" s="323"/>
      <c r="BWR123" s="323"/>
      <c r="BWS123" s="323"/>
      <c r="BWT123" s="323"/>
      <c r="BWU123" s="323"/>
      <c r="BWV123" s="323"/>
      <c r="BWW123" s="323"/>
      <c r="BWX123" s="323"/>
      <c r="BWY123" s="323"/>
      <c r="BWZ123" s="323"/>
      <c r="BXA123" s="323"/>
      <c r="BXB123" s="323"/>
      <c r="BXC123" s="323"/>
      <c r="BXD123" s="323"/>
      <c r="BXE123" s="323"/>
      <c r="BXF123" s="323"/>
      <c r="BXG123" s="323"/>
      <c r="BXH123" s="323"/>
      <c r="BXI123" s="323"/>
      <c r="BXJ123" s="323"/>
      <c r="BXK123" s="323"/>
      <c r="BXL123" s="323"/>
      <c r="BXM123" s="323"/>
      <c r="BXN123" s="323"/>
      <c r="BXO123" s="323"/>
      <c r="BXP123" s="323"/>
      <c r="BXQ123" s="323"/>
      <c r="BXR123" s="323"/>
      <c r="BXS123" s="323"/>
      <c r="BXT123" s="323"/>
      <c r="BXU123" s="323"/>
      <c r="BXV123" s="323"/>
      <c r="BXW123" s="323"/>
      <c r="BXX123" s="323"/>
      <c r="BXY123" s="323"/>
      <c r="BXZ123" s="323"/>
      <c r="BYA123" s="323"/>
      <c r="BYB123" s="323"/>
      <c r="BYC123" s="323"/>
      <c r="BYD123" s="323"/>
      <c r="BYE123" s="323"/>
      <c r="BYF123" s="323"/>
      <c r="BYG123" s="323"/>
      <c r="BYH123" s="323"/>
      <c r="BYI123" s="323"/>
      <c r="BYJ123" s="323"/>
      <c r="BYK123" s="323"/>
      <c r="BYL123" s="323"/>
      <c r="BYM123" s="323"/>
      <c r="BYN123" s="323"/>
      <c r="BYO123" s="323"/>
      <c r="BYP123" s="323"/>
      <c r="BYQ123" s="323"/>
      <c r="BYR123" s="323"/>
      <c r="BYS123" s="323"/>
      <c r="BYT123" s="323"/>
      <c r="BYU123" s="323"/>
      <c r="BYV123" s="323"/>
      <c r="BYW123" s="323"/>
      <c r="BYX123" s="323"/>
      <c r="BYY123" s="323"/>
      <c r="BYZ123" s="323"/>
      <c r="BZA123" s="323"/>
      <c r="BZB123" s="323"/>
      <c r="BZC123" s="323"/>
      <c r="BZD123" s="323"/>
      <c r="BZE123" s="323"/>
      <c r="BZF123" s="323"/>
      <c r="BZG123" s="323"/>
      <c r="BZH123" s="323"/>
      <c r="BZI123" s="323"/>
      <c r="BZJ123" s="323"/>
      <c r="BZK123" s="323"/>
      <c r="BZL123" s="323"/>
      <c r="BZM123" s="323"/>
      <c r="BZN123" s="323"/>
      <c r="BZO123" s="323"/>
      <c r="BZP123" s="323"/>
      <c r="BZQ123" s="323"/>
      <c r="BZR123" s="323"/>
      <c r="BZS123" s="323"/>
      <c r="BZT123" s="323"/>
      <c r="BZU123" s="323"/>
      <c r="BZV123" s="323"/>
      <c r="BZW123" s="323"/>
      <c r="BZX123" s="323"/>
      <c r="BZY123" s="323"/>
      <c r="BZZ123" s="323"/>
      <c r="CAA123" s="323"/>
      <c r="CAB123" s="323"/>
      <c r="CAC123" s="323"/>
      <c r="CAD123" s="323"/>
      <c r="CAE123" s="323"/>
      <c r="CAF123" s="323"/>
      <c r="CAG123" s="323"/>
      <c r="CAH123" s="323"/>
      <c r="CAI123" s="323"/>
      <c r="CAJ123" s="323"/>
      <c r="CAK123" s="323"/>
      <c r="CAL123" s="323"/>
      <c r="CAM123" s="323"/>
      <c r="CAN123" s="323"/>
      <c r="CAO123" s="323"/>
      <c r="CAP123" s="323"/>
      <c r="CAQ123" s="323"/>
      <c r="CAR123" s="323"/>
      <c r="CAS123" s="323"/>
      <c r="CAT123" s="323"/>
      <c r="CAU123" s="323"/>
      <c r="CAV123" s="323"/>
      <c r="CAW123" s="323"/>
      <c r="CAX123" s="323"/>
      <c r="CAY123" s="323"/>
      <c r="CAZ123" s="323"/>
      <c r="CBA123" s="323"/>
      <c r="CBB123" s="323"/>
      <c r="CBC123" s="323"/>
      <c r="CBD123" s="323"/>
      <c r="CBE123" s="323"/>
      <c r="CBF123" s="323"/>
      <c r="CBG123" s="323"/>
      <c r="CBH123" s="323"/>
      <c r="CBI123" s="323"/>
      <c r="CBJ123" s="323"/>
      <c r="CBK123" s="323"/>
      <c r="CBL123" s="323"/>
      <c r="CBM123" s="323"/>
      <c r="CBN123" s="323"/>
      <c r="CBO123" s="323"/>
      <c r="CBP123" s="323"/>
      <c r="CBQ123" s="323"/>
      <c r="CBR123" s="323"/>
      <c r="CBS123" s="323"/>
      <c r="CBT123" s="323"/>
      <c r="CBU123" s="323"/>
      <c r="CBV123" s="323"/>
      <c r="CBW123" s="323"/>
      <c r="CBX123" s="323"/>
      <c r="CBY123" s="323"/>
      <c r="CBZ123" s="323"/>
      <c r="CCA123" s="323"/>
      <c r="CCB123" s="323"/>
      <c r="CCC123" s="323"/>
      <c r="CCD123" s="323"/>
      <c r="CCE123" s="323"/>
      <c r="CCF123" s="323"/>
      <c r="CCG123" s="323"/>
      <c r="CCH123" s="323"/>
      <c r="CCI123" s="323"/>
      <c r="CCJ123" s="323"/>
      <c r="CCK123" s="323"/>
      <c r="CCL123" s="323"/>
      <c r="CCM123" s="323"/>
      <c r="CCN123" s="323"/>
      <c r="CCO123" s="323"/>
      <c r="CCP123" s="323"/>
      <c r="CCQ123" s="323"/>
      <c r="CCR123" s="323"/>
      <c r="CCS123" s="323"/>
      <c r="CCT123" s="323"/>
      <c r="CCU123" s="323"/>
      <c r="CCV123" s="323"/>
      <c r="CCW123" s="323"/>
      <c r="CCX123" s="323"/>
      <c r="CCY123" s="323"/>
      <c r="CCZ123" s="323"/>
      <c r="CDA123" s="323"/>
      <c r="CDB123" s="323"/>
      <c r="CDC123" s="323"/>
      <c r="CDD123" s="323"/>
      <c r="CDE123" s="323"/>
      <c r="CDF123" s="323"/>
      <c r="CDG123" s="323"/>
      <c r="CDH123" s="323"/>
      <c r="CDI123" s="323"/>
      <c r="CDJ123" s="323"/>
      <c r="CDK123" s="323"/>
      <c r="CDL123" s="323"/>
      <c r="CDM123" s="323"/>
      <c r="CDN123" s="323"/>
      <c r="CDO123" s="323"/>
      <c r="CDP123" s="323"/>
      <c r="CDQ123" s="323"/>
      <c r="CDR123" s="323"/>
      <c r="CDS123" s="323"/>
      <c r="CDT123" s="323"/>
      <c r="CDU123" s="323"/>
      <c r="CDV123" s="323"/>
      <c r="CDW123" s="323"/>
      <c r="CDX123" s="323"/>
      <c r="CDY123" s="323"/>
      <c r="CDZ123" s="323"/>
      <c r="CEA123" s="323"/>
      <c r="CEB123" s="323"/>
      <c r="CEC123" s="323"/>
      <c r="CED123" s="323"/>
      <c r="CEE123" s="323"/>
      <c r="CEF123" s="323"/>
      <c r="CEG123" s="323"/>
      <c r="CEH123" s="323"/>
      <c r="CEI123" s="323"/>
      <c r="CEJ123" s="323"/>
      <c r="CEK123" s="323"/>
      <c r="CEL123" s="323"/>
      <c r="CEM123" s="323"/>
      <c r="CEN123" s="323"/>
      <c r="CEO123" s="323"/>
      <c r="CEP123" s="323"/>
      <c r="CEQ123" s="323"/>
      <c r="CER123" s="323"/>
      <c r="CES123" s="323"/>
      <c r="CET123" s="323"/>
      <c r="CEU123" s="323"/>
      <c r="CEV123" s="323"/>
      <c r="CEW123" s="323"/>
      <c r="CEX123" s="323"/>
      <c r="CEY123" s="323"/>
      <c r="CEZ123" s="323"/>
      <c r="CFA123" s="323"/>
      <c r="CFB123" s="323"/>
      <c r="CFC123" s="323"/>
      <c r="CFD123" s="323"/>
      <c r="CFE123" s="323"/>
      <c r="CFF123" s="323"/>
      <c r="CFG123" s="323"/>
      <c r="CFH123" s="323"/>
      <c r="CFI123" s="323"/>
      <c r="CFJ123" s="323"/>
      <c r="CFK123" s="323"/>
      <c r="CFL123" s="323"/>
      <c r="CFM123" s="323"/>
      <c r="CFN123" s="323"/>
      <c r="CFO123" s="323"/>
      <c r="CFP123" s="323"/>
      <c r="CFQ123" s="323"/>
      <c r="CFR123" s="323"/>
      <c r="CFS123" s="323"/>
      <c r="CFT123" s="323"/>
      <c r="CFU123" s="323"/>
      <c r="CFV123" s="323"/>
      <c r="CFW123" s="323"/>
      <c r="CFX123" s="323"/>
      <c r="CFY123" s="323"/>
      <c r="CFZ123" s="323"/>
      <c r="CGA123" s="323"/>
      <c r="CGB123" s="323"/>
      <c r="CGC123" s="323"/>
      <c r="CGD123" s="323"/>
      <c r="CGE123" s="323"/>
      <c r="CGF123" s="323"/>
      <c r="CGG123" s="323"/>
      <c r="CGH123" s="323"/>
      <c r="CGI123" s="323"/>
      <c r="CGJ123" s="323"/>
      <c r="CGK123" s="323"/>
      <c r="CGL123" s="323"/>
      <c r="CGM123" s="323"/>
      <c r="CGN123" s="323"/>
      <c r="CGO123" s="323"/>
      <c r="CGP123" s="323"/>
      <c r="CGQ123" s="323"/>
      <c r="CGR123" s="323"/>
      <c r="CGS123" s="323"/>
      <c r="CGT123" s="323"/>
      <c r="CGU123" s="323"/>
      <c r="CGV123" s="323"/>
      <c r="CGW123" s="323"/>
      <c r="CGX123" s="323"/>
      <c r="CGY123" s="323"/>
      <c r="CGZ123" s="323"/>
      <c r="CHA123" s="323"/>
      <c r="CHB123" s="323"/>
      <c r="CHC123" s="323"/>
      <c r="CHD123" s="323"/>
      <c r="CHE123" s="323"/>
      <c r="CHF123" s="323"/>
      <c r="CHG123" s="323"/>
      <c r="CHH123" s="323"/>
      <c r="CHI123" s="323"/>
      <c r="CHJ123" s="323"/>
      <c r="CHK123" s="323"/>
      <c r="CHL123" s="323"/>
      <c r="CHM123" s="323"/>
      <c r="CHN123" s="323"/>
      <c r="CHO123" s="323"/>
      <c r="CHP123" s="323"/>
      <c r="CHQ123" s="323"/>
      <c r="CHR123" s="323"/>
      <c r="CHS123" s="323"/>
      <c r="CHT123" s="323"/>
      <c r="CHU123" s="323"/>
      <c r="CHV123" s="323"/>
      <c r="CHW123" s="323"/>
      <c r="CHX123" s="323"/>
      <c r="CHY123" s="323"/>
      <c r="CHZ123" s="323"/>
      <c r="CIA123" s="323"/>
      <c r="CIB123" s="323"/>
      <c r="CIC123" s="323"/>
      <c r="CID123" s="323"/>
      <c r="CIE123" s="323"/>
      <c r="CIF123" s="323"/>
      <c r="CIG123" s="323"/>
      <c r="CIH123" s="323"/>
      <c r="CII123" s="323"/>
      <c r="CIJ123" s="323"/>
      <c r="CIK123" s="323"/>
      <c r="CIL123" s="323"/>
      <c r="CIM123" s="323"/>
      <c r="CIN123" s="323"/>
      <c r="CIO123" s="323"/>
      <c r="CIP123" s="323"/>
      <c r="CIQ123" s="323"/>
      <c r="CIR123" s="323"/>
      <c r="CIS123" s="323"/>
      <c r="CIT123" s="323"/>
      <c r="CIU123" s="323"/>
      <c r="CIV123" s="323"/>
      <c r="CIW123" s="323"/>
      <c r="CIX123" s="323"/>
      <c r="CIY123" s="323"/>
      <c r="CIZ123" s="323"/>
      <c r="CJA123" s="323"/>
      <c r="CJB123" s="323"/>
      <c r="CJC123" s="323"/>
      <c r="CJD123" s="323"/>
      <c r="CJE123" s="323"/>
      <c r="CJF123" s="323"/>
      <c r="CJG123" s="323"/>
      <c r="CJH123" s="323"/>
      <c r="CJI123" s="323"/>
      <c r="CJJ123" s="323"/>
      <c r="CJK123" s="323"/>
      <c r="CJL123" s="323"/>
      <c r="CJM123" s="323"/>
      <c r="CJN123" s="323"/>
      <c r="CJO123" s="323"/>
      <c r="CJP123" s="323"/>
      <c r="CJQ123" s="323"/>
      <c r="CJR123" s="323"/>
      <c r="CJS123" s="323"/>
      <c r="CJT123" s="323"/>
      <c r="CJU123" s="323"/>
      <c r="CJV123" s="323"/>
      <c r="CJW123" s="323"/>
      <c r="CJX123" s="323"/>
      <c r="CJY123" s="323"/>
      <c r="CJZ123" s="323"/>
      <c r="CKA123" s="323"/>
      <c r="CKB123" s="323"/>
      <c r="CKC123" s="323"/>
      <c r="CKD123" s="323"/>
      <c r="CKE123" s="323"/>
      <c r="CKF123" s="323"/>
      <c r="CKG123" s="323"/>
      <c r="CKH123" s="323"/>
      <c r="CKI123" s="323"/>
      <c r="CKJ123" s="323"/>
      <c r="CKK123" s="323"/>
      <c r="CKL123" s="323"/>
      <c r="CKM123" s="323"/>
      <c r="CKN123" s="323"/>
      <c r="CKO123" s="323"/>
      <c r="CKP123" s="323"/>
      <c r="CKQ123" s="323"/>
      <c r="CKR123" s="323"/>
      <c r="CKS123" s="323"/>
      <c r="CKT123" s="323"/>
      <c r="CKU123" s="323"/>
      <c r="CKV123" s="323"/>
      <c r="CKW123" s="323"/>
      <c r="CKX123" s="323"/>
      <c r="CKY123" s="323"/>
      <c r="CKZ123" s="323"/>
      <c r="CLA123" s="323"/>
      <c r="CLB123" s="323"/>
      <c r="CLC123" s="323"/>
      <c r="CLD123" s="323"/>
      <c r="CLE123" s="323"/>
      <c r="CLF123" s="323"/>
      <c r="CLG123" s="323"/>
      <c r="CLH123" s="323"/>
      <c r="CLI123" s="323"/>
      <c r="CLJ123" s="323"/>
      <c r="CLK123" s="323"/>
      <c r="CLL123" s="323"/>
      <c r="CLM123" s="323"/>
      <c r="CLN123" s="323"/>
      <c r="CLO123" s="323"/>
      <c r="CLP123" s="323"/>
      <c r="CLQ123" s="323"/>
      <c r="CLR123" s="323"/>
      <c r="CLS123" s="323"/>
      <c r="CLT123" s="323"/>
      <c r="CLU123" s="323"/>
      <c r="CLV123" s="323"/>
      <c r="CLW123" s="323"/>
      <c r="CLX123" s="323"/>
      <c r="CLY123" s="323"/>
      <c r="CLZ123" s="323"/>
      <c r="CMA123" s="323"/>
      <c r="CMB123" s="323"/>
      <c r="CMC123" s="323"/>
      <c r="CMD123" s="323"/>
      <c r="CME123" s="323"/>
      <c r="CMF123" s="323"/>
      <c r="CMG123" s="323"/>
      <c r="CMH123" s="323"/>
      <c r="CMI123" s="323"/>
      <c r="CMJ123" s="323"/>
      <c r="CMK123" s="323"/>
      <c r="CML123" s="323"/>
      <c r="CMM123" s="323"/>
      <c r="CMN123" s="323"/>
      <c r="CMO123" s="323"/>
      <c r="CMP123" s="323"/>
      <c r="CMQ123" s="323"/>
      <c r="CMR123" s="323"/>
      <c r="CMS123" s="323"/>
      <c r="CMT123" s="323"/>
      <c r="CMU123" s="323"/>
      <c r="CMV123" s="323"/>
      <c r="CMW123" s="323"/>
      <c r="CMX123" s="323"/>
      <c r="CMY123" s="323"/>
      <c r="CMZ123" s="323"/>
      <c r="CNA123" s="323"/>
      <c r="CNB123" s="323"/>
      <c r="CNC123" s="323"/>
      <c r="CND123" s="323"/>
      <c r="CNE123" s="323"/>
      <c r="CNF123" s="323"/>
      <c r="CNG123" s="323"/>
      <c r="CNH123" s="323"/>
      <c r="CNI123" s="323"/>
      <c r="CNJ123" s="323"/>
      <c r="CNK123" s="323"/>
      <c r="CNL123" s="323"/>
      <c r="CNM123" s="323"/>
      <c r="CNN123" s="323"/>
      <c r="CNO123" s="323"/>
      <c r="CNP123" s="323"/>
      <c r="CNQ123" s="323"/>
      <c r="CNR123" s="323"/>
      <c r="CNS123" s="323"/>
      <c r="CNT123" s="323"/>
      <c r="CNU123" s="323"/>
      <c r="CNV123" s="323"/>
      <c r="CNW123" s="323"/>
      <c r="CNX123" s="323"/>
      <c r="CNY123" s="323"/>
      <c r="CNZ123" s="323"/>
      <c r="COA123" s="323"/>
      <c r="COB123" s="323"/>
      <c r="COC123" s="323"/>
      <c r="COD123" s="323"/>
      <c r="COE123" s="323"/>
      <c r="COF123" s="323"/>
      <c r="COG123" s="323"/>
      <c r="COH123" s="323"/>
      <c r="COI123" s="323"/>
      <c r="COJ123" s="323"/>
      <c r="COK123" s="323"/>
      <c r="COL123" s="323"/>
      <c r="COM123" s="323"/>
      <c r="CON123" s="323"/>
      <c r="COO123" s="323"/>
      <c r="COP123" s="323"/>
      <c r="COQ123" s="323"/>
      <c r="COR123" s="323"/>
      <c r="COS123" s="323"/>
      <c r="COT123" s="323"/>
      <c r="COU123" s="323"/>
      <c r="COV123" s="323"/>
      <c r="COW123" s="323"/>
      <c r="COX123" s="323"/>
      <c r="COY123" s="323"/>
      <c r="COZ123" s="323"/>
      <c r="CPA123" s="323"/>
      <c r="CPB123" s="323"/>
      <c r="CPC123" s="323"/>
      <c r="CPD123" s="323"/>
      <c r="CPE123" s="323"/>
      <c r="CPF123" s="323"/>
      <c r="CPG123" s="323"/>
      <c r="CPH123" s="323"/>
      <c r="CPI123" s="323"/>
      <c r="CPJ123" s="323"/>
      <c r="CPK123" s="323"/>
      <c r="CPL123" s="323"/>
      <c r="CPM123" s="323"/>
      <c r="CPN123" s="323"/>
      <c r="CPO123" s="323"/>
      <c r="CPP123" s="323"/>
      <c r="CPQ123" s="323"/>
      <c r="CPR123" s="323"/>
      <c r="CPS123" s="323"/>
      <c r="CPT123" s="323"/>
      <c r="CPU123" s="323"/>
      <c r="CPV123" s="323"/>
      <c r="CPW123" s="323"/>
      <c r="CPX123" s="323"/>
      <c r="CPY123" s="323"/>
      <c r="CPZ123" s="323"/>
      <c r="CQA123" s="323"/>
      <c r="CQB123" s="323"/>
      <c r="CQC123" s="323"/>
      <c r="CQD123" s="323"/>
      <c r="CQE123" s="323"/>
      <c r="CQF123" s="323"/>
      <c r="CQG123" s="323"/>
      <c r="CQH123" s="323"/>
      <c r="CQI123" s="323"/>
      <c r="CQJ123" s="323"/>
      <c r="CQK123" s="323"/>
      <c r="CQL123" s="323"/>
      <c r="CQM123" s="323"/>
      <c r="CQN123" s="323"/>
      <c r="CQO123" s="323"/>
      <c r="CQP123" s="323"/>
      <c r="CQQ123" s="323"/>
      <c r="CQR123" s="323"/>
      <c r="CQS123" s="323"/>
      <c r="CQT123" s="323"/>
      <c r="CQU123" s="323"/>
      <c r="CQV123" s="323"/>
      <c r="CQW123" s="323"/>
      <c r="CQX123" s="323"/>
      <c r="CQY123" s="323"/>
      <c r="CQZ123" s="323"/>
      <c r="CRA123" s="323"/>
      <c r="CRB123" s="323"/>
      <c r="CRC123" s="323"/>
      <c r="CRD123" s="323"/>
      <c r="CRE123" s="323"/>
      <c r="CRF123" s="323"/>
      <c r="CRG123" s="323"/>
      <c r="CRH123" s="323"/>
      <c r="CRI123" s="323"/>
      <c r="CRJ123" s="323"/>
      <c r="CRK123" s="323"/>
      <c r="CRL123" s="323"/>
      <c r="CRM123" s="323"/>
      <c r="CRN123" s="323"/>
      <c r="CRO123" s="323"/>
      <c r="CRP123" s="323"/>
      <c r="CRQ123" s="323"/>
      <c r="CRR123" s="323"/>
      <c r="CRS123" s="323"/>
      <c r="CRT123" s="323"/>
      <c r="CRU123" s="323"/>
      <c r="CRV123" s="323"/>
      <c r="CRW123" s="323"/>
      <c r="CRX123" s="323"/>
      <c r="CRY123" s="323"/>
      <c r="CRZ123" s="323"/>
      <c r="CSA123" s="323"/>
      <c r="CSB123" s="323"/>
      <c r="CSC123" s="323"/>
      <c r="CSD123" s="323"/>
      <c r="CSE123" s="323"/>
      <c r="CSF123" s="323"/>
      <c r="CSG123" s="323"/>
      <c r="CSH123" s="323"/>
      <c r="CSI123" s="323"/>
      <c r="CSJ123" s="323"/>
      <c r="CSK123" s="323"/>
      <c r="CSL123" s="323"/>
      <c r="CSM123" s="323"/>
      <c r="CSN123" s="323"/>
      <c r="CSO123" s="323"/>
      <c r="CSP123" s="323"/>
      <c r="CSQ123" s="323"/>
      <c r="CSR123" s="323"/>
      <c r="CSS123" s="323"/>
      <c r="CST123" s="323"/>
      <c r="CSU123" s="323"/>
      <c r="CSV123" s="323"/>
      <c r="CSW123" s="323"/>
      <c r="CSX123" s="323"/>
      <c r="CSY123" s="323"/>
      <c r="CSZ123" s="323"/>
      <c r="CTA123" s="323"/>
      <c r="CTB123" s="323"/>
      <c r="CTC123" s="323"/>
      <c r="CTD123" s="323"/>
      <c r="CTE123" s="323"/>
      <c r="CTF123" s="323"/>
      <c r="CTG123" s="323"/>
      <c r="CTH123" s="323"/>
      <c r="CTI123" s="323"/>
      <c r="CTJ123" s="323"/>
      <c r="CTK123" s="323"/>
      <c r="CTL123" s="323"/>
      <c r="CTM123" s="323"/>
      <c r="CTN123" s="323"/>
      <c r="CTO123" s="323"/>
      <c r="CTP123" s="323"/>
      <c r="CTQ123" s="323"/>
      <c r="CTR123" s="323"/>
      <c r="CTS123" s="323"/>
      <c r="CTT123" s="323"/>
      <c r="CTU123" s="323"/>
      <c r="CTV123" s="323"/>
      <c r="CTW123" s="323"/>
      <c r="CTX123" s="323"/>
      <c r="CTY123" s="323"/>
      <c r="CTZ123" s="323"/>
      <c r="CUA123" s="323"/>
      <c r="CUB123" s="323"/>
      <c r="CUC123" s="323"/>
      <c r="CUD123" s="323"/>
      <c r="CUE123" s="323"/>
      <c r="CUF123" s="323"/>
      <c r="CUG123" s="323"/>
      <c r="CUH123" s="323"/>
      <c r="CUI123" s="323"/>
      <c r="CUJ123" s="323"/>
      <c r="CUK123" s="323"/>
      <c r="CUL123" s="323"/>
      <c r="CUM123" s="323"/>
      <c r="CUN123" s="323"/>
      <c r="CUO123" s="323"/>
      <c r="CUP123" s="323"/>
      <c r="CUQ123" s="323"/>
      <c r="CUR123" s="323"/>
      <c r="CUS123" s="323"/>
      <c r="CUT123" s="323"/>
      <c r="CUU123" s="323"/>
      <c r="CUV123" s="323"/>
      <c r="CUW123" s="323"/>
      <c r="CUX123" s="323"/>
      <c r="CUY123" s="323"/>
      <c r="CUZ123" s="323"/>
      <c r="CVA123" s="323"/>
      <c r="CVB123" s="323"/>
      <c r="CVC123" s="323"/>
      <c r="CVD123" s="323"/>
      <c r="CVE123" s="323"/>
      <c r="CVF123" s="323"/>
      <c r="CVG123" s="323"/>
      <c r="CVH123" s="323"/>
      <c r="CVI123" s="323"/>
      <c r="CVJ123" s="323"/>
      <c r="CVK123" s="323"/>
      <c r="CVL123" s="323"/>
      <c r="CVM123" s="323"/>
      <c r="CVN123" s="323"/>
      <c r="CVO123" s="323"/>
      <c r="CVP123" s="323"/>
      <c r="CVQ123" s="323"/>
      <c r="CVR123" s="323"/>
      <c r="CVS123" s="323"/>
      <c r="CVT123" s="323"/>
      <c r="CVU123" s="323"/>
      <c r="CVV123" s="323"/>
      <c r="CVW123" s="323"/>
      <c r="CVX123" s="323"/>
      <c r="CVY123" s="323"/>
      <c r="CVZ123" s="323"/>
      <c r="CWA123" s="323"/>
      <c r="CWB123" s="323"/>
      <c r="CWC123" s="323"/>
      <c r="CWD123" s="323"/>
      <c r="CWE123" s="323"/>
      <c r="CWF123" s="323"/>
      <c r="CWG123" s="323"/>
      <c r="CWH123" s="323"/>
      <c r="CWI123" s="323"/>
      <c r="CWJ123" s="323"/>
      <c r="CWK123" s="323"/>
      <c r="CWL123" s="323"/>
      <c r="CWM123" s="323"/>
      <c r="CWN123" s="323"/>
      <c r="CWO123" s="323"/>
      <c r="CWP123" s="323"/>
      <c r="CWQ123" s="323"/>
      <c r="CWR123" s="323"/>
      <c r="CWS123" s="323"/>
      <c r="CWT123" s="323"/>
      <c r="CWU123" s="323"/>
      <c r="CWV123" s="323"/>
      <c r="CWW123" s="323"/>
      <c r="CWX123" s="323"/>
      <c r="CWY123" s="323"/>
      <c r="CWZ123" s="323"/>
      <c r="CXA123" s="323"/>
      <c r="CXB123" s="323"/>
      <c r="CXC123" s="323"/>
      <c r="CXD123" s="323"/>
      <c r="CXE123" s="323"/>
      <c r="CXF123" s="323"/>
      <c r="CXG123" s="323"/>
      <c r="CXH123" s="323"/>
      <c r="CXI123" s="323"/>
      <c r="CXJ123" s="323"/>
      <c r="CXK123" s="323"/>
      <c r="CXL123" s="323"/>
      <c r="CXM123" s="323"/>
      <c r="CXN123" s="323"/>
      <c r="CXO123" s="323"/>
      <c r="CXP123" s="323"/>
      <c r="CXQ123" s="323"/>
      <c r="CXR123" s="323"/>
      <c r="CXS123" s="323"/>
      <c r="CXT123" s="323"/>
      <c r="CXU123" s="323"/>
      <c r="CXV123" s="323"/>
      <c r="CXW123" s="323"/>
      <c r="CXX123" s="323"/>
      <c r="CXY123" s="323"/>
      <c r="CXZ123" s="323"/>
      <c r="CYA123" s="323"/>
      <c r="CYB123" s="323"/>
      <c r="CYC123" s="323"/>
      <c r="CYD123" s="323"/>
      <c r="CYE123" s="323"/>
      <c r="CYF123" s="323"/>
      <c r="CYG123" s="323"/>
      <c r="CYH123" s="323"/>
      <c r="CYI123" s="323"/>
      <c r="CYJ123" s="323"/>
      <c r="CYK123" s="323"/>
      <c r="CYL123" s="323"/>
      <c r="CYM123" s="323"/>
      <c r="CYN123" s="323"/>
      <c r="CYO123" s="323"/>
      <c r="CYP123" s="323"/>
      <c r="CYQ123" s="323"/>
      <c r="CYR123" s="323"/>
      <c r="CYS123" s="323"/>
      <c r="CYT123" s="323"/>
      <c r="CYU123" s="323"/>
      <c r="CYV123" s="323"/>
      <c r="CYW123" s="323"/>
      <c r="CYX123" s="323"/>
      <c r="CYY123" s="323"/>
      <c r="CYZ123" s="323"/>
      <c r="CZA123" s="323"/>
      <c r="CZB123" s="323"/>
      <c r="CZC123" s="323"/>
      <c r="CZD123" s="323"/>
      <c r="CZE123" s="323"/>
      <c r="CZF123" s="323"/>
      <c r="CZG123" s="323"/>
      <c r="CZH123" s="323"/>
      <c r="CZI123" s="323"/>
      <c r="CZJ123" s="323"/>
      <c r="CZK123" s="323"/>
      <c r="CZL123" s="323"/>
      <c r="CZM123" s="323"/>
      <c r="CZN123" s="323"/>
      <c r="CZO123" s="323"/>
      <c r="CZP123" s="323"/>
      <c r="CZQ123" s="323"/>
      <c r="CZR123" s="323"/>
      <c r="CZS123" s="323"/>
      <c r="CZT123" s="323"/>
      <c r="CZU123" s="323"/>
      <c r="CZV123" s="323"/>
      <c r="CZW123" s="323"/>
      <c r="CZX123" s="323"/>
      <c r="CZY123" s="323"/>
      <c r="CZZ123" s="323"/>
      <c r="DAA123" s="323"/>
      <c r="DAB123" s="323"/>
      <c r="DAC123" s="323"/>
      <c r="DAD123" s="323"/>
      <c r="DAE123" s="323"/>
      <c r="DAF123" s="323"/>
      <c r="DAG123" s="323"/>
      <c r="DAH123" s="323"/>
      <c r="DAI123" s="323"/>
      <c r="DAJ123" s="323"/>
      <c r="DAK123" s="323"/>
      <c r="DAL123" s="323"/>
      <c r="DAM123" s="323"/>
      <c r="DAN123" s="323"/>
      <c r="DAO123" s="323"/>
      <c r="DAP123" s="323"/>
      <c r="DAQ123" s="323"/>
      <c r="DAR123" s="323"/>
      <c r="DAS123" s="323"/>
      <c r="DAT123" s="323"/>
      <c r="DAU123" s="323"/>
      <c r="DAV123" s="323"/>
      <c r="DAW123" s="323"/>
      <c r="DAX123" s="323"/>
      <c r="DAY123" s="323"/>
      <c r="DAZ123" s="323"/>
      <c r="DBA123" s="323"/>
      <c r="DBB123" s="323"/>
      <c r="DBC123" s="323"/>
      <c r="DBD123" s="323"/>
      <c r="DBE123" s="323"/>
      <c r="DBF123" s="323"/>
      <c r="DBG123" s="323"/>
      <c r="DBH123" s="323"/>
      <c r="DBI123" s="323"/>
      <c r="DBJ123" s="323"/>
      <c r="DBK123" s="323"/>
      <c r="DBL123" s="323"/>
      <c r="DBM123" s="323"/>
      <c r="DBN123" s="323"/>
      <c r="DBO123" s="323"/>
      <c r="DBP123" s="323"/>
      <c r="DBQ123" s="323"/>
      <c r="DBR123" s="323"/>
      <c r="DBS123" s="323"/>
      <c r="DBT123" s="323"/>
      <c r="DBU123" s="323"/>
      <c r="DBV123" s="323"/>
      <c r="DBW123" s="323"/>
      <c r="DBX123" s="323"/>
      <c r="DBY123" s="323"/>
      <c r="DBZ123" s="323"/>
      <c r="DCA123" s="323"/>
      <c r="DCB123" s="323"/>
      <c r="DCC123" s="323"/>
      <c r="DCD123" s="323"/>
      <c r="DCE123" s="323"/>
      <c r="DCF123" s="323"/>
      <c r="DCG123" s="323"/>
      <c r="DCH123" s="323"/>
      <c r="DCI123" s="323"/>
      <c r="DCJ123" s="323"/>
      <c r="DCK123" s="323"/>
      <c r="DCL123" s="323"/>
      <c r="DCM123" s="323"/>
      <c r="DCN123" s="323"/>
      <c r="DCO123" s="323"/>
      <c r="DCP123" s="323"/>
      <c r="DCQ123" s="323"/>
      <c r="DCR123" s="323"/>
      <c r="DCS123" s="323"/>
      <c r="DCT123" s="323"/>
      <c r="DCU123" s="323"/>
      <c r="DCV123" s="323"/>
      <c r="DCW123" s="323"/>
      <c r="DCX123" s="323"/>
      <c r="DCY123" s="323"/>
      <c r="DCZ123" s="323"/>
      <c r="DDA123" s="323"/>
      <c r="DDB123" s="323"/>
      <c r="DDC123" s="323"/>
      <c r="DDD123" s="323"/>
      <c r="DDE123" s="323"/>
      <c r="DDF123" s="323"/>
      <c r="DDG123" s="323"/>
      <c r="DDH123" s="323"/>
      <c r="DDI123" s="323"/>
      <c r="DDJ123" s="323"/>
      <c r="DDK123" s="323"/>
      <c r="DDL123" s="323"/>
      <c r="DDM123" s="323"/>
      <c r="DDN123" s="323"/>
      <c r="DDO123" s="323"/>
      <c r="DDP123" s="323"/>
      <c r="DDQ123" s="323"/>
      <c r="DDR123" s="323"/>
      <c r="DDS123" s="323"/>
      <c r="DDT123" s="323"/>
      <c r="DDU123" s="323"/>
      <c r="DDV123" s="323"/>
      <c r="DDW123" s="323"/>
      <c r="DDX123" s="323"/>
      <c r="DDY123" s="323"/>
      <c r="DDZ123" s="323"/>
      <c r="DEA123" s="323"/>
      <c r="DEB123" s="323"/>
      <c r="DEC123" s="323"/>
      <c r="DED123" s="323"/>
      <c r="DEE123" s="323"/>
      <c r="DEF123" s="323"/>
      <c r="DEG123" s="323"/>
      <c r="DEH123" s="323"/>
      <c r="DEI123" s="323"/>
      <c r="DEJ123" s="323"/>
      <c r="DEK123" s="323"/>
      <c r="DEL123" s="323"/>
      <c r="DEM123" s="323"/>
      <c r="DEN123" s="323"/>
      <c r="DEO123" s="323"/>
      <c r="DEP123" s="323"/>
      <c r="DEQ123" s="323"/>
      <c r="DER123" s="323"/>
      <c r="DES123" s="323"/>
      <c r="DET123" s="323"/>
      <c r="DEU123" s="323"/>
      <c r="DEV123" s="323"/>
      <c r="DEW123" s="323"/>
      <c r="DEX123" s="323"/>
      <c r="DEY123" s="323"/>
      <c r="DEZ123" s="323"/>
      <c r="DFA123" s="323"/>
      <c r="DFB123" s="323"/>
      <c r="DFC123" s="323"/>
      <c r="DFD123" s="323"/>
      <c r="DFE123" s="323"/>
      <c r="DFF123" s="323"/>
      <c r="DFG123" s="323"/>
      <c r="DFH123" s="323"/>
      <c r="DFI123" s="323"/>
      <c r="DFJ123" s="323"/>
      <c r="DFK123" s="323"/>
      <c r="DFL123" s="323"/>
      <c r="DFM123" s="323"/>
      <c r="DFN123" s="323"/>
      <c r="DFO123" s="323"/>
      <c r="DFP123" s="323"/>
      <c r="DFQ123" s="323"/>
      <c r="DFR123" s="323"/>
      <c r="DFS123" s="323"/>
      <c r="DFT123" s="323"/>
      <c r="DFU123" s="323"/>
      <c r="DFV123" s="323"/>
      <c r="DFW123" s="323"/>
      <c r="DFX123" s="323"/>
      <c r="DFY123" s="323"/>
      <c r="DFZ123" s="323"/>
      <c r="DGA123" s="323"/>
      <c r="DGB123" s="323"/>
      <c r="DGC123" s="323"/>
      <c r="DGD123" s="323"/>
      <c r="DGE123" s="323"/>
      <c r="DGF123" s="323"/>
      <c r="DGG123" s="323"/>
      <c r="DGH123" s="323"/>
      <c r="DGI123" s="323"/>
      <c r="DGJ123" s="323"/>
      <c r="DGK123" s="323"/>
      <c r="DGL123" s="323"/>
      <c r="DGM123" s="323"/>
      <c r="DGN123" s="323"/>
      <c r="DGO123" s="323"/>
      <c r="DGP123" s="323"/>
      <c r="DGQ123" s="323"/>
      <c r="DGR123" s="323"/>
      <c r="DGS123" s="323"/>
      <c r="DGT123" s="323"/>
      <c r="DGU123" s="323"/>
      <c r="DGV123" s="323"/>
      <c r="DGW123" s="323"/>
      <c r="DGX123" s="323"/>
      <c r="DGY123" s="323"/>
      <c r="DGZ123" s="323"/>
      <c r="DHA123" s="323"/>
      <c r="DHB123" s="323"/>
      <c r="DHC123" s="323"/>
      <c r="DHD123" s="323"/>
      <c r="DHE123" s="323"/>
      <c r="DHF123" s="323"/>
      <c r="DHG123" s="323"/>
      <c r="DHH123" s="323"/>
      <c r="DHI123" s="323"/>
      <c r="DHJ123" s="323"/>
      <c r="DHK123" s="323"/>
      <c r="DHL123" s="323"/>
      <c r="DHM123" s="323"/>
      <c r="DHN123" s="323"/>
      <c r="DHO123" s="323"/>
      <c r="DHP123" s="323"/>
      <c r="DHQ123" s="323"/>
      <c r="DHR123" s="323"/>
      <c r="DHS123" s="323"/>
      <c r="DHT123" s="323"/>
      <c r="DHU123" s="323"/>
      <c r="DHV123" s="323"/>
      <c r="DHW123" s="323"/>
      <c r="DHX123" s="323"/>
      <c r="DHY123" s="323"/>
      <c r="DHZ123" s="323"/>
      <c r="DIA123" s="323"/>
      <c r="DIB123" s="323"/>
      <c r="DIC123" s="323"/>
      <c r="DID123" s="323"/>
      <c r="DIE123" s="323"/>
      <c r="DIF123" s="323"/>
      <c r="DIG123" s="323"/>
      <c r="DIH123" s="323"/>
      <c r="DII123" s="323"/>
      <c r="DIJ123" s="323"/>
      <c r="DIK123" s="323"/>
      <c r="DIL123" s="323"/>
      <c r="DIM123" s="323"/>
      <c r="DIN123" s="323"/>
      <c r="DIO123" s="323"/>
      <c r="DIP123" s="323"/>
      <c r="DIQ123" s="323"/>
      <c r="DIR123" s="323"/>
      <c r="DIS123" s="323"/>
      <c r="DIT123" s="323"/>
      <c r="DIU123" s="323"/>
      <c r="DIV123" s="323"/>
      <c r="DIW123" s="323"/>
      <c r="DIX123" s="323"/>
      <c r="DIY123" s="323"/>
      <c r="DIZ123" s="323"/>
      <c r="DJA123" s="323"/>
      <c r="DJB123" s="323"/>
      <c r="DJC123" s="323"/>
      <c r="DJD123" s="323"/>
      <c r="DJE123" s="323"/>
      <c r="DJF123" s="323"/>
      <c r="DJG123" s="323"/>
      <c r="DJH123" s="323"/>
      <c r="DJI123" s="323"/>
      <c r="DJJ123" s="323"/>
      <c r="DJK123" s="323"/>
      <c r="DJL123" s="323"/>
      <c r="DJM123" s="323"/>
      <c r="DJN123" s="323"/>
      <c r="DJO123" s="323"/>
      <c r="DJP123" s="323"/>
      <c r="DJQ123" s="323"/>
      <c r="DJR123" s="323"/>
      <c r="DJS123" s="323"/>
      <c r="DJT123" s="323"/>
      <c r="DJU123" s="323"/>
      <c r="DJV123" s="323"/>
      <c r="DJW123" s="323"/>
      <c r="DJX123" s="323"/>
      <c r="DJY123" s="323"/>
      <c r="DJZ123" s="323"/>
      <c r="DKA123" s="323"/>
      <c r="DKB123" s="323"/>
      <c r="DKC123" s="323"/>
      <c r="DKD123" s="323"/>
      <c r="DKE123" s="323"/>
      <c r="DKF123" s="323"/>
      <c r="DKG123" s="323"/>
      <c r="DKH123" s="323"/>
      <c r="DKI123" s="323"/>
      <c r="DKJ123" s="323"/>
      <c r="DKK123" s="323"/>
      <c r="DKL123" s="323"/>
      <c r="DKM123" s="323"/>
      <c r="DKN123" s="323"/>
      <c r="DKO123" s="323"/>
      <c r="DKP123" s="323"/>
      <c r="DKQ123" s="323"/>
      <c r="DKR123" s="323"/>
      <c r="DKS123" s="323"/>
      <c r="DKT123" s="323"/>
      <c r="DKU123" s="323"/>
      <c r="DKV123" s="323"/>
      <c r="DKW123" s="323"/>
      <c r="DKX123" s="323"/>
      <c r="DKY123" s="323"/>
      <c r="DKZ123" s="323"/>
      <c r="DLA123" s="323"/>
      <c r="DLB123" s="323"/>
      <c r="DLC123" s="323"/>
      <c r="DLD123" s="323"/>
      <c r="DLE123" s="323"/>
      <c r="DLF123" s="323"/>
      <c r="DLG123" s="323"/>
      <c r="DLH123" s="323"/>
      <c r="DLI123" s="323"/>
      <c r="DLJ123" s="323"/>
      <c r="DLK123" s="323"/>
      <c r="DLL123" s="323"/>
      <c r="DLM123" s="323"/>
      <c r="DLN123" s="323"/>
      <c r="DLO123" s="323"/>
      <c r="DLP123" s="323"/>
      <c r="DLQ123" s="323"/>
      <c r="DLR123" s="323"/>
      <c r="DLS123" s="323"/>
      <c r="DLT123" s="323"/>
      <c r="DLU123" s="323"/>
      <c r="DLV123" s="323"/>
      <c r="DLW123" s="323"/>
      <c r="DLX123" s="323"/>
      <c r="DLY123" s="323"/>
      <c r="DLZ123" s="323"/>
      <c r="DMA123" s="323"/>
      <c r="DMB123" s="323"/>
      <c r="DMC123" s="323"/>
      <c r="DMD123" s="323"/>
      <c r="DME123" s="323"/>
      <c r="DMF123" s="323"/>
      <c r="DMG123" s="323"/>
      <c r="DMH123" s="323"/>
      <c r="DMI123" s="323"/>
      <c r="DMJ123" s="323"/>
      <c r="DMK123" s="323"/>
      <c r="DML123" s="323"/>
      <c r="DMM123" s="323"/>
      <c r="DMN123" s="323"/>
      <c r="DMO123" s="323"/>
      <c r="DMP123" s="323"/>
      <c r="DMQ123" s="323"/>
      <c r="DMR123" s="323"/>
      <c r="DMS123" s="323"/>
      <c r="DMT123" s="323"/>
      <c r="DMU123" s="323"/>
      <c r="DMV123" s="323"/>
      <c r="DMW123" s="323"/>
      <c r="DMX123" s="323"/>
      <c r="DMY123" s="323"/>
      <c r="DMZ123" s="323"/>
      <c r="DNA123" s="323"/>
      <c r="DNB123" s="323"/>
      <c r="DNC123" s="323"/>
      <c r="DND123" s="323"/>
      <c r="DNE123" s="323"/>
      <c r="DNF123" s="323"/>
      <c r="DNG123" s="323"/>
      <c r="DNH123" s="323"/>
      <c r="DNI123" s="323"/>
      <c r="DNJ123" s="323"/>
      <c r="DNK123" s="323"/>
      <c r="DNL123" s="323"/>
      <c r="DNM123" s="323"/>
      <c r="DNN123" s="323"/>
      <c r="DNO123" s="323"/>
      <c r="DNP123" s="323"/>
      <c r="DNQ123" s="323"/>
      <c r="DNR123" s="323"/>
      <c r="DNS123" s="323"/>
      <c r="DNT123" s="323"/>
      <c r="DNU123" s="323"/>
      <c r="DNV123" s="323"/>
      <c r="DNW123" s="323"/>
      <c r="DNX123" s="323"/>
      <c r="DNY123" s="323"/>
      <c r="DNZ123" s="323"/>
      <c r="DOA123" s="323"/>
      <c r="DOB123" s="323"/>
      <c r="DOC123" s="323"/>
      <c r="DOD123" s="323"/>
      <c r="DOE123" s="323"/>
      <c r="DOF123" s="323"/>
      <c r="DOG123" s="323"/>
      <c r="DOH123" s="323"/>
      <c r="DOI123" s="323"/>
      <c r="DOJ123" s="323"/>
      <c r="DOK123" s="323"/>
      <c r="DOL123" s="323"/>
      <c r="DOM123" s="323"/>
      <c r="DON123" s="323"/>
      <c r="DOO123" s="323"/>
      <c r="DOP123" s="323"/>
      <c r="DOQ123" s="323"/>
      <c r="DOR123" s="323"/>
      <c r="DOS123" s="323"/>
      <c r="DOT123" s="323"/>
      <c r="DOU123" s="323"/>
      <c r="DOV123" s="323"/>
      <c r="DOW123" s="323"/>
      <c r="DOX123" s="323"/>
      <c r="DOY123" s="323"/>
      <c r="DOZ123" s="323"/>
      <c r="DPA123" s="323"/>
      <c r="DPB123" s="323"/>
      <c r="DPC123" s="323"/>
      <c r="DPD123" s="323"/>
      <c r="DPE123" s="323"/>
      <c r="DPF123" s="323"/>
      <c r="DPG123" s="323"/>
      <c r="DPH123" s="323"/>
      <c r="DPI123" s="323"/>
      <c r="DPJ123" s="323"/>
      <c r="DPK123" s="323"/>
      <c r="DPL123" s="323"/>
      <c r="DPM123" s="323"/>
      <c r="DPN123" s="323"/>
      <c r="DPO123" s="323"/>
      <c r="DPP123" s="323"/>
      <c r="DPQ123" s="323"/>
      <c r="DPR123" s="323"/>
      <c r="DPS123" s="323"/>
      <c r="DPT123" s="323"/>
      <c r="DPU123" s="323"/>
      <c r="DPV123" s="323"/>
      <c r="DPW123" s="323"/>
      <c r="DPX123" s="323"/>
      <c r="DPY123" s="323"/>
      <c r="DPZ123" s="323"/>
      <c r="DQA123" s="323"/>
      <c r="DQB123" s="323"/>
      <c r="DQC123" s="323"/>
      <c r="DQD123" s="323"/>
      <c r="DQE123" s="323"/>
      <c r="DQF123" s="323"/>
      <c r="DQG123" s="323"/>
      <c r="DQH123" s="323"/>
      <c r="DQI123" s="323"/>
      <c r="DQJ123" s="323"/>
      <c r="DQK123" s="323"/>
      <c r="DQL123" s="323"/>
      <c r="DQM123" s="323"/>
      <c r="DQN123" s="323"/>
      <c r="DQO123" s="323"/>
      <c r="DQP123" s="323"/>
      <c r="DQQ123" s="323"/>
      <c r="DQR123" s="323"/>
      <c r="DQS123" s="323"/>
      <c r="DQT123" s="323"/>
      <c r="DQU123" s="323"/>
      <c r="DQV123" s="323"/>
      <c r="DQW123" s="323"/>
      <c r="DQX123" s="323"/>
      <c r="DQY123" s="323"/>
      <c r="DQZ123" s="323"/>
      <c r="DRA123" s="323"/>
      <c r="DRB123" s="323"/>
      <c r="DRC123" s="323"/>
      <c r="DRD123" s="323"/>
      <c r="DRE123" s="323"/>
      <c r="DRF123" s="323"/>
      <c r="DRG123" s="323"/>
      <c r="DRH123" s="323"/>
      <c r="DRI123" s="323"/>
      <c r="DRJ123" s="323"/>
      <c r="DRK123" s="323"/>
      <c r="DRL123" s="323"/>
      <c r="DRM123" s="323"/>
      <c r="DRN123" s="323"/>
      <c r="DRO123" s="323"/>
      <c r="DRP123" s="323"/>
      <c r="DRQ123" s="323"/>
      <c r="DRR123" s="323"/>
      <c r="DRS123" s="323"/>
      <c r="DRT123" s="323"/>
      <c r="DRU123" s="323"/>
      <c r="DRV123" s="323"/>
      <c r="DRW123" s="323"/>
      <c r="DRX123" s="323"/>
      <c r="DRY123" s="323"/>
      <c r="DRZ123" s="323"/>
      <c r="DSA123" s="323"/>
      <c r="DSB123" s="323"/>
      <c r="DSC123" s="323"/>
      <c r="DSD123" s="323"/>
      <c r="DSE123" s="323"/>
      <c r="DSF123" s="323"/>
      <c r="DSG123" s="323"/>
      <c r="DSH123" s="323"/>
      <c r="DSI123" s="323"/>
      <c r="DSJ123" s="323"/>
      <c r="DSK123" s="323"/>
      <c r="DSL123" s="323"/>
      <c r="DSM123" s="323"/>
      <c r="DSN123" s="323"/>
      <c r="DSO123" s="323"/>
      <c r="DSP123" s="323"/>
      <c r="DSQ123" s="323"/>
      <c r="DSR123" s="323"/>
      <c r="DSS123" s="323"/>
      <c r="DST123" s="323"/>
      <c r="DSU123" s="323"/>
      <c r="DSV123" s="323"/>
      <c r="DSW123" s="323"/>
      <c r="DSX123" s="323"/>
      <c r="DSY123" s="323"/>
      <c r="DSZ123" s="323"/>
      <c r="DTA123" s="323"/>
      <c r="DTB123" s="323"/>
      <c r="DTC123" s="323"/>
      <c r="DTD123" s="323"/>
      <c r="DTE123" s="323"/>
      <c r="DTF123" s="323"/>
      <c r="DTG123" s="323"/>
      <c r="DTH123" s="323"/>
      <c r="DTI123" s="323"/>
      <c r="DTJ123" s="323"/>
      <c r="DTK123" s="323"/>
      <c r="DTL123" s="323"/>
      <c r="DTM123" s="323"/>
      <c r="DTN123" s="323"/>
      <c r="DTO123" s="323"/>
      <c r="DTP123" s="323"/>
      <c r="DTQ123" s="323"/>
      <c r="DTR123" s="323"/>
      <c r="DTS123" s="323"/>
      <c r="DTT123" s="323"/>
      <c r="DTU123" s="323"/>
      <c r="DTV123" s="323"/>
      <c r="DTW123" s="323"/>
      <c r="DTX123" s="323"/>
      <c r="DTY123" s="323"/>
      <c r="DTZ123" s="323"/>
      <c r="DUA123" s="323"/>
      <c r="DUB123" s="323"/>
      <c r="DUC123" s="323"/>
      <c r="DUD123" s="323"/>
      <c r="DUE123" s="323"/>
      <c r="DUF123" s="323"/>
      <c r="DUG123" s="323"/>
      <c r="DUH123" s="323"/>
      <c r="DUI123" s="323"/>
      <c r="DUJ123" s="323"/>
      <c r="DUK123" s="323"/>
      <c r="DUL123" s="323"/>
      <c r="DUM123" s="323"/>
      <c r="DUN123" s="323"/>
      <c r="DUO123" s="323"/>
      <c r="DUP123" s="323"/>
      <c r="DUQ123" s="323"/>
      <c r="DUR123" s="323"/>
      <c r="DUS123" s="323"/>
      <c r="DUT123" s="323"/>
      <c r="DUU123" s="323"/>
      <c r="DUV123" s="323"/>
      <c r="DUW123" s="323"/>
      <c r="DUX123" s="323"/>
      <c r="DUY123" s="323"/>
      <c r="DUZ123" s="323"/>
      <c r="DVA123" s="323"/>
      <c r="DVB123" s="323"/>
      <c r="DVC123" s="323"/>
      <c r="DVD123" s="323"/>
      <c r="DVE123" s="323"/>
      <c r="DVF123" s="323"/>
      <c r="DVG123" s="323"/>
      <c r="DVH123" s="323"/>
      <c r="DVI123" s="323"/>
      <c r="DVJ123" s="323"/>
      <c r="DVK123" s="323"/>
      <c r="DVL123" s="323"/>
      <c r="DVM123" s="323"/>
      <c r="DVN123" s="323"/>
      <c r="DVO123" s="323"/>
      <c r="DVP123" s="323"/>
      <c r="DVQ123" s="323"/>
      <c r="DVR123" s="323"/>
      <c r="DVS123" s="323"/>
      <c r="DVT123" s="323"/>
      <c r="DVU123" s="323"/>
      <c r="DVV123" s="323"/>
      <c r="DVW123" s="323"/>
      <c r="DVX123" s="323"/>
      <c r="DVY123" s="323"/>
      <c r="DVZ123" s="323"/>
      <c r="DWA123" s="323"/>
      <c r="DWB123" s="323"/>
      <c r="DWC123" s="323"/>
      <c r="DWD123" s="323"/>
      <c r="DWE123" s="323"/>
      <c r="DWF123" s="323"/>
      <c r="DWG123" s="323"/>
      <c r="DWH123" s="323"/>
      <c r="DWI123" s="323"/>
      <c r="DWJ123" s="323"/>
      <c r="DWK123" s="323"/>
      <c r="DWL123" s="323"/>
      <c r="DWM123" s="323"/>
      <c r="DWN123" s="323"/>
      <c r="DWO123" s="323"/>
      <c r="DWP123" s="323"/>
      <c r="DWQ123" s="323"/>
      <c r="DWR123" s="323"/>
      <c r="DWS123" s="323"/>
      <c r="DWT123" s="323"/>
      <c r="DWU123" s="323"/>
      <c r="DWV123" s="323"/>
      <c r="DWW123" s="323"/>
      <c r="DWX123" s="323"/>
      <c r="DWY123" s="323"/>
      <c r="DWZ123" s="323"/>
      <c r="DXA123" s="323"/>
      <c r="DXB123" s="323"/>
      <c r="DXC123" s="323"/>
      <c r="DXD123" s="323"/>
      <c r="DXE123" s="323"/>
      <c r="DXF123" s="323"/>
      <c r="DXG123" s="323"/>
      <c r="DXH123" s="323"/>
      <c r="DXI123" s="323"/>
      <c r="DXJ123" s="323"/>
      <c r="DXK123" s="323"/>
      <c r="DXL123" s="323"/>
      <c r="DXM123" s="323"/>
      <c r="DXN123" s="323"/>
      <c r="DXO123" s="323"/>
      <c r="DXP123" s="323"/>
      <c r="DXQ123" s="323"/>
      <c r="DXR123" s="323"/>
      <c r="DXS123" s="323"/>
      <c r="DXT123" s="323"/>
      <c r="DXU123" s="323"/>
      <c r="DXV123" s="323"/>
      <c r="DXW123" s="323"/>
      <c r="DXX123" s="323"/>
      <c r="DXY123" s="323"/>
      <c r="DXZ123" s="323"/>
      <c r="DYA123" s="323"/>
      <c r="DYB123" s="323"/>
      <c r="DYC123" s="323"/>
      <c r="DYD123" s="323"/>
      <c r="DYE123" s="323"/>
      <c r="DYF123" s="323"/>
      <c r="DYG123" s="323"/>
      <c r="DYH123" s="323"/>
      <c r="DYI123" s="323"/>
      <c r="DYJ123" s="323"/>
      <c r="DYK123" s="323"/>
      <c r="DYL123" s="323"/>
      <c r="DYM123" s="323"/>
      <c r="DYN123" s="323"/>
      <c r="DYO123" s="323"/>
      <c r="DYP123" s="323"/>
      <c r="DYQ123" s="323"/>
      <c r="DYR123" s="323"/>
      <c r="DYS123" s="323"/>
      <c r="DYT123" s="323"/>
      <c r="DYU123" s="323"/>
      <c r="DYV123" s="323"/>
      <c r="DYW123" s="323"/>
      <c r="DYX123" s="323"/>
      <c r="DYY123" s="323"/>
      <c r="DYZ123" s="323"/>
      <c r="DZA123" s="323"/>
      <c r="DZB123" s="323"/>
      <c r="DZC123" s="323"/>
      <c r="DZD123" s="323"/>
      <c r="DZE123" s="323"/>
      <c r="DZF123" s="323"/>
      <c r="DZG123" s="323"/>
      <c r="DZH123" s="323"/>
      <c r="DZI123" s="323"/>
      <c r="DZJ123" s="323"/>
      <c r="DZK123" s="323"/>
      <c r="DZL123" s="323"/>
      <c r="DZM123" s="323"/>
      <c r="DZN123" s="323"/>
      <c r="DZO123" s="323"/>
      <c r="DZP123" s="323"/>
      <c r="DZQ123" s="323"/>
      <c r="DZR123" s="323"/>
      <c r="DZS123" s="323"/>
      <c r="DZT123" s="323"/>
      <c r="DZU123" s="323"/>
      <c r="DZV123" s="323"/>
      <c r="DZW123" s="323"/>
      <c r="DZX123" s="323"/>
      <c r="DZY123" s="323"/>
      <c r="DZZ123" s="323"/>
      <c r="EAA123" s="323"/>
      <c r="EAB123" s="323"/>
      <c r="EAC123" s="323"/>
      <c r="EAD123" s="323"/>
      <c r="EAE123" s="323"/>
      <c r="EAF123" s="323"/>
      <c r="EAG123" s="323"/>
      <c r="EAH123" s="323"/>
      <c r="EAI123" s="323"/>
      <c r="EAJ123" s="323"/>
      <c r="EAK123" s="323"/>
      <c r="EAL123" s="323"/>
      <c r="EAM123" s="323"/>
      <c r="EAN123" s="323"/>
      <c r="EAO123" s="323"/>
      <c r="EAP123" s="323"/>
      <c r="EAQ123" s="323"/>
      <c r="EAR123" s="323"/>
      <c r="EAS123" s="323"/>
      <c r="EAT123" s="323"/>
      <c r="EAU123" s="323"/>
      <c r="EAV123" s="323"/>
      <c r="EAW123" s="323"/>
      <c r="EAX123" s="323"/>
      <c r="EAY123" s="323"/>
      <c r="EAZ123" s="323"/>
      <c r="EBA123" s="323"/>
      <c r="EBB123" s="323"/>
      <c r="EBC123" s="323"/>
      <c r="EBD123" s="323"/>
      <c r="EBE123" s="323"/>
      <c r="EBF123" s="323"/>
      <c r="EBG123" s="323"/>
      <c r="EBH123" s="323"/>
      <c r="EBI123" s="323"/>
      <c r="EBJ123" s="323"/>
      <c r="EBK123" s="323"/>
      <c r="EBL123" s="323"/>
      <c r="EBM123" s="323"/>
      <c r="EBN123" s="323"/>
      <c r="EBO123" s="323"/>
      <c r="EBP123" s="323"/>
      <c r="EBQ123" s="323"/>
      <c r="EBR123" s="323"/>
      <c r="EBS123" s="323"/>
      <c r="EBT123" s="323"/>
      <c r="EBU123" s="323"/>
      <c r="EBV123" s="323"/>
      <c r="EBW123" s="323"/>
      <c r="EBX123" s="323"/>
      <c r="EBY123" s="323"/>
      <c r="EBZ123" s="323"/>
      <c r="ECA123" s="323"/>
      <c r="ECB123" s="323"/>
      <c r="ECC123" s="323"/>
      <c r="ECD123" s="323"/>
      <c r="ECE123" s="323"/>
      <c r="ECF123" s="323"/>
      <c r="ECG123" s="323"/>
      <c r="ECH123" s="323"/>
      <c r="ECI123" s="323"/>
      <c r="ECJ123" s="323"/>
      <c r="ECK123" s="323"/>
      <c r="ECL123" s="323"/>
      <c r="ECM123" s="323"/>
      <c r="ECN123" s="323"/>
      <c r="ECO123" s="323"/>
      <c r="ECP123" s="323"/>
      <c r="ECQ123" s="323"/>
      <c r="ECR123" s="323"/>
      <c r="ECS123" s="323"/>
      <c r="ECT123" s="323"/>
      <c r="ECU123" s="323"/>
      <c r="ECV123" s="323"/>
      <c r="ECW123" s="323"/>
      <c r="ECX123" s="323"/>
      <c r="ECY123" s="323"/>
      <c r="ECZ123" s="323"/>
      <c r="EDA123" s="323"/>
      <c r="EDB123" s="323"/>
      <c r="EDC123" s="323"/>
      <c r="EDD123" s="323"/>
      <c r="EDE123" s="323"/>
      <c r="EDF123" s="323"/>
      <c r="EDG123" s="323"/>
      <c r="EDH123" s="323"/>
      <c r="EDI123" s="323"/>
      <c r="EDJ123" s="323"/>
      <c r="EDK123" s="323"/>
      <c r="EDL123" s="323"/>
      <c r="EDM123" s="323"/>
      <c r="EDN123" s="323"/>
      <c r="EDO123" s="323"/>
      <c r="EDP123" s="323"/>
      <c r="EDQ123" s="323"/>
      <c r="EDR123" s="323"/>
      <c r="EDS123" s="323"/>
      <c r="EDT123" s="323"/>
      <c r="EDU123" s="323"/>
      <c r="EDV123" s="323"/>
      <c r="EDW123" s="323"/>
      <c r="EDX123" s="323"/>
      <c r="EDY123" s="323"/>
      <c r="EDZ123" s="323"/>
      <c r="EEA123" s="323"/>
      <c r="EEB123" s="323"/>
      <c r="EEC123" s="323"/>
      <c r="EED123" s="323"/>
      <c r="EEE123" s="323"/>
      <c r="EEF123" s="323"/>
      <c r="EEG123" s="323"/>
      <c r="EEH123" s="323"/>
      <c r="EEI123" s="323"/>
      <c r="EEJ123" s="323"/>
      <c r="EEK123" s="323"/>
      <c r="EEL123" s="323"/>
      <c r="EEM123" s="323"/>
      <c r="EEN123" s="323"/>
      <c r="EEO123" s="323"/>
      <c r="EEP123" s="323"/>
      <c r="EEQ123" s="323"/>
      <c r="EER123" s="323"/>
      <c r="EES123" s="323"/>
      <c r="EET123" s="323"/>
      <c r="EEU123" s="323"/>
      <c r="EEV123" s="323"/>
      <c r="EEW123" s="323"/>
      <c r="EEX123" s="323"/>
      <c r="EEY123" s="323"/>
      <c r="EEZ123" s="323"/>
      <c r="EFA123" s="323"/>
      <c r="EFB123" s="323"/>
      <c r="EFC123" s="323"/>
      <c r="EFD123" s="323"/>
      <c r="EFE123" s="323"/>
      <c r="EFF123" s="323"/>
      <c r="EFG123" s="323"/>
      <c r="EFH123" s="323"/>
      <c r="EFI123" s="323"/>
      <c r="EFJ123" s="323"/>
      <c r="EFK123" s="323"/>
      <c r="EFL123" s="323"/>
      <c r="EFM123" s="323"/>
      <c r="EFN123" s="323"/>
      <c r="EFO123" s="323"/>
      <c r="EFP123" s="323"/>
      <c r="EFQ123" s="323"/>
      <c r="EFR123" s="323"/>
      <c r="EFS123" s="323"/>
      <c r="EFT123" s="323"/>
      <c r="EFU123" s="323"/>
      <c r="EFV123" s="323"/>
      <c r="EFW123" s="323"/>
      <c r="EFX123" s="323"/>
      <c r="EFY123" s="323"/>
      <c r="EFZ123" s="323"/>
      <c r="EGA123" s="323"/>
      <c r="EGB123" s="323"/>
      <c r="EGC123" s="323"/>
      <c r="EGD123" s="323"/>
      <c r="EGE123" s="323"/>
      <c r="EGF123" s="323"/>
      <c r="EGG123" s="323"/>
      <c r="EGH123" s="323"/>
      <c r="EGI123" s="323"/>
      <c r="EGJ123" s="323"/>
      <c r="EGK123" s="323"/>
      <c r="EGL123" s="323"/>
      <c r="EGM123" s="323"/>
      <c r="EGN123" s="323"/>
      <c r="EGO123" s="323"/>
      <c r="EGP123" s="323"/>
      <c r="EGQ123" s="323"/>
      <c r="EGR123" s="323"/>
      <c r="EGS123" s="323"/>
      <c r="EGT123" s="323"/>
      <c r="EGU123" s="323"/>
      <c r="EGV123" s="323"/>
      <c r="EGW123" s="323"/>
      <c r="EGX123" s="323"/>
      <c r="EGY123" s="323"/>
      <c r="EGZ123" s="323"/>
      <c r="EHA123" s="323"/>
      <c r="EHB123" s="323"/>
      <c r="EHC123" s="323"/>
      <c r="EHD123" s="323"/>
      <c r="EHE123" s="323"/>
      <c r="EHF123" s="323"/>
      <c r="EHG123" s="323"/>
      <c r="EHH123" s="323"/>
      <c r="EHI123" s="323"/>
      <c r="EHJ123" s="323"/>
      <c r="EHK123" s="323"/>
      <c r="EHL123" s="323"/>
      <c r="EHM123" s="323"/>
      <c r="EHN123" s="323"/>
      <c r="EHO123" s="323"/>
      <c r="EHP123" s="323"/>
      <c r="EHQ123" s="323"/>
      <c r="EHR123" s="323"/>
      <c r="EHS123" s="323"/>
      <c r="EHT123" s="323"/>
      <c r="EHU123" s="323"/>
      <c r="EHV123" s="323"/>
      <c r="EHW123" s="323"/>
      <c r="EHX123" s="323"/>
      <c r="EHY123" s="323"/>
      <c r="EHZ123" s="323"/>
      <c r="EIA123" s="323"/>
      <c r="EIB123" s="323"/>
      <c r="EIC123" s="323"/>
      <c r="EID123" s="323"/>
      <c r="EIE123" s="323"/>
      <c r="EIF123" s="323"/>
      <c r="EIG123" s="323"/>
      <c r="EIH123" s="323"/>
      <c r="EII123" s="323"/>
      <c r="EIJ123" s="323"/>
      <c r="EIK123" s="323"/>
      <c r="EIL123" s="323"/>
      <c r="EIM123" s="323"/>
      <c r="EIN123" s="323"/>
      <c r="EIO123" s="323"/>
      <c r="EIP123" s="323"/>
      <c r="EIQ123" s="323"/>
      <c r="EIR123" s="323"/>
      <c r="EIS123" s="323"/>
      <c r="EIT123" s="323"/>
      <c r="EIU123" s="323"/>
      <c r="EIV123" s="323"/>
      <c r="EIW123" s="323"/>
      <c r="EIX123" s="323"/>
      <c r="EIY123" s="323"/>
      <c r="EIZ123" s="323"/>
      <c r="EJA123" s="323"/>
      <c r="EJB123" s="323"/>
      <c r="EJC123" s="323"/>
      <c r="EJD123" s="323"/>
      <c r="EJE123" s="323"/>
      <c r="EJF123" s="323"/>
      <c r="EJG123" s="323"/>
      <c r="EJH123" s="323"/>
      <c r="EJI123" s="323"/>
      <c r="EJJ123" s="323"/>
      <c r="EJK123" s="323"/>
      <c r="EJL123" s="323"/>
      <c r="EJM123" s="323"/>
      <c r="EJN123" s="323"/>
      <c r="EJO123" s="323"/>
      <c r="EJP123" s="323"/>
      <c r="EJQ123" s="323"/>
      <c r="EJR123" s="323"/>
      <c r="EJS123" s="323"/>
      <c r="EJT123" s="323"/>
      <c r="EJU123" s="323"/>
      <c r="EJV123" s="323"/>
      <c r="EJW123" s="323"/>
      <c r="EJX123" s="323"/>
      <c r="EJY123" s="323"/>
      <c r="EJZ123" s="323"/>
      <c r="EKA123" s="323"/>
      <c r="EKB123" s="323"/>
      <c r="EKC123" s="323"/>
      <c r="EKD123" s="323"/>
      <c r="EKE123" s="323"/>
      <c r="EKF123" s="323"/>
      <c r="EKG123" s="323"/>
      <c r="EKH123" s="323"/>
      <c r="EKI123" s="323"/>
      <c r="EKJ123" s="323"/>
      <c r="EKK123" s="323"/>
      <c r="EKL123" s="323"/>
      <c r="EKM123" s="323"/>
      <c r="EKN123" s="323"/>
      <c r="EKO123" s="323"/>
      <c r="EKP123" s="323"/>
      <c r="EKQ123" s="323"/>
      <c r="EKR123" s="323"/>
      <c r="EKS123" s="323"/>
      <c r="EKT123" s="323"/>
      <c r="EKU123" s="323"/>
      <c r="EKV123" s="323"/>
      <c r="EKW123" s="323"/>
      <c r="EKX123" s="323"/>
      <c r="EKY123" s="323"/>
      <c r="EKZ123" s="323"/>
      <c r="ELA123" s="323"/>
      <c r="ELB123" s="323"/>
      <c r="ELC123" s="323"/>
      <c r="ELD123" s="323"/>
      <c r="ELE123" s="323"/>
      <c r="ELF123" s="323"/>
      <c r="ELG123" s="323"/>
      <c r="ELH123" s="323"/>
      <c r="ELI123" s="323"/>
      <c r="ELJ123" s="323"/>
      <c r="ELK123" s="323"/>
      <c r="ELL123" s="323"/>
      <c r="ELM123" s="323"/>
      <c r="ELN123" s="323"/>
      <c r="ELO123" s="323"/>
      <c r="ELP123" s="323"/>
      <c r="ELQ123" s="323"/>
      <c r="ELR123" s="323"/>
      <c r="ELS123" s="323"/>
      <c r="ELT123" s="323"/>
      <c r="ELU123" s="323"/>
      <c r="ELV123" s="323"/>
      <c r="ELW123" s="323"/>
      <c r="ELX123" s="323"/>
      <c r="ELY123" s="323"/>
      <c r="ELZ123" s="323"/>
      <c r="EMA123" s="323"/>
      <c r="EMB123" s="323"/>
      <c r="EMC123" s="323"/>
      <c r="EMD123" s="323"/>
      <c r="EME123" s="323"/>
      <c r="EMF123" s="323"/>
      <c r="EMG123" s="323"/>
      <c r="EMH123" s="323"/>
      <c r="EMI123" s="323"/>
      <c r="EMJ123" s="323"/>
      <c r="EMK123" s="323"/>
      <c r="EML123" s="323"/>
      <c r="EMM123" s="323"/>
      <c r="EMN123" s="323"/>
      <c r="EMO123" s="323"/>
      <c r="EMP123" s="323"/>
      <c r="EMQ123" s="323"/>
      <c r="EMR123" s="323"/>
      <c r="EMS123" s="323"/>
      <c r="EMT123" s="323"/>
      <c r="EMU123" s="323"/>
      <c r="EMV123" s="323"/>
      <c r="EMW123" s="323"/>
      <c r="EMX123" s="323"/>
      <c r="EMY123" s="323"/>
      <c r="EMZ123" s="323"/>
      <c r="ENA123" s="323"/>
      <c r="ENB123" s="323"/>
      <c r="ENC123" s="323"/>
      <c r="END123" s="323"/>
      <c r="ENE123" s="323"/>
      <c r="ENF123" s="323"/>
      <c r="ENG123" s="323"/>
      <c r="ENH123" s="323"/>
      <c r="ENI123" s="323"/>
      <c r="ENJ123" s="323"/>
      <c r="ENK123" s="323"/>
      <c r="ENL123" s="323"/>
      <c r="ENM123" s="323"/>
      <c r="ENN123" s="323"/>
      <c r="ENO123" s="323"/>
      <c r="ENP123" s="323"/>
      <c r="ENQ123" s="323"/>
      <c r="ENR123" s="323"/>
      <c r="ENS123" s="323"/>
      <c r="ENT123" s="323"/>
      <c r="ENU123" s="323"/>
      <c r="ENV123" s="323"/>
      <c r="ENW123" s="323"/>
      <c r="ENX123" s="323"/>
      <c r="ENY123" s="323"/>
      <c r="ENZ123" s="323"/>
      <c r="EOA123" s="323"/>
      <c r="EOB123" s="323"/>
      <c r="EOC123" s="323"/>
      <c r="EOD123" s="323"/>
      <c r="EOE123" s="323"/>
      <c r="EOF123" s="323"/>
      <c r="EOG123" s="323"/>
      <c r="EOH123" s="323"/>
      <c r="EOI123" s="323"/>
      <c r="EOJ123" s="323"/>
      <c r="EOK123" s="323"/>
      <c r="EOL123" s="323"/>
      <c r="EOM123" s="323"/>
      <c r="EON123" s="323"/>
      <c r="EOO123" s="323"/>
      <c r="EOP123" s="323"/>
      <c r="EOQ123" s="323"/>
      <c r="EOR123" s="323"/>
      <c r="EOS123" s="323"/>
      <c r="EOT123" s="323"/>
      <c r="EOU123" s="323"/>
      <c r="EOV123" s="323"/>
      <c r="EOW123" s="323"/>
      <c r="EOX123" s="323"/>
      <c r="EOY123" s="323"/>
      <c r="EOZ123" s="323"/>
      <c r="EPA123" s="323"/>
      <c r="EPB123" s="323"/>
      <c r="EPC123" s="323"/>
      <c r="EPD123" s="323"/>
      <c r="EPE123" s="323"/>
      <c r="EPF123" s="323"/>
      <c r="EPG123" s="323"/>
      <c r="EPH123" s="323"/>
      <c r="EPI123" s="323"/>
      <c r="EPJ123" s="323"/>
      <c r="EPK123" s="323"/>
      <c r="EPL123" s="323"/>
      <c r="EPM123" s="323"/>
      <c r="EPN123" s="323"/>
      <c r="EPO123" s="323"/>
      <c r="EPP123" s="323"/>
      <c r="EPQ123" s="323"/>
      <c r="EPR123" s="323"/>
      <c r="EPS123" s="323"/>
      <c r="EPT123" s="323"/>
      <c r="EPU123" s="323"/>
      <c r="EPV123" s="323"/>
      <c r="EPW123" s="323"/>
      <c r="EPX123" s="323"/>
      <c r="EPY123" s="323"/>
      <c r="EPZ123" s="323"/>
      <c r="EQA123" s="323"/>
      <c r="EQB123" s="323"/>
      <c r="EQC123" s="323"/>
      <c r="EQD123" s="323"/>
      <c r="EQE123" s="323"/>
      <c r="EQF123" s="323"/>
      <c r="EQG123" s="323"/>
      <c r="EQH123" s="323"/>
      <c r="EQI123" s="323"/>
      <c r="EQJ123" s="323"/>
      <c r="EQK123" s="323"/>
      <c r="EQL123" s="323"/>
      <c r="EQM123" s="323"/>
      <c r="EQN123" s="323"/>
      <c r="EQO123" s="323"/>
      <c r="EQP123" s="323"/>
      <c r="EQQ123" s="323"/>
      <c r="EQR123" s="323"/>
      <c r="EQS123" s="323"/>
      <c r="EQT123" s="323"/>
      <c r="EQU123" s="323"/>
      <c r="EQV123" s="323"/>
      <c r="EQW123" s="323"/>
      <c r="EQX123" s="323"/>
      <c r="EQY123" s="323"/>
      <c r="EQZ123" s="323"/>
      <c r="ERA123" s="323"/>
      <c r="ERB123" s="323"/>
      <c r="ERC123" s="323"/>
      <c r="ERD123" s="323"/>
      <c r="ERE123" s="323"/>
      <c r="ERF123" s="323"/>
      <c r="ERG123" s="323"/>
      <c r="ERH123" s="323"/>
      <c r="ERI123" s="323"/>
      <c r="ERJ123" s="323"/>
      <c r="ERK123" s="323"/>
      <c r="ERL123" s="323"/>
      <c r="ERM123" s="323"/>
      <c r="ERN123" s="323"/>
      <c r="ERO123" s="323"/>
      <c r="ERP123" s="323"/>
      <c r="ERQ123" s="323"/>
      <c r="ERR123" s="323"/>
      <c r="ERS123" s="323"/>
      <c r="ERT123" s="323"/>
      <c r="ERU123" s="323"/>
      <c r="ERV123" s="323"/>
      <c r="ERW123" s="323"/>
      <c r="ERX123" s="323"/>
      <c r="ERY123" s="323"/>
      <c r="ERZ123" s="323"/>
      <c r="ESA123" s="323"/>
      <c r="ESB123" s="323"/>
      <c r="ESC123" s="323"/>
      <c r="ESD123" s="323"/>
      <c r="ESE123" s="323"/>
      <c r="ESF123" s="323"/>
      <c r="ESG123" s="323"/>
      <c r="ESH123" s="323"/>
      <c r="ESI123" s="323"/>
      <c r="ESJ123" s="323"/>
      <c r="ESK123" s="323"/>
      <c r="ESL123" s="323"/>
      <c r="ESM123" s="323"/>
      <c r="ESN123" s="323"/>
      <c r="ESO123" s="323"/>
      <c r="ESP123" s="323"/>
      <c r="ESQ123" s="323"/>
      <c r="ESR123" s="323"/>
      <c r="ESS123" s="323"/>
      <c r="EST123" s="323"/>
      <c r="ESU123" s="323"/>
      <c r="ESV123" s="323"/>
      <c r="ESW123" s="323"/>
      <c r="ESX123" s="323"/>
      <c r="ESY123" s="323"/>
      <c r="ESZ123" s="323"/>
      <c r="ETA123" s="323"/>
      <c r="ETB123" s="323"/>
      <c r="ETC123" s="323"/>
      <c r="ETD123" s="323"/>
      <c r="ETE123" s="323"/>
      <c r="ETF123" s="323"/>
      <c r="ETG123" s="323"/>
      <c r="ETH123" s="323"/>
      <c r="ETI123" s="323"/>
      <c r="ETJ123" s="323"/>
      <c r="ETK123" s="323"/>
      <c r="ETL123" s="323"/>
      <c r="ETM123" s="323"/>
      <c r="ETN123" s="323"/>
      <c r="ETO123" s="323"/>
      <c r="ETP123" s="323"/>
      <c r="ETQ123" s="323"/>
      <c r="ETR123" s="323"/>
      <c r="ETS123" s="323"/>
      <c r="ETT123" s="323"/>
      <c r="ETU123" s="323"/>
      <c r="ETV123" s="323"/>
      <c r="ETW123" s="323"/>
      <c r="ETX123" s="323"/>
      <c r="ETY123" s="323"/>
      <c r="ETZ123" s="323"/>
      <c r="EUA123" s="323"/>
      <c r="EUB123" s="323"/>
      <c r="EUC123" s="323"/>
      <c r="EUD123" s="323"/>
      <c r="EUE123" s="323"/>
      <c r="EUF123" s="323"/>
      <c r="EUG123" s="323"/>
      <c r="EUH123" s="323"/>
      <c r="EUI123" s="323"/>
      <c r="EUJ123" s="323"/>
      <c r="EUK123" s="323"/>
      <c r="EUL123" s="323"/>
      <c r="EUM123" s="323"/>
      <c r="EUN123" s="323"/>
      <c r="EUO123" s="323"/>
      <c r="EUP123" s="323"/>
      <c r="EUQ123" s="323"/>
      <c r="EUR123" s="323"/>
      <c r="EUS123" s="323"/>
      <c r="EUT123" s="323"/>
      <c r="EUU123" s="323"/>
      <c r="EUV123" s="323"/>
      <c r="EUW123" s="323"/>
      <c r="EUX123" s="323"/>
      <c r="EUY123" s="323"/>
      <c r="EUZ123" s="323"/>
      <c r="EVA123" s="323"/>
      <c r="EVB123" s="323"/>
      <c r="EVC123" s="323"/>
      <c r="EVD123" s="323"/>
      <c r="EVE123" s="323"/>
      <c r="EVF123" s="323"/>
      <c r="EVG123" s="323"/>
      <c r="EVH123" s="323"/>
      <c r="EVI123" s="323"/>
      <c r="EVJ123" s="323"/>
      <c r="EVK123" s="323"/>
      <c r="EVL123" s="323"/>
      <c r="EVM123" s="323"/>
      <c r="EVN123" s="323"/>
      <c r="EVO123" s="323"/>
      <c r="EVP123" s="323"/>
      <c r="EVQ123" s="323"/>
      <c r="EVR123" s="323"/>
      <c r="EVS123" s="323"/>
      <c r="EVT123" s="323"/>
      <c r="EVU123" s="323"/>
      <c r="EVV123" s="323"/>
      <c r="EVW123" s="323"/>
      <c r="EVX123" s="323"/>
      <c r="EVY123" s="323"/>
      <c r="EVZ123" s="323"/>
      <c r="EWA123" s="323"/>
      <c r="EWB123" s="323"/>
      <c r="EWC123" s="323"/>
      <c r="EWD123" s="323"/>
      <c r="EWE123" s="323"/>
      <c r="EWF123" s="323"/>
      <c r="EWG123" s="323"/>
      <c r="EWH123" s="323"/>
      <c r="EWI123" s="323"/>
      <c r="EWJ123" s="323"/>
      <c r="EWK123" s="323"/>
      <c r="EWL123" s="323"/>
      <c r="EWM123" s="323"/>
      <c r="EWN123" s="323"/>
      <c r="EWO123" s="323"/>
      <c r="EWP123" s="323"/>
      <c r="EWQ123" s="323"/>
      <c r="EWR123" s="323"/>
      <c r="EWS123" s="323"/>
      <c r="EWT123" s="323"/>
      <c r="EWU123" s="323"/>
      <c r="EWV123" s="323"/>
      <c r="EWW123" s="323"/>
      <c r="EWX123" s="323"/>
      <c r="EWY123" s="323"/>
      <c r="EWZ123" s="323"/>
      <c r="EXA123" s="323"/>
      <c r="EXB123" s="323"/>
      <c r="EXC123" s="323"/>
      <c r="EXD123" s="323"/>
      <c r="EXE123" s="323"/>
      <c r="EXF123" s="323"/>
      <c r="EXG123" s="323"/>
      <c r="EXH123" s="323"/>
      <c r="EXI123" s="323"/>
      <c r="EXJ123" s="323"/>
      <c r="EXK123" s="323"/>
      <c r="EXL123" s="323"/>
      <c r="EXM123" s="323"/>
      <c r="EXN123" s="323"/>
      <c r="EXO123" s="323"/>
      <c r="EXP123" s="323"/>
      <c r="EXQ123" s="323"/>
      <c r="EXR123" s="323"/>
      <c r="EXS123" s="323"/>
      <c r="EXT123" s="323"/>
      <c r="EXU123" s="323"/>
      <c r="EXV123" s="323"/>
      <c r="EXW123" s="323"/>
      <c r="EXX123" s="323"/>
      <c r="EXY123" s="323"/>
      <c r="EXZ123" s="323"/>
      <c r="EYA123" s="323"/>
      <c r="EYB123" s="323"/>
      <c r="EYC123" s="323"/>
      <c r="EYD123" s="323"/>
      <c r="EYE123" s="323"/>
      <c r="EYF123" s="323"/>
      <c r="EYG123" s="323"/>
      <c r="EYH123" s="323"/>
      <c r="EYI123" s="323"/>
      <c r="EYJ123" s="323"/>
      <c r="EYK123" s="323"/>
      <c r="EYL123" s="323"/>
      <c r="EYM123" s="323"/>
      <c r="EYN123" s="323"/>
      <c r="EYO123" s="323"/>
      <c r="EYP123" s="323"/>
      <c r="EYQ123" s="323"/>
      <c r="EYR123" s="323"/>
      <c r="EYS123" s="323"/>
      <c r="EYT123" s="323"/>
      <c r="EYU123" s="323"/>
      <c r="EYV123" s="323"/>
      <c r="EYW123" s="323"/>
      <c r="EYX123" s="323"/>
      <c r="EYY123" s="323"/>
      <c r="EYZ123" s="323"/>
      <c r="EZA123" s="323"/>
      <c r="EZB123" s="323"/>
      <c r="EZC123" s="323"/>
      <c r="EZD123" s="323"/>
      <c r="EZE123" s="323"/>
      <c r="EZF123" s="323"/>
      <c r="EZG123" s="323"/>
      <c r="EZH123" s="323"/>
      <c r="EZI123" s="323"/>
      <c r="EZJ123" s="323"/>
      <c r="EZK123" s="323"/>
      <c r="EZL123" s="323"/>
      <c r="EZM123" s="323"/>
      <c r="EZN123" s="323"/>
      <c r="EZO123" s="323"/>
      <c r="EZP123" s="323"/>
      <c r="EZQ123" s="323"/>
      <c r="EZR123" s="323"/>
      <c r="EZS123" s="323"/>
      <c r="EZT123" s="323"/>
      <c r="EZU123" s="323"/>
      <c r="EZV123" s="323"/>
      <c r="EZW123" s="323"/>
      <c r="EZX123" s="323"/>
      <c r="EZY123" s="323"/>
      <c r="EZZ123" s="323"/>
      <c r="FAA123" s="323"/>
      <c r="FAB123" s="323"/>
      <c r="FAC123" s="323"/>
      <c r="FAD123" s="323"/>
      <c r="FAE123" s="323"/>
      <c r="FAF123" s="323"/>
      <c r="FAG123" s="323"/>
      <c r="FAH123" s="323"/>
      <c r="FAI123" s="323"/>
      <c r="FAJ123" s="323"/>
      <c r="FAK123" s="323"/>
      <c r="FAL123" s="323"/>
      <c r="FAM123" s="323"/>
      <c r="FAN123" s="323"/>
      <c r="FAO123" s="323"/>
      <c r="FAP123" s="323"/>
      <c r="FAQ123" s="323"/>
      <c r="FAR123" s="323"/>
      <c r="FAS123" s="323"/>
      <c r="FAT123" s="323"/>
      <c r="FAU123" s="323"/>
      <c r="FAV123" s="323"/>
      <c r="FAW123" s="323"/>
      <c r="FAX123" s="323"/>
      <c r="FAY123" s="323"/>
      <c r="FAZ123" s="323"/>
      <c r="FBA123" s="323"/>
      <c r="FBB123" s="323"/>
      <c r="FBC123" s="323"/>
      <c r="FBD123" s="323"/>
      <c r="FBE123" s="323"/>
      <c r="FBF123" s="323"/>
      <c r="FBG123" s="323"/>
      <c r="FBH123" s="323"/>
      <c r="FBI123" s="323"/>
      <c r="FBJ123" s="323"/>
      <c r="FBK123" s="323"/>
      <c r="FBL123" s="323"/>
      <c r="FBM123" s="323"/>
      <c r="FBN123" s="323"/>
      <c r="FBO123" s="323"/>
      <c r="FBP123" s="323"/>
      <c r="FBQ123" s="323"/>
      <c r="FBR123" s="323"/>
      <c r="FBS123" s="323"/>
      <c r="FBT123" s="323"/>
      <c r="FBU123" s="323"/>
      <c r="FBV123" s="323"/>
      <c r="FBW123" s="323"/>
      <c r="FBX123" s="323"/>
      <c r="FBY123" s="323"/>
      <c r="FBZ123" s="323"/>
      <c r="FCA123" s="323"/>
      <c r="FCB123" s="323"/>
      <c r="FCC123" s="323"/>
      <c r="FCD123" s="323"/>
      <c r="FCE123" s="323"/>
      <c r="FCF123" s="323"/>
      <c r="FCG123" s="323"/>
      <c r="FCH123" s="323"/>
      <c r="FCI123" s="323"/>
      <c r="FCJ123" s="323"/>
      <c r="FCK123" s="323"/>
      <c r="FCL123" s="323"/>
      <c r="FCM123" s="323"/>
      <c r="FCN123" s="323"/>
      <c r="FCO123" s="323"/>
      <c r="FCP123" s="323"/>
      <c r="FCQ123" s="323"/>
      <c r="FCR123" s="323"/>
      <c r="FCS123" s="323"/>
      <c r="FCT123" s="323"/>
      <c r="FCU123" s="323"/>
      <c r="FCV123" s="323"/>
      <c r="FCW123" s="323"/>
      <c r="FCX123" s="323"/>
      <c r="FCY123" s="323"/>
      <c r="FCZ123" s="323"/>
      <c r="FDA123" s="323"/>
      <c r="FDB123" s="323"/>
      <c r="FDC123" s="323"/>
      <c r="FDD123" s="323"/>
      <c r="FDE123" s="323"/>
      <c r="FDF123" s="323"/>
      <c r="FDG123" s="323"/>
      <c r="FDH123" s="323"/>
      <c r="FDI123" s="323"/>
      <c r="FDJ123" s="323"/>
      <c r="FDK123" s="323"/>
      <c r="FDL123" s="323"/>
      <c r="FDM123" s="323"/>
      <c r="FDN123" s="323"/>
      <c r="FDO123" s="323"/>
      <c r="FDP123" s="323"/>
      <c r="FDQ123" s="323"/>
      <c r="FDR123" s="323"/>
      <c r="FDS123" s="323"/>
      <c r="FDT123" s="323"/>
      <c r="FDU123" s="323"/>
      <c r="FDV123" s="323"/>
      <c r="FDW123" s="323"/>
      <c r="FDX123" s="323"/>
      <c r="FDY123" s="323"/>
      <c r="FDZ123" s="323"/>
      <c r="FEA123" s="323"/>
      <c r="FEB123" s="323"/>
      <c r="FEC123" s="323"/>
      <c r="FED123" s="323"/>
      <c r="FEE123" s="323"/>
      <c r="FEF123" s="323"/>
      <c r="FEG123" s="323"/>
      <c r="FEH123" s="323"/>
      <c r="FEI123" s="323"/>
      <c r="FEJ123" s="323"/>
      <c r="FEK123" s="323"/>
      <c r="FEL123" s="323"/>
      <c r="FEM123" s="323"/>
      <c r="FEN123" s="323"/>
      <c r="FEO123" s="323"/>
      <c r="FEP123" s="323"/>
      <c r="FEQ123" s="323"/>
      <c r="FER123" s="323"/>
      <c r="FES123" s="323"/>
      <c r="FET123" s="323"/>
      <c r="FEU123" s="323"/>
      <c r="FEV123" s="323"/>
      <c r="FEW123" s="323"/>
      <c r="FEX123" s="323"/>
      <c r="FEY123" s="323"/>
      <c r="FEZ123" s="323"/>
      <c r="FFA123" s="323"/>
      <c r="FFB123" s="323"/>
      <c r="FFC123" s="323"/>
      <c r="FFD123" s="323"/>
      <c r="FFE123" s="323"/>
      <c r="FFF123" s="323"/>
      <c r="FFG123" s="323"/>
      <c r="FFH123" s="323"/>
      <c r="FFI123" s="323"/>
      <c r="FFJ123" s="323"/>
      <c r="FFK123" s="323"/>
      <c r="FFL123" s="323"/>
      <c r="FFM123" s="323"/>
      <c r="FFN123" s="323"/>
      <c r="FFO123" s="323"/>
      <c r="FFP123" s="323"/>
      <c r="FFQ123" s="323"/>
      <c r="FFR123" s="323"/>
      <c r="FFS123" s="323"/>
      <c r="FFT123" s="323"/>
      <c r="FFU123" s="323"/>
      <c r="FFV123" s="323"/>
      <c r="FFW123" s="323"/>
      <c r="FFX123" s="323"/>
      <c r="FFY123" s="323"/>
      <c r="FFZ123" s="323"/>
      <c r="FGA123" s="323"/>
      <c r="FGB123" s="323"/>
      <c r="FGC123" s="323"/>
      <c r="FGD123" s="323"/>
      <c r="FGE123" s="323"/>
      <c r="FGF123" s="323"/>
      <c r="FGG123" s="323"/>
      <c r="FGH123" s="323"/>
      <c r="FGI123" s="323"/>
      <c r="FGJ123" s="323"/>
      <c r="FGK123" s="323"/>
      <c r="FGL123" s="323"/>
      <c r="FGM123" s="323"/>
      <c r="FGN123" s="323"/>
      <c r="FGO123" s="323"/>
      <c r="FGP123" s="323"/>
      <c r="FGQ123" s="323"/>
      <c r="FGR123" s="323"/>
      <c r="FGS123" s="323"/>
      <c r="FGT123" s="323"/>
      <c r="FGU123" s="323"/>
      <c r="FGV123" s="323"/>
      <c r="FGW123" s="323"/>
      <c r="FGX123" s="323"/>
      <c r="FGY123" s="323"/>
      <c r="FGZ123" s="323"/>
      <c r="FHA123" s="323"/>
      <c r="FHB123" s="323"/>
      <c r="FHC123" s="323"/>
      <c r="FHD123" s="323"/>
      <c r="FHE123" s="323"/>
      <c r="FHF123" s="323"/>
      <c r="FHG123" s="323"/>
      <c r="FHH123" s="323"/>
      <c r="FHI123" s="323"/>
      <c r="FHJ123" s="323"/>
      <c r="FHK123" s="323"/>
      <c r="FHL123" s="323"/>
      <c r="FHM123" s="323"/>
      <c r="FHN123" s="323"/>
      <c r="FHO123" s="323"/>
      <c r="FHP123" s="323"/>
      <c r="FHQ123" s="323"/>
      <c r="FHR123" s="323"/>
      <c r="FHS123" s="323"/>
      <c r="FHT123" s="323"/>
      <c r="FHU123" s="323"/>
      <c r="FHV123" s="323"/>
      <c r="FHW123" s="323"/>
      <c r="FHX123" s="323"/>
      <c r="FHY123" s="323"/>
      <c r="FHZ123" s="323"/>
      <c r="FIA123" s="323"/>
      <c r="FIB123" s="323"/>
      <c r="FIC123" s="323"/>
      <c r="FID123" s="323"/>
      <c r="FIE123" s="323"/>
      <c r="FIF123" s="323"/>
      <c r="FIG123" s="323"/>
      <c r="FIH123" s="323"/>
      <c r="FII123" s="323"/>
      <c r="FIJ123" s="323"/>
      <c r="FIK123" s="323"/>
      <c r="FIL123" s="323"/>
      <c r="FIM123" s="323"/>
      <c r="FIN123" s="323"/>
      <c r="FIO123" s="323"/>
      <c r="FIP123" s="323"/>
      <c r="FIQ123" s="323"/>
      <c r="FIR123" s="323"/>
      <c r="FIS123" s="323"/>
      <c r="FIT123" s="323"/>
      <c r="FIU123" s="323"/>
      <c r="FIV123" s="323"/>
      <c r="FIW123" s="323"/>
      <c r="FIX123" s="323"/>
      <c r="FIY123" s="323"/>
      <c r="FIZ123" s="323"/>
      <c r="FJA123" s="323"/>
      <c r="FJB123" s="323"/>
      <c r="FJC123" s="323"/>
      <c r="FJD123" s="323"/>
      <c r="FJE123" s="323"/>
      <c r="FJF123" s="323"/>
      <c r="FJG123" s="323"/>
      <c r="FJH123" s="323"/>
      <c r="FJI123" s="323"/>
      <c r="FJJ123" s="323"/>
      <c r="FJK123" s="323"/>
      <c r="FJL123" s="323"/>
      <c r="FJM123" s="323"/>
      <c r="FJN123" s="323"/>
      <c r="FJO123" s="323"/>
      <c r="FJP123" s="323"/>
      <c r="FJQ123" s="323"/>
      <c r="FJR123" s="323"/>
      <c r="FJS123" s="323"/>
      <c r="FJT123" s="323"/>
      <c r="FJU123" s="323"/>
      <c r="FJV123" s="323"/>
      <c r="FJW123" s="323"/>
      <c r="FJX123" s="323"/>
      <c r="FJY123" s="323"/>
      <c r="FJZ123" s="323"/>
      <c r="FKA123" s="323"/>
      <c r="FKB123" s="323"/>
      <c r="FKC123" s="323"/>
      <c r="FKD123" s="323"/>
      <c r="FKE123" s="323"/>
      <c r="FKF123" s="323"/>
      <c r="FKG123" s="323"/>
      <c r="FKH123" s="323"/>
      <c r="FKI123" s="323"/>
      <c r="FKJ123" s="323"/>
      <c r="FKK123" s="323"/>
      <c r="FKL123" s="323"/>
      <c r="FKM123" s="323"/>
      <c r="FKN123" s="323"/>
      <c r="FKO123" s="323"/>
      <c r="FKP123" s="323"/>
      <c r="FKQ123" s="323"/>
      <c r="FKR123" s="323"/>
      <c r="FKS123" s="323"/>
      <c r="FKT123" s="323"/>
      <c r="FKU123" s="323"/>
      <c r="FKV123" s="323"/>
      <c r="FKW123" s="323"/>
      <c r="FKX123" s="323"/>
      <c r="FKY123" s="323"/>
      <c r="FKZ123" s="323"/>
      <c r="FLA123" s="323"/>
      <c r="FLB123" s="323"/>
      <c r="FLC123" s="323"/>
      <c r="FLD123" s="323"/>
      <c r="FLE123" s="323"/>
      <c r="FLF123" s="323"/>
      <c r="FLG123" s="323"/>
      <c r="FLH123" s="323"/>
      <c r="FLI123" s="323"/>
      <c r="FLJ123" s="323"/>
      <c r="FLK123" s="323"/>
      <c r="FLL123" s="323"/>
      <c r="FLM123" s="323"/>
      <c r="FLN123" s="323"/>
      <c r="FLO123" s="323"/>
      <c r="FLP123" s="323"/>
      <c r="FLQ123" s="323"/>
      <c r="FLR123" s="323"/>
      <c r="FLS123" s="323"/>
      <c r="FLT123" s="323"/>
      <c r="FLU123" s="323"/>
      <c r="FLV123" s="323"/>
      <c r="FLW123" s="323"/>
      <c r="FLX123" s="323"/>
      <c r="FLY123" s="323"/>
      <c r="FLZ123" s="323"/>
      <c r="FMA123" s="323"/>
      <c r="FMB123" s="323"/>
      <c r="FMC123" s="323"/>
      <c r="FMD123" s="323"/>
      <c r="FME123" s="323"/>
      <c r="FMF123" s="323"/>
      <c r="FMG123" s="323"/>
      <c r="FMH123" s="323"/>
      <c r="FMI123" s="323"/>
      <c r="FMJ123" s="323"/>
      <c r="FMK123" s="323"/>
      <c r="FML123" s="323"/>
      <c r="FMM123" s="323"/>
      <c r="FMN123" s="323"/>
      <c r="FMO123" s="323"/>
      <c r="FMP123" s="323"/>
      <c r="FMQ123" s="323"/>
      <c r="FMR123" s="323"/>
      <c r="FMS123" s="323"/>
      <c r="FMT123" s="323"/>
      <c r="FMU123" s="323"/>
      <c r="FMV123" s="323"/>
      <c r="FMW123" s="323"/>
      <c r="FMX123" s="323"/>
      <c r="FMY123" s="323"/>
      <c r="FMZ123" s="323"/>
      <c r="FNA123" s="323"/>
      <c r="FNB123" s="323"/>
      <c r="FNC123" s="323"/>
      <c r="FND123" s="323"/>
      <c r="FNE123" s="323"/>
      <c r="FNF123" s="323"/>
      <c r="FNG123" s="323"/>
      <c r="FNH123" s="323"/>
      <c r="FNI123" s="323"/>
      <c r="FNJ123" s="323"/>
      <c r="FNK123" s="323"/>
      <c r="FNL123" s="323"/>
      <c r="FNM123" s="323"/>
      <c r="FNN123" s="323"/>
      <c r="FNO123" s="323"/>
      <c r="FNP123" s="323"/>
      <c r="FNQ123" s="323"/>
      <c r="FNR123" s="323"/>
      <c r="FNS123" s="323"/>
      <c r="FNT123" s="323"/>
      <c r="FNU123" s="323"/>
      <c r="FNV123" s="323"/>
      <c r="FNW123" s="323"/>
      <c r="FNX123" s="323"/>
      <c r="FNY123" s="323"/>
      <c r="FNZ123" s="323"/>
      <c r="FOA123" s="323"/>
      <c r="FOB123" s="323"/>
      <c r="FOC123" s="323"/>
      <c r="FOD123" s="323"/>
      <c r="FOE123" s="323"/>
      <c r="FOF123" s="323"/>
      <c r="FOG123" s="323"/>
      <c r="FOH123" s="323"/>
      <c r="FOI123" s="323"/>
      <c r="FOJ123" s="323"/>
      <c r="FOK123" s="323"/>
      <c r="FOL123" s="323"/>
      <c r="FOM123" s="323"/>
      <c r="FON123" s="323"/>
      <c r="FOO123" s="323"/>
      <c r="FOP123" s="323"/>
      <c r="FOQ123" s="323"/>
      <c r="FOR123" s="323"/>
      <c r="FOS123" s="323"/>
      <c r="FOT123" s="323"/>
      <c r="FOU123" s="323"/>
      <c r="FOV123" s="323"/>
      <c r="FOW123" s="323"/>
      <c r="FOX123" s="323"/>
      <c r="FOY123" s="323"/>
      <c r="FOZ123" s="323"/>
      <c r="FPA123" s="323"/>
      <c r="FPB123" s="323"/>
      <c r="FPC123" s="323"/>
      <c r="FPD123" s="323"/>
      <c r="FPE123" s="323"/>
      <c r="FPF123" s="323"/>
      <c r="FPG123" s="323"/>
      <c r="FPH123" s="323"/>
      <c r="FPI123" s="323"/>
      <c r="FPJ123" s="323"/>
      <c r="FPK123" s="323"/>
      <c r="FPL123" s="323"/>
      <c r="FPM123" s="323"/>
      <c r="FPN123" s="323"/>
      <c r="FPO123" s="323"/>
      <c r="FPP123" s="323"/>
      <c r="FPQ123" s="323"/>
      <c r="FPR123" s="323"/>
      <c r="FPS123" s="323"/>
      <c r="FPT123" s="323"/>
      <c r="FPU123" s="323"/>
      <c r="FPV123" s="323"/>
      <c r="FPW123" s="323"/>
      <c r="FPX123" s="323"/>
      <c r="FPY123" s="323"/>
      <c r="FPZ123" s="323"/>
      <c r="FQA123" s="323"/>
      <c r="FQB123" s="323"/>
      <c r="FQC123" s="323"/>
      <c r="FQD123" s="323"/>
      <c r="FQE123" s="323"/>
      <c r="FQF123" s="323"/>
      <c r="FQG123" s="323"/>
      <c r="FQH123" s="323"/>
      <c r="FQI123" s="323"/>
      <c r="FQJ123" s="323"/>
      <c r="FQK123" s="323"/>
      <c r="FQL123" s="323"/>
      <c r="FQM123" s="323"/>
      <c r="FQN123" s="323"/>
      <c r="FQO123" s="323"/>
      <c r="FQP123" s="323"/>
      <c r="FQQ123" s="323"/>
      <c r="FQR123" s="323"/>
      <c r="FQS123" s="323"/>
      <c r="FQT123" s="323"/>
      <c r="FQU123" s="323"/>
      <c r="FQV123" s="323"/>
      <c r="FQW123" s="323"/>
      <c r="FQX123" s="323"/>
      <c r="FQY123" s="323"/>
      <c r="FQZ123" s="323"/>
      <c r="FRA123" s="323"/>
      <c r="FRB123" s="323"/>
      <c r="FRC123" s="323"/>
      <c r="FRD123" s="323"/>
      <c r="FRE123" s="323"/>
      <c r="FRF123" s="323"/>
      <c r="FRG123" s="323"/>
      <c r="FRH123" s="323"/>
      <c r="FRI123" s="323"/>
      <c r="FRJ123" s="323"/>
      <c r="FRK123" s="323"/>
      <c r="FRL123" s="323"/>
      <c r="FRM123" s="323"/>
      <c r="FRN123" s="323"/>
      <c r="FRO123" s="323"/>
      <c r="FRP123" s="323"/>
      <c r="FRQ123" s="323"/>
      <c r="FRR123" s="323"/>
      <c r="FRS123" s="323"/>
      <c r="FRT123" s="323"/>
      <c r="FRU123" s="323"/>
      <c r="FRV123" s="323"/>
      <c r="FRW123" s="323"/>
      <c r="FRX123" s="323"/>
      <c r="FRY123" s="323"/>
      <c r="FRZ123" s="323"/>
      <c r="FSA123" s="323"/>
      <c r="FSB123" s="323"/>
      <c r="FSC123" s="323"/>
      <c r="FSD123" s="323"/>
      <c r="FSE123" s="323"/>
      <c r="FSF123" s="323"/>
      <c r="FSG123" s="323"/>
      <c r="FSH123" s="323"/>
      <c r="FSI123" s="323"/>
      <c r="FSJ123" s="323"/>
      <c r="FSK123" s="323"/>
      <c r="FSL123" s="323"/>
      <c r="FSM123" s="323"/>
      <c r="FSN123" s="323"/>
      <c r="FSO123" s="323"/>
      <c r="FSP123" s="323"/>
      <c r="FSQ123" s="323"/>
      <c r="FSR123" s="323"/>
      <c r="FSS123" s="323"/>
      <c r="FST123" s="323"/>
      <c r="FSU123" s="323"/>
      <c r="FSV123" s="323"/>
      <c r="FSW123" s="323"/>
      <c r="FSX123" s="323"/>
      <c r="FSY123" s="323"/>
      <c r="FSZ123" s="323"/>
      <c r="FTA123" s="323"/>
      <c r="FTB123" s="323"/>
      <c r="FTC123" s="323"/>
      <c r="FTD123" s="323"/>
      <c r="FTE123" s="323"/>
      <c r="FTF123" s="323"/>
      <c r="FTG123" s="323"/>
      <c r="FTH123" s="323"/>
      <c r="FTI123" s="323"/>
      <c r="FTJ123" s="323"/>
      <c r="FTK123" s="323"/>
      <c r="FTL123" s="323"/>
      <c r="FTM123" s="323"/>
      <c r="FTN123" s="323"/>
      <c r="FTO123" s="323"/>
      <c r="FTP123" s="323"/>
      <c r="FTQ123" s="323"/>
      <c r="FTR123" s="323"/>
      <c r="FTS123" s="323"/>
      <c r="FTT123" s="323"/>
      <c r="FTU123" s="323"/>
      <c r="FTV123" s="323"/>
      <c r="FTW123" s="323"/>
      <c r="FTX123" s="323"/>
      <c r="FTY123" s="323"/>
      <c r="FTZ123" s="323"/>
      <c r="FUA123" s="323"/>
      <c r="FUB123" s="323"/>
      <c r="FUC123" s="323"/>
      <c r="FUD123" s="323"/>
      <c r="FUE123" s="323"/>
      <c r="FUF123" s="323"/>
      <c r="FUG123" s="323"/>
      <c r="FUH123" s="323"/>
      <c r="FUI123" s="323"/>
      <c r="FUJ123" s="323"/>
      <c r="FUK123" s="323"/>
      <c r="FUL123" s="323"/>
      <c r="FUM123" s="323"/>
      <c r="FUN123" s="323"/>
      <c r="FUO123" s="323"/>
      <c r="FUP123" s="323"/>
      <c r="FUQ123" s="323"/>
      <c r="FUR123" s="323"/>
      <c r="FUS123" s="323"/>
      <c r="FUT123" s="323"/>
      <c r="FUU123" s="323"/>
      <c r="FUV123" s="323"/>
      <c r="FUW123" s="323"/>
      <c r="FUX123" s="323"/>
      <c r="FUY123" s="323"/>
      <c r="FUZ123" s="323"/>
      <c r="FVA123" s="323"/>
      <c r="FVB123" s="323"/>
      <c r="FVC123" s="323"/>
      <c r="FVD123" s="323"/>
      <c r="FVE123" s="323"/>
      <c r="FVF123" s="323"/>
      <c r="FVG123" s="323"/>
      <c r="FVH123" s="323"/>
      <c r="FVI123" s="323"/>
      <c r="FVJ123" s="323"/>
      <c r="FVK123" s="323"/>
      <c r="FVL123" s="323"/>
      <c r="FVM123" s="323"/>
      <c r="FVN123" s="323"/>
      <c r="FVO123" s="323"/>
      <c r="FVP123" s="323"/>
      <c r="FVQ123" s="323"/>
      <c r="FVR123" s="323"/>
      <c r="FVS123" s="323"/>
      <c r="FVT123" s="323"/>
      <c r="FVU123" s="323"/>
      <c r="FVV123" s="323"/>
      <c r="FVW123" s="323"/>
      <c r="FVX123" s="323"/>
      <c r="FVY123" s="323"/>
      <c r="FVZ123" s="323"/>
      <c r="FWA123" s="323"/>
      <c r="FWB123" s="323"/>
      <c r="FWC123" s="323"/>
      <c r="FWD123" s="323"/>
      <c r="FWE123" s="323"/>
      <c r="FWF123" s="323"/>
      <c r="FWG123" s="323"/>
      <c r="FWH123" s="323"/>
      <c r="FWI123" s="323"/>
      <c r="FWJ123" s="323"/>
      <c r="FWK123" s="323"/>
      <c r="FWL123" s="323"/>
      <c r="FWM123" s="323"/>
      <c r="FWN123" s="323"/>
      <c r="FWO123" s="323"/>
      <c r="FWP123" s="323"/>
      <c r="FWQ123" s="323"/>
      <c r="FWR123" s="323"/>
      <c r="FWS123" s="323"/>
      <c r="FWT123" s="323"/>
      <c r="FWU123" s="323"/>
      <c r="FWV123" s="323"/>
      <c r="FWW123" s="323"/>
      <c r="FWX123" s="323"/>
      <c r="FWY123" s="323"/>
      <c r="FWZ123" s="323"/>
      <c r="FXA123" s="323"/>
      <c r="FXB123" s="323"/>
      <c r="FXC123" s="323"/>
      <c r="FXD123" s="323"/>
      <c r="FXE123" s="323"/>
      <c r="FXF123" s="323"/>
      <c r="FXG123" s="323"/>
      <c r="FXH123" s="323"/>
      <c r="FXI123" s="323"/>
      <c r="FXJ123" s="323"/>
      <c r="FXK123" s="323"/>
      <c r="FXL123" s="323"/>
      <c r="FXM123" s="323"/>
      <c r="FXN123" s="323"/>
      <c r="FXO123" s="323"/>
      <c r="FXP123" s="323"/>
      <c r="FXQ123" s="323"/>
      <c r="FXR123" s="323"/>
      <c r="FXS123" s="323"/>
      <c r="FXT123" s="323"/>
      <c r="FXU123" s="323"/>
      <c r="FXV123" s="323"/>
      <c r="FXW123" s="323"/>
      <c r="FXX123" s="323"/>
      <c r="FXY123" s="323"/>
      <c r="FXZ123" s="323"/>
      <c r="FYA123" s="323"/>
      <c r="FYB123" s="323"/>
      <c r="FYC123" s="323"/>
      <c r="FYD123" s="323"/>
      <c r="FYE123" s="323"/>
      <c r="FYF123" s="323"/>
      <c r="FYG123" s="323"/>
      <c r="FYH123" s="323"/>
      <c r="FYI123" s="323"/>
      <c r="FYJ123" s="323"/>
      <c r="FYK123" s="323"/>
      <c r="FYL123" s="323"/>
      <c r="FYM123" s="323"/>
      <c r="FYN123" s="323"/>
      <c r="FYO123" s="323"/>
      <c r="FYP123" s="323"/>
      <c r="FYQ123" s="323"/>
      <c r="FYR123" s="323"/>
      <c r="FYS123" s="323"/>
      <c r="FYT123" s="323"/>
      <c r="FYU123" s="323"/>
      <c r="FYV123" s="323"/>
      <c r="FYW123" s="323"/>
      <c r="FYX123" s="323"/>
      <c r="FYY123" s="323"/>
      <c r="FYZ123" s="323"/>
      <c r="FZA123" s="323"/>
      <c r="FZB123" s="323"/>
      <c r="FZC123" s="323"/>
      <c r="FZD123" s="323"/>
      <c r="FZE123" s="323"/>
      <c r="FZF123" s="323"/>
      <c r="FZG123" s="323"/>
      <c r="FZH123" s="323"/>
      <c r="FZI123" s="323"/>
      <c r="FZJ123" s="323"/>
      <c r="FZK123" s="323"/>
      <c r="FZL123" s="323"/>
      <c r="FZM123" s="323"/>
      <c r="FZN123" s="323"/>
      <c r="FZO123" s="323"/>
      <c r="FZP123" s="323"/>
      <c r="FZQ123" s="323"/>
      <c r="FZR123" s="323"/>
      <c r="FZS123" s="323"/>
      <c r="FZT123" s="323"/>
      <c r="FZU123" s="323"/>
      <c r="FZV123" s="323"/>
      <c r="FZW123" s="323"/>
      <c r="FZX123" s="323"/>
      <c r="FZY123" s="323"/>
      <c r="FZZ123" s="323"/>
      <c r="GAA123" s="323"/>
      <c r="GAB123" s="323"/>
      <c r="GAC123" s="323"/>
      <c r="GAD123" s="323"/>
      <c r="GAE123" s="323"/>
      <c r="GAF123" s="323"/>
      <c r="GAG123" s="323"/>
      <c r="GAH123" s="323"/>
      <c r="GAI123" s="323"/>
      <c r="GAJ123" s="323"/>
      <c r="GAK123" s="323"/>
      <c r="GAL123" s="323"/>
      <c r="GAM123" s="323"/>
      <c r="GAN123" s="323"/>
      <c r="GAO123" s="323"/>
      <c r="GAP123" s="323"/>
      <c r="GAQ123" s="323"/>
      <c r="GAR123" s="323"/>
      <c r="GAS123" s="323"/>
      <c r="GAT123" s="323"/>
      <c r="GAU123" s="323"/>
      <c r="GAV123" s="323"/>
      <c r="GAW123" s="323"/>
      <c r="GAX123" s="323"/>
      <c r="GAY123" s="323"/>
      <c r="GAZ123" s="323"/>
      <c r="GBA123" s="323"/>
      <c r="GBB123" s="323"/>
      <c r="GBC123" s="323"/>
      <c r="GBD123" s="323"/>
      <c r="GBE123" s="323"/>
      <c r="GBF123" s="323"/>
      <c r="GBG123" s="323"/>
      <c r="GBH123" s="323"/>
      <c r="GBI123" s="323"/>
      <c r="GBJ123" s="323"/>
      <c r="GBK123" s="323"/>
      <c r="GBL123" s="323"/>
      <c r="GBM123" s="323"/>
      <c r="GBN123" s="323"/>
      <c r="GBO123" s="323"/>
      <c r="GBP123" s="323"/>
      <c r="GBQ123" s="323"/>
      <c r="GBR123" s="323"/>
      <c r="GBS123" s="323"/>
      <c r="GBT123" s="323"/>
      <c r="GBU123" s="323"/>
      <c r="GBV123" s="323"/>
      <c r="GBW123" s="323"/>
      <c r="GBX123" s="323"/>
      <c r="GBY123" s="323"/>
      <c r="GBZ123" s="323"/>
      <c r="GCA123" s="323"/>
      <c r="GCB123" s="323"/>
      <c r="GCC123" s="323"/>
      <c r="GCD123" s="323"/>
      <c r="GCE123" s="323"/>
      <c r="GCF123" s="323"/>
      <c r="GCG123" s="323"/>
      <c r="GCH123" s="323"/>
      <c r="GCI123" s="323"/>
      <c r="GCJ123" s="323"/>
      <c r="GCK123" s="323"/>
      <c r="GCL123" s="323"/>
      <c r="GCM123" s="323"/>
      <c r="GCN123" s="323"/>
      <c r="GCO123" s="323"/>
      <c r="GCP123" s="323"/>
      <c r="GCQ123" s="323"/>
      <c r="GCR123" s="323"/>
      <c r="GCS123" s="323"/>
      <c r="GCT123" s="323"/>
      <c r="GCU123" s="323"/>
      <c r="GCV123" s="323"/>
      <c r="GCW123" s="323"/>
      <c r="GCX123" s="323"/>
      <c r="GCY123" s="323"/>
      <c r="GCZ123" s="323"/>
      <c r="GDA123" s="323"/>
      <c r="GDB123" s="323"/>
      <c r="GDC123" s="323"/>
      <c r="GDD123" s="323"/>
      <c r="GDE123" s="323"/>
      <c r="GDF123" s="323"/>
      <c r="GDG123" s="323"/>
      <c r="GDH123" s="323"/>
      <c r="GDI123" s="323"/>
      <c r="GDJ123" s="323"/>
      <c r="GDK123" s="323"/>
      <c r="GDL123" s="323"/>
      <c r="GDM123" s="323"/>
      <c r="GDN123" s="323"/>
      <c r="GDO123" s="323"/>
      <c r="GDP123" s="323"/>
      <c r="GDQ123" s="323"/>
      <c r="GDR123" s="323"/>
      <c r="GDS123" s="323"/>
      <c r="GDT123" s="323"/>
      <c r="GDU123" s="323"/>
      <c r="GDV123" s="323"/>
      <c r="GDW123" s="323"/>
      <c r="GDX123" s="323"/>
      <c r="GDY123" s="323"/>
      <c r="GDZ123" s="323"/>
      <c r="GEA123" s="323"/>
      <c r="GEB123" s="323"/>
      <c r="GEC123" s="323"/>
      <c r="GED123" s="323"/>
      <c r="GEE123" s="323"/>
      <c r="GEF123" s="323"/>
      <c r="GEG123" s="323"/>
      <c r="GEH123" s="323"/>
      <c r="GEI123" s="323"/>
      <c r="GEJ123" s="323"/>
      <c r="GEK123" s="323"/>
      <c r="GEL123" s="323"/>
      <c r="GEM123" s="323"/>
      <c r="GEN123" s="323"/>
      <c r="GEO123" s="323"/>
      <c r="GEP123" s="323"/>
      <c r="GEQ123" s="323"/>
      <c r="GER123" s="323"/>
      <c r="GES123" s="323"/>
      <c r="GET123" s="323"/>
      <c r="GEU123" s="323"/>
      <c r="GEV123" s="323"/>
      <c r="GEW123" s="323"/>
      <c r="GEX123" s="323"/>
      <c r="GEY123" s="323"/>
      <c r="GEZ123" s="323"/>
      <c r="GFA123" s="323"/>
      <c r="GFB123" s="323"/>
      <c r="GFC123" s="323"/>
      <c r="GFD123" s="323"/>
      <c r="GFE123" s="323"/>
      <c r="GFF123" s="323"/>
      <c r="GFG123" s="323"/>
      <c r="GFH123" s="323"/>
      <c r="GFI123" s="323"/>
      <c r="GFJ123" s="323"/>
      <c r="GFK123" s="323"/>
      <c r="GFL123" s="323"/>
      <c r="GFM123" s="323"/>
      <c r="GFN123" s="323"/>
      <c r="GFO123" s="323"/>
      <c r="GFP123" s="323"/>
      <c r="GFQ123" s="323"/>
      <c r="GFR123" s="323"/>
      <c r="GFS123" s="323"/>
      <c r="GFT123" s="323"/>
      <c r="GFU123" s="323"/>
      <c r="GFV123" s="323"/>
      <c r="GFW123" s="323"/>
      <c r="GFX123" s="323"/>
      <c r="GFY123" s="323"/>
      <c r="GFZ123" s="323"/>
      <c r="GGA123" s="323"/>
      <c r="GGB123" s="323"/>
      <c r="GGC123" s="323"/>
      <c r="GGD123" s="323"/>
      <c r="GGE123" s="323"/>
      <c r="GGF123" s="323"/>
      <c r="GGG123" s="323"/>
      <c r="GGH123" s="323"/>
      <c r="GGI123" s="323"/>
      <c r="GGJ123" s="323"/>
      <c r="GGK123" s="323"/>
      <c r="GGL123" s="323"/>
      <c r="GGM123" s="323"/>
      <c r="GGN123" s="323"/>
      <c r="GGO123" s="323"/>
      <c r="GGP123" s="323"/>
      <c r="GGQ123" s="323"/>
      <c r="GGR123" s="323"/>
      <c r="GGS123" s="323"/>
      <c r="GGT123" s="323"/>
      <c r="GGU123" s="323"/>
      <c r="GGV123" s="323"/>
      <c r="GGW123" s="323"/>
      <c r="GGX123" s="323"/>
      <c r="GGY123" s="323"/>
      <c r="GGZ123" s="323"/>
      <c r="GHA123" s="323"/>
      <c r="GHB123" s="323"/>
      <c r="GHC123" s="323"/>
      <c r="GHD123" s="323"/>
      <c r="GHE123" s="323"/>
      <c r="GHF123" s="323"/>
      <c r="GHG123" s="323"/>
      <c r="GHH123" s="323"/>
      <c r="GHI123" s="323"/>
      <c r="GHJ123" s="323"/>
      <c r="GHK123" s="323"/>
      <c r="GHL123" s="323"/>
      <c r="GHM123" s="323"/>
      <c r="GHN123" s="323"/>
      <c r="GHO123" s="323"/>
      <c r="GHP123" s="323"/>
      <c r="GHQ123" s="323"/>
      <c r="GHR123" s="323"/>
      <c r="GHS123" s="323"/>
      <c r="GHT123" s="323"/>
      <c r="GHU123" s="323"/>
      <c r="GHV123" s="323"/>
      <c r="GHW123" s="323"/>
      <c r="GHX123" s="323"/>
      <c r="GHY123" s="323"/>
      <c r="GHZ123" s="323"/>
      <c r="GIA123" s="323"/>
      <c r="GIB123" s="323"/>
      <c r="GIC123" s="323"/>
      <c r="GID123" s="323"/>
      <c r="GIE123" s="323"/>
      <c r="GIF123" s="323"/>
      <c r="GIG123" s="323"/>
      <c r="GIH123" s="323"/>
      <c r="GII123" s="323"/>
      <c r="GIJ123" s="323"/>
      <c r="GIK123" s="323"/>
      <c r="GIL123" s="323"/>
      <c r="GIM123" s="323"/>
      <c r="GIN123" s="323"/>
      <c r="GIO123" s="323"/>
      <c r="GIP123" s="323"/>
      <c r="GIQ123" s="323"/>
      <c r="GIR123" s="323"/>
      <c r="GIS123" s="323"/>
      <c r="GIT123" s="323"/>
      <c r="GIU123" s="323"/>
      <c r="GIV123" s="323"/>
      <c r="GIW123" s="323"/>
      <c r="GIX123" s="323"/>
      <c r="GIY123" s="323"/>
      <c r="GIZ123" s="323"/>
      <c r="GJA123" s="323"/>
      <c r="GJB123" s="323"/>
      <c r="GJC123" s="323"/>
      <c r="GJD123" s="323"/>
      <c r="GJE123" s="323"/>
      <c r="GJF123" s="323"/>
      <c r="GJG123" s="323"/>
      <c r="GJH123" s="323"/>
      <c r="GJI123" s="323"/>
      <c r="GJJ123" s="323"/>
      <c r="GJK123" s="323"/>
      <c r="GJL123" s="323"/>
      <c r="GJM123" s="323"/>
      <c r="GJN123" s="323"/>
      <c r="GJO123" s="323"/>
      <c r="GJP123" s="323"/>
      <c r="GJQ123" s="323"/>
      <c r="GJR123" s="323"/>
      <c r="GJS123" s="323"/>
      <c r="GJT123" s="323"/>
      <c r="GJU123" s="323"/>
      <c r="GJV123" s="323"/>
      <c r="GJW123" s="323"/>
      <c r="GJX123" s="323"/>
      <c r="GJY123" s="323"/>
      <c r="GJZ123" s="323"/>
      <c r="GKA123" s="323"/>
      <c r="GKB123" s="323"/>
      <c r="GKC123" s="323"/>
      <c r="GKD123" s="323"/>
      <c r="GKE123" s="323"/>
      <c r="GKF123" s="323"/>
      <c r="GKG123" s="323"/>
      <c r="GKH123" s="323"/>
      <c r="GKI123" s="323"/>
      <c r="GKJ123" s="323"/>
      <c r="GKK123" s="323"/>
      <c r="GKL123" s="323"/>
      <c r="GKM123" s="323"/>
      <c r="GKN123" s="323"/>
      <c r="GKO123" s="323"/>
      <c r="GKP123" s="323"/>
      <c r="GKQ123" s="323"/>
      <c r="GKR123" s="323"/>
      <c r="GKS123" s="323"/>
      <c r="GKT123" s="323"/>
      <c r="GKU123" s="323"/>
      <c r="GKV123" s="323"/>
      <c r="GKW123" s="323"/>
      <c r="GKX123" s="323"/>
      <c r="GKY123" s="323"/>
      <c r="GKZ123" s="323"/>
      <c r="GLA123" s="323"/>
      <c r="GLB123" s="323"/>
      <c r="GLC123" s="323"/>
      <c r="GLD123" s="323"/>
      <c r="GLE123" s="323"/>
      <c r="GLF123" s="323"/>
      <c r="GLG123" s="323"/>
      <c r="GLH123" s="323"/>
      <c r="GLI123" s="323"/>
      <c r="GLJ123" s="323"/>
      <c r="GLK123" s="323"/>
      <c r="GLL123" s="323"/>
      <c r="GLM123" s="323"/>
      <c r="GLN123" s="323"/>
      <c r="GLO123" s="323"/>
      <c r="GLP123" s="323"/>
      <c r="GLQ123" s="323"/>
      <c r="GLR123" s="323"/>
      <c r="GLS123" s="323"/>
      <c r="GLT123" s="323"/>
      <c r="GLU123" s="323"/>
      <c r="GLV123" s="323"/>
      <c r="GLW123" s="323"/>
      <c r="GLX123" s="323"/>
      <c r="GLY123" s="323"/>
      <c r="GLZ123" s="323"/>
      <c r="GMA123" s="323"/>
      <c r="GMB123" s="323"/>
      <c r="GMC123" s="323"/>
      <c r="GMD123" s="323"/>
      <c r="GME123" s="323"/>
      <c r="GMF123" s="323"/>
      <c r="GMG123" s="323"/>
      <c r="GMH123" s="323"/>
      <c r="GMI123" s="323"/>
      <c r="GMJ123" s="323"/>
      <c r="GMK123" s="323"/>
      <c r="GML123" s="323"/>
      <c r="GMM123" s="323"/>
      <c r="GMN123" s="323"/>
      <c r="GMO123" s="323"/>
      <c r="GMP123" s="323"/>
      <c r="GMQ123" s="323"/>
      <c r="GMR123" s="323"/>
      <c r="GMS123" s="323"/>
      <c r="GMT123" s="323"/>
      <c r="GMU123" s="323"/>
      <c r="GMV123" s="323"/>
      <c r="GMW123" s="323"/>
      <c r="GMX123" s="323"/>
      <c r="GMY123" s="323"/>
      <c r="GMZ123" s="323"/>
      <c r="GNA123" s="323"/>
      <c r="GNB123" s="323"/>
      <c r="GNC123" s="323"/>
      <c r="GND123" s="323"/>
      <c r="GNE123" s="323"/>
      <c r="GNF123" s="323"/>
      <c r="GNG123" s="323"/>
      <c r="GNH123" s="323"/>
      <c r="GNI123" s="323"/>
      <c r="GNJ123" s="323"/>
      <c r="GNK123" s="323"/>
      <c r="GNL123" s="323"/>
      <c r="GNM123" s="323"/>
      <c r="GNN123" s="323"/>
      <c r="GNO123" s="323"/>
      <c r="GNP123" s="323"/>
      <c r="GNQ123" s="323"/>
      <c r="GNR123" s="323"/>
      <c r="GNS123" s="323"/>
      <c r="GNT123" s="323"/>
      <c r="GNU123" s="323"/>
      <c r="GNV123" s="323"/>
      <c r="GNW123" s="323"/>
      <c r="GNX123" s="323"/>
      <c r="GNY123" s="323"/>
      <c r="GNZ123" s="323"/>
      <c r="GOA123" s="323"/>
      <c r="GOB123" s="323"/>
      <c r="GOC123" s="323"/>
      <c r="GOD123" s="323"/>
      <c r="GOE123" s="323"/>
      <c r="GOF123" s="323"/>
      <c r="GOG123" s="323"/>
      <c r="GOH123" s="323"/>
      <c r="GOI123" s="323"/>
      <c r="GOJ123" s="323"/>
      <c r="GOK123" s="323"/>
      <c r="GOL123" s="323"/>
      <c r="GOM123" s="323"/>
      <c r="GON123" s="323"/>
      <c r="GOO123" s="323"/>
      <c r="GOP123" s="323"/>
      <c r="GOQ123" s="323"/>
      <c r="GOR123" s="323"/>
      <c r="GOS123" s="323"/>
      <c r="GOT123" s="323"/>
      <c r="GOU123" s="323"/>
      <c r="GOV123" s="323"/>
      <c r="GOW123" s="323"/>
      <c r="GOX123" s="323"/>
      <c r="GOY123" s="323"/>
      <c r="GOZ123" s="323"/>
      <c r="GPA123" s="323"/>
      <c r="GPB123" s="323"/>
      <c r="GPC123" s="323"/>
      <c r="GPD123" s="323"/>
      <c r="GPE123" s="323"/>
      <c r="GPF123" s="323"/>
      <c r="GPG123" s="323"/>
      <c r="GPH123" s="323"/>
      <c r="GPI123" s="323"/>
      <c r="GPJ123" s="323"/>
      <c r="GPK123" s="323"/>
      <c r="GPL123" s="323"/>
      <c r="GPM123" s="323"/>
      <c r="GPN123" s="323"/>
      <c r="GPO123" s="323"/>
      <c r="GPP123" s="323"/>
      <c r="GPQ123" s="323"/>
      <c r="GPR123" s="323"/>
      <c r="GPS123" s="323"/>
      <c r="GPT123" s="323"/>
      <c r="GPU123" s="323"/>
      <c r="GPV123" s="323"/>
      <c r="GPW123" s="323"/>
      <c r="GPX123" s="323"/>
      <c r="GPY123" s="323"/>
      <c r="GPZ123" s="323"/>
      <c r="GQA123" s="323"/>
      <c r="GQB123" s="323"/>
      <c r="GQC123" s="323"/>
      <c r="GQD123" s="323"/>
      <c r="GQE123" s="323"/>
      <c r="GQF123" s="323"/>
      <c r="GQG123" s="323"/>
      <c r="GQH123" s="323"/>
      <c r="GQI123" s="323"/>
      <c r="GQJ123" s="323"/>
      <c r="GQK123" s="323"/>
      <c r="GQL123" s="323"/>
      <c r="GQM123" s="323"/>
      <c r="GQN123" s="323"/>
      <c r="GQO123" s="323"/>
      <c r="GQP123" s="323"/>
      <c r="GQQ123" s="323"/>
      <c r="GQR123" s="323"/>
      <c r="GQS123" s="323"/>
      <c r="GQT123" s="323"/>
      <c r="GQU123" s="323"/>
      <c r="GQV123" s="323"/>
      <c r="GQW123" s="323"/>
      <c r="GQX123" s="323"/>
      <c r="GQY123" s="323"/>
      <c r="GQZ123" s="323"/>
      <c r="GRA123" s="323"/>
      <c r="GRB123" s="323"/>
      <c r="GRC123" s="323"/>
      <c r="GRD123" s="323"/>
      <c r="GRE123" s="323"/>
      <c r="GRF123" s="323"/>
      <c r="GRG123" s="323"/>
      <c r="GRH123" s="323"/>
      <c r="GRI123" s="323"/>
      <c r="GRJ123" s="323"/>
      <c r="GRK123" s="323"/>
      <c r="GRL123" s="323"/>
      <c r="GRM123" s="323"/>
      <c r="GRN123" s="323"/>
      <c r="GRO123" s="323"/>
      <c r="GRP123" s="323"/>
      <c r="GRQ123" s="323"/>
      <c r="GRR123" s="323"/>
      <c r="GRS123" s="323"/>
      <c r="GRT123" s="323"/>
      <c r="GRU123" s="323"/>
      <c r="GRV123" s="323"/>
      <c r="GRW123" s="323"/>
      <c r="GRX123" s="323"/>
      <c r="GRY123" s="323"/>
      <c r="GRZ123" s="323"/>
      <c r="GSA123" s="323"/>
      <c r="GSB123" s="323"/>
      <c r="GSC123" s="323"/>
      <c r="GSD123" s="323"/>
      <c r="GSE123" s="323"/>
      <c r="GSF123" s="323"/>
      <c r="GSG123" s="323"/>
      <c r="GSH123" s="323"/>
      <c r="GSI123" s="323"/>
      <c r="GSJ123" s="323"/>
      <c r="GSK123" s="323"/>
      <c r="GSL123" s="323"/>
      <c r="GSM123" s="323"/>
      <c r="GSN123" s="323"/>
      <c r="GSO123" s="323"/>
      <c r="GSP123" s="323"/>
      <c r="GSQ123" s="323"/>
      <c r="GSR123" s="323"/>
      <c r="GSS123" s="323"/>
      <c r="GST123" s="323"/>
      <c r="GSU123" s="323"/>
      <c r="GSV123" s="323"/>
      <c r="GSW123" s="323"/>
      <c r="GSX123" s="323"/>
      <c r="GSY123" s="323"/>
      <c r="GSZ123" s="323"/>
      <c r="GTA123" s="323"/>
      <c r="GTB123" s="323"/>
      <c r="GTC123" s="323"/>
      <c r="GTD123" s="323"/>
      <c r="GTE123" s="323"/>
      <c r="GTF123" s="323"/>
      <c r="GTG123" s="323"/>
      <c r="GTH123" s="323"/>
      <c r="GTI123" s="323"/>
      <c r="GTJ123" s="323"/>
      <c r="GTK123" s="323"/>
      <c r="GTL123" s="323"/>
      <c r="GTM123" s="323"/>
      <c r="GTN123" s="323"/>
      <c r="GTO123" s="323"/>
      <c r="GTP123" s="323"/>
      <c r="GTQ123" s="323"/>
      <c r="GTR123" s="323"/>
      <c r="GTS123" s="323"/>
      <c r="GTT123" s="323"/>
      <c r="GTU123" s="323"/>
      <c r="GTV123" s="323"/>
      <c r="GTW123" s="323"/>
      <c r="GTX123" s="323"/>
      <c r="GTY123" s="323"/>
      <c r="GTZ123" s="323"/>
      <c r="GUA123" s="323"/>
      <c r="GUB123" s="323"/>
      <c r="GUC123" s="323"/>
      <c r="GUD123" s="323"/>
      <c r="GUE123" s="323"/>
      <c r="GUF123" s="323"/>
      <c r="GUG123" s="323"/>
      <c r="GUH123" s="323"/>
      <c r="GUI123" s="323"/>
      <c r="GUJ123" s="323"/>
      <c r="GUK123" s="323"/>
      <c r="GUL123" s="323"/>
      <c r="GUM123" s="323"/>
      <c r="GUN123" s="323"/>
      <c r="GUO123" s="323"/>
      <c r="GUP123" s="323"/>
      <c r="GUQ123" s="323"/>
      <c r="GUR123" s="323"/>
      <c r="GUS123" s="323"/>
      <c r="GUT123" s="323"/>
      <c r="GUU123" s="323"/>
      <c r="GUV123" s="323"/>
      <c r="GUW123" s="323"/>
      <c r="GUX123" s="323"/>
      <c r="GUY123" s="323"/>
      <c r="GUZ123" s="323"/>
      <c r="GVA123" s="323"/>
      <c r="GVB123" s="323"/>
      <c r="GVC123" s="323"/>
      <c r="GVD123" s="323"/>
      <c r="GVE123" s="323"/>
      <c r="GVF123" s="323"/>
      <c r="GVG123" s="323"/>
      <c r="GVH123" s="323"/>
      <c r="GVI123" s="323"/>
      <c r="GVJ123" s="323"/>
      <c r="GVK123" s="323"/>
      <c r="GVL123" s="323"/>
      <c r="GVM123" s="323"/>
      <c r="GVN123" s="323"/>
      <c r="GVO123" s="323"/>
      <c r="GVP123" s="323"/>
      <c r="GVQ123" s="323"/>
      <c r="GVR123" s="323"/>
      <c r="GVS123" s="323"/>
      <c r="GVT123" s="323"/>
      <c r="GVU123" s="323"/>
      <c r="GVV123" s="323"/>
      <c r="GVW123" s="323"/>
      <c r="GVX123" s="323"/>
      <c r="GVY123" s="323"/>
      <c r="GVZ123" s="323"/>
      <c r="GWA123" s="323"/>
      <c r="GWB123" s="323"/>
      <c r="GWC123" s="323"/>
      <c r="GWD123" s="323"/>
      <c r="GWE123" s="323"/>
      <c r="GWF123" s="323"/>
      <c r="GWG123" s="323"/>
      <c r="GWH123" s="323"/>
      <c r="GWI123" s="323"/>
      <c r="GWJ123" s="323"/>
      <c r="GWK123" s="323"/>
      <c r="GWL123" s="323"/>
      <c r="GWM123" s="323"/>
      <c r="GWN123" s="323"/>
      <c r="GWO123" s="323"/>
      <c r="GWP123" s="323"/>
      <c r="GWQ123" s="323"/>
      <c r="GWR123" s="323"/>
      <c r="GWS123" s="323"/>
      <c r="GWT123" s="323"/>
      <c r="GWU123" s="323"/>
      <c r="GWV123" s="323"/>
      <c r="GWW123" s="323"/>
      <c r="GWX123" s="323"/>
      <c r="GWY123" s="323"/>
      <c r="GWZ123" s="323"/>
      <c r="GXA123" s="323"/>
      <c r="GXB123" s="323"/>
      <c r="GXC123" s="323"/>
      <c r="GXD123" s="323"/>
      <c r="GXE123" s="323"/>
      <c r="GXF123" s="323"/>
      <c r="GXG123" s="323"/>
      <c r="GXH123" s="323"/>
      <c r="GXI123" s="323"/>
      <c r="GXJ123" s="323"/>
      <c r="GXK123" s="323"/>
      <c r="GXL123" s="323"/>
      <c r="GXM123" s="323"/>
      <c r="GXN123" s="323"/>
      <c r="GXO123" s="323"/>
      <c r="GXP123" s="323"/>
      <c r="GXQ123" s="323"/>
      <c r="GXR123" s="323"/>
      <c r="GXS123" s="323"/>
      <c r="GXT123" s="323"/>
      <c r="GXU123" s="323"/>
      <c r="GXV123" s="323"/>
      <c r="GXW123" s="323"/>
      <c r="GXX123" s="323"/>
      <c r="GXY123" s="323"/>
      <c r="GXZ123" s="323"/>
      <c r="GYA123" s="323"/>
      <c r="GYB123" s="323"/>
      <c r="GYC123" s="323"/>
      <c r="GYD123" s="323"/>
      <c r="GYE123" s="323"/>
      <c r="GYF123" s="323"/>
      <c r="GYG123" s="323"/>
      <c r="GYH123" s="323"/>
      <c r="GYI123" s="323"/>
      <c r="GYJ123" s="323"/>
      <c r="GYK123" s="323"/>
      <c r="GYL123" s="323"/>
      <c r="GYM123" s="323"/>
      <c r="GYN123" s="323"/>
      <c r="GYO123" s="323"/>
      <c r="GYP123" s="323"/>
      <c r="GYQ123" s="323"/>
      <c r="GYR123" s="323"/>
      <c r="GYS123" s="323"/>
      <c r="GYT123" s="323"/>
      <c r="GYU123" s="323"/>
      <c r="GYV123" s="323"/>
      <c r="GYW123" s="323"/>
      <c r="GYX123" s="323"/>
      <c r="GYY123" s="323"/>
      <c r="GYZ123" s="323"/>
      <c r="GZA123" s="323"/>
      <c r="GZB123" s="323"/>
      <c r="GZC123" s="323"/>
      <c r="GZD123" s="323"/>
      <c r="GZE123" s="323"/>
      <c r="GZF123" s="323"/>
      <c r="GZG123" s="323"/>
      <c r="GZH123" s="323"/>
      <c r="GZI123" s="323"/>
      <c r="GZJ123" s="323"/>
      <c r="GZK123" s="323"/>
      <c r="GZL123" s="323"/>
      <c r="GZM123" s="323"/>
      <c r="GZN123" s="323"/>
      <c r="GZO123" s="323"/>
      <c r="GZP123" s="323"/>
      <c r="GZQ123" s="323"/>
      <c r="GZR123" s="323"/>
      <c r="GZS123" s="323"/>
      <c r="GZT123" s="323"/>
      <c r="GZU123" s="323"/>
      <c r="GZV123" s="323"/>
      <c r="GZW123" s="323"/>
      <c r="GZX123" s="323"/>
      <c r="GZY123" s="323"/>
      <c r="GZZ123" s="323"/>
      <c r="HAA123" s="323"/>
      <c r="HAB123" s="323"/>
      <c r="HAC123" s="323"/>
      <c r="HAD123" s="323"/>
      <c r="HAE123" s="323"/>
      <c r="HAF123" s="323"/>
      <c r="HAG123" s="323"/>
      <c r="HAH123" s="323"/>
      <c r="HAI123" s="323"/>
      <c r="HAJ123" s="323"/>
      <c r="HAK123" s="323"/>
      <c r="HAL123" s="323"/>
      <c r="HAM123" s="323"/>
      <c r="HAN123" s="323"/>
      <c r="HAO123" s="323"/>
      <c r="HAP123" s="323"/>
      <c r="HAQ123" s="323"/>
      <c r="HAR123" s="323"/>
      <c r="HAS123" s="323"/>
      <c r="HAT123" s="323"/>
      <c r="HAU123" s="323"/>
      <c r="HAV123" s="323"/>
      <c r="HAW123" s="323"/>
      <c r="HAX123" s="323"/>
      <c r="HAY123" s="323"/>
      <c r="HAZ123" s="323"/>
      <c r="HBA123" s="323"/>
      <c r="HBB123" s="323"/>
      <c r="HBC123" s="323"/>
      <c r="HBD123" s="323"/>
      <c r="HBE123" s="323"/>
      <c r="HBF123" s="323"/>
      <c r="HBG123" s="323"/>
      <c r="HBH123" s="323"/>
      <c r="HBI123" s="323"/>
      <c r="HBJ123" s="323"/>
      <c r="HBK123" s="323"/>
      <c r="HBL123" s="323"/>
      <c r="HBM123" s="323"/>
      <c r="HBN123" s="323"/>
      <c r="HBO123" s="323"/>
      <c r="HBP123" s="323"/>
      <c r="HBQ123" s="323"/>
      <c r="HBR123" s="323"/>
      <c r="HBS123" s="323"/>
      <c r="HBT123" s="323"/>
      <c r="HBU123" s="323"/>
      <c r="HBV123" s="323"/>
      <c r="HBW123" s="323"/>
      <c r="HBX123" s="323"/>
      <c r="HBY123" s="323"/>
      <c r="HBZ123" s="323"/>
      <c r="HCA123" s="323"/>
      <c r="HCB123" s="323"/>
      <c r="HCC123" s="323"/>
      <c r="HCD123" s="323"/>
      <c r="HCE123" s="323"/>
      <c r="HCF123" s="323"/>
      <c r="HCG123" s="323"/>
      <c r="HCH123" s="323"/>
      <c r="HCI123" s="323"/>
      <c r="HCJ123" s="323"/>
      <c r="HCK123" s="323"/>
      <c r="HCL123" s="323"/>
      <c r="HCM123" s="323"/>
      <c r="HCN123" s="323"/>
      <c r="HCO123" s="323"/>
      <c r="HCP123" s="323"/>
      <c r="HCQ123" s="323"/>
      <c r="HCR123" s="323"/>
      <c r="HCS123" s="323"/>
      <c r="HCT123" s="323"/>
      <c r="HCU123" s="323"/>
      <c r="HCV123" s="323"/>
      <c r="HCW123" s="323"/>
      <c r="HCX123" s="323"/>
      <c r="HCY123" s="323"/>
      <c r="HCZ123" s="323"/>
      <c r="HDA123" s="323"/>
      <c r="HDB123" s="323"/>
      <c r="HDC123" s="323"/>
      <c r="HDD123" s="323"/>
      <c r="HDE123" s="323"/>
      <c r="HDF123" s="323"/>
      <c r="HDG123" s="323"/>
      <c r="HDH123" s="323"/>
      <c r="HDI123" s="323"/>
      <c r="HDJ123" s="323"/>
      <c r="HDK123" s="323"/>
      <c r="HDL123" s="323"/>
      <c r="HDM123" s="323"/>
      <c r="HDN123" s="323"/>
      <c r="HDO123" s="323"/>
      <c r="HDP123" s="323"/>
      <c r="HDQ123" s="323"/>
      <c r="HDR123" s="323"/>
      <c r="HDS123" s="323"/>
      <c r="HDT123" s="323"/>
      <c r="HDU123" s="323"/>
      <c r="HDV123" s="323"/>
      <c r="HDW123" s="323"/>
      <c r="HDX123" s="323"/>
      <c r="HDY123" s="323"/>
      <c r="HDZ123" s="323"/>
      <c r="HEA123" s="323"/>
      <c r="HEB123" s="323"/>
      <c r="HEC123" s="323"/>
      <c r="HED123" s="323"/>
      <c r="HEE123" s="323"/>
      <c r="HEF123" s="323"/>
      <c r="HEG123" s="323"/>
      <c r="HEH123" s="323"/>
      <c r="HEI123" s="323"/>
      <c r="HEJ123" s="323"/>
      <c r="HEK123" s="323"/>
      <c r="HEL123" s="323"/>
      <c r="HEM123" s="323"/>
      <c r="HEN123" s="323"/>
      <c r="HEO123" s="323"/>
      <c r="HEP123" s="323"/>
      <c r="HEQ123" s="323"/>
      <c r="HER123" s="323"/>
      <c r="HES123" s="323"/>
      <c r="HET123" s="323"/>
      <c r="HEU123" s="323"/>
      <c r="HEV123" s="323"/>
      <c r="HEW123" s="323"/>
      <c r="HEX123" s="323"/>
      <c r="HEY123" s="323"/>
      <c r="HEZ123" s="323"/>
      <c r="HFA123" s="323"/>
      <c r="HFB123" s="323"/>
      <c r="HFC123" s="323"/>
      <c r="HFD123" s="323"/>
      <c r="HFE123" s="323"/>
      <c r="HFF123" s="323"/>
      <c r="HFG123" s="323"/>
      <c r="HFH123" s="323"/>
      <c r="HFI123" s="323"/>
      <c r="HFJ123" s="323"/>
      <c r="HFK123" s="323"/>
      <c r="HFL123" s="323"/>
      <c r="HFM123" s="323"/>
      <c r="HFN123" s="323"/>
      <c r="HFO123" s="323"/>
      <c r="HFP123" s="323"/>
      <c r="HFQ123" s="323"/>
      <c r="HFR123" s="323"/>
      <c r="HFS123" s="323"/>
      <c r="HFT123" s="323"/>
      <c r="HFU123" s="323"/>
      <c r="HFV123" s="323"/>
      <c r="HFW123" s="323"/>
      <c r="HFX123" s="323"/>
      <c r="HFY123" s="323"/>
      <c r="HFZ123" s="323"/>
      <c r="HGA123" s="323"/>
      <c r="HGB123" s="323"/>
      <c r="HGC123" s="323"/>
      <c r="HGD123" s="323"/>
      <c r="HGE123" s="323"/>
      <c r="HGF123" s="323"/>
      <c r="HGG123" s="323"/>
      <c r="HGH123" s="323"/>
      <c r="HGI123" s="323"/>
      <c r="HGJ123" s="323"/>
      <c r="HGK123" s="323"/>
      <c r="HGL123" s="323"/>
      <c r="HGM123" s="323"/>
      <c r="HGN123" s="323"/>
      <c r="HGO123" s="323"/>
      <c r="HGP123" s="323"/>
      <c r="HGQ123" s="323"/>
      <c r="HGR123" s="323"/>
      <c r="HGS123" s="323"/>
      <c r="HGT123" s="323"/>
      <c r="HGU123" s="323"/>
      <c r="HGV123" s="323"/>
      <c r="HGW123" s="323"/>
      <c r="HGX123" s="323"/>
      <c r="HGY123" s="323"/>
      <c r="HGZ123" s="323"/>
      <c r="HHA123" s="323"/>
      <c r="HHB123" s="323"/>
      <c r="HHC123" s="323"/>
      <c r="HHD123" s="323"/>
      <c r="HHE123" s="323"/>
      <c r="HHF123" s="323"/>
      <c r="HHG123" s="323"/>
      <c r="HHH123" s="323"/>
      <c r="HHI123" s="323"/>
      <c r="HHJ123" s="323"/>
      <c r="HHK123" s="323"/>
      <c r="HHL123" s="323"/>
      <c r="HHM123" s="323"/>
      <c r="HHN123" s="323"/>
      <c r="HHO123" s="323"/>
      <c r="HHP123" s="323"/>
      <c r="HHQ123" s="323"/>
      <c r="HHR123" s="323"/>
      <c r="HHS123" s="323"/>
      <c r="HHT123" s="323"/>
      <c r="HHU123" s="323"/>
      <c r="HHV123" s="323"/>
      <c r="HHW123" s="323"/>
      <c r="HHX123" s="323"/>
      <c r="HHY123" s="323"/>
      <c r="HHZ123" s="323"/>
      <c r="HIA123" s="323"/>
      <c r="HIB123" s="323"/>
      <c r="HIC123" s="323"/>
      <c r="HID123" s="323"/>
      <c r="HIE123" s="323"/>
      <c r="HIF123" s="323"/>
      <c r="HIG123" s="323"/>
      <c r="HIH123" s="323"/>
      <c r="HII123" s="323"/>
      <c r="HIJ123" s="323"/>
      <c r="HIK123" s="323"/>
      <c r="HIL123" s="323"/>
      <c r="HIM123" s="323"/>
      <c r="HIN123" s="323"/>
      <c r="HIO123" s="323"/>
      <c r="HIP123" s="323"/>
      <c r="HIQ123" s="323"/>
      <c r="HIR123" s="323"/>
      <c r="HIS123" s="323"/>
      <c r="HIT123" s="323"/>
      <c r="HIU123" s="323"/>
      <c r="HIV123" s="323"/>
      <c r="HIW123" s="323"/>
      <c r="HIX123" s="323"/>
      <c r="HIY123" s="323"/>
      <c r="HIZ123" s="323"/>
      <c r="HJA123" s="323"/>
      <c r="HJB123" s="323"/>
      <c r="HJC123" s="323"/>
      <c r="HJD123" s="323"/>
      <c r="HJE123" s="323"/>
      <c r="HJF123" s="323"/>
      <c r="HJG123" s="323"/>
      <c r="HJH123" s="323"/>
      <c r="HJI123" s="323"/>
      <c r="HJJ123" s="323"/>
      <c r="HJK123" s="323"/>
      <c r="HJL123" s="323"/>
      <c r="HJM123" s="323"/>
      <c r="HJN123" s="323"/>
      <c r="HJO123" s="323"/>
      <c r="HJP123" s="323"/>
      <c r="HJQ123" s="323"/>
      <c r="HJR123" s="323"/>
      <c r="HJS123" s="323"/>
      <c r="HJT123" s="323"/>
      <c r="HJU123" s="323"/>
      <c r="HJV123" s="323"/>
      <c r="HJW123" s="323"/>
      <c r="HJX123" s="323"/>
      <c r="HJY123" s="323"/>
      <c r="HJZ123" s="323"/>
      <c r="HKA123" s="323"/>
      <c r="HKB123" s="323"/>
      <c r="HKC123" s="323"/>
      <c r="HKD123" s="323"/>
      <c r="HKE123" s="323"/>
      <c r="HKF123" s="323"/>
      <c r="HKG123" s="323"/>
      <c r="HKH123" s="323"/>
      <c r="HKI123" s="323"/>
      <c r="HKJ123" s="323"/>
      <c r="HKK123" s="323"/>
      <c r="HKL123" s="323"/>
      <c r="HKM123" s="323"/>
      <c r="HKN123" s="323"/>
      <c r="HKO123" s="323"/>
      <c r="HKP123" s="323"/>
      <c r="HKQ123" s="323"/>
      <c r="HKR123" s="323"/>
      <c r="HKS123" s="323"/>
      <c r="HKT123" s="323"/>
      <c r="HKU123" s="323"/>
      <c r="HKV123" s="323"/>
      <c r="HKW123" s="323"/>
      <c r="HKX123" s="323"/>
      <c r="HKY123" s="323"/>
      <c r="HKZ123" s="323"/>
      <c r="HLA123" s="323"/>
      <c r="HLB123" s="323"/>
      <c r="HLC123" s="323"/>
      <c r="HLD123" s="323"/>
      <c r="HLE123" s="323"/>
      <c r="HLF123" s="323"/>
      <c r="HLG123" s="323"/>
      <c r="HLH123" s="323"/>
      <c r="HLI123" s="323"/>
      <c r="HLJ123" s="323"/>
      <c r="HLK123" s="323"/>
      <c r="HLL123" s="323"/>
      <c r="HLM123" s="323"/>
      <c r="HLN123" s="323"/>
      <c r="HLO123" s="323"/>
      <c r="HLP123" s="323"/>
      <c r="HLQ123" s="323"/>
      <c r="HLR123" s="323"/>
      <c r="HLS123" s="323"/>
      <c r="HLT123" s="323"/>
      <c r="HLU123" s="323"/>
      <c r="HLV123" s="323"/>
      <c r="HLW123" s="323"/>
      <c r="HLX123" s="323"/>
      <c r="HLY123" s="323"/>
      <c r="HLZ123" s="323"/>
      <c r="HMA123" s="323"/>
      <c r="HMB123" s="323"/>
      <c r="HMC123" s="323"/>
      <c r="HMD123" s="323"/>
      <c r="HME123" s="323"/>
      <c r="HMF123" s="323"/>
      <c r="HMG123" s="323"/>
      <c r="HMH123" s="323"/>
      <c r="HMI123" s="323"/>
      <c r="HMJ123" s="323"/>
      <c r="HMK123" s="323"/>
      <c r="HML123" s="323"/>
      <c r="HMM123" s="323"/>
      <c r="HMN123" s="323"/>
      <c r="HMO123" s="323"/>
      <c r="HMP123" s="323"/>
      <c r="HMQ123" s="323"/>
      <c r="HMR123" s="323"/>
      <c r="HMS123" s="323"/>
      <c r="HMT123" s="323"/>
      <c r="HMU123" s="323"/>
      <c r="HMV123" s="323"/>
      <c r="HMW123" s="323"/>
      <c r="HMX123" s="323"/>
      <c r="HMY123" s="323"/>
      <c r="HMZ123" s="323"/>
      <c r="HNA123" s="323"/>
      <c r="HNB123" s="323"/>
      <c r="HNC123" s="323"/>
      <c r="HND123" s="323"/>
      <c r="HNE123" s="323"/>
      <c r="HNF123" s="323"/>
      <c r="HNG123" s="323"/>
      <c r="HNH123" s="323"/>
      <c r="HNI123" s="323"/>
      <c r="HNJ123" s="323"/>
      <c r="HNK123" s="323"/>
      <c r="HNL123" s="323"/>
      <c r="HNM123" s="323"/>
      <c r="HNN123" s="323"/>
      <c r="HNO123" s="323"/>
      <c r="HNP123" s="323"/>
      <c r="HNQ123" s="323"/>
      <c r="HNR123" s="323"/>
      <c r="HNS123" s="323"/>
      <c r="HNT123" s="323"/>
      <c r="HNU123" s="323"/>
      <c r="HNV123" s="323"/>
      <c r="HNW123" s="323"/>
      <c r="HNX123" s="323"/>
      <c r="HNY123" s="323"/>
      <c r="HNZ123" s="323"/>
      <c r="HOA123" s="323"/>
      <c r="HOB123" s="323"/>
      <c r="HOC123" s="323"/>
      <c r="HOD123" s="323"/>
      <c r="HOE123" s="323"/>
      <c r="HOF123" s="323"/>
      <c r="HOG123" s="323"/>
      <c r="HOH123" s="323"/>
      <c r="HOI123" s="323"/>
      <c r="HOJ123" s="323"/>
      <c r="HOK123" s="323"/>
      <c r="HOL123" s="323"/>
      <c r="HOM123" s="323"/>
      <c r="HON123" s="323"/>
      <c r="HOO123" s="323"/>
      <c r="HOP123" s="323"/>
      <c r="HOQ123" s="323"/>
      <c r="HOR123" s="323"/>
      <c r="HOS123" s="323"/>
      <c r="HOT123" s="323"/>
      <c r="HOU123" s="323"/>
      <c r="HOV123" s="323"/>
      <c r="HOW123" s="323"/>
      <c r="HOX123" s="323"/>
      <c r="HOY123" s="323"/>
      <c r="HOZ123" s="323"/>
      <c r="HPA123" s="323"/>
      <c r="HPB123" s="323"/>
      <c r="HPC123" s="323"/>
      <c r="HPD123" s="323"/>
      <c r="HPE123" s="323"/>
      <c r="HPF123" s="323"/>
      <c r="HPG123" s="323"/>
      <c r="HPH123" s="323"/>
      <c r="HPI123" s="323"/>
      <c r="HPJ123" s="323"/>
      <c r="HPK123" s="323"/>
      <c r="HPL123" s="323"/>
      <c r="HPM123" s="323"/>
      <c r="HPN123" s="323"/>
      <c r="HPO123" s="323"/>
      <c r="HPP123" s="323"/>
      <c r="HPQ123" s="323"/>
      <c r="HPR123" s="323"/>
      <c r="HPS123" s="323"/>
      <c r="HPT123" s="323"/>
      <c r="HPU123" s="323"/>
      <c r="HPV123" s="323"/>
      <c r="HPW123" s="323"/>
      <c r="HPX123" s="323"/>
      <c r="HPY123" s="323"/>
      <c r="HPZ123" s="323"/>
      <c r="HQA123" s="323"/>
      <c r="HQB123" s="323"/>
      <c r="HQC123" s="323"/>
      <c r="HQD123" s="323"/>
      <c r="HQE123" s="323"/>
      <c r="HQF123" s="323"/>
      <c r="HQG123" s="323"/>
      <c r="HQH123" s="323"/>
      <c r="HQI123" s="323"/>
      <c r="HQJ123" s="323"/>
      <c r="HQK123" s="323"/>
      <c r="HQL123" s="323"/>
      <c r="HQM123" s="323"/>
      <c r="HQN123" s="323"/>
      <c r="HQO123" s="323"/>
      <c r="HQP123" s="323"/>
      <c r="HQQ123" s="323"/>
      <c r="HQR123" s="323"/>
      <c r="HQS123" s="323"/>
      <c r="HQT123" s="323"/>
      <c r="HQU123" s="323"/>
      <c r="HQV123" s="323"/>
      <c r="HQW123" s="323"/>
      <c r="HQX123" s="323"/>
      <c r="HQY123" s="323"/>
      <c r="HQZ123" s="323"/>
      <c r="HRA123" s="323"/>
      <c r="HRB123" s="323"/>
      <c r="HRC123" s="323"/>
      <c r="HRD123" s="323"/>
      <c r="HRE123" s="323"/>
      <c r="HRF123" s="323"/>
      <c r="HRG123" s="323"/>
      <c r="HRH123" s="323"/>
      <c r="HRI123" s="323"/>
      <c r="HRJ123" s="323"/>
      <c r="HRK123" s="323"/>
      <c r="HRL123" s="323"/>
      <c r="HRM123" s="323"/>
      <c r="HRN123" s="323"/>
      <c r="HRO123" s="323"/>
      <c r="HRP123" s="323"/>
      <c r="HRQ123" s="323"/>
      <c r="HRR123" s="323"/>
      <c r="HRS123" s="323"/>
      <c r="HRT123" s="323"/>
      <c r="HRU123" s="323"/>
      <c r="HRV123" s="323"/>
      <c r="HRW123" s="323"/>
      <c r="HRX123" s="323"/>
      <c r="HRY123" s="323"/>
      <c r="HRZ123" s="323"/>
      <c r="HSA123" s="323"/>
      <c r="HSB123" s="323"/>
      <c r="HSC123" s="323"/>
      <c r="HSD123" s="323"/>
      <c r="HSE123" s="323"/>
      <c r="HSF123" s="323"/>
      <c r="HSG123" s="323"/>
      <c r="HSH123" s="323"/>
      <c r="HSI123" s="323"/>
      <c r="HSJ123" s="323"/>
      <c r="HSK123" s="323"/>
      <c r="HSL123" s="323"/>
      <c r="HSM123" s="323"/>
      <c r="HSN123" s="323"/>
      <c r="HSO123" s="323"/>
      <c r="HSP123" s="323"/>
      <c r="HSQ123" s="323"/>
      <c r="HSR123" s="323"/>
      <c r="HSS123" s="323"/>
      <c r="HST123" s="323"/>
      <c r="HSU123" s="323"/>
      <c r="HSV123" s="323"/>
      <c r="HSW123" s="323"/>
      <c r="HSX123" s="323"/>
      <c r="HSY123" s="323"/>
      <c r="HSZ123" s="323"/>
      <c r="HTA123" s="323"/>
      <c r="HTB123" s="323"/>
      <c r="HTC123" s="323"/>
      <c r="HTD123" s="323"/>
      <c r="HTE123" s="323"/>
      <c r="HTF123" s="323"/>
      <c r="HTG123" s="323"/>
      <c r="HTH123" s="323"/>
      <c r="HTI123" s="323"/>
      <c r="HTJ123" s="323"/>
      <c r="HTK123" s="323"/>
      <c r="HTL123" s="323"/>
      <c r="HTM123" s="323"/>
      <c r="HTN123" s="323"/>
      <c r="HTO123" s="323"/>
      <c r="HTP123" s="323"/>
      <c r="HTQ123" s="323"/>
      <c r="HTR123" s="323"/>
      <c r="HTS123" s="323"/>
      <c r="HTT123" s="323"/>
      <c r="HTU123" s="323"/>
      <c r="HTV123" s="323"/>
      <c r="HTW123" s="323"/>
      <c r="HTX123" s="323"/>
      <c r="HTY123" s="323"/>
      <c r="HTZ123" s="323"/>
      <c r="HUA123" s="323"/>
      <c r="HUB123" s="323"/>
      <c r="HUC123" s="323"/>
      <c r="HUD123" s="323"/>
      <c r="HUE123" s="323"/>
      <c r="HUF123" s="323"/>
      <c r="HUG123" s="323"/>
      <c r="HUH123" s="323"/>
      <c r="HUI123" s="323"/>
      <c r="HUJ123" s="323"/>
      <c r="HUK123" s="323"/>
      <c r="HUL123" s="323"/>
      <c r="HUM123" s="323"/>
      <c r="HUN123" s="323"/>
      <c r="HUO123" s="323"/>
      <c r="HUP123" s="323"/>
      <c r="HUQ123" s="323"/>
      <c r="HUR123" s="323"/>
      <c r="HUS123" s="323"/>
      <c r="HUT123" s="323"/>
      <c r="HUU123" s="323"/>
      <c r="HUV123" s="323"/>
      <c r="HUW123" s="323"/>
      <c r="HUX123" s="323"/>
      <c r="HUY123" s="323"/>
      <c r="HUZ123" s="323"/>
      <c r="HVA123" s="323"/>
      <c r="HVB123" s="323"/>
      <c r="HVC123" s="323"/>
      <c r="HVD123" s="323"/>
      <c r="HVE123" s="323"/>
      <c r="HVF123" s="323"/>
      <c r="HVG123" s="323"/>
      <c r="HVH123" s="323"/>
      <c r="HVI123" s="323"/>
      <c r="HVJ123" s="323"/>
      <c r="HVK123" s="323"/>
      <c r="HVL123" s="323"/>
      <c r="HVM123" s="323"/>
      <c r="HVN123" s="323"/>
      <c r="HVO123" s="323"/>
      <c r="HVP123" s="323"/>
      <c r="HVQ123" s="323"/>
      <c r="HVR123" s="323"/>
      <c r="HVS123" s="323"/>
      <c r="HVT123" s="323"/>
      <c r="HVU123" s="323"/>
      <c r="HVV123" s="323"/>
      <c r="HVW123" s="323"/>
      <c r="HVX123" s="323"/>
      <c r="HVY123" s="323"/>
      <c r="HVZ123" s="323"/>
      <c r="HWA123" s="323"/>
      <c r="HWB123" s="323"/>
      <c r="HWC123" s="323"/>
      <c r="HWD123" s="323"/>
      <c r="HWE123" s="323"/>
      <c r="HWF123" s="323"/>
      <c r="HWG123" s="323"/>
      <c r="HWH123" s="323"/>
      <c r="HWI123" s="323"/>
      <c r="HWJ123" s="323"/>
      <c r="HWK123" s="323"/>
      <c r="HWL123" s="323"/>
      <c r="HWM123" s="323"/>
      <c r="HWN123" s="323"/>
      <c r="HWO123" s="323"/>
      <c r="HWP123" s="323"/>
      <c r="HWQ123" s="323"/>
      <c r="HWR123" s="323"/>
      <c r="HWS123" s="323"/>
      <c r="HWT123" s="323"/>
      <c r="HWU123" s="323"/>
      <c r="HWV123" s="323"/>
      <c r="HWW123" s="323"/>
      <c r="HWX123" s="323"/>
      <c r="HWY123" s="323"/>
      <c r="HWZ123" s="323"/>
      <c r="HXA123" s="323"/>
      <c r="HXB123" s="323"/>
      <c r="HXC123" s="323"/>
      <c r="HXD123" s="323"/>
      <c r="HXE123" s="323"/>
      <c r="HXF123" s="323"/>
      <c r="HXG123" s="323"/>
      <c r="HXH123" s="323"/>
      <c r="HXI123" s="323"/>
      <c r="HXJ123" s="323"/>
      <c r="HXK123" s="323"/>
      <c r="HXL123" s="323"/>
      <c r="HXM123" s="323"/>
      <c r="HXN123" s="323"/>
      <c r="HXO123" s="323"/>
      <c r="HXP123" s="323"/>
      <c r="HXQ123" s="323"/>
      <c r="HXR123" s="323"/>
      <c r="HXS123" s="323"/>
      <c r="HXT123" s="323"/>
      <c r="HXU123" s="323"/>
      <c r="HXV123" s="323"/>
      <c r="HXW123" s="323"/>
      <c r="HXX123" s="323"/>
      <c r="HXY123" s="323"/>
      <c r="HXZ123" s="323"/>
      <c r="HYA123" s="323"/>
      <c r="HYB123" s="323"/>
      <c r="HYC123" s="323"/>
      <c r="HYD123" s="323"/>
      <c r="HYE123" s="323"/>
      <c r="HYF123" s="323"/>
      <c r="HYG123" s="323"/>
      <c r="HYH123" s="323"/>
      <c r="HYI123" s="323"/>
      <c r="HYJ123" s="323"/>
      <c r="HYK123" s="323"/>
      <c r="HYL123" s="323"/>
      <c r="HYM123" s="323"/>
      <c r="HYN123" s="323"/>
      <c r="HYO123" s="323"/>
      <c r="HYP123" s="323"/>
      <c r="HYQ123" s="323"/>
      <c r="HYR123" s="323"/>
      <c r="HYS123" s="323"/>
      <c r="HYT123" s="323"/>
      <c r="HYU123" s="323"/>
      <c r="HYV123" s="323"/>
      <c r="HYW123" s="323"/>
      <c r="HYX123" s="323"/>
      <c r="HYY123" s="323"/>
      <c r="HYZ123" s="323"/>
      <c r="HZA123" s="323"/>
      <c r="HZB123" s="323"/>
      <c r="HZC123" s="323"/>
      <c r="HZD123" s="323"/>
      <c r="HZE123" s="323"/>
      <c r="HZF123" s="323"/>
      <c r="HZG123" s="323"/>
      <c r="HZH123" s="323"/>
      <c r="HZI123" s="323"/>
      <c r="HZJ123" s="323"/>
      <c r="HZK123" s="323"/>
      <c r="HZL123" s="323"/>
      <c r="HZM123" s="323"/>
      <c r="HZN123" s="323"/>
      <c r="HZO123" s="323"/>
      <c r="HZP123" s="323"/>
      <c r="HZQ123" s="323"/>
      <c r="HZR123" s="323"/>
      <c r="HZS123" s="323"/>
      <c r="HZT123" s="323"/>
      <c r="HZU123" s="323"/>
      <c r="HZV123" s="323"/>
      <c r="HZW123" s="323"/>
      <c r="HZX123" s="323"/>
      <c r="HZY123" s="323"/>
      <c r="HZZ123" s="323"/>
      <c r="IAA123" s="323"/>
      <c r="IAB123" s="323"/>
      <c r="IAC123" s="323"/>
      <c r="IAD123" s="323"/>
      <c r="IAE123" s="323"/>
      <c r="IAF123" s="323"/>
      <c r="IAG123" s="323"/>
      <c r="IAH123" s="323"/>
      <c r="IAI123" s="323"/>
      <c r="IAJ123" s="323"/>
      <c r="IAK123" s="323"/>
      <c r="IAL123" s="323"/>
      <c r="IAM123" s="323"/>
      <c r="IAN123" s="323"/>
      <c r="IAO123" s="323"/>
      <c r="IAP123" s="323"/>
      <c r="IAQ123" s="323"/>
      <c r="IAR123" s="323"/>
      <c r="IAS123" s="323"/>
      <c r="IAT123" s="323"/>
      <c r="IAU123" s="323"/>
      <c r="IAV123" s="323"/>
      <c r="IAW123" s="323"/>
      <c r="IAX123" s="323"/>
      <c r="IAY123" s="323"/>
      <c r="IAZ123" s="323"/>
      <c r="IBA123" s="323"/>
      <c r="IBB123" s="323"/>
      <c r="IBC123" s="323"/>
      <c r="IBD123" s="323"/>
      <c r="IBE123" s="323"/>
      <c r="IBF123" s="323"/>
      <c r="IBG123" s="323"/>
      <c r="IBH123" s="323"/>
      <c r="IBI123" s="323"/>
      <c r="IBJ123" s="323"/>
      <c r="IBK123" s="323"/>
      <c r="IBL123" s="323"/>
      <c r="IBM123" s="323"/>
      <c r="IBN123" s="323"/>
      <c r="IBO123" s="323"/>
      <c r="IBP123" s="323"/>
      <c r="IBQ123" s="323"/>
      <c r="IBR123" s="323"/>
      <c r="IBS123" s="323"/>
      <c r="IBT123" s="323"/>
      <c r="IBU123" s="323"/>
      <c r="IBV123" s="323"/>
      <c r="IBW123" s="323"/>
      <c r="IBX123" s="323"/>
      <c r="IBY123" s="323"/>
      <c r="IBZ123" s="323"/>
      <c r="ICA123" s="323"/>
      <c r="ICB123" s="323"/>
      <c r="ICC123" s="323"/>
      <c r="ICD123" s="323"/>
      <c r="ICE123" s="323"/>
      <c r="ICF123" s="323"/>
      <c r="ICG123" s="323"/>
      <c r="ICH123" s="323"/>
      <c r="ICI123" s="323"/>
      <c r="ICJ123" s="323"/>
      <c r="ICK123" s="323"/>
      <c r="ICL123" s="323"/>
      <c r="ICM123" s="323"/>
      <c r="ICN123" s="323"/>
      <c r="ICO123" s="323"/>
      <c r="ICP123" s="323"/>
      <c r="ICQ123" s="323"/>
      <c r="ICR123" s="323"/>
      <c r="ICS123" s="323"/>
      <c r="ICT123" s="323"/>
      <c r="ICU123" s="323"/>
      <c r="ICV123" s="323"/>
      <c r="ICW123" s="323"/>
      <c r="ICX123" s="323"/>
      <c r="ICY123" s="323"/>
      <c r="ICZ123" s="323"/>
      <c r="IDA123" s="323"/>
      <c r="IDB123" s="323"/>
      <c r="IDC123" s="323"/>
      <c r="IDD123" s="323"/>
      <c r="IDE123" s="323"/>
      <c r="IDF123" s="323"/>
      <c r="IDG123" s="323"/>
      <c r="IDH123" s="323"/>
      <c r="IDI123" s="323"/>
      <c r="IDJ123" s="323"/>
      <c r="IDK123" s="323"/>
      <c r="IDL123" s="323"/>
      <c r="IDM123" s="323"/>
      <c r="IDN123" s="323"/>
      <c r="IDO123" s="323"/>
      <c r="IDP123" s="323"/>
      <c r="IDQ123" s="323"/>
      <c r="IDR123" s="323"/>
      <c r="IDS123" s="323"/>
      <c r="IDT123" s="323"/>
      <c r="IDU123" s="323"/>
      <c r="IDV123" s="323"/>
      <c r="IDW123" s="323"/>
      <c r="IDX123" s="323"/>
      <c r="IDY123" s="323"/>
      <c r="IDZ123" s="323"/>
      <c r="IEA123" s="323"/>
      <c r="IEB123" s="323"/>
      <c r="IEC123" s="323"/>
      <c r="IED123" s="323"/>
      <c r="IEE123" s="323"/>
      <c r="IEF123" s="323"/>
      <c r="IEG123" s="323"/>
      <c r="IEH123" s="323"/>
      <c r="IEI123" s="323"/>
      <c r="IEJ123" s="323"/>
      <c r="IEK123" s="323"/>
      <c r="IEL123" s="323"/>
      <c r="IEM123" s="323"/>
      <c r="IEN123" s="323"/>
      <c r="IEO123" s="323"/>
      <c r="IEP123" s="323"/>
      <c r="IEQ123" s="323"/>
      <c r="IER123" s="323"/>
      <c r="IES123" s="323"/>
      <c r="IET123" s="323"/>
      <c r="IEU123" s="323"/>
      <c r="IEV123" s="323"/>
      <c r="IEW123" s="323"/>
      <c r="IEX123" s="323"/>
      <c r="IEY123" s="323"/>
      <c r="IEZ123" s="323"/>
      <c r="IFA123" s="323"/>
      <c r="IFB123" s="323"/>
      <c r="IFC123" s="323"/>
      <c r="IFD123" s="323"/>
      <c r="IFE123" s="323"/>
      <c r="IFF123" s="323"/>
      <c r="IFG123" s="323"/>
      <c r="IFH123" s="323"/>
      <c r="IFI123" s="323"/>
      <c r="IFJ123" s="323"/>
      <c r="IFK123" s="323"/>
      <c r="IFL123" s="323"/>
      <c r="IFM123" s="323"/>
      <c r="IFN123" s="323"/>
      <c r="IFO123" s="323"/>
      <c r="IFP123" s="323"/>
      <c r="IFQ123" s="323"/>
      <c r="IFR123" s="323"/>
      <c r="IFS123" s="323"/>
      <c r="IFT123" s="323"/>
      <c r="IFU123" s="323"/>
      <c r="IFV123" s="323"/>
      <c r="IFW123" s="323"/>
      <c r="IFX123" s="323"/>
      <c r="IFY123" s="323"/>
      <c r="IFZ123" s="323"/>
      <c r="IGA123" s="323"/>
      <c r="IGB123" s="323"/>
      <c r="IGC123" s="323"/>
      <c r="IGD123" s="323"/>
      <c r="IGE123" s="323"/>
      <c r="IGF123" s="323"/>
      <c r="IGG123" s="323"/>
      <c r="IGH123" s="323"/>
      <c r="IGI123" s="323"/>
      <c r="IGJ123" s="323"/>
      <c r="IGK123" s="323"/>
      <c r="IGL123" s="323"/>
      <c r="IGM123" s="323"/>
      <c r="IGN123" s="323"/>
      <c r="IGO123" s="323"/>
      <c r="IGP123" s="323"/>
      <c r="IGQ123" s="323"/>
      <c r="IGR123" s="323"/>
      <c r="IGS123" s="323"/>
      <c r="IGT123" s="323"/>
      <c r="IGU123" s="323"/>
      <c r="IGV123" s="323"/>
      <c r="IGW123" s="323"/>
      <c r="IGX123" s="323"/>
      <c r="IGY123" s="323"/>
      <c r="IGZ123" s="323"/>
      <c r="IHA123" s="323"/>
      <c r="IHB123" s="323"/>
      <c r="IHC123" s="323"/>
      <c r="IHD123" s="323"/>
      <c r="IHE123" s="323"/>
      <c r="IHF123" s="323"/>
      <c r="IHG123" s="323"/>
      <c r="IHH123" s="323"/>
      <c r="IHI123" s="323"/>
      <c r="IHJ123" s="323"/>
      <c r="IHK123" s="323"/>
      <c r="IHL123" s="323"/>
      <c r="IHM123" s="323"/>
      <c r="IHN123" s="323"/>
      <c r="IHO123" s="323"/>
      <c r="IHP123" s="323"/>
      <c r="IHQ123" s="323"/>
      <c r="IHR123" s="323"/>
      <c r="IHS123" s="323"/>
      <c r="IHT123" s="323"/>
      <c r="IHU123" s="323"/>
      <c r="IHV123" s="323"/>
      <c r="IHW123" s="323"/>
      <c r="IHX123" s="323"/>
      <c r="IHY123" s="323"/>
      <c r="IHZ123" s="323"/>
      <c r="IIA123" s="323"/>
      <c r="IIB123" s="323"/>
      <c r="IIC123" s="323"/>
      <c r="IID123" s="323"/>
      <c r="IIE123" s="323"/>
      <c r="IIF123" s="323"/>
      <c r="IIG123" s="323"/>
      <c r="IIH123" s="323"/>
      <c r="III123" s="323"/>
      <c r="IIJ123" s="323"/>
      <c r="IIK123" s="323"/>
      <c r="IIL123" s="323"/>
      <c r="IIM123" s="323"/>
      <c r="IIN123" s="323"/>
      <c r="IIO123" s="323"/>
      <c r="IIP123" s="323"/>
      <c r="IIQ123" s="323"/>
      <c r="IIR123" s="323"/>
      <c r="IIS123" s="323"/>
      <c r="IIT123" s="323"/>
      <c r="IIU123" s="323"/>
      <c r="IIV123" s="323"/>
      <c r="IIW123" s="323"/>
      <c r="IIX123" s="323"/>
      <c r="IIY123" s="323"/>
      <c r="IIZ123" s="323"/>
      <c r="IJA123" s="323"/>
      <c r="IJB123" s="323"/>
      <c r="IJC123" s="323"/>
      <c r="IJD123" s="323"/>
      <c r="IJE123" s="323"/>
      <c r="IJF123" s="323"/>
      <c r="IJG123" s="323"/>
      <c r="IJH123" s="323"/>
      <c r="IJI123" s="323"/>
      <c r="IJJ123" s="323"/>
      <c r="IJK123" s="323"/>
      <c r="IJL123" s="323"/>
      <c r="IJM123" s="323"/>
      <c r="IJN123" s="323"/>
      <c r="IJO123" s="323"/>
      <c r="IJP123" s="323"/>
      <c r="IJQ123" s="323"/>
      <c r="IJR123" s="323"/>
      <c r="IJS123" s="323"/>
      <c r="IJT123" s="323"/>
      <c r="IJU123" s="323"/>
      <c r="IJV123" s="323"/>
      <c r="IJW123" s="323"/>
      <c r="IJX123" s="323"/>
      <c r="IJY123" s="323"/>
      <c r="IJZ123" s="323"/>
      <c r="IKA123" s="323"/>
      <c r="IKB123" s="323"/>
      <c r="IKC123" s="323"/>
      <c r="IKD123" s="323"/>
      <c r="IKE123" s="323"/>
      <c r="IKF123" s="323"/>
      <c r="IKG123" s="323"/>
      <c r="IKH123" s="323"/>
      <c r="IKI123" s="323"/>
      <c r="IKJ123" s="323"/>
      <c r="IKK123" s="323"/>
      <c r="IKL123" s="323"/>
      <c r="IKM123" s="323"/>
      <c r="IKN123" s="323"/>
      <c r="IKO123" s="323"/>
      <c r="IKP123" s="323"/>
      <c r="IKQ123" s="323"/>
      <c r="IKR123" s="323"/>
      <c r="IKS123" s="323"/>
      <c r="IKT123" s="323"/>
      <c r="IKU123" s="323"/>
      <c r="IKV123" s="323"/>
      <c r="IKW123" s="323"/>
      <c r="IKX123" s="323"/>
      <c r="IKY123" s="323"/>
      <c r="IKZ123" s="323"/>
      <c r="ILA123" s="323"/>
      <c r="ILB123" s="323"/>
      <c r="ILC123" s="323"/>
      <c r="ILD123" s="323"/>
      <c r="ILE123" s="323"/>
      <c r="ILF123" s="323"/>
      <c r="ILG123" s="323"/>
      <c r="ILH123" s="323"/>
      <c r="ILI123" s="323"/>
      <c r="ILJ123" s="323"/>
      <c r="ILK123" s="323"/>
      <c r="ILL123" s="323"/>
      <c r="ILM123" s="323"/>
      <c r="ILN123" s="323"/>
      <c r="ILO123" s="323"/>
      <c r="ILP123" s="323"/>
      <c r="ILQ123" s="323"/>
      <c r="ILR123" s="323"/>
      <c r="ILS123" s="323"/>
      <c r="ILT123" s="323"/>
      <c r="ILU123" s="323"/>
      <c r="ILV123" s="323"/>
      <c r="ILW123" s="323"/>
      <c r="ILX123" s="323"/>
      <c r="ILY123" s="323"/>
      <c r="ILZ123" s="323"/>
      <c r="IMA123" s="323"/>
      <c r="IMB123" s="323"/>
      <c r="IMC123" s="323"/>
      <c r="IMD123" s="323"/>
      <c r="IME123" s="323"/>
      <c r="IMF123" s="323"/>
      <c r="IMG123" s="323"/>
      <c r="IMH123" s="323"/>
      <c r="IMI123" s="323"/>
      <c r="IMJ123" s="323"/>
      <c r="IMK123" s="323"/>
      <c r="IML123" s="323"/>
      <c r="IMM123" s="323"/>
      <c r="IMN123" s="323"/>
      <c r="IMO123" s="323"/>
      <c r="IMP123" s="323"/>
      <c r="IMQ123" s="323"/>
      <c r="IMR123" s="323"/>
      <c r="IMS123" s="323"/>
      <c r="IMT123" s="323"/>
      <c r="IMU123" s="323"/>
      <c r="IMV123" s="323"/>
      <c r="IMW123" s="323"/>
      <c r="IMX123" s="323"/>
      <c r="IMY123" s="323"/>
      <c r="IMZ123" s="323"/>
      <c r="INA123" s="323"/>
      <c r="INB123" s="323"/>
      <c r="INC123" s="323"/>
      <c r="IND123" s="323"/>
      <c r="INE123" s="323"/>
      <c r="INF123" s="323"/>
      <c r="ING123" s="323"/>
      <c r="INH123" s="323"/>
      <c r="INI123" s="323"/>
      <c r="INJ123" s="323"/>
      <c r="INK123" s="323"/>
      <c r="INL123" s="323"/>
      <c r="INM123" s="323"/>
      <c r="INN123" s="323"/>
      <c r="INO123" s="323"/>
      <c r="INP123" s="323"/>
      <c r="INQ123" s="323"/>
      <c r="INR123" s="323"/>
      <c r="INS123" s="323"/>
      <c r="INT123" s="323"/>
      <c r="INU123" s="323"/>
      <c r="INV123" s="323"/>
      <c r="INW123" s="323"/>
      <c r="INX123" s="323"/>
      <c r="INY123" s="323"/>
      <c r="INZ123" s="323"/>
      <c r="IOA123" s="323"/>
      <c r="IOB123" s="323"/>
      <c r="IOC123" s="323"/>
      <c r="IOD123" s="323"/>
      <c r="IOE123" s="323"/>
      <c r="IOF123" s="323"/>
      <c r="IOG123" s="323"/>
      <c r="IOH123" s="323"/>
      <c r="IOI123" s="323"/>
      <c r="IOJ123" s="323"/>
      <c r="IOK123" s="323"/>
      <c r="IOL123" s="323"/>
      <c r="IOM123" s="323"/>
      <c r="ION123" s="323"/>
      <c r="IOO123" s="323"/>
      <c r="IOP123" s="323"/>
      <c r="IOQ123" s="323"/>
      <c r="IOR123" s="323"/>
      <c r="IOS123" s="323"/>
      <c r="IOT123" s="323"/>
      <c r="IOU123" s="323"/>
      <c r="IOV123" s="323"/>
      <c r="IOW123" s="323"/>
      <c r="IOX123" s="323"/>
      <c r="IOY123" s="323"/>
      <c r="IOZ123" s="323"/>
      <c r="IPA123" s="323"/>
      <c r="IPB123" s="323"/>
      <c r="IPC123" s="323"/>
      <c r="IPD123" s="323"/>
      <c r="IPE123" s="323"/>
      <c r="IPF123" s="323"/>
      <c r="IPG123" s="323"/>
      <c r="IPH123" s="323"/>
      <c r="IPI123" s="323"/>
      <c r="IPJ123" s="323"/>
      <c r="IPK123" s="323"/>
      <c r="IPL123" s="323"/>
      <c r="IPM123" s="323"/>
      <c r="IPN123" s="323"/>
      <c r="IPO123" s="323"/>
      <c r="IPP123" s="323"/>
      <c r="IPQ123" s="323"/>
      <c r="IPR123" s="323"/>
      <c r="IPS123" s="323"/>
      <c r="IPT123" s="323"/>
      <c r="IPU123" s="323"/>
      <c r="IPV123" s="323"/>
      <c r="IPW123" s="323"/>
      <c r="IPX123" s="323"/>
      <c r="IPY123" s="323"/>
      <c r="IPZ123" s="323"/>
      <c r="IQA123" s="323"/>
      <c r="IQB123" s="323"/>
      <c r="IQC123" s="323"/>
      <c r="IQD123" s="323"/>
      <c r="IQE123" s="323"/>
      <c r="IQF123" s="323"/>
      <c r="IQG123" s="323"/>
      <c r="IQH123" s="323"/>
      <c r="IQI123" s="323"/>
      <c r="IQJ123" s="323"/>
      <c r="IQK123" s="323"/>
      <c r="IQL123" s="323"/>
      <c r="IQM123" s="323"/>
      <c r="IQN123" s="323"/>
      <c r="IQO123" s="323"/>
      <c r="IQP123" s="323"/>
      <c r="IQQ123" s="323"/>
      <c r="IQR123" s="323"/>
      <c r="IQS123" s="323"/>
      <c r="IQT123" s="323"/>
      <c r="IQU123" s="323"/>
      <c r="IQV123" s="323"/>
      <c r="IQW123" s="323"/>
      <c r="IQX123" s="323"/>
      <c r="IQY123" s="323"/>
      <c r="IQZ123" s="323"/>
      <c r="IRA123" s="323"/>
      <c r="IRB123" s="323"/>
      <c r="IRC123" s="323"/>
      <c r="IRD123" s="323"/>
      <c r="IRE123" s="323"/>
      <c r="IRF123" s="323"/>
      <c r="IRG123" s="323"/>
      <c r="IRH123" s="323"/>
      <c r="IRI123" s="323"/>
      <c r="IRJ123" s="323"/>
      <c r="IRK123" s="323"/>
      <c r="IRL123" s="323"/>
      <c r="IRM123" s="323"/>
      <c r="IRN123" s="323"/>
      <c r="IRO123" s="323"/>
      <c r="IRP123" s="323"/>
      <c r="IRQ123" s="323"/>
      <c r="IRR123" s="323"/>
      <c r="IRS123" s="323"/>
      <c r="IRT123" s="323"/>
      <c r="IRU123" s="323"/>
      <c r="IRV123" s="323"/>
      <c r="IRW123" s="323"/>
      <c r="IRX123" s="323"/>
      <c r="IRY123" s="323"/>
      <c r="IRZ123" s="323"/>
      <c r="ISA123" s="323"/>
      <c r="ISB123" s="323"/>
      <c r="ISC123" s="323"/>
      <c r="ISD123" s="323"/>
      <c r="ISE123" s="323"/>
      <c r="ISF123" s="323"/>
      <c r="ISG123" s="323"/>
      <c r="ISH123" s="323"/>
      <c r="ISI123" s="323"/>
      <c r="ISJ123" s="323"/>
      <c r="ISK123" s="323"/>
      <c r="ISL123" s="323"/>
      <c r="ISM123" s="323"/>
      <c r="ISN123" s="323"/>
      <c r="ISO123" s="323"/>
      <c r="ISP123" s="323"/>
      <c r="ISQ123" s="323"/>
      <c r="ISR123" s="323"/>
      <c r="ISS123" s="323"/>
      <c r="IST123" s="323"/>
      <c r="ISU123" s="323"/>
      <c r="ISV123" s="323"/>
      <c r="ISW123" s="323"/>
      <c r="ISX123" s="323"/>
      <c r="ISY123" s="323"/>
      <c r="ISZ123" s="323"/>
      <c r="ITA123" s="323"/>
      <c r="ITB123" s="323"/>
      <c r="ITC123" s="323"/>
      <c r="ITD123" s="323"/>
      <c r="ITE123" s="323"/>
      <c r="ITF123" s="323"/>
      <c r="ITG123" s="323"/>
      <c r="ITH123" s="323"/>
      <c r="ITI123" s="323"/>
      <c r="ITJ123" s="323"/>
      <c r="ITK123" s="323"/>
      <c r="ITL123" s="323"/>
      <c r="ITM123" s="323"/>
      <c r="ITN123" s="323"/>
      <c r="ITO123" s="323"/>
      <c r="ITP123" s="323"/>
      <c r="ITQ123" s="323"/>
      <c r="ITR123" s="323"/>
      <c r="ITS123" s="323"/>
      <c r="ITT123" s="323"/>
      <c r="ITU123" s="323"/>
      <c r="ITV123" s="323"/>
      <c r="ITW123" s="323"/>
      <c r="ITX123" s="323"/>
      <c r="ITY123" s="323"/>
      <c r="ITZ123" s="323"/>
      <c r="IUA123" s="323"/>
      <c r="IUB123" s="323"/>
      <c r="IUC123" s="323"/>
      <c r="IUD123" s="323"/>
      <c r="IUE123" s="323"/>
      <c r="IUF123" s="323"/>
      <c r="IUG123" s="323"/>
      <c r="IUH123" s="323"/>
      <c r="IUI123" s="323"/>
      <c r="IUJ123" s="323"/>
      <c r="IUK123" s="323"/>
      <c r="IUL123" s="323"/>
      <c r="IUM123" s="323"/>
      <c r="IUN123" s="323"/>
      <c r="IUO123" s="323"/>
      <c r="IUP123" s="323"/>
      <c r="IUQ123" s="323"/>
      <c r="IUR123" s="323"/>
      <c r="IUS123" s="323"/>
      <c r="IUT123" s="323"/>
      <c r="IUU123" s="323"/>
      <c r="IUV123" s="323"/>
      <c r="IUW123" s="323"/>
      <c r="IUX123" s="323"/>
      <c r="IUY123" s="323"/>
      <c r="IUZ123" s="323"/>
      <c r="IVA123" s="323"/>
      <c r="IVB123" s="323"/>
      <c r="IVC123" s="323"/>
      <c r="IVD123" s="323"/>
      <c r="IVE123" s="323"/>
      <c r="IVF123" s="323"/>
      <c r="IVG123" s="323"/>
      <c r="IVH123" s="323"/>
      <c r="IVI123" s="323"/>
      <c r="IVJ123" s="323"/>
      <c r="IVK123" s="323"/>
      <c r="IVL123" s="323"/>
      <c r="IVM123" s="323"/>
      <c r="IVN123" s="323"/>
      <c r="IVO123" s="323"/>
      <c r="IVP123" s="323"/>
      <c r="IVQ123" s="323"/>
      <c r="IVR123" s="323"/>
      <c r="IVS123" s="323"/>
      <c r="IVT123" s="323"/>
      <c r="IVU123" s="323"/>
      <c r="IVV123" s="323"/>
      <c r="IVW123" s="323"/>
      <c r="IVX123" s="323"/>
      <c r="IVY123" s="323"/>
      <c r="IVZ123" s="323"/>
      <c r="IWA123" s="323"/>
      <c r="IWB123" s="323"/>
      <c r="IWC123" s="323"/>
      <c r="IWD123" s="323"/>
      <c r="IWE123" s="323"/>
      <c r="IWF123" s="323"/>
      <c r="IWG123" s="323"/>
      <c r="IWH123" s="323"/>
      <c r="IWI123" s="323"/>
      <c r="IWJ123" s="323"/>
      <c r="IWK123" s="323"/>
      <c r="IWL123" s="323"/>
      <c r="IWM123" s="323"/>
      <c r="IWN123" s="323"/>
      <c r="IWO123" s="323"/>
      <c r="IWP123" s="323"/>
      <c r="IWQ123" s="323"/>
      <c r="IWR123" s="323"/>
      <c r="IWS123" s="323"/>
      <c r="IWT123" s="323"/>
      <c r="IWU123" s="323"/>
      <c r="IWV123" s="323"/>
      <c r="IWW123" s="323"/>
      <c r="IWX123" s="323"/>
      <c r="IWY123" s="323"/>
      <c r="IWZ123" s="323"/>
      <c r="IXA123" s="323"/>
      <c r="IXB123" s="323"/>
      <c r="IXC123" s="323"/>
      <c r="IXD123" s="323"/>
      <c r="IXE123" s="323"/>
      <c r="IXF123" s="323"/>
      <c r="IXG123" s="323"/>
      <c r="IXH123" s="323"/>
      <c r="IXI123" s="323"/>
      <c r="IXJ123" s="323"/>
      <c r="IXK123" s="323"/>
      <c r="IXL123" s="323"/>
      <c r="IXM123" s="323"/>
      <c r="IXN123" s="323"/>
      <c r="IXO123" s="323"/>
      <c r="IXP123" s="323"/>
      <c r="IXQ123" s="323"/>
      <c r="IXR123" s="323"/>
      <c r="IXS123" s="323"/>
      <c r="IXT123" s="323"/>
      <c r="IXU123" s="323"/>
      <c r="IXV123" s="323"/>
      <c r="IXW123" s="323"/>
      <c r="IXX123" s="323"/>
      <c r="IXY123" s="323"/>
      <c r="IXZ123" s="323"/>
      <c r="IYA123" s="323"/>
      <c r="IYB123" s="323"/>
      <c r="IYC123" s="323"/>
      <c r="IYD123" s="323"/>
      <c r="IYE123" s="323"/>
      <c r="IYF123" s="323"/>
      <c r="IYG123" s="323"/>
      <c r="IYH123" s="323"/>
      <c r="IYI123" s="323"/>
      <c r="IYJ123" s="323"/>
      <c r="IYK123" s="323"/>
      <c r="IYL123" s="323"/>
      <c r="IYM123" s="323"/>
      <c r="IYN123" s="323"/>
      <c r="IYO123" s="323"/>
      <c r="IYP123" s="323"/>
      <c r="IYQ123" s="323"/>
      <c r="IYR123" s="323"/>
      <c r="IYS123" s="323"/>
      <c r="IYT123" s="323"/>
      <c r="IYU123" s="323"/>
      <c r="IYV123" s="323"/>
      <c r="IYW123" s="323"/>
      <c r="IYX123" s="323"/>
      <c r="IYY123" s="323"/>
      <c r="IYZ123" s="323"/>
      <c r="IZA123" s="323"/>
      <c r="IZB123" s="323"/>
      <c r="IZC123" s="323"/>
      <c r="IZD123" s="323"/>
      <c r="IZE123" s="323"/>
      <c r="IZF123" s="323"/>
      <c r="IZG123" s="323"/>
      <c r="IZH123" s="323"/>
      <c r="IZI123" s="323"/>
      <c r="IZJ123" s="323"/>
      <c r="IZK123" s="323"/>
      <c r="IZL123" s="323"/>
      <c r="IZM123" s="323"/>
      <c r="IZN123" s="323"/>
      <c r="IZO123" s="323"/>
      <c r="IZP123" s="323"/>
      <c r="IZQ123" s="323"/>
      <c r="IZR123" s="323"/>
      <c r="IZS123" s="323"/>
      <c r="IZT123" s="323"/>
      <c r="IZU123" s="323"/>
      <c r="IZV123" s="323"/>
      <c r="IZW123" s="323"/>
      <c r="IZX123" s="323"/>
      <c r="IZY123" s="323"/>
      <c r="IZZ123" s="323"/>
      <c r="JAA123" s="323"/>
      <c r="JAB123" s="323"/>
      <c r="JAC123" s="323"/>
      <c r="JAD123" s="323"/>
      <c r="JAE123" s="323"/>
      <c r="JAF123" s="323"/>
      <c r="JAG123" s="323"/>
      <c r="JAH123" s="323"/>
      <c r="JAI123" s="323"/>
      <c r="JAJ123" s="323"/>
      <c r="JAK123" s="323"/>
      <c r="JAL123" s="323"/>
      <c r="JAM123" s="323"/>
      <c r="JAN123" s="323"/>
      <c r="JAO123" s="323"/>
      <c r="JAP123" s="323"/>
      <c r="JAQ123" s="323"/>
      <c r="JAR123" s="323"/>
      <c r="JAS123" s="323"/>
      <c r="JAT123" s="323"/>
      <c r="JAU123" s="323"/>
      <c r="JAV123" s="323"/>
      <c r="JAW123" s="323"/>
      <c r="JAX123" s="323"/>
      <c r="JAY123" s="323"/>
      <c r="JAZ123" s="323"/>
      <c r="JBA123" s="323"/>
      <c r="JBB123" s="323"/>
      <c r="JBC123" s="323"/>
      <c r="JBD123" s="323"/>
      <c r="JBE123" s="323"/>
      <c r="JBF123" s="323"/>
      <c r="JBG123" s="323"/>
      <c r="JBH123" s="323"/>
      <c r="JBI123" s="323"/>
      <c r="JBJ123" s="323"/>
      <c r="JBK123" s="323"/>
      <c r="JBL123" s="323"/>
      <c r="JBM123" s="323"/>
      <c r="JBN123" s="323"/>
      <c r="JBO123" s="323"/>
      <c r="JBP123" s="323"/>
      <c r="JBQ123" s="323"/>
      <c r="JBR123" s="323"/>
      <c r="JBS123" s="323"/>
      <c r="JBT123" s="323"/>
      <c r="JBU123" s="323"/>
      <c r="JBV123" s="323"/>
      <c r="JBW123" s="323"/>
      <c r="JBX123" s="323"/>
      <c r="JBY123" s="323"/>
      <c r="JBZ123" s="323"/>
      <c r="JCA123" s="323"/>
      <c r="JCB123" s="323"/>
      <c r="JCC123" s="323"/>
      <c r="JCD123" s="323"/>
      <c r="JCE123" s="323"/>
      <c r="JCF123" s="323"/>
      <c r="JCG123" s="323"/>
      <c r="JCH123" s="323"/>
      <c r="JCI123" s="323"/>
      <c r="JCJ123" s="323"/>
      <c r="JCK123" s="323"/>
      <c r="JCL123" s="323"/>
      <c r="JCM123" s="323"/>
      <c r="JCN123" s="323"/>
      <c r="JCO123" s="323"/>
      <c r="JCP123" s="323"/>
      <c r="JCQ123" s="323"/>
      <c r="JCR123" s="323"/>
      <c r="JCS123" s="323"/>
      <c r="JCT123" s="323"/>
      <c r="JCU123" s="323"/>
      <c r="JCV123" s="323"/>
      <c r="JCW123" s="323"/>
      <c r="JCX123" s="323"/>
      <c r="JCY123" s="323"/>
      <c r="JCZ123" s="323"/>
      <c r="JDA123" s="323"/>
      <c r="JDB123" s="323"/>
      <c r="JDC123" s="323"/>
      <c r="JDD123" s="323"/>
      <c r="JDE123" s="323"/>
      <c r="JDF123" s="323"/>
      <c r="JDG123" s="323"/>
      <c r="JDH123" s="323"/>
      <c r="JDI123" s="323"/>
      <c r="JDJ123" s="323"/>
      <c r="JDK123" s="323"/>
      <c r="JDL123" s="323"/>
      <c r="JDM123" s="323"/>
      <c r="JDN123" s="323"/>
      <c r="JDO123" s="323"/>
      <c r="JDP123" s="323"/>
      <c r="JDQ123" s="323"/>
      <c r="JDR123" s="323"/>
      <c r="JDS123" s="323"/>
      <c r="JDT123" s="323"/>
      <c r="JDU123" s="323"/>
      <c r="JDV123" s="323"/>
      <c r="JDW123" s="323"/>
      <c r="JDX123" s="323"/>
      <c r="JDY123" s="323"/>
      <c r="JDZ123" s="323"/>
      <c r="JEA123" s="323"/>
      <c r="JEB123" s="323"/>
      <c r="JEC123" s="323"/>
      <c r="JED123" s="323"/>
      <c r="JEE123" s="323"/>
      <c r="JEF123" s="323"/>
      <c r="JEG123" s="323"/>
      <c r="JEH123" s="323"/>
      <c r="JEI123" s="323"/>
      <c r="JEJ123" s="323"/>
      <c r="JEK123" s="323"/>
      <c r="JEL123" s="323"/>
      <c r="JEM123" s="323"/>
      <c r="JEN123" s="323"/>
      <c r="JEO123" s="323"/>
      <c r="JEP123" s="323"/>
      <c r="JEQ123" s="323"/>
      <c r="JER123" s="323"/>
      <c r="JES123" s="323"/>
      <c r="JET123" s="323"/>
      <c r="JEU123" s="323"/>
      <c r="JEV123" s="323"/>
      <c r="JEW123" s="323"/>
      <c r="JEX123" s="323"/>
      <c r="JEY123" s="323"/>
      <c r="JEZ123" s="323"/>
      <c r="JFA123" s="323"/>
      <c r="JFB123" s="323"/>
      <c r="JFC123" s="323"/>
      <c r="JFD123" s="323"/>
      <c r="JFE123" s="323"/>
      <c r="JFF123" s="323"/>
      <c r="JFG123" s="323"/>
      <c r="JFH123" s="323"/>
      <c r="JFI123" s="323"/>
      <c r="JFJ123" s="323"/>
      <c r="JFK123" s="323"/>
      <c r="JFL123" s="323"/>
      <c r="JFM123" s="323"/>
      <c r="JFN123" s="323"/>
      <c r="JFO123" s="323"/>
      <c r="JFP123" s="323"/>
      <c r="JFQ123" s="323"/>
      <c r="JFR123" s="323"/>
      <c r="JFS123" s="323"/>
      <c r="JFT123" s="323"/>
      <c r="JFU123" s="323"/>
      <c r="JFV123" s="323"/>
      <c r="JFW123" s="323"/>
      <c r="JFX123" s="323"/>
      <c r="JFY123" s="323"/>
      <c r="JFZ123" s="323"/>
      <c r="JGA123" s="323"/>
      <c r="JGB123" s="323"/>
      <c r="JGC123" s="323"/>
      <c r="JGD123" s="323"/>
      <c r="JGE123" s="323"/>
      <c r="JGF123" s="323"/>
      <c r="JGG123" s="323"/>
      <c r="JGH123" s="323"/>
      <c r="JGI123" s="323"/>
      <c r="JGJ123" s="323"/>
      <c r="JGK123" s="323"/>
      <c r="JGL123" s="323"/>
      <c r="JGM123" s="323"/>
      <c r="JGN123" s="323"/>
      <c r="JGO123" s="323"/>
      <c r="JGP123" s="323"/>
      <c r="JGQ123" s="323"/>
      <c r="JGR123" s="323"/>
      <c r="JGS123" s="323"/>
      <c r="JGT123" s="323"/>
      <c r="JGU123" s="323"/>
      <c r="JGV123" s="323"/>
      <c r="JGW123" s="323"/>
      <c r="JGX123" s="323"/>
      <c r="JGY123" s="323"/>
      <c r="JGZ123" s="323"/>
      <c r="JHA123" s="323"/>
      <c r="JHB123" s="323"/>
      <c r="JHC123" s="323"/>
      <c r="JHD123" s="323"/>
      <c r="JHE123" s="323"/>
      <c r="JHF123" s="323"/>
      <c r="JHG123" s="323"/>
      <c r="JHH123" s="323"/>
      <c r="JHI123" s="323"/>
      <c r="JHJ123" s="323"/>
      <c r="JHK123" s="323"/>
      <c r="JHL123" s="323"/>
      <c r="JHM123" s="323"/>
      <c r="JHN123" s="323"/>
      <c r="JHO123" s="323"/>
      <c r="JHP123" s="323"/>
      <c r="JHQ123" s="323"/>
      <c r="JHR123" s="323"/>
      <c r="JHS123" s="323"/>
      <c r="JHT123" s="323"/>
      <c r="JHU123" s="323"/>
      <c r="JHV123" s="323"/>
      <c r="JHW123" s="323"/>
      <c r="JHX123" s="323"/>
      <c r="JHY123" s="323"/>
      <c r="JHZ123" s="323"/>
      <c r="JIA123" s="323"/>
      <c r="JIB123" s="323"/>
      <c r="JIC123" s="323"/>
      <c r="JID123" s="323"/>
      <c r="JIE123" s="323"/>
      <c r="JIF123" s="323"/>
      <c r="JIG123" s="323"/>
      <c r="JIH123" s="323"/>
      <c r="JII123" s="323"/>
      <c r="JIJ123" s="323"/>
      <c r="JIK123" s="323"/>
      <c r="JIL123" s="323"/>
      <c r="JIM123" s="323"/>
      <c r="JIN123" s="323"/>
      <c r="JIO123" s="323"/>
      <c r="JIP123" s="323"/>
      <c r="JIQ123" s="323"/>
      <c r="JIR123" s="323"/>
      <c r="JIS123" s="323"/>
      <c r="JIT123" s="323"/>
      <c r="JIU123" s="323"/>
      <c r="JIV123" s="323"/>
      <c r="JIW123" s="323"/>
      <c r="JIX123" s="323"/>
      <c r="JIY123" s="323"/>
      <c r="JIZ123" s="323"/>
      <c r="JJA123" s="323"/>
      <c r="JJB123" s="323"/>
      <c r="JJC123" s="323"/>
      <c r="JJD123" s="323"/>
      <c r="JJE123" s="323"/>
      <c r="JJF123" s="323"/>
      <c r="JJG123" s="323"/>
      <c r="JJH123" s="323"/>
      <c r="JJI123" s="323"/>
      <c r="JJJ123" s="323"/>
      <c r="JJK123" s="323"/>
      <c r="JJL123" s="323"/>
      <c r="JJM123" s="323"/>
      <c r="JJN123" s="323"/>
      <c r="JJO123" s="323"/>
      <c r="JJP123" s="323"/>
      <c r="JJQ123" s="323"/>
      <c r="JJR123" s="323"/>
      <c r="JJS123" s="323"/>
      <c r="JJT123" s="323"/>
      <c r="JJU123" s="323"/>
      <c r="JJV123" s="323"/>
      <c r="JJW123" s="323"/>
      <c r="JJX123" s="323"/>
      <c r="JJY123" s="323"/>
      <c r="JJZ123" s="323"/>
      <c r="JKA123" s="323"/>
      <c r="JKB123" s="323"/>
      <c r="JKC123" s="323"/>
      <c r="JKD123" s="323"/>
      <c r="JKE123" s="323"/>
      <c r="JKF123" s="323"/>
      <c r="JKG123" s="323"/>
      <c r="JKH123" s="323"/>
      <c r="JKI123" s="323"/>
      <c r="JKJ123" s="323"/>
      <c r="JKK123" s="323"/>
      <c r="JKL123" s="323"/>
      <c r="JKM123" s="323"/>
      <c r="JKN123" s="323"/>
      <c r="JKO123" s="323"/>
      <c r="JKP123" s="323"/>
      <c r="JKQ123" s="323"/>
      <c r="JKR123" s="323"/>
      <c r="JKS123" s="323"/>
      <c r="JKT123" s="323"/>
      <c r="JKU123" s="323"/>
      <c r="JKV123" s="323"/>
      <c r="JKW123" s="323"/>
      <c r="JKX123" s="323"/>
      <c r="JKY123" s="323"/>
      <c r="JKZ123" s="323"/>
      <c r="JLA123" s="323"/>
      <c r="JLB123" s="323"/>
      <c r="JLC123" s="323"/>
      <c r="JLD123" s="323"/>
      <c r="JLE123" s="323"/>
      <c r="JLF123" s="323"/>
      <c r="JLG123" s="323"/>
      <c r="JLH123" s="323"/>
      <c r="JLI123" s="323"/>
      <c r="JLJ123" s="323"/>
      <c r="JLK123" s="323"/>
      <c r="JLL123" s="323"/>
      <c r="JLM123" s="323"/>
      <c r="JLN123" s="323"/>
      <c r="JLO123" s="323"/>
      <c r="JLP123" s="323"/>
      <c r="JLQ123" s="323"/>
      <c r="JLR123" s="323"/>
      <c r="JLS123" s="323"/>
      <c r="JLT123" s="323"/>
      <c r="JLU123" s="323"/>
      <c r="JLV123" s="323"/>
      <c r="JLW123" s="323"/>
      <c r="JLX123" s="323"/>
      <c r="JLY123" s="323"/>
      <c r="JLZ123" s="323"/>
      <c r="JMA123" s="323"/>
      <c r="JMB123" s="323"/>
      <c r="JMC123" s="323"/>
      <c r="JMD123" s="323"/>
      <c r="JME123" s="323"/>
      <c r="JMF123" s="323"/>
      <c r="JMG123" s="323"/>
      <c r="JMH123" s="323"/>
      <c r="JMI123" s="323"/>
      <c r="JMJ123" s="323"/>
      <c r="JMK123" s="323"/>
      <c r="JML123" s="323"/>
      <c r="JMM123" s="323"/>
      <c r="JMN123" s="323"/>
      <c r="JMO123" s="323"/>
      <c r="JMP123" s="323"/>
      <c r="JMQ123" s="323"/>
      <c r="JMR123" s="323"/>
      <c r="JMS123" s="323"/>
      <c r="JMT123" s="323"/>
      <c r="JMU123" s="323"/>
      <c r="JMV123" s="323"/>
      <c r="JMW123" s="323"/>
      <c r="JMX123" s="323"/>
      <c r="JMY123" s="323"/>
      <c r="JMZ123" s="323"/>
      <c r="JNA123" s="323"/>
      <c r="JNB123" s="323"/>
      <c r="JNC123" s="323"/>
      <c r="JND123" s="323"/>
      <c r="JNE123" s="323"/>
      <c r="JNF123" s="323"/>
      <c r="JNG123" s="323"/>
      <c r="JNH123" s="323"/>
      <c r="JNI123" s="323"/>
      <c r="JNJ123" s="323"/>
      <c r="JNK123" s="323"/>
      <c r="JNL123" s="323"/>
      <c r="JNM123" s="323"/>
      <c r="JNN123" s="323"/>
      <c r="JNO123" s="323"/>
      <c r="JNP123" s="323"/>
      <c r="JNQ123" s="323"/>
      <c r="JNR123" s="323"/>
      <c r="JNS123" s="323"/>
      <c r="JNT123" s="323"/>
      <c r="JNU123" s="323"/>
      <c r="JNV123" s="323"/>
      <c r="JNW123" s="323"/>
      <c r="JNX123" s="323"/>
      <c r="JNY123" s="323"/>
      <c r="JNZ123" s="323"/>
      <c r="JOA123" s="323"/>
      <c r="JOB123" s="323"/>
      <c r="JOC123" s="323"/>
      <c r="JOD123" s="323"/>
      <c r="JOE123" s="323"/>
      <c r="JOF123" s="323"/>
      <c r="JOG123" s="323"/>
      <c r="JOH123" s="323"/>
      <c r="JOI123" s="323"/>
      <c r="JOJ123" s="323"/>
      <c r="JOK123" s="323"/>
      <c r="JOL123" s="323"/>
      <c r="JOM123" s="323"/>
      <c r="JON123" s="323"/>
      <c r="JOO123" s="323"/>
      <c r="JOP123" s="323"/>
      <c r="JOQ123" s="323"/>
      <c r="JOR123" s="323"/>
      <c r="JOS123" s="323"/>
      <c r="JOT123" s="323"/>
      <c r="JOU123" s="323"/>
      <c r="JOV123" s="323"/>
      <c r="JOW123" s="323"/>
      <c r="JOX123" s="323"/>
      <c r="JOY123" s="323"/>
      <c r="JOZ123" s="323"/>
      <c r="JPA123" s="323"/>
      <c r="JPB123" s="323"/>
      <c r="JPC123" s="323"/>
      <c r="JPD123" s="323"/>
      <c r="JPE123" s="323"/>
      <c r="JPF123" s="323"/>
      <c r="JPG123" s="323"/>
      <c r="JPH123" s="323"/>
      <c r="JPI123" s="323"/>
      <c r="JPJ123" s="323"/>
      <c r="JPK123" s="323"/>
      <c r="JPL123" s="323"/>
      <c r="JPM123" s="323"/>
      <c r="JPN123" s="323"/>
      <c r="JPO123" s="323"/>
      <c r="JPP123" s="323"/>
      <c r="JPQ123" s="323"/>
      <c r="JPR123" s="323"/>
      <c r="JPS123" s="323"/>
      <c r="JPT123" s="323"/>
      <c r="JPU123" s="323"/>
      <c r="JPV123" s="323"/>
      <c r="JPW123" s="323"/>
      <c r="JPX123" s="323"/>
      <c r="JPY123" s="323"/>
      <c r="JPZ123" s="323"/>
      <c r="JQA123" s="323"/>
      <c r="JQB123" s="323"/>
      <c r="JQC123" s="323"/>
      <c r="JQD123" s="323"/>
      <c r="JQE123" s="323"/>
      <c r="JQF123" s="323"/>
      <c r="JQG123" s="323"/>
      <c r="JQH123" s="323"/>
      <c r="JQI123" s="323"/>
      <c r="JQJ123" s="323"/>
      <c r="JQK123" s="323"/>
      <c r="JQL123" s="323"/>
      <c r="JQM123" s="323"/>
      <c r="JQN123" s="323"/>
      <c r="JQO123" s="323"/>
      <c r="JQP123" s="323"/>
      <c r="JQQ123" s="323"/>
      <c r="JQR123" s="323"/>
      <c r="JQS123" s="323"/>
      <c r="JQT123" s="323"/>
      <c r="JQU123" s="323"/>
      <c r="JQV123" s="323"/>
      <c r="JQW123" s="323"/>
      <c r="JQX123" s="323"/>
      <c r="JQY123" s="323"/>
      <c r="JQZ123" s="323"/>
      <c r="JRA123" s="323"/>
      <c r="JRB123" s="323"/>
      <c r="JRC123" s="323"/>
      <c r="JRD123" s="323"/>
      <c r="JRE123" s="323"/>
      <c r="JRF123" s="323"/>
      <c r="JRG123" s="323"/>
      <c r="JRH123" s="323"/>
      <c r="JRI123" s="323"/>
      <c r="JRJ123" s="323"/>
      <c r="JRK123" s="323"/>
      <c r="JRL123" s="323"/>
      <c r="JRM123" s="323"/>
      <c r="JRN123" s="323"/>
      <c r="JRO123" s="323"/>
      <c r="JRP123" s="323"/>
      <c r="JRQ123" s="323"/>
      <c r="JRR123" s="323"/>
      <c r="JRS123" s="323"/>
      <c r="JRT123" s="323"/>
      <c r="JRU123" s="323"/>
      <c r="JRV123" s="323"/>
      <c r="JRW123" s="323"/>
      <c r="JRX123" s="323"/>
      <c r="JRY123" s="323"/>
      <c r="JRZ123" s="323"/>
      <c r="JSA123" s="323"/>
      <c r="JSB123" s="323"/>
      <c r="JSC123" s="323"/>
      <c r="JSD123" s="323"/>
      <c r="JSE123" s="323"/>
      <c r="JSF123" s="323"/>
      <c r="JSG123" s="323"/>
      <c r="JSH123" s="323"/>
      <c r="JSI123" s="323"/>
      <c r="JSJ123" s="323"/>
      <c r="JSK123" s="323"/>
      <c r="JSL123" s="323"/>
      <c r="JSM123" s="323"/>
      <c r="JSN123" s="323"/>
      <c r="JSO123" s="323"/>
      <c r="JSP123" s="323"/>
      <c r="JSQ123" s="323"/>
      <c r="JSR123" s="323"/>
      <c r="JSS123" s="323"/>
      <c r="JST123" s="323"/>
      <c r="JSU123" s="323"/>
      <c r="JSV123" s="323"/>
      <c r="JSW123" s="323"/>
      <c r="JSX123" s="323"/>
      <c r="JSY123" s="323"/>
      <c r="JSZ123" s="323"/>
      <c r="JTA123" s="323"/>
      <c r="JTB123" s="323"/>
      <c r="JTC123" s="323"/>
      <c r="JTD123" s="323"/>
      <c r="JTE123" s="323"/>
      <c r="JTF123" s="323"/>
      <c r="JTG123" s="323"/>
      <c r="JTH123" s="323"/>
      <c r="JTI123" s="323"/>
      <c r="JTJ123" s="323"/>
      <c r="JTK123" s="323"/>
      <c r="JTL123" s="323"/>
      <c r="JTM123" s="323"/>
      <c r="JTN123" s="323"/>
      <c r="JTO123" s="323"/>
      <c r="JTP123" s="323"/>
      <c r="JTQ123" s="323"/>
      <c r="JTR123" s="323"/>
      <c r="JTS123" s="323"/>
      <c r="JTT123" s="323"/>
      <c r="JTU123" s="323"/>
      <c r="JTV123" s="323"/>
      <c r="JTW123" s="323"/>
      <c r="JTX123" s="323"/>
      <c r="JTY123" s="323"/>
      <c r="JTZ123" s="323"/>
      <c r="JUA123" s="323"/>
      <c r="JUB123" s="323"/>
      <c r="JUC123" s="323"/>
      <c r="JUD123" s="323"/>
      <c r="JUE123" s="323"/>
      <c r="JUF123" s="323"/>
      <c r="JUG123" s="323"/>
      <c r="JUH123" s="323"/>
      <c r="JUI123" s="323"/>
      <c r="JUJ123" s="323"/>
      <c r="JUK123" s="323"/>
      <c r="JUL123" s="323"/>
      <c r="JUM123" s="323"/>
      <c r="JUN123" s="323"/>
      <c r="JUO123" s="323"/>
      <c r="JUP123" s="323"/>
      <c r="JUQ123" s="323"/>
      <c r="JUR123" s="323"/>
      <c r="JUS123" s="323"/>
      <c r="JUT123" s="323"/>
      <c r="JUU123" s="323"/>
      <c r="JUV123" s="323"/>
      <c r="JUW123" s="323"/>
      <c r="JUX123" s="323"/>
      <c r="JUY123" s="323"/>
      <c r="JUZ123" s="323"/>
      <c r="JVA123" s="323"/>
      <c r="JVB123" s="323"/>
      <c r="JVC123" s="323"/>
      <c r="JVD123" s="323"/>
      <c r="JVE123" s="323"/>
      <c r="JVF123" s="323"/>
      <c r="JVG123" s="323"/>
      <c r="JVH123" s="323"/>
      <c r="JVI123" s="323"/>
      <c r="JVJ123" s="323"/>
      <c r="JVK123" s="323"/>
      <c r="JVL123" s="323"/>
      <c r="JVM123" s="323"/>
      <c r="JVN123" s="323"/>
      <c r="JVO123" s="323"/>
      <c r="JVP123" s="323"/>
      <c r="JVQ123" s="323"/>
      <c r="JVR123" s="323"/>
      <c r="JVS123" s="323"/>
      <c r="JVT123" s="323"/>
      <c r="JVU123" s="323"/>
      <c r="JVV123" s="323"/>
      <c r="JVW123" s="323"/>
      <c r="JVX123" s="323"/>
      <c r="JVY123" s="323"/>
      <c r="JVZ123" s="323"/>
      <c r="JWA123" s="323"/>
      <c r="JWB123" s="323"/>
      <c r="JWC123" s="323"/>
      <c r="JWD123" s="323"/>
      <c r="JWE123" s="323"/>
      <c r="JWF123" s="323"/>
      <c r="JWG123" s="323"/>
      <c r="JWH123" s="323"/>
      <c r="JWI123" s="323"/>
      <c r="JWJ123" s="323"/>
      <c r="JWK123" s="323"/>
      <c r="JWL123" s="323"/>
      <c r="JWM123" s="323"/>
      <c r="JWN123" s="323"/>
      <c r="JWO123" s="323"/>
      <c r="JWP123" s="323"/>
      <c r="JWQ123" s="323"/>
      <c r="JWR123" s="323"/>
      <c r="JWS123" s="323"/>
      <c r="JWT123" s="323"/>
      <c r="JWU123" s="323"/>
      <c r="JWV123" s="323"/>
      <c r="JWW123" s="323"/>
      <c r="JWX123" s="323"/>
      <c r="JWY123" s="323"/>
      <c r="JWZ123" s="323"/>
      <c r="JXA123" s="323"/>
      <c r="JXB123" s="323"/>
      <c r="JXC123" s="323"/>
      <c r="JXD123" s="323"/>
      <c r="JXE123" s="323"/>
      <c r="JXF123" s="323"/>
      <c r="JXG123" s="323"/>
      <c r="JXH123" s="323"/>
      <c r="JXI123" s="323"/>
      <c r="JXJ123" s="323"/>
      <c r="JXK123" s="323"/>
      <c r="JXL123" s="323"/>
      <c r="JXM123" s="323"/>
      <c r="JXN123" s="323"/>
      <c r="JXO123" s="323"/>
      <c r="JXP123" s="323"/>
      <c r="JXQ123" s="323"/>
      <c r="JXR123" s="323"/>
      <c r="JXS123" s="323"/>
      <c r="JXT123" s="323"/>
      <c r="JXU123" s="323"/>
      <c r="JXV123" s="323"/>
      <c r="JXW123" s="323"/>
      <c r="JXX123" s="323"/>
      <c r="JXY123" s="323"/>
      <c r="JXZ123" s="323"/>
      <c r="JYA123" s="323"/>
      <c r="JYB123" s="323"/>
      <c r="JYC123" s="323"/>
      <c r="JYD123" s="323"/>
      <c r="JYE123" s="323"/>
      <c r="JYF123" s="323"/>
      <c r="JYG123" s="323"/>
      <c r="JYH123" s="323"/>
      <c r="JYI123" s="323"/>
      <c r="JYJ123" s="323"/>
      <c r="JYK123" s="323"/>
      <c r="JYL123" s="323"/>
      <c r="JYM123" s="323"/>
      <c r="JYN123" s="323"/>
      <c r="JYO123" s="323"/>
      <c r="JYP123" s="323"/>
      <c r="JYQ123" s="323"/>
      <c r="JYR123" s="323"/>
      <c r="JYS123" s="323"/>
      <c r="JYT123" s="323"/>
      <c r="JYU123" s="323"/>
      <c r="JYV123" s="323"/>
      <c r="JYW123" s="323"/>
      <c r="JYX123" s="323"/>
      <c r="JYY123" s="323"/>
      <c r="JYZ123" s="323"/>
      <c r="JZA123" s="323"/>
      <c r="JZB123" s="323"/>
      <c r="JZC123" s="323"/>
      <c r="JZD123" s="323"/>
      <c r="JZE123" s="323"/>
      <c r="JZF123" s="323"/>
      <c r="JZG123" s="323"/>
      <c r="JZH123" s="323"/>
      <c r="JZI123" s="323"/>
      <c r="JZJ123" s="323"/>
      <c r="JZK123" s="323"/>
      <c r="JZL123" s="323"/>
      <c r="JZM123" s="323"/>
      <c r="JZN123" s="323"/>
      <c r="JZO123" s="323"/>
      <c r="JZP123" s="323"/>
      <c r="JZQ123" s="323"/>
      <c r="JZR123" s="323"/>
      <c r="JZS123" s="323"/>
      <c r="JZT123" s="323"/>
      <c r="JZU123" s="323"/>
      <c r="JZV123" s="323"/>
      <c r="JZW123" s="323"/>
      <c r="JZX123" s="323"/>
      <c r="JZY123" s="323"/>
      <c r="JZZ123" s="323"/>
      <c r="KAA123" s="323"/>
      <c r="KAB123" s="323"/>
      <c r="KAC123" s="323"/>
      <c r="KAD123" s="323"/>
      <c r="KAE123" s="323"/>
      <c r="KAF123" s="323"/>
      <c r="KAG123" s="323"/>
      <c r="KAH123" s="323"/>
      <c r="KAI123" s="323"/>
      <c r="KAJ123" s="323"/>
      <c r="KAK123" s="323"/>
      <c r="KAL123" s="323"/>
      <c r="KAM123" s="323"/>
      <c r="KAN123" s="323"/>
      <c r="KAO123" s="323"/>
      <c r="KAP123" s="323"/>
      <c r="KAQ123" s="323"/>
      <c r="KAR123" s="323"/>
      <c r="KAS123" s="323"/>
      <c r="KAT123" s="323"/>
      <c r="KAU123" s="323"/>
      <c r="KAV123" s="323"/>
      <c r="KAW123" s="323"/>
      <c r="KAX123" s="323"/>
      <c r="KAY123" s="323"/>
      <c r="KAZ123" s="323"/>
      <c r="KBA123" s="323"/>
      <c r="KBB123" s="323"/>
      <c r="KBC123" s="323"/>
      <c r="KBD123" s="323"/>
      <c r="KBE123" s="323"/>
      <c r="KBF123" s="323"/>
      <c r="KBG123" s="323"/>
      <c r="KBH123" s="323"/>
      <c r="KBI123" s="323"/>
      <c r="KBJ123" s="323"/>
      <c r="KBK123" s="323"/>
      <c r="KBL123" s="323"/>
      <c r="KBM123" s="323"/>
      <c r="KBN123" s="323"/>
      <c r="KBO123" s="323"/>
      <c r="KBP123" s="323"/>
      <c r="KBQ123" s="323"/>
      <c r="KBR123" s="323"/>
      <c r="KBS123" s="323"/>
      <c r="KBT123" s="323"/>
      <c r="KBU123" s="323"/>
      <c r="KBV123" s="323"/>
      <c r="KBW123" s="323"/>
      <c r="KBX123" s="323"/>
      <c r="KBY123" s="323"/>
      <c r="KBZ123" s="323"/>
      <c r="KCA123" s="323"/>
      <c r="KCB123" s="323"/>
      <c r="KCC123" s="323"/>
      <c r="KCD123" s="323"/>
      <c r="KCE123" s="323"/>
      <c r="KCF123" s="323"/>
      <c r="KCG123" s="323"/>
      <c r="KCH123" s="323"/>
      <c r="KCI123" s="323"/>
      <c r="KCJ123" s="323"/>
      <c r="KCK123" s="323"/>
      <c r="KCL123" s="323"/>
      <c r="KCM123" s="323"/>
      <c r="KCN123" s="323"/>
      <c r="KCO123" s="323"/>
      <c r="KCP123" s="323"/>
      <c r="KCQ123" s="323"/>
      <c r="KCR123" s="323"/>
      <c r="KCS123" s="323"/>
      <c r="KCT123" s="323"/>
      <c r="KCU123" s="323"/>
      <c r="KCV123" s="323"/>
      <c r="KCW123" s="323"/>
      <c r="KCX123" s="323"/>
      <c r="KCY123" s="323"/>
      <c r="KCZ123" s="323"/>
      <c r="KDA123" s="323"/>
      <c r="KDB123" s="323"/>
      <c r="KDC123" s="323"/>
      <c r="KDD123" s="323"/>
      <c r="KDE123" s="323"/>
      <c r="KDF123" s="323"/>
      <c r="KDG123" s="323"/>
      <c r="KDH123" s="323"/>
      <c r="KDI123" s="323"/>
      <c r="KDJ123" s="323"/>
      <c r="KDK123" s="323"/>
      <c r="KDL123" s="323"/>
      <c r="KDM123" s="323"/>
      <c r="KDN123" s="323"/>
      <c r="KDO123" s="323"/>
      <c r="KDP123" s="323"/>
      <c r="KDQ123" s="323"/>
      <c r="KDR123" s="323"/>
      <c r="KDS123" s="323"/>
      <c r="KDT123" s="323"/>
      <c r="KDU123" s="323"/>
      <c r="KDV123" s="323"/>
      <c r="KDW123" s="323"/>
      <c r="KDX123" s="323"/>
      <c r="KDY123" s="323"/>
      <c r="KDZ123" s="323"/>
      <c r="KEA123" s="323"/>
      <c r="KEB123" s="323"/>
      <c r="KEC123" s="323"/>
      <c r="KED123" s="323"/>
      <c r="KEE123" s="323"/>
      <c r="KEF123" s="323"/>
      <c r="KEG123" s="323"/>
      <c r="KEH123" s="323"/>
      <c r="KEI123" s="323"/>
      <c r="KEJ123" s="323"/>
      <c r="KEK123" s="323"/>
      <c r="KEL123" s="323"/>
      <c r="KEM123" s="323"/>
      <c r="KEN123" s="323"/>
      <c r="KEO123" s="323"/>
      <c r="KEP123" s="323"/>
      <c r="KEQ123" s="323"/>
      <c r="KER123" s="323"/>
      <c r="KES123" s="323"/>
      <c r="KET123" s="323"/>
      <c r="KEU123" s="323"/>
      <c r="KEV123" s="323"/>
      <c r="KEW123" s="323"/>
      <c r="KEX123" s="323"/>
      <c r="KEY123" s="323"/>
      <c r="KEZ123" s="323"/>
      <c r="KFA123" s="323"/>
      <c r="KFB123" s="323"/>
      <c r="KFC123" s="323"/>
      <c r="KFD123" s="323"/>
      <c r="KFE123" s="323"/>
      <c r="KFF123" s="323"/>
      <c r="KFG123" s="323"/>
      <c r="KFH123" s="323"/>
      <c r="KFI123" s="323"/>
      <c r="KFJ123" s="323"/>
      <c r="KFK123" s="323"/>
      <c r="KFL123" s="323"/>
      <c r="KFM123" s="323"/>
      <c r="KFN123" s="323"/>
      <c r="KFO123" s="323"/>
      <c r="KFP123" s="323"/>
      <c r="KFQ123" s="323"/>
      <c r="KFR123" s="323"/>
      <c r="KFS123" s="323"/>
      <c r="KFT123" s="323"/>
      <c r="KFU123" s="323"/>
      <c r="KFV123" s="323"/>
      <c r="KFW123" s="323"/>
      <c r="KFX123" s="323"/>
      <c r="KFY123" s="323"/>
      <c r="KFZ123" s="323"/>
      <c r="KGA123" s="323"/>
      <c r="KGB123" s="323"/>
      <c r="KGC123" s="323"/>
      <c r="KGD123" s="323"/>
      <c r="KGE123" s="323"/>
      <c r="KGF123" s="323"/>
      <c r="KGG123" s="323"/>
      <c r="KGH123" s="323"/>
      <c r="KGI123" s="323"/>
      <c r="KGJ123" s="323"/>
      <c r="KGK123" s="323"/>
      <c r="KGL123" s="323"/>
      <c r="KGM123" s="323"/>
      <c r="KGN123" s="323"/>
      <c r="KGO123" s="323"/>
      <c r="KGP123" s="323"/>
      <c r="KGQ123" s="323"/>
      <c r="KGR123" s="323"/>
      <c r="KGS123" s="323"/>
      <c r="KGT123" s="323"/>
      <c r="KGU123" s="323"/>
      <c r="KGV123" s="323"/>
      <c r="KGW123" s="323"/>
      <c r="KGX123" s="323"/>
      <c r="KGY123" s="323"/>
      <c r="KGZ123" s="323"/>
      <c r="KHA123" s="323"/>
      <c r="KHB123" s="323"/>
      <c r="KHC123" s="323"/>
      <c r="KHD123" s="323"/>
      <c r="KHE123" s="323"/>
      <c r="KHF123" s="323"/>
      <c r="KHG123" s="323"/>
      <c r="KHH123" s="323"/>
      <c r="KHI123" s="323"/>
      <c r="KHJ123" s="323"/>
      <c r="KHK123" s="323"/>
      <c r="KHL123" s="323"/>
      <c r="KHM123" s="323"/>
      <c r="KHN123" s="323"/>
      <c r="KHO123" s="323"/>
      <c r="KHP123" s="323"/>
      <c r="KHQ123" s="323"/>
      <c r="KHR123" s="323"/>
      <c r="KHS123" s="323"/>
      <c r="KHT123" s="323"/>
      <c r="KHU123" s="323"/>
      <c r="KHV123" s="323"/>
      <c r="KHW123" s="323"/>
      <c r="KHX123" s="323"/>
      <c r="KHY123" s="323"/>
      <c r="KHZ123" s="323"/>
      <c r="KIA123" s="323"/>
      <c r="KIB123" s="323"/>
      <c r="KIC123" s="323"/>
      <c r="KID123" s="323"/>
      <c r="KIE123" s="323"/>
      <c r="KIF123" s="323"/>
      <c r="KIG123" s="323"/>
      <c r="KIH123" s="323"/>
      <c r="KII123" s="323"/>
      <c r="KIJ123" s="323"/>
      <c r="KIK123" s="323"/>
      <c r="KIL123" s="323"/>
      <c r="KIM123" s="323"/>
      <c r="KIN123" s="323"/>
      <c r="KIO123" s="323"/>
      <c r="KIP123" s="323"/>
      <c r="KIQ123" s="323"/>
      <c r="KIR123" s="323"/>
      <c r="KIS123" s="323"/>
      <c r="KIT123" s="323"/>
      <c r="KIU123" s="323"/>
      <c r="KIV123" s="323"/>
      <c r="KIW123" s="323"/>
      <c r="KIX123" s="323"/>
      <c r="KIY123" s="323"/>
      <c r="KIZ123" s="323"/>
      <c r="KJA123" s="323"/>
      <c r="KJB123" s="323"/>
      <c r="KJC123" s="323"/>
      <c r="KJD123" s="323"/>
      <c r="KJE123" s="323"/>
      <c r="KJF123" s="323"/>
      <c r="KJG123" s="323"/>
      <c r="KJH123" s="323"/>
      <c r="KJI123" s="323"/>
      <c r="KJJ123" s="323"/>
      <c r="KJK123" s="323"/>
      <c r="KJL123" s="323"/>
      <c r="KJM123" s="323"/>
      <c r="KJN123" s="323"/>
      <c r="KJO123" s="323"/>
      <c r="KJP123" s="323"/>
      <c r="KJQ123" s="323"/>
      <c r="KJR123" s="323"/>
      <c r="KJS123" s="323"/>
      <c r="KJT123" s="323"/>
      <c r="KJU123" s="323"/>
      <c r="KJV123" s="323"/>
      <c r="KJW123" s="323"/>
      <c r="KJX123" s="323"/>
      <c r="KJY123" s="323"/>
      <c r="KJZ123" s="323"/>
      <c r="KKA123" s="323"/>
      <c r="KKB123" s="323"/>
      <c r="KKC123" s="323"/>
      <c r="KKD123" s="323"/>
      <c r="KKE123" s="323"/>
      <c r="KKF123" s="323"/>
      <c r="KKG123" s="323"/>
      <c r="KKH123" s="323"/>
      <c r="KKI123" s="323"/>
      <c r="KKJ123" s="323"/>
      <c r="KKK123" s="323"/>
      <c r="KKL123" s="323"/>
      <c r="KKM123" s="323"/>
      <c r="KKN123" s="323"/>
      <c r="KKO123" s="323"/>
      <c r="KKP123" s="323"/>
      <c r="KKQ123" s="323"/>
      <c r="KKR123" s="323"/>
      <c r="KKS123" s="323"/>
      <c r="KKT123" s="323"/>
      <c r="KKU123" s="323"/>
      <c r="KKV123" s="323"/>
      <c r="KKW123" s="323"/>
      <c r="KKX123" s="323"/>
      <c r="KKY123" s="323"/>
      <c r="KKZ123" s="323"/>
      <c r="KLA123" s="323"/>
      <c r="KLB123" s="323"/>
      <c r="KLC123" s="323"/>
      <c r="KLD123" s="323"/>
      <c r="KLE123" s="323"/>
      <c r="KLF123" s="323"/>
      <c r="KLG123" s="323"/>
      <c r="KLH123" s="323"/>
      <c r="KLI123" s="323"/>
      <c r="KLJ123" s="323"/>
      <c r="KLK123" s="323"/>
      <c r="KLL123" s="323"/>
      <c r="KLM123" s="323"/>
      <c r="KLN123" s="323"/>
      <c r="KLO123" s="323"/>
      <c r="KLP123" s="323"/>
      <c r="KLQ123" s="323"/>
      <c r="KLR123" s="323"/>
      <c r="KLS123" s="323"/>
      <c r="KLT123" s="323"/>
      <c r="KLU123" s="323"/>
      <c r="KLV123" s="323"/>
      <c r="KLW123" s="323"/>
      <c r="KLX123" s="323"/>
      <c r="KLY123" s="323"/>
      <c r="KLZ123" s="323"/>
      <c r="KMA123" s="323"/>
      <c r="KMB123" s="323"/>
      <c r="KMC123" s="323"/>
      <c r="KMD123" s="323"/>
      <c r="KME123" s="323"/>
      <c r="KMF123" s="323"/>
      <c r="KMG123" s="323"/>
      <c r="KMH123" s="323"/>
      <c r="KMI123" s="323"/>
      <c r="KMJ123" s="323"/>
      <c r="KMK123" s="323"/>
      <c r="KML123" s="323"/>
      <c r="KMM123" s="323"/>
      <c r="KMN123" s="323"/>
      <c r="KMO123" s="323"/>
      <c r="KMP123" s="323"/>
      <c r="KMQ123" s="323"/>
      <c r="KMR123" s="323"/>
      <c r="KMS123" s="323"/>
      <c r="KMT123" s="323"/>
      <c r="KMU123" s="323"/>
      <c r="KMV123" s="323"/>
      <c r="KMW123" s="323"/>
      <c r="KMX123" s="323"/>
      <c r="KMY123" s="323"/>
      <c r="KMZ123" s="323"/>
      <c r="KNA123" s="323"/>
      <c r="KNB123" s="323"/>
      <c r="KNC123" s="323"/>
      <c r="KND123" s="323"/>
      <c r="KNE123" s="323"/>
      <c r="KNF123" s="323"/>
      <c r="KNG123" s="323"/>
      <c r="KNH123" s="323"/>
      <c r="KNI123" s="323"/>
      <c r="KNJ123" s="323"/>
      <c r="KNK123" s="323"/>
      <c r="KNL123" s="323"/>
      <c r="KNM123" s="323"/>
      <c r="KNN123" s="323"/>
      <c r="KNO123" s="323"/>
      <c r="KNP123" s="323"/>
      <c r="KNQ123" s="323"/>
      <c r="KNR123" s="323"/>
      <c r="KNS123" s="323"/>
      <c r="KNT123" s="323"/>
      <c r="KNU123" s="323"/>
      <c r="KNV123" s="323"/>
      <c r="KNW123" s="323"/>
      <c r="KNX123" s="323"/>
      <c r="KNY123" s="323"/>
      <c r="KNZ123" s="323"/>
      <c r="KOA123" s="323"/>
      <c r="KOB123" s="323"/>
      <c r="KOC123" s="323"/>
      <c r="KOD123" s="323"/>
      <c r="KOE123" s="323"/>
      <c r="KOF123" s="323"/>
      <c r="KOG123" s="323"/>
      <c r="KOH123" s="323"/>
      <c r="KOI123" s="323"/>
      <c r="KOJ123" s="323"/>
      <c r="KOK123" s="323"/>
      <c r="KOL123" s="323"/>
      <c r="KOM123" s="323"/>
      <c r="KON123" s="323"/>
      <c r="KOO123" s="323"/>
      <c r="KOP123" s="323"/>
      <c r="KOQ123" s="323"/>
      <c r="KOR123" s="323"/>
      <c r="KOS123" s="323"/>
      <c r="KOT123" s="323"/>
      <c r="KOU123" s="323"/>
      <c r="KOV123" s="323"/>
      <c r="KOW123" s="323"/>
      <c r="KOX123" s="323"/>
      <c r="KOY123" s="323"/>
      <c r="KOZ123" s="323"/>
      <c r="KPA123" s="323"/>
      <c r="KPB123" s="323"/>
      <c r="KPC123" s="323"/>
      <c r="KPD123" s="323"/>
      <c r="KPE123" s="323"/>
      <c r="KPF123" s="323"/>
      <c r="KPG123" s="323"/>
      <c r="KPH123" s="323"/>
      <c r="KPI123" s="323"/>
      <c r="KPJ123" s="323"/>
      <c r="KPK123" s="323"/>
      <c r="KPL123" s="323"/>
      <c r="KPM123" s="323"/>
      <c r="KPN123" s="323"/>
      <c r="KPO123" s="323"/>
      <c r="KPP123" s="323"/>
      <c r="KPQ123" s="323"/>
      <c r="KPR123" s="323"/>
      <c r="KPS123" s="323"/>
      <c r="KPT123" s="323"/>
      <c r="KPU123" s="323"/>
      <c r="KPV123" s="323"/>
      <c r="KPW123" s="323"/>
      <c r="KPX123" s="323"/>
      <c r="KPY123" s="323"/>
      <c r="KPZ123" s="323"/>
      <c r="KQA123" s="323"/>
      <c r="KQB123" s="323"/>
      <c r="KQC123" s="323"/>
      <c r="KQD123" s="323"/>
      <c r="KQE123" s="323"/>
      <c r="KQF123" s="323"/>
      <c r="KQG123" s="323"/>
      <c r="KQH123" s="323"/>
      <c r="KQI123" s="323"/>
      <c r="KQJ123" s="323"/>
      <c r="KQK123" s="323"/>
      <c r="KQL123" s="323"/>
      <c r="KQM123" s="323"/>
      <c r="KQN123" s="323"/>
      <c r="KQO123" s="323"/>
      <c r="KQP123" s="323"/>
      <c r="KQQ123" s="323"/>
      <c r="KQR123" s="323"/>
      <c r="KQS123" s="323"/>
      <c r="KQT123" s="323"/>
      <c r="KQU123" s="323"/>
      <c r="KQV123" s="323"/>
      <c r="KQW123" s="323"/>
      <c r="KQX123" s="323"/>
      <c r="KQY123" s="323"/>
      <c r="KQZ123" s="323"/>
      <c r="KRA123" s="323"/>
      <c r="KRB123" s="323"/>
      <c r="KRC123" s="323"/>
      <c r="KRD123" s="323"/>
      <c r="KRE123" s="323"/>
      <c r="KRF123" s="323"/>
      <c r="KRG123" s="323"/>
      <c r="KRH123" s="323"/>
      <c r="KRI123" s="323"/>
      <c r="KRJ123" s="323"/>
      <c r="KRK123" s="323"/>
      <c r="KRL123" s="323"/>
      <c r="KRM123" s="323"/>
      <c r="KRN123" s="323"/>
      <c r="KRO123" s="323"/>
      <c r="KRP123" s="323"/>
      <c r="KRQ123" s="323"/>
      <c r="KRR123" s="323"/>
      <c r="KRS123" s="323"/>
      <c r="KRT123" s="323"/>
      <c r="KRU123" s="323"/>
      <c r="KRV123" s="323"/>
      <c r="KRW123" s="323"/>
      <c r="KRX123" s="323"/>
      <c r="KRY123" s="323"/>
      <c r="KRZ123" s="323"/>
      <c r="KSA123" s="323"/>
      <c r="KSB123" s="323"/>
      <c r="KSC123" s="323"/>
      <c r="KSD123" s="323"/>
      <c r="KSE123" s="323"/>
      <c r="KSF123" s="323"/>
      <c r="KSG123" s="323"/>
      <c r="KSH123" s="323"/>
      <c r="KSI123" s="323"/>
      <c r="KSJ123" s="323"/>
      <c r="KSK123" s="323"/>
      <c r="KSL123" s="323"/>
      <c r="KSM123" s="323"/>
      <c r="KSN123" s="323"/>
      <c r="KSO123" s="323"/>
      <c r="KSP123" s="323"/>
      <c r="KSQ123" s="323"/>
      <c r="KSR123" s="323"/>
      <c r="KSS123" s="323"/>
      <c r="KST123" s="323"/>
      <c r="KSU123" s="323"/>
      <c r="KSV123" s="323"/>
      <c r="KSW123" s="323"/>
      <c r="KSX123" s="323"/>
      <c r="KSY123" s="323"/>
      <c r="KSZ123" s="323"/>
      <c r="KTA123" s="323"/>
      <c r="KTB123" s="323"/>
      <c r="KTC123" s="323"/>
      <c r="KTD123" s="323"/>
      <c r="KTE123" s="323"/>
      <c r="KTF123" s="323"/>
      <c r="KTG123" s="323"/>
      <c r="KTH123" s="323"/>
      <c r="KTI123" s="323"/>
      <c r="KTJ123" s="323"/>
      <c r="KTK123" s="323"/>
      <c r="KTL123" s="323"/>
      <c r="KTM123" s="323"/>
      <c r="KTN123" s="323"/>
      <c r="KTO123" s="323"/>
      <c r="KTP123" s="323"/>
      <c r="KTQ123" s="323"/>
      <c r="KTR123" s="323"/>
      <c r="KTS123" s="323"/>
      <c r="KTT123" s="323"/>
      <c r="KTU123" s="323"/>
      <c r="KTV123" s="323"/>
      <c r="KTW123" s="323"/>
      <c r="KTX123" s="323"/>
      <c r="KTY123" s="323"/>
      <c r="KTZ123" s="323"/>
      <c r="KUA123" s="323"/>
      <c r="KUB123" s="323"/>
      <c r="KUC123" s="323"/>
      <c r="KUD123" s="323"/>
      <c r="KUE123" s="323"/>
      <c r="KUF123" s="323"/>
      <c r="KUG123" s="323"/>
      <c r="KUH123" s="323"/>
      <c r="KUI123" s="323"/>
      <c r="KUJ123" s="323"/>
      <c r="KUK123" s="323"/>
      <c r="KUL123" s="323"/>
      <c r="KUM123" s="323"/>
      <c r="KUN123" s="323"/>
      <c r="KUO123" s="323"/>
      <c r="KUP123" s="323"/>
      <c r="KUQ123" s="323"/>
      <c r="KUR123" s="323"/>
      <c r="KUS123" s="323"/>
      <c r="KUT123" s="323"/>
      <c r="KUU123" s="323"/>
      <c r="KUV123" s="323"/>
      <c r="KUW123" s="323"/>
      <c r="KUX123" s="323"/>
      <c r="KUY123" s="323"/>
      <c r="KUZ123" s="323"/>
      <c r="KVA123" s="323"/>
      <c r="KVB123" s="323"/>
      <c r="KVC123" s="323"/>
      <c r="KVD123" s="323"/>
      <c r="KVE123" s="323"/>
      <c r="KVF123" s="323"/>
      <c r="KVG123" s="323"/>
      <c r="KVH123" s="323"/>
      <c r="KVI123" s="323"/>
      <c r="KVJ123" s="323"/>
      <c r="KVK123" s="323"/>
      <c r="KVL123" s="323"/>
      <c r="KVM123" s="323"/>
      <c r="KVN123" s="323"/>
      <c r="KVO123" s="323"/>
      <c r="KVP123" s="323"/>
      <c r="KVQ123" s="323"/>
      <c r="KVR123" s="323"/>
      <c r="KVS123" s="323"/>
      <c r="KVT123" s="323"/>
      <c r="KVU123" s="323"/>
      <c r="KVV123" s="323"/>
      <c r="KVW123" s="323"/>
      <c r="KVX123" s="323"/>
      <c r="KVY123" s="323"/>
      <c r="KVZ123" s="323"/>
      <c r="KWA123" s="323"/>
      <c r="KWB123" s="323"/>
      <c r="KWC123" s="323"/>
      <c r="KWD123" s="323"/>
      <c r="KWE123" s="323"/>
      <c r="KWF123" s="323"/>
      <c r="KWG123" s="323"/>
      <c r="KWH123" s="323"/>
      <c r="KWI123" s="323"/>
      <c r="KWJ123" s="323"/>
      <c r="KWK123" s="323"/>
      <c r="KWL123" s="323"/>
      <c r="KWM123" s="323"/>
      <c r="KWN123" s="323"/>
      <c r="KWO123" s="323"/>
      <c r="KWP123" s="323"/>
      <c r="KWQ123" s="323"/>
      <c r="KWR123" s="323"/>
      <c r="KWS123" s="323"/>
      <c r="KWT123" s="323"/>
      <c r="KWU123" s="323"/>
      <c r="KWV123" s="323"/>
      <c r="KWW123" s="323"/>
      <c r="KWX123" s="323"/>
      <c r="KWY123" s="323"/>
      <c r="KWZ123" s="323"/>
      <c r="KXA123" s="323"/>
      <c r="KXB123" s="323"/>
      <c r="KXC123" s="323"/>
      <c r="KXD123" s="323"/>
      <c r="KXE123" s="323"/>
      <c r="KXF123" s="323"/>
      <c r="KXG123" s="323"/>
      <c r="KXH123" s="323"/>
      <c r="KXI123" s="323"/>
      <c r="KXJ123" s="323"/>
      <c r="KXK123" s="323"/>
      <c r="KXL123" s="323"/>
      <c r="KXM123" s="323"/>
      <c r="KXN123" s="323"/>
      <c r="KXO123" s="323"/>
      <c r="KXP123" s="323"/>
      <c r="KXQ123" s="323"/>
      <c r="KXR123" s="323"/>
      <c r="KXS123" s="323"/>
      <c r="KXT123" s="323"/>
      <c r="KXU123" s="323"/>
      <c r="KXV123" s="323"/>
      <c r="KXW123" s="323"/>
      <c r="KXX123" s="323"/>
      <c r="KXY123" s="323"/>
      <c r="KXZ123" s="323"/>
      <c r="KYA123" s="323"/>
      <c r="KYB123" s="323"/>
      <c r="KYC123" s="323"/>
      <c r="KYD123" s="323"/>
      <c r="KYE123" s="323"/>
      <c r="KYF123" s="323"/>
      <c r="KYG123" s="323"/>
      <c r="KYH123" s="323"/>
      <c r="KYI123" s="323"/>
      <c r="KYJ123" s="323"/>
      <c r="KYK123" s="323"/>
      <c r="KYL123" s="323"/>
      <c r="KYM123" s="323"/>
      <c r="KYN123" s="323"/>
      <c r="KYO123" s="323"/>
      <c r="KYP123" s="323"/>
      <c r="KYQ123" s="323"/>
      <c r="KYR123" s="323"/>
      <c r="KYS123" s="323"/>
      <c r="KYT123" s="323"/>
      <c r="KYU123" s="323"/>
      <c r="KYV123" s="323"/>
      <c r="KYW123" s="323"/>
      <c r="KYX123" s="323"/>
      <c r="KYY123" s="323"/>
      <c r="KYZ123" s="323"/>
      <c r="KZA123" s="323"/>
      <c r="KZB123" s="323"/>
      <c r="KZC123" s="323"/>
      <c r="KZD123" s="323"/>
      <c r="KZE123" s="323"/>
      <c r="KZF123" s="323"/>
      <c r="KZG123" s="323"/>
      <c r="KZH123" s="323"/>
      <c r="KZI123" s="323"/>
      <c r="KZJ123" s="323"/>
      <c r="KZK123" s="323"/>
      <c r="KZL123" s="323"/>
      <c r="KZM123" s="323"/>
      <c r="KZN123" s="323"/>
      <c r="KZO123" s="323"/>
      <c r="KZP123" s="323"/>
      <c r="KZQ123" s="323"/>
      <c r="KZR123" s="323"/>
      <c r="KZS123" s="323"/>
      <c r="KZT123" s="323"/>
      <c r="KZU123" s="323"/>
      <c r="KZV123" s="323"/>
      <c r="KZW123" s="323"/>
      <c r="KZX123" s="323"/>
      <c r="KZY123" s="323"/>
      <c r="KZZ123" s="323"/>
      <c r="LAA123" s="323"/>
      <c r="LAB123" s="323"/>
      <c r="LAC123" s="323"/>
      <c r="LAD123" s="323"/>
      <c r="LAE123" s="323"/>
      <c r="LAF123" s="323"/>
      <c r="LAG123" s="323"/>
      <c r="LAH123" s="323"/>
      <c r="LAI123" s="323"/>
      <c r="LAJ123" s="323"/>
      <c r="LAK123" s="323"/>
      <c r="LAL123" s="323"/>
      <c r="LAM123" s="323"/>
      <c r="LAN123" s="323"/>
      <c r="LAO123" s="323"/>
      <c r="LAP123" s="323"/>
      <c r="LAQ123" s="323"/>
      <c r="LAR123" s="323"/>
      <c r="LAS123" s="323"/>
      <c r="LAT123" s="323"/>
      <c r="LAU123" s="323"/>
      <c r="LAV123" s="323"/>
      <c r="LAW123" s="323"/>
      <c r="LAX123" s="323"/>
      <c r="LAY123" s="323"/>
      <c r="LAZ123" s="323"/>
      <c r="LBA123" s="323"/>
      <c r="LBB123" s="323"/>
      <c r="LBC123" s="323"/>
      <c r="LBD123" s="323"/>
      <c r="LBE123" s="323"/>
      <c r="LBF123" s="323"/>
      <c r="LBG123" s="323"/>
      <c r="LBH123" s="323"/>
      <c r="LBI123" s="323"/>
      <c r="LBJ123" s="323"/>
      <c r="LBK123" s="323"/>
      <c r="LBL123" s="323"/>
      <c r="LBM123" s="323"/>
      <c r="LBN123" s="323"/>
      <c r="LBO123" s="323"/>
      <c r="LBP123" s="323"/>
      <c r="LBQ123" s="323"/>
      <c r="LBR123" s="323"/>
      <c r="LBS123" s="323"/>
      <c r="LBT123" s="323"/>
      <c r="LBU123" s="323"/>
      <c r="LBV123" s="323"/>
      <c r="LBW123" s="323"/>
      <c r="LBX123" s="323"/>
      <c r="LBY123" s="323"/>
      <c r="LBZ123" s="323"/>
      <c r="LCA123" s="323"/>
      <c r="LCB123" s="323"/>
      <c r="LCC123" s="323"/>
      <c r="LCD123" s="323"/>
      <c r="LCE123" s="323"/>
      <c r="LCF123" s="323"/>
      <c r="LCG123" s="323"/>
      <c r="LCH123" s="323"/>
      <c r="LCI123" s="323"/>
      <c r="LCJ123" s="323"/>
      <c r="LCK123" s="323"/>
      <c r="LCL123" s="323"/>
      <c r="LCM123" s="323"/>
      <c r="LCN123" s="323"/>
      <c r="LCO123" s="323"/>
      <c r="LCP123" s="323"/>
      <c r="LCQ123" s="323"/>
      <c r="LCR123" s="323"/>
      <c r="LCS123" s="323"/>
      <c r="LCT123" s="323"/>
      <c r="LCU123" s="323"/>
      <c r="LCV123" s="323"/>
      <c r="LCW123" s="323"/>
      <c r="LCX123" s="323"/>
      <c r="LCY123" s="323"/>
      <c r="LCZ123" s="323"/>
      <c r="LDA123" s="323"/>
      <c r="LDB123" s="323"/>
      <c r="LDC123" s="323"/>
      <c r="LDD123" s="323"/>
      <c r="LDE123" s="323"/>
      <c r="LDF123" s="323"/>
      <c r="LDG123" s="323"/>
      <c r="LDH123" s="323"/>
      <c r="LDI123" s="323"/>
      <c r="LDJ123" s="323"/>
      <c r="LDK123" s="323"/>
      <c r="LDL123" s="323"/>
      <c r="LDM123" s="323"/>
      <c r="LDN123" s="323"/>
      <c r="LDO123" s="323"/>
      <c r="LDP123" s="323"/>
      <c r="LDQ123" s="323"/>
      <c r="LDR123" s="323"/>
      <c r="LDS123" s="323"/>
      <c r="LDT123" s="323"/>
      <c r="LDU123" s="323"/>
      <c r="LDV123" s="323"/>
      <c r="LDW123" s="323"/>
      <c r="LDX123" s="323"/>
      <c r="LDY123" s="323"/>
      <c r="LDZ123" s="323"/>
      <c r="LEA123" s="323"/>
      <c r="LEB123" s="323"/>
      <c r="LEC123" s="323"/>
      <c r="LED123" s="323"/>
      <c r="LEE123" s="323"/>
      <c r="LEF123" s="323"/>
      <c r="LEG123" s="323"/>
      <c r="LEH123" s="323"/>
      <c r="LEI123" s="323"/>
      <c r="LEJ123" s="323"/>
      <c r="LEK123" s="323"/>
      <c r="LEL123" s="323"/>
      <c r="LEM123" s="323"/>
      <c r="LEN123" s="323"/>
      <c r="LEO123" s="323"/>
      <c r="LEP123" s="323"/>
      <c r="LEQ123" s="323"/>
      <c r="LER123" s="323"/>
      <c r="LES123" s="323"/>
      <c r="LET123" s="323"/>
      <c r="LEU123" s="323"/>
      <c r="LEV123" s="323"/>
      <c r="LEW123" s="323"/>
      <c r="LEX123" s="323"/>
      <c r="LEY123" s="323"/>
      <c r="LEZ123" s="323"/>
      <c r="LFA123" s="323"/>
      <c r="LFB123" s="323"/>
      <c r="LFC123" s="323"/>
      <c r="LFD123" s="323"/>
      <c r="LFE123" s="323"/>
      <c r="LFF123" s="323"/>
      <c r="LFG123" s="323"/>
      <c r="LFH123" s="323"/>
      <c r="LFI123" s="323"/>
      <c r="LFJ123" s="323"/>
      <c r="LFK123" s="323"/>
      <c r="LFL123" s="323"/>
      <c r="LFM123" s="323"/>
      <c r="LFN123" s="323"/>
      <c r="LFO123" s="323"/>
      <c r="LFP123" s="323"/>
      <c r="LFQ123" s="323"/>
      <c r="LFR123" s="323"/>
      <c r="LFS123" s="323"/>
      <c r="LFT123" s="323"/>
      <c r="LFU123" s="323"/>
      <c r="LFV123" s="323"/>
      <c r="LFW123" s="323"/>
      <c r="LFX123" s="323"/>
      <c r="LFY123" s="323"/>
      <c r="LFZ123" s="323"/>
      <c r="LGA123" s="323"/>
      <c r="LGB123" s="323"/>
      <c r="LGC123" s="323"/>
      <c r="LGD123" s="323"/>
      <c r="LGE123" s="323"/>
      <c r="LGF123" s="323"/>
      <c r="LGG123" s="323"/>
      <c r="LGH123" s="323"/>
      <c r="LGI123" s="323"/>
      <c r="LGJ123" s="323"/>
      <c r="LGK123" s="323"/>
      <c r="LGL123" s="323"/>
      <c r="LGM123" s="323"/>
      <c r="LGN123" s="323"/>
      <c r="LGO123" s="323"/>
      <c r="LGP123" s="323"/>
      <c r="LGQ123" s="323"/>
      <c r="LGR123" s="323"/>
      <c r="LGS123" s="323"/>
      <c r="LGT123" s="323"/>
      <c r="LGU123" s="323"/>
      <c r="LGV123" s="323"/>
      <c r="LGW123" s="323"/>
      <c r="LGX123" s="323"/>
      <c r="LGY123" s="323"/>
      <c r="LGZ123" s="323"/>
      <c r="LHA123" s="323"/>
      <c r="LHB123" s="323"/>
      <c r="LHC123" s="323"/>
      <c r="LHD123" s="323"/>
      <c r="LHE123" s="323"/>
      <c r="LHF123" s="323"/>
      <c r="LHG123" s="323"/>
      <c r="LHH123" s="323"/>
      <c r="LHI123" s="323"/>
      <c r="LHJ123" s="323"/>
      <c r="LHK123" s="323"/>
      <c r="LHL123" s="323"/>
      <c r="LHM123" s="323"/>
      <c r="LHN123" s="323"/>
      <c r="LHO123" s="323"/>
      <c r="LHP123" s="323"/>
      <c r="LHQ123" s="323"/>
      <c r="LHR123" s="323"/>
      <c r="LHS123" s="323"/>
      <c r="LHT123" s="323"/>
      <c r="LHU123" s="323"/>
      <c r="LHV123" s="323"/>
      <c r="LHW123" s="323"/>
      <c r="LHX123" s="323"/>
      <c r="LHY123" s="323"/>
      <c r="LHZ123" s="323"/>
      <c r="LIA123" s="323"/>
      <c r="LIB123" s="323"/>
      <c r="LIC123" s="323"/>
      <c r="LID123" s="323"/>
      <c r="LIE123" s="323"/>
      <c r="LIF123" s="323"/>
      <c r="LIG123" s="323"/>
      <c r="LIH123" s="323"/>
      <c r="LII123" s="323"/>
      <c r="LIJ123" s="323"/>
      <c r="LIK123" s="323"/>
      <c r="LIL123" s="323"/>
      <c r="LIM123" s="323"/>
      <c r="LIN123" s="323"/>
      <c r="LIO123" s="323"/>
      <c r="LIP123" s="323"/>
      <c r="LIQ123" s="323"/>
      <c r="LIR123" s="323"/>
      <c r="LIS123" s="323"/>
      <c r="LIT123" s="323"/>
      <c r="LIU123" s="323"/>
      <c r="LIV123" s="323"/>
      <c r="LIW123" s="323"/>
      <c r="LIX123" s="323"/>
      <c r="LIY123" s="323"/>
      <c r="LIZ123" s="323"/>
      <c r="LJA123" s="323"/>
      <c r="LJB123" s="323"/>
      <c r="LJC123" s="323"/>
      <c r="LJD123" s="323"/>
      <c r="LJE123" s="323"/>
      <c r="LJF123" s="323"/>
      <c r="LJG123" s="323"/>
      <c r="LJH123" s="323"/>
      <c r="LJI123" s="323"/>
      <c r="LJJ123" s="323"/>
      <c r="LJK123" s="323"/>
      <c r="LJL123" s="323"/>
      <c r="LJM123" s="323"/>
      <c r="LJN123" s="323"/>
      <c r="LJO123" s="323"/>
      <c r="LJP123" s="323"/>
      <c r="LJQ123" s="323"/>
      <c r="LJR123" s="323"/>
      <c r="LJS123" s="323"/>
      <c r="LJT123" s="323"/>
      <c r="LJU123" s="323"/>
      <c r="LJV123" s="323"/>
      <c r="LJW123" s="323"/>
      <c r="LJX123" s="323"/>
      <c r="LJY123" s="323"/>
      <c r="LJZ123" s="323"/>
      <c r="LKA123" s="323"/>
      <c r="LKB123" s="323"/>
      <c r="LKC123" s="323"/>
      <c r="LKD123" s="323"/>
      <c r="LKE123" s="323"/>
      <c r="LKF123" s="323"/>
      <c r="LKG123" s="323"/>
      <c r="LKH123" s="323"/>
      <c r="LKI123" s="323"/>
      <c r="LKJ123" s="323"/>
      <c r="LKK123" s="323"/>
      <c r="LKL123" s="323"/>
      <c r="LKM123" s="323"/>
      <c r="LKN123" s="323"/>
      <c r="LKO123" s="323"/>
      <c r="LKP123" s="323"/>
      <c r="LKQ123" s="323"/>
      <c r="LKR123" s="323"/>
      <c r="LKS123" s="323"/>
      <c r="LKT123" s="323"/>
      <c r="LKU123" s="323"/>
      <c r="LKV123" s="323"/>
      <c r="LKW123" s="323"/>
      <c r="LKX123" s="323"/>
      <c r="LKY123" s="323"/>
      <c r="LKZ123" s="323"/>
      <c r="LLA123" s="323"/>
      <c r="LLB123" s="323"/>
      <c r="LLC123" s="323"/>
      <c r="LLD123" s="323"/>
      <c r="LLE123" s="323"/>
      <c r="LLF123" s="323"/>
      <c r="LLG123" s="323"/>
      <c r="LLH123" s="323"/>
      <c r="LLI123" s="323"/>
      <c r="LLJ123" s="323"/>
      <c r="LLK123" s="323"/>
      <c r="LLL123" s="323"/>
      <c r="LLM123" s="323"/>
      <c r="LLN123" s="323"/>
      <c r="LLO123" s="323"/>
      <c r="LLP123" s="323"/>
      <c r="LLQ123" s="323"/>
      <c r="LLR123" s="323"/>
      <c r="LLS123" s="323"/>
      <c r="LLT123" s="323"/>
      <c r="LLU123" s="323"/>
      <c r="LLV123" s="323"/>
      <c r="LLW123" s="323"/>
      <c r="LLX123" s="323"/>
      <c r="LLY123" s="323"/>
      <c r="LLZ123" s="323"/>
      <c r="LMA123" s="323"/>
      <c r="LMB123" s="323"/>
      <c r="LMC123" s="323"/>
      <c r="LMD123" s="323"/>
      <c r="LME123" s="323"/>
      <c r="LMF123" s="323"/>
      <c r="LMG123" s="323"/>
      <c r="LMH123" s="323"/>
      <c r="LMI123" s="323"/>
      <c r="LMJ123" s="323"/>
      <c r="LMK123" s="323"/>
      <c r="LML123" s="323"/>
      <c r="LMM123" s="323"/>
      <c r="LMN123" s="323"/>
      <c r="LMO123" s="323"/>
      <c r="LMP123" s="323"/>
      <c r="LMQ123" s="323"/>
      <c r="LMR123" s="323"/>
      <c r="LMS123" s="323"/>
      <c r="LMT123" s="323"/>
      <c r="LMU123" s="323"/>
      <c r="LMV123" s="323"/>
      <c r="LMW123" s="323"/>
      <c r="LMX123" s="323"/>
      <c r="LMY123" s="323"/>
      <c r="LMZ123" s="323"/>
      <c r="LNA123" s="323"/>
      <c r="LNB123" s="323"/>
      <c r="LNC123" s="323"/>
      <c r="LND123" s="323"/>
      <c r="LNE123" s="323"/>
      <c r="LNF123" s="323"/>
      <c r="LNG123" s="323"/>
      <c r="LNH123" s="323"/>
      <c r="LNI123" s="323"/>
      <c r="LNJ123" s="323"/>
      <c r="LNK123" s="323"/>
      <c r="LNL123" s="323"/>
      <c r="LNM123" s="323"/>
      <c r="LNN123" s="323"/>
      <c r="LNO123" s="323"/>
      <c r="LNP123" s="323"/>
      <c r="LNQ123" s="323"/>
      <c r="LNR123" s="323"/>
      <c r="LNS123" s="323"/>
      <c r="LNT123" s="323"/>
      <c r="LNU123" s="323"/>
      <c r="LNV123" s="323"/>
      <c r="LNW123" s="323"/>
      <c r="LNX123" s="323"/>
      <c r="LNY123" s="323"/>
      <c r="LNZ123" s="323"/>
      <c r="LOA123" s="323"/>
      <c r="LOB123" s="323"/>
      <c r="LOC123" s="323"/>
      <c r="LOD123" s="323"/>
      <c r="LOE123" s="323"/>
      <c r="LOF123" s="323"/>
      <c r="LOG123" s="323"/>
      <c r="LOH123" s="323"/>
      <c r="LOI123" s="323"/>
      <c r="LOJ123" s="323"/>
      <c r="LOK123" s="323"/>
      <c r="LOL123" s="323"/>
      <c r="LOM123" s="323"/>
      <c r="LON123" s="323"/>
      <c r="LOO123" s="323"/>
      <c r="LOP123" s="323"/>
      <c r="LOQ123" s="323"/>
      <c r="LOR123" s="323"/>
      <c r="LOS123" s="323"/>
      <c r="LOT123" s="323"/>
      <c r="LOU123" s="323"/>
      <c r="LOV123" s="323"/>
      <c r="LOW123" s="323"/>
      <c r="LOX123" s="323"/>
      <c r="LOY123" s="323"/>
      <c r="LOZ123" s="323"/>
      <c r="LPA123" s="323"/>
      <c r="LPB123" s="323"/>
      <c r="LPC123" s="323"/>
      <c r="LPD123" s="323"/>
      <c r="LPE123" s="323"/>
      <c r="LPF123" s="323"/>
      <c r="LPG123" s="323"/>
      <c r="LPH123" s="323"/>
      <c r="LPI123" s="323"/>
      <c r="LPJ123" s="323"/>
      <c r="LPK123" s="323"/>
      <c r="LPL123" s="323"/>
      <c r="LPM123" s="323"/>
      <c r="LPN123" s="323"/>
      <c r="LPO123" s="323"/>
      <c r="LPP123" s="323"/>
      <c r="LPQ123" s="323"/>
      <c r="LPR123" s="323"/>
      <c r="LPS123" s="323"/>
      <c r="LPT123" s="323"/>
      <c r="LPU123" s="323"/>
      <c r="LPV123" s="323"/>
      <c r="LPW123" s="323"/>
      <c r="LPX123" s="323"/>
      <c r="LPY123" s="323"/>
      <c r="LPZ123" s="323"/>
      <c r="LQA123" s="323"/>
      <c r="LQB123" s="323"/>
      <c r="LQC123" s="323"/>
      <c r="LQD123" s="323"/>
      <c r="LQE123" s="323"/>
      <c r="LQF123" s="323"/>
      <c r="LQG123" s="323"/>
      <c r="LQH123" s="323"/>
      <c r="LQI123" s="323"/>
      <c r="LQJ123" s="323"/>
      <c r="LQK123" s="323"/>
      <c r="LQL123" s="323"/>
      <c r="LQM123" s="323"/>
      <c r="LQN123" s="323"/>
      <c r="LQO123" s="323"/>
      <c r="LQP123" s="323"/>
      <c r="LQQ123" s="323"/>
      <c r="LQR123" s="323"/>
      <c r="LQS123" s="323"/>
      <c r="LQT123" s="323"/>
      <c r="LQU123" s="323"/>
      <c r="LQV123" s="323"/>
      <c r="LQW123" s="323"/>
      <c r="LQX123" s="323"/>
      <c r="LQY123" s="323"/>
      <c r="LQZ123" s="323"/>
      <c r="LRA123" s="323"/>
      <c r="LRB123" s="323"/>
      <c r="LRC123" s="323"/>
      <c r="LRD123" s="323"/>
      <c r="LRE123" s="323"/>
      <c r="LRF123" s="323"/>
      <c r="LRG123" s="323"/>
      <c r="LRH123" s="323"/>
      <c r="LRI123" s="323"/>
      <c r="LRJ123" s="323"/>
      <c r="LRK123" s="323"/>
      <c r="LRL123" s="323"/>
      <c r="LRM123" s="323"/>
      <c r="LRN123" s="323"/>
      <c r="LRO123" s="323"/>
      <c r="LRP123" s="323"/>
      <c r="LRQ123" s="323"/>
      <c r="LRR123" s="323"/>
      <c r="LRS123" s="323"/>
      <c r="LRT123" s="323"/>
      <c r="LRU123" s="323"/>
      <c r="LRV123" s="323"/>
      <c r="LRW123" s="323"/>
      <c r="LRX123" s="323"/>
      <c r="LRY123" s="323"/>
      <c r="LRZ123" s="323"/>
      <c r="LSA123" s="323"/>
      <c r="LSB123" s="323"/>
      <c r="LSC123" s="323"/>
      <c r="LSD123" s="323"/>
      <c r="LSE123" s="323"/>
      <c r="LSF123" s="323"/>
      <c r="LSG123" s="323"/>
      <c r="LSH123" s="323"/>
      <c r="LSI123" s="323"/>
      <c r="LSJ123" s="323"/>
      <c r="LSK123" s="323"/>
      <c r="LSL123" s="323"/>
      <c r="LSM123" s="323"/>
      <c r="LSN123" s="323"/>
      <c r="LSO123" s="323"/>
      <c r="LSP123" s="323"/>
      <c r="LSQ123" s="323"/>
      <c r="LSR123" s="323"/>
      <c r="LSS123" s="323"/>
      <c r="LST123" s="323"/>
      <c r="LSU123" s="323"/>
      <c r="LSV123" s="323"/>
      <c r="LSW123" s="323"/>
      <c r="LSX123" s="323"/>
      <c r="LSY123" s="323"/>
      <c r="LSZ123" s="323"/>
      <c r="LTA123" s="323"/>
      <c r="LTB123" s="323"/>
      <c r="LTC123" s="323"/>
      <c r="LTD123" s="323"/>
      <c r="LTE123" s="323"/>
      <c r="LTF123" s="323"/>
      <c r="LTG123" s="323"/>
      <c r="LTH123" s="323"/>
      <c r="LTI123" s="323"/>
      <c r="LTJ123" s="323"/>
      <c r="LTK123" s="323"/>
      <c r="LTL123" s="323"/>
      <c r="LTM123" s="323"/>
      <c r="LTN123" s="323"/>
      <c r="LTO123" s="323"/>
      <c r="LTP123" s="323"/>
      <c r="LTQ123" s="323"/>
      <c r="LTR123" s="323"/>
      <c r="LTS123" s="323"/>
      <c r="LTT123" s="323"/>
      <c r="LTU123" s="323"/>
      <c r="LTV123" s="323"/>
      <c r="LTW123" s="323"/>
      <c r="LTX123" s="323"/>
      <c r="LTY123" s="323"/>
      <c r="LTZ123" s="323"/>
      <c r="LUA123" s="323"/>
      <c r="LUB123" s="323"/>
      <c r="LUC123" s="323"/>
      <c r="LUD123" s="323"/>
      <c r="LUE123" s="323"/>
      <c r="LUF123" s="323"/>
      <c r="LUG123" s="323"/>
      <c r="LUH123" s="323"/>
      <c r="LUI123" s="323"/>
      <c r="LUJ123" s="323"/>
      <c r="LUK123" s="323"/>
      <c r="LUL123" s="323"/>
      <c r="LUM123" s="323"/>
      <c r="LUN123" s="323"/>
      <c r="LUO123" s="323"/>
      <c r="LUP123" s="323"/>
      <c r="LUQ123" s="323"/>
      <c r="LUR123" s="323"/>
      <c r="LUS123" s="323"/>
      <c r="LUT123" s="323"/>
      <c r="LUU123" s="323"/>
      <c r="LUV123" s="323"/>
      <c r="LUW123" s="323"/>
      <c r="LUX123" s="323"/>
      <c r="LUY123" s="323"/>
      <c r="LUZ123" s="323"/>
      <c r="LVA123" s="323"/>
      <c r="LVB123" s="323"/>
      <c r="LVC123" s="323"/>
      <c r="LVD123" s="323"/>
      <c r="LVE123" s="323"/>
      <c r="LVF123" s="323"/>
      <c r="LVG123" s="323"/>
      <c r="LVH123" s="323"/>
      <c r="LVI123" s="323"/>
      <c r="LVJ123" s="323"/>
      <c r="LVK123" s="323"/>
      <c r="LVL123" s="323"/>
      <c r="LVM123" s="323"/>
      <c r="LVN123" s="323"/>
      <c r="LVO123" s="323"/>
      <c r="LVP123" s="323"/>
      <c r="LVQ123" s="323"/>
      <c r="LVR123" s="323"/>
      <c r="LVS123" s="323"/>
      <c r="LVT123" s="323"/>
      <c r="LVU123" s="323"/>
      <c r="LVV123" s="323"/>
      <c r="LVW123" s="323"/>
      <c r="LVX123" s="323"/>
      <c r="LVY123" s="323"/>
      <c r="LVZ123" s="323"/>
      <c r="LWA123" s="323"/>
      <c r="LWB123" s="323"/>
      <c r="LWC123" s="323"/>
      <c r="LWD123" s="323"/>
      <c r="LWE123" s="323"/>
      <c r="LWF123" s="323"/>
      <c r="LWG123" s="323"/>
      <c r="LWH123" s="323"/>
      <c r="LWI123" s="323"/>
      <c r="LWJ123" s="323"/>
      <c r="LWK123" s="323"/>
      <c r="LWL123" s="323"/>
      <c r="LWM123" s="323"/>
      <c r="LWN123" s="323"/>
      <c r="LWO123" s="323"/>
      <c r="LWP123" s="323"/>
      <c r="LWQ123" s="323"/>
      <c r="LWR123" s="323"/>
      <c r="LWS123" s="323"/>
      <c r="LWT123" s="323"/>
      <c r="LWU123" s="323"/>
      <c r="LWV123" s="323"/>
      <c r="LWW123" s="323"/>
      <c r="LWX123" s="323"/>
      <c r="LWY123" s="323"/>
      <c r="LWZ123" s="323"/>
      <c r="LXA123" s="323"/>
      <c r="LXB123" s="323"/>
      <c r="LXC123" s="323"/>
      <c r="LXD123" s="323"/>
      <c r="LXE123" s="323"/>
      <c r="LXF123" s="323"/>
      <c r="LXG123" s="323"/>
      <c r="LXH123" s="323"/>
      <c r="LXI123" s="323"/>
      <c r="LXJ123" s="323"/>
      <c r="LXK123" s="323"/>
      <c r="LXL123" s="323"/>
      <c r="LXM123" s="323"/>
      <c r="LXN123" s="323"/>
      <c r="LXO123" s="323"/>
      <c r="LXP123" s="323"/>
      <c r="LXQ123" s="323"/>
      <c r="LXR123" s="323"/>
      <c r="LXS123" s="323"/>
      <c r="LXT123" s="323"/>
      <c r="LXU123" s="323"/>
      <c r="LXV123" s="323"/>
      <c r="LXW123" s="323"/>
      <c r="LXX123" s="323"/>
      <c r="LXY123" s="323"/>
      <c r="LXZ123" s="323"/>
      <c r="LYA123" s="323"/>
      <c r="LYB123" s="323"/>
      <c r="LYC123" s="323"/>
      <c r="LYD123" s="323"/>
      <c r="LYE123" s="323"/>
      <c r="LYF123" s="323"/>
      <c r="LYG123" s="323"/>
      <c r="LYH123" s="323"/>
      <c r="LYI123" s="323"/>
      <c r="LYJ123" s="323"/>
      <c r="LYK123" s="323"/>
      <c r="LYL123" s="323"/>
      <c r="LYM123" s="323"/>
      <c r="LYN123" s="323"/>
      <c r="LYO123" s="323"/>
      <c r="LYP123" s="323"/>
      <c r="LYQ123" s="323"/>
      <c r="LYR123" s="323"/>
      <c r="LYS123" s="323"/>
      <c r="LYT123" s="323"/>
      <c r="LYU123" s="323"/>
      <c r="LYV123" s="323"/>
      <c r="LYW123" s="323"/>
      <c r="LYX123" s="323"/>
      <c r="LYY123" s="323"/>
      <c r="LYZ123" s="323"/>
      <c r="LZA123" s="323"/>
      <c r="LZB123" s="323"/>
      <c r="LZC123" s="323"/>
      <c r="LZD123" s="323"/>
      <c r="LZE123" s="323"/>
      <c r="LZF123" s="323"/>
      <c r="LZG123" s="323"/>
      <c r="LZH123" s="323"/>
      <c r="LZI123" s="323"/>
      <c r="LZJ123" s="323"/>
      <c r="LZK123" s="323"/>
      <c r="LZL123" s="323"/>
      <c r="LZM123" s="323"/>
      <c r="LZN123" s="323"/>
      <c r="LZO123" s="323"/>
      <c r="LZP123" s="323"/>
      <c r="LZQ123" s="323"/>
      <c r="LZR123" s="323"/>
      <c r="LZS123" s="323"/>
      <c r="LZT123" s="323"/>
      <c r="LZU123" s="323"/>
      <c r="LZV123" s="323"/>
      <c r="LZW123" s="323"/>
      <c r="LZX123" s="323"/>
      <c r="LZY123" s="323"/>
      <c r="LZZ123" s="323"/>
      <c r="MAA123" s="323"/>
      <c r="MAB123" s="323"/>
      <c r="MAC123" s="323"/>
      <c r="MAD123" s="323"/>
      <c r="MAE123" s="323"/>
      <c r="MAF123" s="323"/>
      <c r="MAG123" s="323"/>
      <c r="MAH123" s="323"/>
      <c r="MAI123" s="323"/>
      <c r="MAJ123" s="323"/>
      <c r="MAK123" s="323"/>
      <c r="MAL123" s="323"/>
      <c r="MAM123" s="323"/>
      <c r="MAN123" s="323"/>
      <c r="MAO123" s="323"/>
      <c r="MAP123" s="323"/>
      <c r="MAQ123" s="323"/>
      <c r="MAR123" s="323"/>
      <c r="MAS123" s="323"/>
      <c r="MAT123" s="323"/>
      <c r="MAU123" s="323"/>
      <c r="MAV123" s="323"/>
      <c r="MAW123" s="323"/>
      <c r="MAX123" s="323"/>
      <c r="MAY123" s="323"/>
      <c r="MAZ123" s="323"/>
      <c r="MBA123" s="323"/>
      <c r="MBB123" s="323"/>
      <c r="MBC123" s="323"/>
      <c r="MBD123" s="323"/>
      <c r="MBE123" s="323"/>
      <c r="MBF123" s="323"/>
      <c r="MBG123" s="323"/>
      <c r="MBH123" s="323"/>
      <c r="MBI123" s="323"/>
      <c r="MBJ123" s="323"/>
      <c r="MBK123" s="323"/>
      <c r="MBL123" s="323"/>
      <c r="MBM123" s="323"/>
      <c r="MBN123" s="323"/>
      <c r="MBO123" s="323"/>
      <c r="MBP123" s="323"/>
      <c r="MBQ123" s="323"/>
      <c r="MBR123" s="323"/>
      <c r="MBS123" s="323"/>
      <c r="MBT123" s="323"/>
      <c r="MBU123" s="323"/>
      <c r="MBV123" s="323"/>
      <c r="MBW123" s="323"/>
      <c r="MBX123" s="323"/>
      <c r="MBY123" s="323"/>
      <c r="MBZ123" s="323"/>
      <c r="MCA123" s="323"/>
      <c r="MCB123" s="323"/>
      <c r="MCC123" s="323"/>
      <c r="MCD123" s="323"/>
      <c r="MCE123" s="323"/>
      <c r="MCF123" s="323"/>
      <c r="MCG123" s="323"/>
      <c r="MCH123" s="323"/>
      <c r="MCI123" s="323"/>
      <c r="MCJ123" s="323"/>
      <c r="MCK123" s="323"/>
      <c r="MCL123" s="323"/>
      <c r="MCM123" s="323"/>
      <c r="MCN123" s="323"/>
      <c r="MCO123" s="323"/>
      <c r="MCP123" s="323"/>
      <c r="MCQ123" s="323"/>
      <c r="MCR123" s="323"/>
      <c r="MCS123" s="323"/>
      <c r="MCT123" s="323"/>
      <c r="MCU123" s="323"/>
      <c r="MCV123" s="323"/>
      <c r="MCW123" s="323"/>
      <c r="MCX123" s="323"/>
      <c r="MCY123" s="323"/>
      <c r="MCZ123" s="323"/>
      <c r="MDA123" s="323"/>
      <c r="MDB123" s="323"/>
      <c r="MDC123" s="323"/>
      <c r="MDD123" s="323"/>
      <c r="MDE123" s="323"/>
      <c r="MDF123" s="323"/>
      <c r="MDG123" s="323"/>
      <c r="MDH123" s="323"/>
      <c r="MDI123" s="323"/>
      <c r="MDJ123" s="323"/>
      <c r="MDK123" s="323"/>
      <c r="MDL123" s="323"/>
      <c r="MDM123" s="323"/>
      <c r="MDN123" s="323"/>
      <c r="MDO123" s="323"/>
      <c r="MDP123" s="323"/>
      <c r="MDQ123" s="323"/>
      <c r="MDR123" s="323"/>
      <c r="MDS123" s="323"/>
      <c r="MDT123" s="323"/>
      <c r="MDU123" s="323"/>
      <c r="MDV123" s="323"/>
      <c r="MDW123" s="323"/>
      <c r="MDX123" s="323"/>
      <c r="MDY123" s="323"/>
      <c r="MDZ123" s="323"/>
      <c r="MEA123" s="323"/>
      <c r="MEB123" s="323"/>
      <c r="MEC123" s="323"/>
      <c r="MED123" s="323"/>
      <c r="MEE123" s="323"/>
      <c r="MEF123" s="323"/>
      <c r="MEG123" s="323"/>
      <c r="MEH123" s="323"/>
      <c r="MEI123" s="323"/>
      <c r="MEJ123" s="323"/>
      <c r="MEK123" s="323"/>
      <c r="MEL123" s="323"/>
      <c r="MEM123" s="323"/>
      <c r="MEN123" s="323"/>
      <c r="MEO123" s="323"/>
      <c r="MEP123" s="323"/>
      <c r="MEQ123" s="323"/>
      <c r="MER123" s="323"/>
      <c r="MES123" s="323"/>
      <c r="MET123" s="323"/>
      <c r="MEU123" s="323"/>
      <c r="MEV123" s="323"/>
      <c r="MEW123" s="323"/>
      <c r="MEX123" s="323"/>
      <c r="MEY123" s="323"/>
      <c r="MEZ123" s="323"/>
      <c r="MFA123" s="323"/>
      <c r="MFB123" s="323"/>
      <c r="MFC123" s="323"/>
      <c r="MFD123" s="323"/>
      <c r="MFE123" s="323"/>
      <c r="MFF123" s="323"/>
      <c r="MFG123" s="323"/>
      <c r="MFH123" s="323"/>
      <c r="MFI123" s="323"/>
      <c r="MFJ123" s="323"/>
      <c r="MFK123" s="323"/>
      <c r="MFL123" s="323"/>
      <c r="MFM123" s="323"/>
      <c r="MFN123" s="323"/>
      <c r="MFO123" s="323"/>
      <c r="MFP123" s="323"/>
      <c r="MFQ123" s="323"/>
      <c r="MFR123" s="323"/>
      <c r="MFS123" s="323"/>
      <c r="MFT123" s="323"/>
      <c r="MFU123" s="323"/>
      <c r="MFV123" s="323"/>
      <c r="MFW123" s="323"/>
      <c r="MFX123" s="323"/>
      <c r="MFY123" s="323"/>
      <c r="MFZ123" s="323"/>
      <c r="MGA123" s="323"/>
      <c r="MGB123" s="323"/>
      <c r="MGC123" s="323"/>
      <c r="MGD123" s="323"/>
      <c r="MGE123" s="323"/>
      <c r="MGF123" s="323"/>
      <c r="MGG123" s="323"/>
      <c r="MGH123" s="323"/>
      <c r="MGI123" s="323"/>
      <c r="MGJ123" s="323"/>
      <c r="MGK123" s="323"/>
      <c r="MGL123" s="323"/>
      <c r="MGM123" s="323"/>
      <c r="MGN123" s="323"/>
      <c r="MGO123" s="323"/>
      <c r="MGP123" s="323"/>
      <c r="MGQ123" s="323"/>
      <c r="MGR123" s="323"/>
      <c r="MGS123" s="323"/>
      <c r="MGT123" s="323"/>
      <c r="MGU123" s="323"/>
      <c r="MGV123" s="323"/>
      <c r="MGW123" s="323"/>
      <c r="MGX123" s="323"/>
      <c r="MGY123" s="323"/>
      <c r="MGZ123" s="323"/>
      <c r="MHA123" s="323"/>
      <c r="MHB123" s="323"/>
      <c r="MHC123" s="323"/>
      <c r="MHD123" s="323"/>
      <c r="MHE123" s="323"/>
      <c r="MHF123" s="323"/>
      <c r="MHG123" s="323"/>
      <c r="MHH123" s="323"/>
      <c r="MHI123" s="323"/>
      <c r="MHJ123" s="323"/>
      <c r="MHK123" s="323"/>
      <c r="MHL123" s="323"/>
      <c r="MHM123" s="323"/>
      <c r="MHN123" s="323"/>
      <c r="MHO123" s="323"/>
      <c r="MHP123" s="323"/>
      <c r="MHQ123" s="323"/>
      <c r="MHR123" s="323"/>
      <c r="MHS123" s="323"/>
      <c r="MHT123" s="323"/>
      <c r="MHU123" s="323"/>
      <c r="MHV123" s="323"/>
      <c r="MHW123" s="323"/>
      <c r="MHX123" s="323"/>
      <c r="MHY123" s="323"/>
      <c r="MHZ123" s="323"/>
      <c r="MIA123" s="323"/>
      <c r="MIB123" s="323"/>
      <c r="MIC123" s="323"/>
      <c r="MID123" s="323"/>
      <c r="MIE123" s="323"/>
      <c r="MIF123" s="323"/>
      <c r="MIG123" s="323"/>
      <c r="MIH123" s="323"/>
      <c r="MII123" s="323"/>
      <c r="MIJ123" s="323"/>
      <c r="MIK123" s="323"/>
      <c r="MIL123" s="323"/>
      <c r="MIM123" s="323"/>
      <c r="MIN123" s="323"/>
      <c r="MIO123" s="323"/>
      <c r="MIP123" s="323"/>
      <c r="MIQ123" s="323"/>
      <c r="MIR123" s="323"/>
      <c r="MIS123" s="323"/>
      <c r="MIT123" s="323"/>
      <c r="MIU123" s="323"/>
      <c r="MIV123" s="323"/>
      <c r="MIW123" s="323"/>
      <c r="MIX123" s="323"/>
      <c r="MIY123" s="323"/>
      <c r="MIZ123" s="323"/>
      <c r="MJA123" s="323"/>
      <c r="MJB123" s="323"/>
      <c r="MJC123" s="323"/>
      <c r="MJD123" s="323"/>
      <c r="MJE123" s="323"/>
      <c r="MJF123" s="323"/>
      <c r="MJG123" s="323"/>
      <c r="MJH123" s="323"/>
      <c r="MJI123" s="323"/>
      <c r="MJJ123" s="323"/>
      <c r="MJK123" s="323"/>
      <c r="MJL123" s="323"/>
      <c r="MJM123" s="323"/>
      <c r="MJN123" s="323"/>
      <c r="MJO123" s="323"/>
      <c r="MJP123" s="323"/>
      <c r="MJQ123" s="323"/>
      <c r="MJR123" s="323"/>
      <c r="MJS123" s="323"/>
      <c r="MJT123" s="323"/>
      <c r="MJU123" s="323"/>
      <c r="MJV123" s="323"/>
      <c r="MJW123" s="323"/>
      <c r="MJX123" s="323"/>
      <c r="MJY123" s="323"/>
      <c r="MJZ123" s="323"/>
      <c r="MKA123" s="323"/>
      <c r="MKB123" s="323"/>
      <c r="MKC123" s="323"/>
      <c r="MKD123" s="323"/>
      <c r="MKE123" s="323"/>
      <c r="MKF123" s="323"/>
      <c r="MKG123" s="323"/>
      <c r="MKH123" s="323"/>
      <c r="MKI123" s="323"/>
      <c r="MKJ123" s="323"/>
      <c r="MKK123" s="323"/>
      <c r="MKL123" s="323"/>
      <c r="MKM123" s="323"/>
      <c r="MKN123" s="323"/>
      <c r="MKO123" s="323"/>
      <c r="MKP123" s="323"/>
      <c r="MKQ123" s="323"/>
      <c r="MKR123" s="323"/>
      <c r="MKS123" s="323"/>
      <c r="MKT123" s="323"/>
      <c r="MKU123" s="323"/>
      <c r="MKV123" s="323"/>
      <c r="MKW123" s="323"/>
      <c r="MKX123" s="323"/>
      <c r="MKY123" s="323"/>
      <c r="MKZ123" s="323"/>
      <c r="MLA123" s="323"/>
      <c r="MLB123" s="323"/>
      <c r="MLC123" s="323"/>
      <c r="MLD123" s="323"/>
      <c r="MLE123" s="323"/>
      <c r="MLF123" s="323"/>
      <c r="MLG123" s="323"/>
      <c r="MLH123" s="323"/>
      <c r="MLI123" s="323"/>
      <c r="MLJ123" s="323"/>
      <c r="MLK123" s="323"/>
      <c r="MLL123" s="323"/>
      <c r="MLM123" s="323"/>
      <c r="MLN123" s="323"/>
      <c r="MLO123" s="323"/>
      <c r="MLP123" s="323"/>
      <c r="MLQ123" s="323"/>
      <c r="MLR123" s="323"/>
      <c r="MLS123" s="323"/>
      <c r="MLT123" s="323"/>
      <c r="MLU123" s="323"/>
      <c r="MLV123" s="323"/>
      <c r="MLW123" s="323"/>
      <c r="MLX123" s="323"/>
      <c r="MLY123" s="323"/>
      <c r="MLZ123" s="323"/>
      <c r="MMA123" s="323"/>
      <c r="MMB123" s="323"/>
      <c r="MMC123" s="323"/>
      <c r="MMD123" s="323"/>
      <c r="MME123" s="323"/>
      <c r="MMF123" s="323"/>
      <c r="MMG123" s="323"/>
      <c r="MMH123" s="323"/>
      <c r="MMI123" s="323"/>
      <c r="MMJ123" s="323"/>
      <c r="MMK123" s="323"/>
      <c r="MML123" s="323"/>
      <c r="MMM123" s="323"/>
      <c r="MMN123" s="323"/>
      <c r="MMO123" s="323"/>
      <c r="MMP123" s="323"/>
      <c r="MMQ123" s="323"/>
      <c r="MMR123" s="323"/>
      <c r="MMS123" s="323"/>
      <c r="MMT123" s="323"/>
      <c r="MMU123" s="323"/>
      <c r="MMV123" s="323"/>
      <c r="MMW123" s="323"/>
      <c r="MMX123" s="323"/>
      <c r="MMY123" s="323"/>
      <c r="MMZ123" s="323"/>
      <c r="MNA123" s="323"/>
      <c r="MNB123" s="323"/>
      <c r="MNC123" s="323"/>
      <c r="MND123" s="323"/>
      <c r="MNE123" s="323"/>
      <c r="MNF123" s="323"/>
      <c r="MNG123" s="323"/>
      <c r="MNH123" s="323"/>
      <c r="MNI123" s="323"/>
      <c r="MNJ123" s="323"/>
      <c r="MNK123" s="323"/>
      <c r="MNL123" s="323"/>
      <c r="MNM123" s="323"/>
      <c r="MNN123" s="323"/>
      <c r="MNO123" s="323"/>
      <c r="MNP123" s="323"/>
      <c r="MNQ123" s="323"/>
      <c r="MNR123" s="323"/>
      <c r="MNS123" s="323"/>
      <c r="MNT123" s="323"/>
      <c r="MNU123" s="323"/>
      <c r="MNV123" s="323"/>
      <c r="MNW123" s="323"/>
      <c r="MNX123" s="323"/>
      <c r="MNY123" s="323"/>
      <c r="MNZ123" s="323"/>
      <c r="MOA123" s="323"/>
      <c r="MOB123" s="323"/>
      <c r="MOC123" s="323"/>
      <c r="MOD123" s="323"/>
      <c r="MOE123" s="323"/>
      <c r="MOF123" s="323"/>
      <c r="MOG123" s="323"/>
      <c r="MOH123" s="323"/>
      <c r="MOI123" s="323"/>
      <c r="MOJ123" s="323"/>
      <c r="MOK123" s="323"/>
      <c r="MOL123" s="323"/>
      <c r="MOM123" s="323"/>
      <c r="MON123" s="323"/>
      <c r="MOO123" s="323"/>
      <c r="MOP123" s="323"/>
      <c r="MOQ123" s="323"/>
      <c r="MOR123" s="323"/>
      <c r="MOS123" s="323"/>
      <c r="MOT123" s="323"/>
      <c r="MOU123" s="323"/>
      <c r="MOV123" s="323"/>
      <c r="MOW123" s="323"/>
      <c r="MOX123" s="323"/>
      <c r="MOY123" s="323"/>
      <c r="MOZ123" s="323"/>
      <c r="MPA123" s="323"/>
      <c r="MPB123" s="323"/>
      <c r="MPC123" s="323"/>
      <c r="MPD123" s="323"/>
      <c r="MPE123" s="323"/>
      <c r="MPF123" s="323"/>
      <c r="MPG123" s="323"/>
      <c r="MPH123" s="323"/>
      <c r="MPI123" s="323"/>
      <c r="MPJ123" s="323"/>
      <c r="MPK123" s="323"/>
      <c r="MPL123" s="323"/>
      <c r="MPM123" s="323"/>
      <c r="MPN123" s="323"/>
      <c r="MPO123" s="323"/>
      <c r="MPP123" s="323"/>
      <c r="MPQ123" s="323"/>
      <c r="MPR123" s="323"/>
      <c r="MPS123" s="323"/>
      <c r="MPT123" s="323"/>
      <c r="MPU123" s="323"/>
      <c r="MPV123" s="323"/>
      <c r="MPW123" s="323"/>
      <c r="MPX123" s="323"/>
      <c r="MPY123" s="323"/>
      <c r="MPZ123" s="323"/>
      <c r="MQA123" s="323"/>
      <c r="MQB123" s="323"/>
      <c r="MQC123" s="323"/>
      <c r="MQD123" s="323"/>
      <c r="MQE123" s="323"/>
      <c r="MQF123" s="323"/>
      <c r="MQG123" s="323"/>
      <c r="MQH123" s="323"/>
      <c r="MQI123" s="323"/>
      <c r="MQJ123" s="323"/>
      <c r="MQK123" s="323"/>
      <c r="MQL123" s="323"/>
      <c r="MQM123" s="323"/>
      <c r="MQN123" s="323"/>
      <c r="MQO123" s="323"/>
      <c r="MQP123" s="323"/>
      <c r="MQQ123" s="323"/>
      <c r="MQR123" s="323"/>
      <c r="MQS123" s="323"/>
      <c r="MQT123" s="323"/>
      <c r="MQU123" s="323"/>
      <c r="MQV123" s="323"/>
      <c r="MQW123" s="323"/>
      <c r="MQX123" s="323"/>
      <c r="MQY123" s="323"/>
      <c r="MQZ123" s="323"/>
      <c r="MRA123" s="323"/>
      <c r="MRB123" s="323"/>
      <c r="MRC123" s="323"/>
      <c r="MRD123" s="323"/>
      <c r="MRE123" s="323"/>
      <c r="MRF123" s="323"/>
      <c r="MRG123" s="323"/>
      <c r="MRH123" s="323"/>
      <c r="MRI123" s="323"/>
      <c r="MRJ123" s="323"/>
      <c r="MRK123" s="323"/>
      <c r="MRL123" s="323"/>
      <c r="MRM123" s="323"/>
      <c r="MRN123" s="323"/>
      <c r="MRO123" s="323"/>
      <c r="MRP123" s="323"/>
      <c r="MRQ123" s="323"/>
      <c r="MRR123" s="323"/>
      <c r="MRS123" s="323"/>
      <c r="MRT123" s="323"/>
      <c r="MRU123" s="323"/>
      <c r="MRV123" s="323"/>
      <c r="MRW123" s="323"/>
      <c r="MRX123" s="323"/>
      <c r="MRY123" s="323"/>
      <c r="MRZ123" s="323"/>
      <c r="MSA123" s="323"/>
      <c r="MSB123" s="323"/>
      <c r="MSC123" s="323"/>
      <c r="MSD123" s="323"/>
      <c r="MSE123" s="323"/>
      <c r="MSF123" s="323"/>
      <c r="MSG123" s="323"/>
      <c r="MSH123" s="323"/>
      <c r="MSI123" s="323"/>
      <c r="MSJ123" s="323"/>
      <c r="MSK123" s="323"/>
      <c r="MSL123" s="323"/>
      <c r="MSM123" s="323"/>
      <c r="MSN123" s="323"/>
      <c r="MSO123" s="323"/>
      <c r="MSP123" s="323"/>
      <c r="MSQ123" s="323"/>
      <c r="MSR123" s="323"/>
      <c r="MSS123" s="323"/>
      <c r="MST123" s="323"/>
      <c r="MSU123" s="323"/>
      <c r="MSV123" s="323"/>
      <c r="MSW123" s="323"/>
      <c r="MSX123" s="323"/>
      <c r="MSY123" s="323"/>
      <c r="MSZ123" s="323"/>
      <c r="MTA123" s="323"/>
      <c r="MTB123" s="323"/>
      <c r="MTC123" s="323"/>
      <c r="MTD123" s="323"/>
      <c r="MTE123" s="323"/>
      <c r="MTF123" s="323"/>
      <c r="MTG123" s="323"/>
      <c r="MTH123" s="323"/>
      <c r="MTI123" s="323"/>
      <c r="MTJ123" s="323"/>
      <c r="MTK123" s="323"/>
      <c r="MTL123" s="323"/>
      <c r="MTM123" s="323"/>
      <c r="MTN123" s="323"/>
      <c r="MTO123" s="323"/>
      <c r="MTP123" s="323"/>
      <c r="MTQ123" s="323"/>
      <c r="MTR123" s="323"/>
      <c r="MTS123" s="323"/>
      <c r="MTT123" s="323"/>
      <c r="MTU123" s="323"/>
      <c r="MTV123" s="323"/>
      <c r="MTW123" s="323"/>
      <c r="MTX123" s="323"/>
      <c r="MTY123" s="323"/>
      <c r="MTZ123" s="323"/>
      <c r="MUA123" s="323"/>
      <c r="MUB123" s="323"/>
      <c r="MUC123" s="323"/>
      <c r="MUD123" s="323"/>
      <c r="MUE123" s="323"/>
      <c r="MUF123" s="323"/>
      <c r="MUG123" s="323"/>
      <c r="MUH123" s="323"/>
      <c r="MUI123" s="323"/>
      <c r="MUJ123" s="323"/>
      <c r="MUK123" s="323"/>
      <c r="MUL123" s="323"/>
      <c r="MUM123" s="323"/>
      <c r="MUN123" s="323"/>
      <c r="MUO123" s="323"/>
      <c r="MUP123" s="323"/>
      <c r="MUQ123" s="323"/>
      <c r="MUR123" s="323"/>
      <c r="MUS123" s="323"/>
      <c r="MUT123" s="323"/>
      <c r="MUU123" s="323"/>
      <c r="MUV123" s="323"/>
      <c r="MUW123" s="323"/>
      <c r="MUX123" s="323"/>
      <c r="MUY123" s="323"/>
      <c r="MUZ123" s="323"/>
      <c r="MVA123" s="323"/>
      <c r="MVB123" s="323"/>
      <c r="MVC123" s="323"/>
      <c r="MVD123" s="323"/>
      <c r="MVE123" s="323"/>
      <c r="MVF123" s="323"/>
      <c r="MVG123" s="323"/>
      <c r="MVH123" s="323"/>
      <c r="MVI123" s="323"/>
      <c r="MVJ123" s="323"/>
      <c r="MVK123" s="323"/>
      <c r="MVL123" s="323"/>
      <c r="MVM123" s="323"/>
      <c r="MVN123" s="323"/>
      <c r="MVO123" s="323"/>
      <c r="MVP123" s="323"/>
      <c r="MVQ123" s="323"/>
      <c r="MVR123" s="323"/>
      <c r="MVS123" s="323"/>
      <c r="MVT123" s="323"/>
      <c r="MVU123" s="323"/>
      <c r="MVV123" s="323"/>
      <c r="MVW123" s="323"/>
      <c r="MVX123" s="323"/>
      <c r="MVY123" s="323"/>
      <c r="MVZ123" s="323"/>
      <c r="MWA123" s="323"/>
      <c r="MWB123" s="323"/>
      <c r="MWC123" s="323"/>
      <c r="MWD123" s="323"/>
      <c r="MWE123" s="323"/>
      <c r="MWF123" s="323"/>
      <c r="MWG123" s="323"/>
      <c r="MWH123" s="323"/>
      <c r="MWI123" s="323"/>
      <c r="MWJ123" s="323"/>
      <c r="MWK123" s="323"/>
      <c r="MWL123" s="323"/>
      <c r="MWM123" s="323"/>
      <c r="MWN123" s="323"/>
      <c r="MWO123" s="323"/>
      <c r="MWP123" s="323"/>
      <c r="MWQ123" s="323"/>
      <c r="MWR123" s="323"/>
      <c r="MWS123" s="323"/>
      <c r="MWT123" s="323"/>
      <c r="MWU123" s="323"/>
      <c r="MWV123" s="323"/>
      <c r="MWW123" s="323"/>
      <c r="MWX123" s="323"/>
      <c r="MWY123" s="323"/>
      <c r="MWZ123" s="323"/>
      <c r="MXA123" s="323"/>
      <c r="MXB123" s="323"/>
      <c r="MXC123" s="323"/>
      <c r="MXD123" s="323"/>
      <c r="MXE123" s="323"/>
      <c r="MXF123" s="323"/>
      <c r="MXG123" s="323"/>
      <c r="MXH123" s="323"/>
      <c r="MXI123" s="323"/>
      <c r="MXJ123" s="323"/>
      <c r="MXK123" s="323"/>
      <c r="MXL123" s="323"/>
      <c r="MXM123" s="323"/>
      <c r="MXN123" s="323"/>
      <c r="MXO123" s="323"/>
      <c r="MXP123" s="323"/>
      <c r="MXQ123" s="323"/>
      <c r="MXR123" s="323"/>
      <c r="MXS123" s="323"/>
      <c r="MXT123" s="323"/>
      <c r="MXU123" s="323"/>
      <c r="MXV123" s="323"/>
      <c r="MXW123" s="323"/>
      <c r="MXX123" s="323"/>
      <c r="MXY123" s="323"/>
      <c r="MXZ123" s="323"/>
      <c r="MYA123" s="323"/>
      <c r="MYB123" s="323"/>
      <c r="MYC123" s="323"/>
      <c r="MYD123" s="323"/>
      <c r="MYE123" s="323"/>
      <c r="MYF123" s="323"/>
      <c r="MYG123" s="323"/>
      <c r="MYH123" s="323"/>
      <c r="MYI123" s="323"/>
      <c r="MYJ123" s="323"/>
      <c r="MYK123" s="323"/>
      <c r="MYL123" s="323"/>
      <c r="MYM123" s="323"/>
      <c r="MYN123" s="323"/>
      <c r="MYO123" s="323"/>
      <c r="MYP123" s="323"/>
      <c r="MYQ123" s="323"/>
      <c r="MYR123" s="323"/>
      <c r="MYS123" s="323"/>
      <c r="MYT123" s="323"/>
      <c r="MYU123" s="323"/>
      <c r="MYV123" s="323"/>
      <c r="MYW123" s="323"/>
      <c r="MYX123" s="323"/>
      <c r="MYY123" s="323"/>
      <c r="MYZ123" s="323"/>
      <c r="MZA123" s="323"/>
      <c r="MZB123" s="323"/>
      <c r="MZC123" s="323"/>
      <c r="MZD123" s="323"/>
      <c r="MZE123" s="323"/>
      <c r="MZF123" s="323"/>
      <c r="MZG123" s="323"/>
      <c r="MZH123" s="323"/>
      <c r="MZI123" s="323"/>
      <c r="MZJ123" s="323"/>
      <c r="MZK123" s="323"/>
      <c r="MZL123" s="323"/>
      <c r="MZM123" s="323"/>
      <c r="MZN123" s="323"/>
      <c r="MZO123" s="323"/>
      <c r="MZP123" s="323"/>
      <c r="MZQ123" s="323"/>
      <c r="MZR123" s="323"/>
      <c r="MZS123" s="323"/>
      <c r="MZT123" s="323"/>
      <c r="MZU123" s="323"/>
      <c r="MZV123" s="323"/>
      <c r="MZW123" s="323"/>
      <c r="MZX123" s="323"/>
      <c r="MZY123" s="323"/>
      <c r="MZZ123" s="323"/>
      <c r="NAA123" s="323"/>
      <c r="NAB123" s="323"/>
      <c r="NAC123" s="323"/>
      <c r="NAD123" s="323"/>
      <c r="NAE123" s="323"/>
      <c r="NAF123" s="323"/>
      <c r="NAG123" s="323"/>
      <c r="NAH123" s="323"/>
      <c r="NAI123" s="323"/>
      <c r="NAJ123" s="323"/>
      <c r="NAK123" s="323"/>
      <c r="NAL123" s="323"/>
      <c r="NAM123" s="323"/>
      <c r="NAN123" s="323"/>
      <c r="NAO123" s="323"/>
      <c r="NAP123" s="323"/>
      <c r="NAQ123" s="323"/>
      <c r="NAR123" s="323"/>
      <c r="NAS123" s="323"/>
      <c r="NAT123" s="323"/>
      <c r="NAU123" s="323"/>
      <c r="NAV123" s="323"/>
      <c r="NAW123" s="323"/>
      <c r="NAX123" s="323"/>
      <c r="NAY123" s="323"/>
      <c r="NAZ123" s="323"/>
      <c r="NBA123" s="323"/>
      <c r="NBB123" s="323"/>
      <c r="NBC123" s="323"/>
      <c r="NBD123" s="323"/>
      <c r="NBE123" s="323"/>
      <c r="NBF123" s="323"/>
      <c r="NBG123" s="323"/>
      <c r="NBH123" s="323"/>
      <c r="NBI123" s="323"/>
      <c r="NBJ123" s="323"/>
      <c r="NBK123" s="323"/>
      <c r="NBL123" s="323"/>
      <c r="NBM123" s="323"/>
      <c r="NBN123" s="323"/>
      <c r="NBO123" s="323"/>
      <c r="NBP123" s="323"/>
      <c r="NBQ123" s="323"/>
      <c r="NBR123" s="323"/>
      <c r="NBS123" s="323"/>
      <c r="NBT123" s="323"/>
      <c r="NBU123" s="323"/>
      <c r="NBV123" s="323"/>
      <c r="NBW123" s="323"/>
      <c r="NBX123" s="323"/>
      <c r="NBY123" s="323"/>
      <c r="NBZ123" s="323"/>
      <c r="NCA123" s="323"/>
      <c r="NCB123" s="323"/>
      <c r="NCC123" s="323"/>
      <c r="NCD123" s="323"/>
      <c r="NCE123" s="323"/>
      <c r="NCF123" s="323"/>
      <c r="NCG123" s="323"/>
      <c r="NCH123" s="323"/>
      <c r="NCI123" s="323"/>
      <c r="NCJ123" s="323"/>
      <c r="NCK123" s="323"/>
      <c r="NCL123" s="323"/>
      <c r="NCM123" s="323"/>
      <c r="NCN123" s="323"/>
      <c r="NCO123" s="323"/>
      <c r="NCP123" s="323"/>
      <c r="NCQ123" s="323"/>
      <c r="NCR123" s="323"/>
      <c r="NCS123" s="323"/>
      <c r="NCT123" s="323"/>
      <c r="NCU123" s="323"/>
      <c r="NCV123" s="323"/>
      <c r="NCW123" s="323"/>
      <c r="NCX123" s="323"/>
      <c r="NCY123" s="323"/>
      <c r="NCZ123" s="323"/>
      <c r="NDA123" s="323"/>
      <c r="NDB123" s="323"/>
      <c r="NDC123" s="323"/>
      <c r="NDD123" s="323"/>
      <c r="NDE123" s="323"/>
      <c r="NDF123" s="323"/>
      <c r="NDG123" s="323"/>
      <c r="NDH123" s="323"/>
      <c r="NDI123" s="323"/>
      <c r="NDJ123" s="323"/>
      <c r="NDK123" s="323"/>
      <c r="NDL123" s="323"/>
      <c r="NDM123" s="323"/>
      <c r="NDN123" s="323"/>
      <c r="NDO123" s="323"/>
      <c r="NDP123" s="323"/>
      <c r="NDQ123" s="323"/>
      <c r="NDR123" s="323"/>
      <c r="NDS123" s="323"/>
      <c r="NDT123" s="323"/>
      <c r="NDU123" s="323"/>
      <c r="NDV123" s="323"/>
      <c r="NDW123" s="323"/>
      <c r="NDX123" s="323"/>
      <c r="NDY123" s="323"/>
      <c r="NDZ123" s="323"/>
      <c r="NEA123" s="323"/>
      <c r="NEB123" s="323"/>
      <c r="NEC123" s="323"/>
      <c r="NED123" s="323"/>
      <c r="NEE123" s="323"/>
      <c r="NEF123" s="323"/>
      <c r="NEG123" s="323"/>
      <c r="NEH123" s="323"/>
      <c r="NEI123" s="323"/>
      <c r="NEJ123" s="323"/>
      <c r="NEK123" s="323"/>
      <c r="NEL123" s="323"/>
      <c r="NEM123" s="323"/>
      <c r="NEN123" s="323"/>
      <c r="NEO123" s="323"/>
      <c r="NEP123" s="323"/>
      <c r="NEQ123" s="323"/>
      <c r="NER123" s="323"/>
      <c r="NES123" s="323"/>
      <c r="NET123" s="323"/>
      <c r="NEU123" s="323"/>
      <c r="NEV123" s="323"/>
      <c r="NEW123" s="323"/>
      <c r="NEX123" s="323"/>
      <c r="NEY123" s="323"/>
      <c r="NEZ123" s="323"/>
      <c r="NFA123" s="323"/>
      <c r="NFB123" s="323"/>
      <c r="NFC123" s="323"/>
      <c r="NFD123" s="323"/>
      <c r="NFE123" s="323"/>
      <c r="NFF123" s="323"/>
      <c r="NFG123" s="323"/>
      <c r="NFH123" s="323"/>
      <c r="NFI123" s="323"/>
      <c r="NFJ123" s="323"/>
      <c r="NFK123" s="323"/>
      <c r="NFL123" s="323"/>
      <c r="NFM123" s="323"/>
      <c r="NFN123" s="323"/>
      <c r="NFO123" s="323"/>
      <c r="NFP123" s="323"/>
      <c r="NFQ123" s="323"/>
      <c r="NFR123" s="323"/>
      <c r="NFS123" s="323"/>
      <c r="NFT123" s="323"/>
      <c r="NFU123" s="323"/>
      <c r="NFV123" s="323"/>
      <c r="NFW123" s="323"/>
      <c r="NFX123" s="323"/>
      <c r="NFY123" s="323"/>
      <c r="NFZ123" s="323"/>
      <c r="NGA123" s="323"/>
      <c r="NGB123" s="323"/>
      <c r="NGC123" s="323"/>
      <c r="NGD123" s="323"/>
      <c r="NGE123" s="323"/>
      <c r="NGF123" s="323"/>
      <c r="NGG123" s="323"/>
      <c r="NGH123" s="323"/>
      <c r="NGI123" s="323"/>
      <c r="NGJ123" s="323"/>
      <c r="NGK123" s="323"/>
      <c r="NGL123" s="323"/>
      <c r="NGM123" s="323"/>
      <c r="NGN123" s="323"/>
      <c r="NGO123" s="323"/>
      <c r="NGP123" s="323"/>
      <c r="NGQ123" s="323"/>
      <c r="NGR123" s="323"/>
      <c r="NGS123" s="323"/>
      <c r="NGT123" s="323"/>
      <c r="NGU123" s="323"/>
      <c r="NGV123" s="323"/>
      <c r="NGW123" s="323"/>
      <c r="NGX123" s="323"/>
      <c r="NGY123" s="323"/>
      <c r="NGZ123" s="323"/>
      <c r="NHA123" s="323"/>
      <c r="NHB123" s="323"/>
      <c r="NHC123" s="323"/>
      <c r="NHD123" s="323"/>
      <c r="NHE123" s="323"/>
      <c r="NHF123" s="323"/>
      <c r="NHG123" s="323"/>
      <c r="NHH123" s="323"/>
      <c r="NHI123" s="323"/>
      <c r="NHJ123" s="323"/>
      <c r="NHK123" s="323"/>
      <c r="NHL123" s="323"/>
      <c r="NHM123" s="323"/>
      <c r="NHN123" s="323"/>
      <c r="NHO123" s="323"/>
      <c r="NHP123" s="323"/>
      <c r="NHQ123" s="323"/>
      <c r="NHR123" s="323"/>
      <c r="NHS123" s="323"/>
      <c r="NHT123" s="323"/>
      <c r="NHU123" s="323"/>
      <c r="NHV123" s="323"/>
      <c r="NHW123" s="323"/>
      <c r="NHX123" s="323"/>
      <c r="NHY123" s="323"/>
      <c r="NHZ123" s="323"/>
      <c r="NIA123" s="323"/>
      <c r="NIB123" s="323"/>
      <c r="NIC123" s="323"/>
      <c r="NID123" s="323"/>
      <c r="NIE123" s="323"/>
      <c r="NIF123" s="323"/>
      <c r="NIG123" s="323"/>
      <c r="NIH123" s="323"/>
      <c r="NII123" s="323"/>
      <c r="NIJ123" s="323"/>
      <c r="NIK123" s="323"/>
      <c r="NIL123" s="323"/>
      <c r="NIM123" s="323"/>
      <c r="NIN123" s="323"/>
      <c r="NIO123" s="323"/>
      <c r="NIP123" s="323"/>
      <c r="NIQ123" s="323"/>
      <c r="NIR123" s="323"/>
      <c r="NIS123" s="323"/>
      <c r="NIT123" s="323"/>
      <c r="NIU123" s="323"/>
      <c r="NIV123" s="323"/>
      <c r="NIW123" s="323"/>
      <c r="NIX123" s="323"/>
      <c r="NIY123" s="323"/>
      <c r="NIZ123" s="323"/>
      <c r="NJA123" s="323"/>
      <c r="NJB123" s="323"/>
      <c r="NJC123" s="323"/>
      <c r="NJD123" s="323"/>
      <c r="NJE123" s="323"/>
      <c r="NJF123" s="323"/>
      <c r="NJG123" s="323"/>
      <c r="NJH123" s="323"/>
      <c r="NJI123" s="323"/>
      <c r="NJJ123" s="323"/>
      <c r="NJK123" s="323"/>
      <c r="NJL123" s="323"/>
      <c r="NJM123" s="323"/>
      <c r="NJN123" s="323"/>
      <c r="NJO123" s="323"/>
      <c r="NJP123" s="323"/>
      <c r="NJQ123" s="323"/>
      <c r="NJR123" s="323"/>
      <c r="NJS123" s="323"/>
      <c r="NJT123" s="323"/>
      <c r="NJU123" s="323"/>
      <c r="NJV123" s="323"/>
      <c r="NJW123" s="323"/>
      <c r="NJX123" s="323"/>
      <c r="NJY123" s="323"/>
      <c r="NJZ123" s="323"/>
      <c r="NKA123" s="323"/>
      <c r="NKB123" s="323"/>
      <c r="NKC123" s="323"/>
      <c r="NKD123" s="323"/>
      <c r="NKE123" s="323"/>
      <c r="NKF123" s="323"/>
      <c r="NKG123" s="323"/>
      <c r="NKH123" s="323"/>
      <c r="NKI123" s="323"/>
      <c r="NKJ123" s="323"/>
      <c r="NKK123" s="323"/>
      <c r="NKL123" s="323"/>
      <c r="NKM123" s="323"/>
      <c r="NKN123" s="323"/>
      <c r="NKO123" s="323"/>
      <c r="NKP123" s="323"/>
      <c r="NKQ123" s="323"/>
      <c r="NKR123" s="323"/>
      <c r="NKS123" s="323"/>
      <c r="NKT123" s="323"/>
      <c r="NKU123" s="323"/>
      <c r="NKV123" s="323"/>
      <c r="NKW123" s="323"/>
      <c r="NKX123" s="323"/>
      <c r="NKY123" s="323"/>
      <c r="NKZ123" s="323"/>
      <c r="NLA123" s="323"/>
      <c r="NLB123" s="323"/>
      <c r="NLC123" s="323"/>
      <c r="NLD123" s="323"/>
      <c r="NLE123" s="323"/>
      <c r="NLF123" s="323"/>
      <c r="NLG123" s="323"/>
      <c r="NLH123" s="323"/>
      <c r="NLI123" s="323"/>
      <c r="NLJ123" s="323"/>
      <c r="NLK123" s="323"/>
      <c r="NLL123" s="323"/>
      <c r="NLM123" s="323"/>
      <c r="NLN123" s="323"/>
      <c r="NLO123" s="323"/>
      <c r="NLP123" s="323"/>
      <c r="NLQ123" s="323"/>
      <c r="NLR123" s="323"/>
      <c r="NLS123" s="323"/>
      <c r="NLT123" s="323"/>
      <c r="NLU123" s="323"/>
      <c r="NLV123" s="323"/>
      <c r="NLW123" s="323"/>
      <c r="NLX123" s="323"/>
      <c r="NLY123" s="323"/>
      <c r="NLZ123" s="323"/>
      <c r="NMA123" s="323"/>
      <c r="NMB123" s="323"/>
      <c r="NMC123" s="323"/>
      <c r="NMD123" s="323"/>
      <c r="NME123" s="323"/>
      <c r="NMF123" s="323"/>
      <c r="NMG123" s="323"/>
      <c r="NMH123" s="323"/>
      <c r="NMI123" s="323"/>
      <c r="NMJ123" s="323"/>
      <c r="NMK123" s="323"/>
      <c r="NML123" s="323"/>
      <c r="NMM123" s="323"/>
      <c r="NMN123" s="323"/>
      <c r="NMO123" s="323"/>
      <c r="NMP123" s="323"/>
      <c r="NMQ123" s="323"/>
      <c r="NMR123" s="323"/>
      <c r="NMS123" s="323"/>
      <c r="NMT123" s="323"/>
      <c r="NMU123" s="323"/>
      <c r="NMV123" s="323"/>
      <c r="NMW123" s="323"/>
      <c r="NMX123" s="323"/>
      <c r="NMY123" s="323"/>
      <c r="NMZ123" s="323"/>
      <c r="NNA123" s="323"/>
      <c r="NNB123" s="323"/>
      <c r="NNC123" s="323"/>
      <c r="NND123" s="323"/>
      <c r="NNE123" s="323"/>
      <c r="NNF123" s="323"/>
      <c r="NNG123" s="323"/>
      <c r="NNH123" s="323"/>
      <c r="NNI123" s="323"/>
      <c r="NNJ123" s="323"/>
      <c r="NNK123" s="323"/>
      <c r="NNL123" s="323"/>
      <c r="NNM123" s="323"/>
      <c r="NNN123" s="323"/>
      <c r="NNO123" s="323"/>
      <c r="NNP123" s="323"/>
      <c r="NNQ123" s="323"/>
      <c r="NNR123" s="323"/>
      <c r="NNS123" s="323"/>
      <c r="NNT123" s="323"/>
      <c r="NNU123" s="323"/>
      <c r="NNV123" s="323"/>
      <c r="NNW123" s="323"/>
      <c r="NNX123" s="323"/>
      <c r="NNY123" s="323"/>
      <c r="NNZ123" s="323"/>
      <c r="NOA123" s="323"/>
      <c r="NOB123" s="323"/>
      <c r="NOC123" s="323"/>
      <c r="NOD123" s="323"/>
      <c r="NOE123" s="323"/>
      <c r="NOF123" s="323"/>
      <c r="NOG123" s="323"/>
      <c r="NOH123" s="323"/>
      <c r="NOI123" s="323"/>
      <c r="NOJ123" s="323"/>
      <c r="NOK123" s="323"/>
      <c r="NOL123" s="323"/>
      <c r="NOM123" s="323"/>
      <c r="NON123" s="323"/>
      <c r="NOO123" s="323"/>
      <c r="NOP123" s="323"/>
      <c r="NOQ123" s="323"/>
      <c r="NOR123" s="323"/>
      <c r="NOS123" s="323"/>
      <c r="NOT123" s="323"/>
      <c r="NOU123" s="323"/>
      <c r="NOV123" s="323"/>
      <c r="NOW123" s="323"/>
      <c r="NOX123" s="323"/>
      <c r="NOY123" s="323"/>
      <c r="NOZ123" s="323"/>
      <c r="NPA123" s="323"/>
      <c r="NPB123" s="323"/>
      <c r="NPC123" s="323"/>
      <c r="NPD123" s="323"/>
      <c r="NPE123" s="323"/>
      <c r="NPF123" s="323"/>
      <c r="NPG123" s="323"/>
      <c r="NPH123" s="323"/>
      <c r="NPI123" s="323"/>
      <c r="NPJ123" s="323"/>
      <c r="NPK123" s="323"/>
      <c r="NPL123" s="323"/>
      <c r="NPM123" s="323"/>
      <c r="NPN123" s="323"/>
      <c r="NPO123" s="323"/>
      <c r="NPP123" s="323"/>
      <c r="NPQ123" s="323"/>
      <c r="NPR123" s="323"/>
      <c r="NPS123" s="323"/>
      <c r="NPT123" s="323"/>
      <c r="NPU123" s="323"/>
      <c r="NPV123" s="323"/>
      <c r="NPW123" s="323"/>
      <c r="NPX123" s="323"/>
      <c r="NPY123" s="323"/>
      <c r="NPZ123" s="323"/>
      <c r="NQA123" s="323"/>
      <c r="NQB123" s="323"/>
      <c r="NQC123" s="323"/>
      <c r="NQD123" s="323"/>
      <c r="NQE123" s="323"/>
      <c r="NQF123" s="323"/>
      <c r="NQG123" s="323"/>
      <c r="NQH123" s="323"/>
      <c r="NQI123" s="323"/>
      <c r="NQJ123" s="323"/>
      <c r="NQK123" s="323"/>
      <c r="NQL123" s="323"/>
      <c r="NQM123" s="323"/>
      <c r="NQN123" s="323"/>
      <c r="NQO123" s="323"/>
      <c r="NQP123" s="323"/>
      <c r="NQQ123" s="323"/>
      <c r="NQR123" s="323"/>
      <c r="NQS123" s="323"/>
      <c r="NQT123" s="323"/>
      <c r="NQU123" s="323"/>
      <c r="NQV123" s="323"/>
      <c r="NQW123" s="323"/>
      <c r="NQX123" s="323"/>
      <c r="NQY123" s="323"/>
      <c r="NQZ123" s="323"/>
      <c r="NRA123" s="323"/>
      <c r="NRB123" s="323"/>
      <c r="NRC123" s="323"/>
      <c r="NRD123" s="323"/>
      <c r="NRE123" s="323"/>
      <c r="NRF123" s="323"/>
      <c r="NRG123" s="323"/>
      <c r="NRH123" s="323"/>
      <c r="NRI123" s="323"/>
      <c r="NRJ123" s="323"/>
      <c r="NRK123" s="323"/>
      <c r="NRL123" s="323"/>
      <c r="NRM123" s="323"/>
      <c r="NRN123" s="323"/>
      <c r="NRO123" s="323"/>
      <c r="NRP123" s="323"/>
      <c r="NRQ123" s="323"/>
      <c r="NRR123" s="323"/>
      <c r="NRS123" s="323"/>
      <c r="NRT123" s="323"/>
      <c r="NRU123" s="323"/>
      <c r="NRV123" s="323"/>
      <c r="NRW123" s="323"/>
      <c r="NRX123" s="323"/>
      <c r="NRY123" s="323"/>
      <c r="NRZ123" s="323"/>
      <c r="NSA123" s="323"/>
      <c r="NSB123" s="323"/>
      <c r="NSC123" s="323"/>
      <c r="NSD123" s="323"/>
      <c r="NSE123" s="323"/>
      <c r="NSF123" s="323"/>
      <c r="NSG123" s="323"/>
      <c r="NSH123" s="323"/>
      <c r="NSI123" s="323"/>
      <c r="NSJ123" s="323"/>
      <c r="NSK123" s="323"/>
      <c r="NSL123" s="323"/>
      <c r="NSM123" s="323"/>
      <c r="NSN123" s="323"/>
      <c r="NSO123" s="323"/>
      <c r="NSP123" s="323"/>
      <c r="NSQ123" s="323"/>
      <c r="NSR123" s="323"/>
      <c r="NSS123" s="323"/>
      <c r="NST123" s="323"/>
      <c r="NSU123" s="323"/>
      <c r="NSV123" s="323"/>
      <c r="NSW123" s="323"/>
      <c r="NSX123" s="323"/>
      <c r="NSY123" s="323"/>
      <c r="NSZ123" s="323"/>
      <c r="NTA123" s="323"/>
      <c r="NTB123" s="323"/>
      <c r="NTC123" s="323"/>
      <c r="NTD123" s="323"/>
      <c r="NTE123" s="323"/>
      <c r="NTF123" s="323"/>
      <c r="NTG123" s="323"/>
      <c r="NTH123" s="323"/>
      <c r="NTI123" s="323"/>
      <c r="NTJ123" s="323"/>
      <c r="NTK123" s="323"/>
      <c r="NTL123" s="323"/>
      <c r="NTM123" s="323"/>
      <c r="NTN123" s="323"/>
      <c r="NTO123" s="323"/>
      <c r="NTP123" s="323"/>
      <c r="NTQ123" s="323"/>
      <c r="NTR123" s="323"/>
      <c r="NTS123" s="323"/>
      <c r="NTT123" s="323"/>
      <c r="NTU123" s="323"/>
      <c r="NTV123" s="323"/>
      <c r="NTW123" s="323"/>
      <c r="NTX123" s="323"/>
      <c r="NTY123" s="323"/>
      <c r="NTZ123" s="323"/>
      <c r="NUA123" s="323"/>
      <c r="NUB123" s="323"/>
      <c r="NUC123" s="323"/>
      <c r="NUD123" s="323"/>
      <c r="NUE123" s="323"/>
      <c r="NUF123" s="323"/>
      <c r="NUG123" s="323"/>
      <c r="NUH123" s="323"/>
      <c r="NUI123" s="323"/>
      <c r="NUJ123" s="323"/>
      <c r="NUK123" s="323"/>
      <c r="NUL123" s="323"/>
      <c r="NUM123" s="323"/>
      <c r="NUN123" s="323"/>
      <c r="NUO123" s="323"/>
      <c r="NUP123" s="323"/>
      <c r="NUQ123" s="323"/>
      <c r="NUR123" s="323"/>
      <c r="NUS123" s="323"/>
      <c r="NUT123" s="323"/>
      <c r="NUU123" s="323"/>
      <c r="NUV123" s="323"/>
      <c r="NUW123" s="323"/>
      <c r="NUX123" s="323"/>
      <c r="NUY123" s="323"/>
      <c r="NUZ123" s="323"/>
      <c r="NVA123" s="323"/>
      <c r="NVB123" s="323"/>
      <c r="NVC123" s="323"/>
      <c r="NVD123" s="323"/>
      <c r="NVE123" s="323"/>
      <c r="NVF123" s="323"/>
      <c r="NVG123" s="323"/>
      <c r="NVH123" s="323"/>
      <c r="NVI123" s="323"/>
      <c r="NVJ123" s="323"/>
      <c r="NVK123" s="323"/>
      <c r="NVL123" s="323"/>
      <c r="NVM123" s="323"/>
      <c r="NVN123" s="323"/>
      <c r="NVO123" s="323"/>
      <c r="NVP123" s="323"/>
      <c r="NVQ123" s="323"/>
      <c r="NVR123" s="323"/>
      <c r="NVS123" s="323"/>
      <c r="NVT123" s="323"/>
      <c r="NVU123" s="323"/>
      <c r="NVV123" s="323"/>
      <c r="NVW123" s="323"/>
      <c r="NVX123" s="323"/>
      <c r="NVY123" s="323"/>
      <c r="NVZ123" s="323"/>
      <c r="NWA123" s="323"/>
      <c r="NWB123" s="323"/>
      <c r="NWC123" s="323"/>
      <c r="NWD123" s="323"/>
      <c r="NWE123" s="323"/>
      <c r="NWF123" s="323"/>
      <c r="NWG123" s="323"/>
      <c r="NWH123" s="323"/>
      <c r="NWI123" s="323"/>
      <c r="NWJ123" s="323"/>
      <c r="NWK123" s="323"/>
      <c r="NWL123" s="323"/>
      <c r="NWM123" s="323"/>
      <c r="NWN123" s="323"/>
      <c r="NWO123" s="323"/>
      <c r="NWP123" s="323"/>
      <c r="NWQ123" s="323"/>
      <c r="NWR123" s="323"/>
      <c r="NWS123" s="323"/>
      <c r="NWT123" s="323"/>
      <c r="NWU123" s="323"/>
      <c r="NWV123" s="323"/>
      <c r="NWW123" s="323"/>
      <c r="NWX123" s="323"/>
      <c r="NWY123" s="323"/>
      <c r="NWZ123" s="323"/>
      <c r="NXA123" s="323"/>
      <c r="NXB123" s="323"/>
      <c r="NXC123" s="323"/>
      <c r="NXD123" s="323"/>
      <c r="NXE123" s="323"/>
      <c r="NXF123" s="323"/>
      <c r="NXG123" s="323"/>
      <c r="NXH123" s="323"/>
      <c r="NXI123" s="323"/>
      <c r="NXJ123" s="323"/>
      <c r="NXK123" s="323"/>
      <c r="NXL123" s="323"/>
      <c r="NXM123" s="323"/>
      <c r="NXN123" s="323"/>
      <c r="NXO123" s="323"/>
      <c r="NXP123" s="323"/>
      <c r="NXQ123" s="323"/>
      <c r="NXR123" s="323"/>
      <c r="NXS123" s="323"/>
      <c r="NXT123" s="323"/>
      <c r="NXU123" s="323"/>
      <c r="NXV123" s="323"/>
      <c r="NXW123" s="323"/>
      <c r="NXX123" s="323"/>
      <c r="NXY123" s="323"/>
      <c r="NXZ123" s="323"/>
      <c r="NYA123" s="323"/>
      <c r="NYB123" s="323"/>
      <c r="NYC123" s="323"/>
      <c r="NYD123" s="323"/>
      <c r="NYE123" s="323"/>
      <c r="NYF123" s="323"/>
      <c r="NYG123" s="323"/>
      <c r="NYH123" s="323"/>
      <c r="NYI123" s="323"/>
      <c r="NYJ123" s="323"/>
      <c r="NYK123" s="323"/>
      <c r="NYL123" s="323"/>
      <c r="NYM123" s="323"/>
      <c r="NYN123" s="323"/>
      <c r="NYO123" s="323"/>
      <c r="NYP123" s="323"/>
      <c r="NYQ123" s="323"/>
      <c r="NYR123" s="323"/>
      <c r="NYS123" s="323"/>
      <c r="NYT123" s="323"/>
      <c r="NYU123" s="323"/>
      <c r="NYV123" s="323"/>
      <c r="NYW123" s="323"/>
      <c r="NYX123" s="323"/>
      <c r="NYY123" s="323"/>
      <c r="NYZ123" s="323"/>
      <c r="NZA123" s="323"/>
      <c r="NZB123" s="323"/>
      <c r="NZC123" s="323"/>
      <c r="NZD123" s="323"/>
      <c r="NZE123" s="323"/>
      <c r="NZF123" s="323"/>
      <c r="NZG123" s="323"/>
      <c r="NZH123" s="323"/>
      <c r="NZI123" s="323"/>
      <c r="NZJ123" s="323"/>
      <c r="NZK123" s="323"/>
      <c r="NZL123" s="323"/>
      <c r="NZM123" s="323"/>
      <c r="NZN123" s="323"/>
      <c r="NZO123" s="323"/>
      <c r="NZP123" s="323"/>
      <c r="NZQ123" s="323"/>
      <c r="NZR123" s="323"/>
      <c r="NZS123" s="323"/>
      <c r="NZT123" s="323"/>
      <c r="NZU123" s="323"/>
      <c r="NZV123" s="323"/>
      <c r="NZW123" s="323"/>
      <c r="NZX123" s="323"/>
      <c r="NZY123" s="323"/>
      <c r="NZZ123" s="323"/>
      <c r="OAA123" s="323"/>
      <c r="OAB123" s="323"/>
      <c r="OAC123" s="323"/>
      <c r="OAD123" s="323"/>
      <c r="OAE123" s="323"/>
      <c r="OAF123" s="323"/>
      <c r="OAG123" s="323"/>
      <c r="OAH123" s="323"/>
      <c r="OAI123" s="323"/>
      <c r="OAJ123" s="323"/>
      <c r="OAK123" s="323"/>
      <c r="OAL123" s="323"/>
      <c r="OAM123" s="323"/>
      <c r="OAN123" s="323"/>
      <c r="OAO123" s="323"/>
      <c r="OAP123" s="323"/>
      <c r="OAQ123" s="323"/>
      <c r="OAR123" s="323"/>
      <c r="OAS123" s="323"/>
      <c r="OAT123" s="323"/>
      <c r="OAU123" s="323"/>
      <c r="OAV123" s="323"/>
      <c r="OAW123" s="323"/>
      <c r="OAX123" s="323"/>
      <c r="OAY123" s="323"/>
      <c r="OAZ123" s="323"/>
      <c r="OBA123" s="323"/>
      <c r="OBB123" s="323"/>
      <c r="OBC123" s="323"/>
      <c r="OBD123" s="323"/>
      <c r="OBE123" s="323"/>
      <c r="OBF123" s="323"/>
      <c r="OBG123" s="323"/>
      <c r="OBH123" s="323"/>
      <c r="OBI123" s="323"/>
      <c r="OBJ123" s="323"/>
      <c r="OBK123" s="323"/>
      <c r="OBL123" s="323"/>
      <c r="OBM123" s="323"/>
      <c r="OBN123" s="323"/>
      <c r="OBO123" s="323"/>
      <c r="OBP123" s="323"/>
      <c r="OBQ123" s="323"/>
      <c r="OBR123" s="323"/>
      <c r="OBS123" s="323"/>
      <c r="OBT123" s="323"/>
      <c r="OBU123" s="323"/>
      <c r="OBV123" s="323"/>
      <c r="OBW123" s="323"/>
      <c r="OBX123" s="323"/>
      <c r="OBY123" s="323"/>
      <c r="OBZ123" s="323"/>
      <c r="OCA123" s="323"/>
      <c r="OCB123" s="323"/>
      <c r="OCC123" s="323"/>
      <c r="OCD123" s="323"/>
      <c r="OCE123" s="323"/>
      <c r="OCF123" s="323"/>
      <c r="OCG123" s="323"/>
      <c r="OCH123" s="323"/>
      <c r="OCI123" s="323"/>
      <c r="OCJ123" s="323"/>
      <c r="OCK123" s="323"/>
      <c r="OCL123" s="323"/>
      <c r="OCM123" s="323"/>
      <c r="OCN123" s="323"/>
      <c r="OCO123" s="323"/>
      <c r="OCP123" s="323"/>
      <c r="OCQ123" s="323"/>
      <c r="OCR123" s="323"/>
      <c r="OCS123" s="323"/>
      <c r="OCT123" s="323"/>
      <c r="OCU123" s="323"/>
      <c r="OCV123" s="323"/>
      <c r="OCW123" s="323"/>
      <c r="OCX123" s="323"/>
      <c r="OCY123" s="323"/>
      <c r="OCZ123" s="323"/>
      <c r="ODA123" s="323"/>
      <c r="ODB123" s="323"/>
      <c r="ODC123" s="323"/>
      <c r="ODD123" s="323"/>
      <c r="ODE123" s="323"/>
      <c r="ODF123" s="323"/>
      <c r="ODG123" s="323"/>
      <c r="ODH123" s="323"/>
      <c r="ODI123" s="323"/>
      <c r="ODJ123" s="323"/>
      <c r="ODK123" s="323"/>
      <c r="ODL123" s="323"/>
      <c r="ODM123" s="323"/>
      <c r="ODN123" s="323"/>
      <c r="ODO123" s="323"/>
      <c r="ODP123" s="323"/>
      <c r="ODQ123" s="323"/>
      <c r="ODR123" s="323"/>
      <c r="ODS123" s="323"/>
      <c r="ODT123" s="323"/>
      <c r="ODU123" s="323"/>
      <c r="ODV123" s="323"/>
      <c r="ODW123" s="323"/>
      <c r="ODX123" s="323"/>
      <c r="ODY123" s="323"/>
      <c r="ODZ123" s="323"/>
      <c r="OEA123" s="323"/>
      <c r="OEB123" s="323"/>
      <c r="OEC123" s="323"/>
      <c r="OED123" s="323"/>
      <c r="OEE123" s="323"/>
      <c r="OEF123" s="323"/>
      <c r="OEG123" s="323"/>
      <c r="OEH123" s="323"/>
      <c r="OEI123" s="323"/>
      <c r="OEJ123" s="323"/>
      <c r="OEK123" s="323"/>
      <c r="OEL123" s="323"/>
      <c r="OEM123" s="323"/>
      <c r="OEN123" s="323"/>
      <c r="OEO123" s="323"/>
      <c r="OEP123" s="323"/>
      <c r="OEQ123" s="323"/>
      <c r="OER123" s="323"/>
      <c r="OES123" s="323"/>
      <c r="OET123" s="323"/>
      <c r="OEU123" s="323"/>
      <c r="OEV123" s="323"/>
      <c r="OEW123" s="323"/>
      <c r="OEX123" s="323"/>
      <c r="OEY123" s="323"/>
      <c r="OEZ123" s="323"/>
      <c r="OFA123" s="323"/>
      <c r="OFB123" s="323"/>
      <c r="OFC123" s="323"/>
      <c r="OFD123" s="323"/>
      <c r="OFE123" s="323"/>
      <c r="OFF123" s="323"/>
      <c r="OFG123" s="323"/>
      <c r="OFH123" s="323"/>
      <c r="OFI123" s="323"/>
      <c r="OFJ123" s="323"/>
      <c r="OFK123" s="323"/>
      <c r="OFL123" s="323"/>
      <c r="OFM123" s="323"/>
      <c r="OFN123" s="323"/>
      <c r="OFO123" s="323"/>
      <c r="OFP123" s="323"/>
      <c r="OFQ123" s="323"/>
      <c r="OFR123" s="323"/>
      <c r="OFS123" s="323"/>
      <c r="OFT123" s="323"/>
      <c r="OFU123" s="323"/>
      <c r="OFV123" s="323"/>
      <c r="OFW123" s="323"/>
      <c r="OFX123" s="323"/>
      <c r="OFY123" s="323"/>
      <c r="OFZ123" s="323"/>
      <c r="OGA123" s="323"/>
      <c r="OGB123" s="323"/>
      <c r="OGC123" s="323"/>
      <c r="OGD123" s="323"/>
      <c r="OGE123" s="323"/>
      <c r="OGF123" s="323"/>
      <c r="OGG123" s="323"/>
      <c r="OGH123" s="323"/>
      <c r="OGI123" s="323"/>
      <c r="OGJ123" s="323"/>
      <c r="OGK123" s="323"/>
      <c r="OGL123" s="323"/>
      <c r="OGM123" s="323"/>
      <c r="OGN123" s="323"/>
      <c r="OGO123" s="323"/>
      <c r="OGP123" s="323"/>
      <c r="OGQ123" s="323"/>
      <c r="OGR123" s="323"/>
      <c r="OGS123" s="323"/>
      <c r="OGT123" s="323"/>
      <c r="OGU123" s="323"/>
      <c r="OGV123" s="323"/>
      <c r="OGW123" s="323"/>
      <c r="OGX123" s="323"/>
      <c r="OGY123" s="323"/>
      <c r="OGZ123" s="323"/>
      <c r="OHA123" s="323"/>
      <c r="OHB123" s="323"/>
      <c r="OHC123" s="323"/>
      <c r="OHD123" s="323"/>
      <c r="OHE123" s="323"/>
      <c r="OHF123" s="323"/>
      <c r="OHG123" s="323"/>
      <c r="OHH123" s="323"/>
      <c r="OHI123" s="323"/>
      <c r="OHJ123" s="323"/>
      <c r="OHK123" s="323"/>
      <c r="OHL123" s="323"/>
      <c r="OHM123" s="323"/>
      <c r="OHN123" s="323"/>
      <c r="OHO123" s="323"/>
      <c r="OHP123" s="323"/>
      <c r="OHQ123" s="323"/>
      <c r="OHR123" s="323"/>
      <c r="OHS123" s="323"/>
      <c r="OHT123" s="323"/>
      <c r="OHU123" s="323"/>
      <c r="OHV123" s="323"/>
      <c r="OHW123" s="323"/>
      <c r="OHX123" s="323"/>
      <c r="OHY123" s="323"/>
      <c r="OHZ123" s="323"/>
      <c r="OIA123" s="323"/>
      <c r="OIB123" s="323"/>
      <c r="OIC123" s="323"/>
      <c r="OID123" s="323"/>
      <c r="OIE123" s="323"/>
      <c r="OIF123" s="323"/>
      <c r="OIG123" s="323"/>
      <c r="OIH123" s="323"/>
      <c r="OII123" s="323"/>
      <c r="OIJ123" s="323"/>
      <c r="OIK123" s="323"/>
      <c r="OIL123" s="323"/>
      <c r="OIM123" s="323"/>
      <c r="OIN123" s="323"/>
      <c r="OIO123" s="323"/>
      <c r="OIP123" s="323"/>
      <c r="OIQ123" s="323"/>
      <c r="OIR123" s="323"/>
      <c r="OIS123" s="323"/>
      <c r="OIT123" s="323"/>
      <c r="OIU123" s="323"/>
      <c r="OIV123" s="323"/>
      <c r="OIW123" s="323"/>
      <c r="OIX123" s="323"/>
      <c r="OIY123" s="323"/>
      <c r="OIZ123" s="323"/>
      <c r="OJA123" s="323"/>
      <c r="OJB123" s="323"/>
      <c r="OJC123" s="323"/>
      <c r="OJD123" s="323"/>
      <c r="OJE123" s="323"/>
      <c r="OJF123" s="323"/>
      <c r="OJG123" s="323"/>
      <c r="OJH123" s="323"/>
      <c r="OJI123" s="323"/>
      <c r="OJJ123" s="323"/>
      <c r="OJK123" s="323"/>
      <c r="OJL123" s="323"/>
      <c r="OJM123" s="323"/>
      <c r="OJN123" s="323"/>
      <c r="OJO123" s="323"/>
      <c r="OJP123" s="323"/>
      <c r="OJQ123" s="323"/>
      <c r="OJR123" s="323"/>
      <c r="OJS123" s="323"/>
      <c r="OJT123" s="323"/>
      <c r="OJU123" s="323"/>
      <c r="OJV123" s="323"/>
      <c r="OJW123" s="323"/>
      <c r="OJX123" s="323"/>
      <c r="OJY123" s="323"/>
      <c r="OJZ123" s="323"/>
      <c r="OKA123" s="323"/>
      <c r="OKB123" s="323"/>
      <c r="OKC123" s="323"/>
      <c r="OKD123" s="323"/>
      <c r="OKE123" s="323"/>
      <c r="OKF123" s="323"/>
      <c r="OKG123" s="323"/>
      <c r="OKH123" s="323"/>
      <c r="OKI123" s="323"/>
      <c r="OKJ123" s="323"/>
      <c r="OKK123" s="323"/>
      <c r="OKL123" s="323"/>
      <c r="OKM123" s="323"/>
      <c r="OKN123" s="323"/>
      <c r="OKO123" s="323"/>
      <c r="OKP123" s="323"/>
      <c r="OKQ123" s="323"/>
      <c r="OKR123" s="323"/>
      <c r="OKS123" s="323"/>
      <c r="OKT123" s="323"/>
      <c r="OKU123" s="323"/>
      <c r="OKV123" s="323"/>
      <c r="OKW123" s="323"/>
      <c r="OKX123" s="323"/>
      <c r="OKY123" s="323"/>
      <c r="OKZ123" s="323"/>
      <c r="OLA123" s="323"/>
      <c r="OLB123" s="323"/>
      <c r="OLC123" s="323"/>
      <c r="OLD123" s="323"/>
      <c r="OLE123" s="323"/>
      <c r="OLF123" s="323"/>
      <c r="OLG123" s="323"/>
      <c r="OLH123" s="323"/>
      <c r="OLI123" s="323"/>
      <c r="OLJ123" s="323"/>
      <c r="OLK123" s="323"/>
      <c r="OLL123" s="323"/>
      <c r="OLM123" s="323"/>
      <c r="OLN123" s="323"/>
      <c r="OLO123" s="323"/>
      <c r="OLP123" s="323"/>
      <c r="OLQ123" s="323"/>
      <c r="OLR123" s="323"/>
      <c r="OLS123" s="323"/>
      <c r="OLT123" s="323"/>
      <c r="OLU123" s="323"/>
      <c r="OLV123" s="323"/>
      <c r="OLW123" s="323"/>
      <c r="OLX123" s="323"/>
      <c r="OLY123" s="323"/>
      <c r="OLZ123" s="323"/>
      <c r="OMA123" s="323"/>
      <c r="OMB123" s="323"/>
      <c r="OMC123" s="323"/>
      <c r="OMD123" s="323"/>
      <c r="OME123" s="323"/>
      <c r="OMF123" s="323"/>
      <c r="OMG123" s="323"/>
      <c r="OMH123" s="323"/>
      <c r="OMI123" s="323"/>
      <c r="OMJ123" s="323"/>
      <c r="OMK123" s="323"/>
      <c r="OML123" s="323"/>
      <c r="OMM123" s="323"/>
      <c r="OMN123" s="323"/>
      <c r="OMO123" s="323"/>
      <c r="OMP123" s="323"/>
      <c r="OMQ123" s="323"/>
      <c r="OMR123" s="323"/>
      <c r="OMS123" s="323"/>
      <c r="OMT123" s="323"/>
      <c r="OMU123" s="323"/>
      <c r="OMV123" s="323"/>
      <c r="OMW123" s="323"/>
      <c r="OMX123" s="323"/>
      <c r="OMY123" s="323"/>
      <c r="OMZ123" s="323"/>
      <c r="ONA123" s="323"/>
      <c r="ONB123" s="323"/>
      <c r="ONC123" s="323"/>
      <c r="OND123" s="323"/>
      <c r="ONE123" s="323"/>
      <c r="ONF123" s="323"/>
      <c r="ONG123" s="323"/>
      <c r="ONH123" s="323"/>
      <c r="ONI123" s="323"/>
      <c r="ONJ123" s="323"/>
      <c r="ONK123" s="323"/>
      <c r="ONL123" s="323"/>
      <c r="ONM123" s="323"/>
      <c r="ONN123" s="323"/>
      <c r="ONO123" s="323"/>
      <c r="ONP123" s="323"/>
      <c r="ONQ123" s="323"/>
      <c r="ONR123" s="323"/>
      <c r="ONS123" s="323"/>
      <c r="ONT123" s="323"/>
      <c r="ONU123" s="323"/>
      <c r="ONV123" s="323"/>
      <c r="ONW123" s="323"/>
      <c r="ONX123" s="323"/>
      <c r="ONY123" s="323"/>
      <c r="ONZ123" s="323"/>
      <c r="OOA123" s="323"/>
      <c r="OOB123" s="323"/>
      <c r="OOC123" s="323"/>
      <c r="OOD123" s="323"/>
      <c r="OOE123" s="323"/>
      <c r="OOF123" s="323"/>
      <c r="OOG123" s="323"/>
      <c r="OOH123" s="323"/>
      <c r="OOI123" s="323"/>
      <c r="OOJ123" s="323"/>
      <c r="OOK123" s="323"/>
      <c r="OOL123" s="323"/>
      <c r="OOM123" s="323"/>
      <c r="OON123" s="323"/>
      <c r="OOO123" s="323"/>
      <c r="OOP123" s="323"/>
      <c r="OOQ123" s="323"/>
      <c r="OOR123" s="323"/>
      <c r="OOS123" s="323"/>
      <c r="OOT123" s="323"/>
      <c r="OOU123" s="323"/>
      <c r="OOV123" s="323"/>
      <c r="OOW123" s="323"/>
      <c r="OOX123" s="323"/>
      <c r="OOY123" s="323"/>
      <c r="OOZ123" s="323"/>
      <c r="OPA123" s="323"/>
      <c r="OPB123" s="323"/>
      <c r="OPC123" s="323"/>
      <c r="OPD123" s="323"/>
      <c r="OPE123" s="323"/>
      <c r="OPF123" s="323"/>
      <c r="OPG123" s="323"/>
      <c r="OPH123" s="323"/>
      <c r="OPI123" s="323"/>
      <c r="OPJ123" s="323"/>
      <c r="OPK123" s="323"/>
      <c r="OPL123" s="323"/>
      <c r="OPM123" s="323"/>
      <c r="OPN123" s="323"/>
      <c r="OPO123" s="323"/>
      <c r="OPP123" s="323"/>
      <c r="OPQ123" s="323"/>
      <c r="OPR123" s="323"/>
      <c r="OPS123" s="323"/>
      <c r="OPT123" s="323"/>
      <c r="OPU123" s="323"/>
      <c r="OPV123" s="323"/>
      <c r="OPW123" s="323"/>
      <c r="OPX123" s="323"/>
      <c r="OPY123" s="323"/>
      <c r="OPZ123" s="323"/>
      <c r="OQA123" s="323"/>
      <c r="OQB123" s="323"/>
      <c r="OQC123" s="323"/>
      <c r="OQD123" s="323"/>
      <c r="OQE123" s="323"/>
      <c r="OQF123" s="323"/>
      <c r="OQG123" s="323"/>
      <c r="OQH123" s="323"/>
      <c r="OQI123" s="323"/>
      <c r="OQJ123" s="323"/>
      <c r="OQK123" s="323"/>
      <c r="OQL123" s="323"/>
      <c r="OQM123" s="323"/>
      <c r="OQN123" s="323"/>
      <c r="OQO123" s="323"/>
      <c r="OQP123" s="323"/>
      <c r="OQQ123" s="323"/>
      <c r="OQR123" s="323"/>
      <c r="OQS123" s="323"/>
      <c r="OQT123" s="323"/>
      <c r="OQU123" s="323"/>
      <c r="OQV123" s="323"/>
      <c r="OQW123" s="323"/>
      <c r="OQX123" s="323"/>
      <c r="OQY123" s="323"/>
      <c r="OQZ123" s="323"/>
      <c r="ORA123" s="323"/>
      <c r="ORB123" s="323"/>
      <c r="ORC123" s="323"/>
      <c r="ORD123" s="323"/>
      <c r="ORE123" s="323"/>
      <c r="ORF123" s="323"/>
      <c r="ORG123" s="323"/>
      <c r="ORH123" s="323"/>
      <c r="ORI123" s="323"/>
      <c r="ORJ123" s="323"/>
      <c r="ORK123" s="323"/>
      <c r="ORL123" s="323"/>
      <c r="ORM123" s="323"/>
      <c r="ORN123" s="323"/>
      <c r="ORO123" s="323"/>
      <c r="ORP123" s="323"/>
      <c r="ORQ123" s="323"/>
      <c r="ORR123" s="323"/>
      <c r="ORS123" s="323"/>
      <c r="ORT123" s="323"/>
      <c r="ORU123" s="323"/>
      <c r="ORV123" s="323"/>
      <c r="ORW123" s="323"/>
      <c r="ORX123" s="323"/>
      <c r="ORY123" s="323"/>
      <c r="ORZ123" s="323"/>
      <c r="OSA123" s="323"/>
      <c r="OSB123" s="323"/>
      <c r="OSC123" s="323"/>
      <c r="OSD123" s="323"/>
      <c r="OSE123" s="323"/>
      <c r="OSF123" s="323"/>
      <c r="OSG123" s="323"/>
      <c r="OSH123" s="323"/>
      <c r="OSI123" s="323"/>
      <c r="OSJ123" s="323"/>
      <c r="OSK123" s="323"/>
      <c r="OSL123" s="323"/>
      <c r="OSM123" s="323"/>
      <c r="OSN123" s="323"/>
      <c r="OSO123" s="323"/>
      <c r="OSP123" s="323"/>
      <c r="OSQ123" s="323"/>
      <c r="OSR123" s="323"/>
      <c r="OSS123" s="323"/>
      <c r="OST123" s="323"/>
      <c r="OSU123" s="323"/>
      <c r="OSV123" s="323"/>
      <c r="OSW123" s="323"/>
      <c r="OSX123" s="323"/>
      <c r="OSY123" s="323"/>
      <c r="OSZ123" s="323"/>
      <c r="OTA123" s="323"/>
      <c r="OTB123" s="323"/>
      <c r="OTC123" s="323"/>
      <c r="OTD123" s="323"/>
      <c r="OTE123" s="323"/>
      <c r="OTF123" s="323"/>
      <c r="OTG123" s="323"/>
      <c r="OTH123" s="323"/>
      <c r="OTI123" s="323"/>
      <c r="OTJ123" s="323"/>
      <c r="OTK123" s="323"/>
      <c r="OTL123" s="323"/>
      <c r="OTM123" s="323"/>
      <c r="OTN123" s="323"/>
      <c r="OTO123" s="323"/>
      <c r="OTP123" s="323"/>
      <c r="OTQ123" s="323"/>
      <c r="OTR123" s="323"/>
      <c r="OTS123" s="323"/>
      <c r="OTT123" s="323"/>
      <c r="OTU123" s="323"/>
      <c r="OTV123" s="323"/>
      <c r="OTW123" s="323"/>
      <c r="OTX123" s="323"/>
      <c r="OTY123" s="323"/>
      <c r="OTZ123" s="323"/>
      <c r="OUA123" s="323"/>
      <c r="OUB123" s="323"/>
      <c r="OUC123" s="323"/>
      <c r="OUD123" s="323"/>
      <c r="OUE123" s="323"/>
      <c r="OUF123" s="323"/>
      <c r="OUG123" s="323"/>
      <c r="OUH123" s="323"/>
      <c r="OUI123" s="323"/>
      <c r="OUJ123" s="323"/>
      <c r="OUK123" s="323"/>
      <c r="OUL123" s="323"/>
      <c r="OUM123" s="323"/>
      <c r="OUN123" s="323"/>
      <c r="OUO123" s="323"/>
      <c r="OUP123" s="323"/>
      <c r="OUQ123" s="323"/>
      <c r="OUR123" s="323"/>
      <c r="OUS123" s="323"/>
      <c r="OUT123" s="323"/>
      <c r="OUU123" s="323"/>
      <c r="OUV123" s="323"/>
      <c r="OUW123" s="323"/>
      <c r="OUX123" s="323"/>
      <c r="OUY123" s="323"/>
      <c r="OUZ123" s="323"/>
      <c r="OVA123" s="323"/>
      <c r="OVB123" s="323"/>
      <c r="OVC123" s="323"/>
      <c r="OVD123" s="323"/>
      <c r="OVE123" s="323"/>
      <c r="OVF123" s="323"/>
      <c r="OVG123" s="323"/>
      <c r="OVH123" s="323"/>
      <c r="OVI123" s="323"/>
      <c r="OVJ123" s="323"/>
      <c r="OVK123" s="323"/>
      <c r="OVL123" s="323"/>
      <c r="OVM123" s="323"/>
      <c r="OVN123" s="323"/>
      <c r="OVO123" s="323"/>
      <c r="OVP123" s="323"/>
      <c r="OVQ123" s="323"/>
      <c r="OVR123" s="323"/>
      <c r="OVS123" s="323"/>
      <c r="OVT123" s="323"/>
      <c r="OVU123" s="323"/>
      <c r="OVV123" s="323"/>
      <c r="OVW123" s="323"/>
      <c r="OVX123" s="323"/>
      <c r="OVY123" s="323"/>
      <c r="OVZ123" s="323"/>
      <c r="OWA123" s="323"/>
      <c r="OWB123" s="323"/>
      <c r="OWC123" s="323"/>
      <c r="OWD123" s="323"/>
      <c r="OWE123" s="323"/>
      <c r="OWF123" s="323"/>
      <c r="OWG123" s="323"/>
      <c r="OWH123" s="323"/>
      <c r="OWI123" s="323"/>
      <c r="OWJ123" s="323"/>
      <c r="OWK123" s="323"/>
      <c r="OWL123" s="323"/>
      <c r="OWM123" s="323"/>
      <c r="OWN123" s="323"/>
      <c r="OWO123" s="323"/>
      <c r="OWP123" s="323"/>
      <c r="OWQ123" s="323"/>
      <c r="OWR123" s="323"/>
      <c r="OWS123" s="323"/>
      <c r="OWT123" s="323"/>
      <c r="OWU123" s="323"/>
      <c r="OWV123" s="323"/>
      <c r="OWW123" s="323"/>
      <c r="OWX123" s="323"/>
      <c r="OWY123" s="323"/>
      <c r="OWZ123" s="323"/>
      <c r="OXA123" s="323"/>
      <c r="OXB123" s="323"/>
      <c r="OXC123" s="323"/>
      <c r="OXD123" s="323"/>
      <c r="OXE123" s="323"/>
      <c r="OXF123" s="323"/>
      <c r="OXG123" s="323"/>
      <c r="OXH123" s="323"/>
      <c r="OXI123" s="323"/>
      <c r="OXJ123" s="323"/>
      <c r="OXK123" s="323"/>
      <c r="OXL123" s="323"/>
      <c r="OXM123" s="323"/>
      <c r="OXN123" s="323"/>
      <c r="OXO123" s="323"/>
      <c r="OXP123" s="323"/>
      <c r="OXQ123" s="323"/>
      <c r="OXR123" s="323"/>
      <c r="OXS123" s="323"/>
      <c r="OXT123" s="323"/>
      <c r="OXU123" s="323"/>
      <c r="OXV123" s="323"/>
      <c r="OXW123" s="323"/>
      <c r="OXX123" s="323"/>
      <c r="OXY123" s="323"/>
      <c r="OXZ123" s="323"/>
      <c r="OYA123" s="323"/>
      <c r="OYB123" s="323"/>
      <c r="OYC123" s="323"/>
      <c r="OYD123" s="323"/>
      <c r="OYE123" s="323"/>
      <c r="OYF123" s="323"/>
      <c r="OYG123" s="323"/>
      <c r="OYH123" s="323"/>
      <c r="OYI123" s="323"/>
      <c r="OYJ123" s="323"/>
      <c r="OYK123" s="323"/>
      <c r="OYL123" s="323"/>
      <c r="OYM123" s="323"/>
      <c r="OYN123" s="323"/>
      <c r="OYO123" s="323"/>
      <c r="OYP123" s="323"/>
      <c r="OYQ123" s="323"/>
      <c r="OYR123" s="323"/>
      <c r="OYS123" s="323"/>
      <c r="OYT123" s="323"/>
      <c r="OYU123" s="323"/>
      <c r="OYV123" s="323"/>
      <c r="OYW123" s="323"/>
      <c r="OYX123" s="323"/>
      <c r="OYY123" s="323"/>
      <c r="OYZ123" s="323"/>
      <c r="OZA123" s="323"/>
      <c r="OZB123" s="323"/>
      <c r="OZC123" s="323"/>
      <c r="OZD123" s="323"/>
      <c r="OZE123" s="323"/>
      <c r="OZF123" s="323"/>
      <c r="OZG123" s="323"/>
      <c r="OZH123" s="323"/>
      <c r="OZI123" s="323"/>
      <c r="OZJ123" s="323"/>
      <c r="OZK123" s="323"/>
      <c r="OZL123" s="323"/>
      <c r="OZM123" s="323"/>
      <c r="OZN123" s="323"/>
      <c r="OZO123" s="323"/>
      <c r="OZP123" s="323"/>
      <c r="OZQ123" s="323"/>
      <c r="OZR123" s="323"/>
      <c r="OZS123" s="323"/>
      <c r="OZT123" s="323"/>
      <c r="OZU123" s="323"/>
      <c r="OZV123" s="323"/>
      <c r="OZW123" s="323"/>
      <c r="OZX123" s="323"/>
      <c r="OZY123" s="323"/>
      <c r="OZZ123" s="323"/>
      <c r="PAA123" s="323"/>
      <c r="PAB123" s="323"/>
      <c r="PAC123" s="323"/>
      <c r="PAD123" s="323"/>
      <c r="PAE123" s="323"/>
      <c r="PAF123" s="323"/>
      <c r="PAG123" s="323"/>
      <c r="PAH123" s="323"/>
      <c r="PAI123" s="323"/>
      <c r="PAJ123" s="323"/>
      <c r="PAK123" s="323"/>
      <c r="PAL123" s="323"/>
      <c r="PAM123" s="323"/>
      <c r="PAN123" s="323"/>
      <c r="PAO123" s="323"/>
      <c r="PAP123" s="323"/>
      <c r="PAQ123" s="323"/>
      <c r="PAR123" s="323"/>
      <c r="PAS123" s="323"/>
      <c r="PAT123" s="323"/>
      <c r="PAU123" s="323"/>
      <c r="PAV123" s="323"/>
      <c r="PAW123" s="323"/>
      <c r="PAX123" s="323"/>
      <c r="PAY123" s="323"/>
      <c r="PAZ123" s="323"/>
      <c r="PBA123" s="323"/>
      <c r="PBB123" s="323"/>
      <c r="PBC123" s="323"/>
      <c r="PBD123" s="323"/>
      <c r="PBE123" s="323"/>
      <c r="PBF123" s="323"/>
      <c r="PBG123" s="323"/>
      <c r="PBH123" s="323"/>
      <c r="PBI123" s="323"/>
      <c r="PBJ123" s="323"/>
      <c r="PBK123" s="323"/>
      <c r="PBL123" s="323"/>
      <c r="PBM123" s="323"/>
      <c r="PBN123" s="323"/>
      <c r="PBO123" s="323"/>
      <c r="PBP123" s="323"/>
      <c r="PBQ123" s="323"/>
      <c r="PBR123" s="323"/>
      <c r="PBS123" s="323"/>
      <c r="PBT123" s="323"/>
      <c r="PBU123" s="323"/>
      <c r="PBV123" s="323"/>
      <c r="PBW123" s="323"/>
      <c r="PBX123" s="323"/>
      <c r="PBY123" s="323"/>
      <c r="PBZ123" s="323"/>
      <c r="PCA123" s="323"/>
      <c r="PCB123" s="323"/>
      <c r="PCC123" s="323"/>
      <c r="PCD123" s="323"/>
      <c r="PCE123" s="323"/>
      <c r="PCF123" s="323"/>
      <c r="PCG123" s="323"/>
      <c r="PCH123" s="323"/>
      <c r="PCI123" s="323"/>
      <c r="PCJ123" s="323"/>
      <c r="PCK123" s="323"/>
      <c r="PCL123" s="323"/>
      <c r="PCM123" s="323"/>
      <c r="PCN123" s="323"/>
      <c r="PCO123" s="323"/>
      <c r="PCP123" s="323"/>
      <c r="PCQ123" s="323"/>
      <c r="PCR123" s="323"/>
      <c r="PCS123" s="323"/>
      <c r="PCT123" s="323"/>
      <c r="PCU123" s="323"/>
      <c r="PCV123" s="323"/>
      <c r="PCW123" s="323"/>
      <c r="PCX123" s="323"/>
      <c r="PCY123" s="323"/>
      <c r="PCZ123" s="323"/>
      <c r="PDA123" s="323"/>
      <c r="PDB123" s="323"/>
      <c r="PDC123" s="323"/>
      <c r="PDD123" s="323"/>
      <c r="PDE123" s="323"/>
      <c r="PDF123" s="323"/>
      <c r="PDG123" s="323"/>
      <c r="PDH123" s="323"/>
      <c r="PDI123" s="323"/>
      <c r="PDJ123" s="323"/>
      <c r="PDK123" s="323"/>
      <c r="PDL123" s="323"/>
      <c r="PDM123" s="323"/>
      <c r="PDN123" s="323"/>
      <c r="PDO123" s="323"/>
      <c r="PDP123" s="323"/>
      <c r="PDQ123" s="323"/>
      <c r="PDR123" s="323"/>
      <c r="PDS123" s="323"/>
      <c r="PDT123" s="323"/>
      <c r="PDU123" s="323"/>
      <c r="PDV123" s="323"/>
      <c r="PDW123" s="323"/>
      <c r="PDX123" s="323"/>
      <c r="PDY123" s="323"/>
      <c r="PDZ123" s="323"/>
      <c r="PEA123" s="323"/>
      <c r="PEB123" s="323"/>
      <c r="PEC123" s="323"/>
      <c r="PED123" s="323"/>
      <c r="PEE123" s="323"/>
      <c r="PEF123" s="323"/>
      <c r="PEG123" s="323"/>
      <c r="PEH123" s="323"/>
      <c r="PEI123" s="323"/>
      <c r="PEJ123" s="323"/>
      <c r="PEK123" s="323"/>
      <c r="PEL123" s="323"/>
      <c r="PEM123" s="323"/>
      <c r="PEN123" s="323"/>
      <c r="PEO123" s="323"/>
      <c r="PEP123" s="323"/>
      <c r="PEQ123" s="323"/>
      <c r="PER123" s="323"/>
      <c r="PES123" s="323"/>
      <c r="PET123" s="323"/>
      <c r="PEU123" s="323"/>
      <c r="PEV123" s="323"/>
      <c r="PEW123" s="323"/>
      <c r="PEX123" s="323"/>
      <c r="PEY123" s="323"/>
      <c r="PEZ123" s="323"/>
      <c r="PFA123" s="323"/>
      <c r="PFB123" s="323"/>
      <c r="PFC123" s="323"/>
      <c r="PFD123" s="323"/>
      <c r="PFE123" s="323"/>
      <c r="PFF123" s="323"/>
      <c r="PFG123" s="323"/>
      <c r="PFH123" s="323"/>
      <c r="PFI123" s="323"/>
      <c r="PFJ123" s="323"/>
      <c r="PFK123" s="323"/>
      <c r="PFL123" s="323"/>
      <c r="PFM123" s="323"/>
      <c r="PFN123" s="323"/>
      <c r="PFO123" s="323"/>
      <c r="PFP123" s="323"/>
      <c r="PFQ123" s="323"/>
      <c r="PFR123" s="323"/>
      <c r="PFS123" s="323"/>
      <c r="PFT123" s="323"/>
      <c r="PFU123" s="323"/>
      <c r="PFV123" s="323"/>
      <c r="PFW123" s="323"/>
      <c r="PFX123" s="323"/>
      <c r="PFY123" s="323"/>
      <c r="PFZ123" s="323"/>
      <c r="PGA123" s="323"/>
      <c r="PGB123" s="323"/>
      <c r="PGC123" s="323"/>
      <c r="PGD123" s="323"/>
      <c r="PGE123" s="323"/>
      <c r="PGF123" s="323"/>
      <c r="PGG123" s="323"/>
      <c r="PGH123" s="323"/>
      <c r="PGI123" s="323"/>
      <c r="PGJ123" s="323"/>
      <c r="PGK123" s="323"/>
      <c r="PGL123" s="323"/>
      <c r="PGM123" s="323"/>
      <c r="PGN123" s="323"/>
      <c r="PGO123" s="323"/>
      <c r="PGP123" s="323"/>
      <c r="PGQ123" s="323"/>
      <c r="PGR123" s="323"/>
      <c r="PGS123" s="323"/>
      <c r="PGT123" s="323"/>
      <c r="PGU123" s="323"/>
      <c r="PGV123" s="323"/>
      <c r="PGW123" s="323"/>
      <c r="PGX123" s="323"/>
      <c r="PGY123" s="323"/>
      <c r="PGZ123" s="323"/>
      <c r="PHA123" s="323"/>
      <c r="PHB123" s="323"/>
      <c r="PHC123" s="323"/>
      <c r="PHD123" s="323"/>
      <c r="PHE123" s="323"/>
      <c r="PHF123" s="323"/>
      <c r="PHG123" s="323"/>
      <c r="PHH123" s="323"/>
      <c r="PHI123" s="323"/>
      <c r="PHJ123" s="323"/>
      <c r="PHK123" s="323"/>
      <c r="PHL123" s="323"/>
      <c r="PHM123" s="323"/>
      <c r="PHN123" s="323"/>
      <c r="PHO123" s="323"/>
      <c r="PHP123" s="323"/>
      <c r="PHQ123" s="323"/>
      <c r="PHR123" s="323"/>
      <c r="PHS123" s="323"/>
      <c r="PHT123" s="323"/>
      <c r="PHU123" s="323"/>
      <c r="PHV123" s="323"/>
      <c r="PHW123" s="323"/>
      <c r="PHX123" s="323"/>
      <c r="PHY123" s="323"/>
      <c r="PHZ123" s="323"/>
      <c r="PIA123" s="323"/>
      <c r="PIB123" s="323"/>
      <c r="PIC123" s="323"/>
      <c r="PID123" s="323"/>
      <c r="PIE123" s="323"/>
      <c r="PIF123" s="323"/>
      <c r="PIG123" s="323"/>
      <c r="PIH123" s="323"/>
      <c r="PII123" s="323"/>
      <c r="PIJ123" s="323"/>
      <c r="PIK123" s="323"/>
      <c r="PIL123" s="323"/>
      <c r="PIM123" s="323"/>
      <c r="PIN123" s="323"/>
      <c r="PIO123" s="323"/>
      <c r="PIP123" s="323"/>
      <c r="PIQ123" s="323"/>
      <c r="PIR123" s="323"/>
      <c r="PIS123" s="323"/>
      <c r="PIT123" s="323"/>
      <c r="PIU123" s="323"/>
      <c r="PIV123" s="323"/>
      <c r="PIW123" s="323"/>
      <c r="PIX123" s="323"/>
      <c r="PIY123" s="323"/>
      <c r="PIZ123" s="323"/>
      <c r="PJA123" s="323"/>
      <c r="PJB123" s="323"/>
      <c r="PJC123" s="323"/>
      <c r="PJD123" s="323"/>
      <c r="PJE123" s="323"/>
      <c r="PJF123" s="323"/>
      <c r="PJG123" s="323"/>
      <c r="PJH123" s="323"/>
      <c r="PJI123" s="323"/>
      <c r="PJJ123" s="323"/>
      <c r="PJK123" s="323"/>
      <c r="PJL123" s="323"/>
      <c r="PJM123" s="323"/>
      <c r="PJN123" s="323"/>
      <c r="PJO123" s="323"/>
      <c r="PJP123" s="323"/>
      <c r="PJQ123" s="323"/>
      <c r="PJR123" s="323"/>
      <c r="PJS123" s="323"/>
      <c r="PJT123" s="323"/>
      <c r="PJU123" s="323"/>
      <c r="PJV123" s="323"/>
      <c r="PJW123" s="323"/>
      <c r="PJX123" s="323"/>
      <c r="PJY123" s="323"/>
      <c r="PJZ123" s="323"/>
      <c r="PKA123" s="323"/>
      <c r="PKB123" s="323"/>
      <c r="PKC123" s="323"/>
      <c r="PKD123" s="323"/>
      <c r="PKE123" s="323"/>
      <c r="PKF123" s="323"/>
      <c r="PKG123" s="323"/>
      <c r="PKH123" s="323"/>
      <c r="PKI123" s="323"/>
      <c r="PKJ123" s="323"/>
      <c r="PKK123" s="323"/>
      <c r="PKL123" s="323"/>
      <c r="PKM123" s="323"/>
      <c r="PKN123" s="323"/>
      <c r="PKO123" s="323"/>
      <c r="PKP123" s="323"/>
      <c r="PKQ123" s="323"/>
      <c r="PKR123" s="323"/>
      <c r="PKS123" s="323"/>
      <c r="PKT123" s="323"/>
      <c r="PKU123" s="323"/>
      <c r="PKV123" s="323"/>
      <c r="PKW123" s="323"/>
      <c r="PKX123" s="323"/>
      <c r="PKY123" s="323"/>
      <c r="PKZ123" s="323"/>
      <c r="PLA123" s="323"/>
      <c r="PLB123" s="323"/>
      <c r="PLC123" s="323"/>
      <c r="PLD123" s="323"/>
      <c r="PLE123" s="323"/>
      <c r="PLF123" s="323"/>
      <c r="PLG123" s="323"/>
      <c r="PLH123" s="323"/>
      <c r="PLI123" s="323"/>
      <c r="PLJ123" s="323"/>
      <c r="PLK123" s="323"/>
      <c r="PLL123" s="323"/>
      <c r="PLM123" s="323"/>
      <c r="PLN123" s="323"/>
      <c r="PLO123" s="323"/>
      <c r="PLP123" s="323"/>
      <c r="PLQ123" s="323"/>
      <c r="PLR123" s="323"/>
      <c r="PLS123" s="323"/>
      <c r="PLT123" s="323"/>
      <c r="PLU123" s="323"/>
      <c r="PLV123" s="323"/>
      <c r="PLW123" s="323"/>
      <c r="PLX123" s="323"/>
      <c r="PLY123" s="323"/>
      <c r="PLZ123" s="323"/>
      <c r="PMA123" s="323"/>
      <c r="PMB123" s="323"/>
      <c r="PMC123" s="323"/>
      <c r="PMD123" s="323"/>
      <c r="PME123" s="323"/>
      <c r="PMF123" s="323"/>
      <c r="PMG123" s="323"/>
      <c r="PMH123" s="323"/>
      <c r="PMI123" s="323"/>
      <c r="PMJ123" s="323"/>
      <c r="PMK123" s="323"/>
      <c r="PML123" s="323"/>
      <c r="PMM123" s="323"/>
      <c r="PMN123" s="323"/>
      <c r="PMO123" s="323"/>
      <c r="PMP123" s="323"/>
      <c r="PMQ123" s="323"/>
      <c r="PMR123" s="323"/>
      <c r="PMS123" s="323"/>
      <c r="PMT123" s="323"/>
      <c r="PMU123" s="323"/>
      <c r="PMV123" s="323"/>
      <c r="PMW123" s="323"/>
      <c r="PMX123" s="323"/>
      <c r="PMY123" s="323"/>
      <c r="PMZ123" s="323"/>
      <c r="PNA123" s="323"/>
      <c r="PNB123" s="323"/>
      <c r="PNC123" s="323"/>
      <c r="PND123" s="323"/>
      <c r="PNE123" s="323"/>
      <c r="PNF123" s="323"/>
      <c r="PNG123" s="323"/>
      <c r="PNH123" s="323"/>
      <c r="PNI123" s="323"/>
      <c r="PNJ123" s="323"/>
      <c r="PNK123" s="323"/>
      <c r="PNL123" s="323"/>
      <c r="PNM123" s="323"/>
      <c r="PNN123" s="323"/>
      <c r="PNO123" s="323"/>
      <c r="PNP123" s="323"/>
      <c r="PNQ123" s="323"/>
      <c r="PNR123" s="323"/>
      <c r="PNS123" s="323"/>
      <c r="PNT123" s="323"/>
      <c r="PNU123" s="323"/>
      <c r="PNV123" s="323"/>
      <c r="PNW123" s="323"/>
      <c r="PNX123" s="323"/>
      <c r="PNY123" s="323"/>
      <c r="PNZ123" s="323"/>
      <c r="POA123" s="323"/>
      <c r="POB123" s="323"/>
      <c r="POC123" s="323"/>
      <c r="POD123" s="323"/>
      <c r="POE123" s="323"/>
      <c r="POF123" s="323"/>
      <c r="POG123" s="323"/>
      <c r="POH123" s="323"/>
      <c r="POI123" s="323"/>
      <c r="POJ123" s="323"/>
      <c r="POK123" s="323"/>
      <c r="POL123" s="323"/>
      <c r="POM123" s="323"/>
      <c r="PON123" s="323"/>
      <c r="POO123" s="323"/>
      <c r="POP123" s="323"/>
      <c r="POQ123" s="323"/>
      <c r="POR123" s="323"/>
      <c r="POS123" s="323"/>
      <c r="POT123" s="323"/>
      <c r="POU123" s="323"/>
      <c r="POV123" s="323"/>
      <c r="POW123" s="323"/>
      <c r="POX123" s="323"/>
      <c r="POY123" s="323"/>
      <c r="POZ123" s="323"/>
      <c r="PPA123" s="323"/>
      <c r="PPB123" s="323"/>
      <c r="PPC123" s="323"/>
      <c r="PPD123" s="323"/>
      <c r="PPE123" s="323"/>
      <c r="PPF123" s="323"/>
      <c r="PPG123" s="323"/>
      <c r="PPH123" s="323"/>
      <c r="PPI123" s="323"/>
      <c r="PPJ123" s="323"/>
      <c r="PPK123" s="323"/>
      <c r="PPL123" s="323"/>
      <c r="PPM123" s="323"/>
      <c r="PPN123" s="323"/>
      <c r="PPO123" s="323"/>
      <c r="PPP123" s="323"/>
      <c r="PPQ123" s="323"/>
      <c r="PPR123" s="323"/>
      <c r="PPS123" s="323"/>
      <c r="PPT123" s="323"/>
      <c r="PPU123" s="323"/>
      <c r="PPV123" s="323"/>
      <c r="PPW123" s="323"/>
      <c r="PPX123" s="323"/>
      <c r="PPY123" s="323"/>
      <c r="PPZ123" s="323"/>
      <c r="PQA123" s="323"/>
      <c r="PQB123" s="323"/>
      <c r="PQC123" s="323"/>
      <c r="PQD123" s="323"/>
      <c r="PQE123" s="323"/>
      <c r="PQF123" s="323"/>
      <c r="PQG123" s="323"/>
      <c r="PQH123" s="323"/>
      <c r="PQI123" s="323"/>
      <c r="PQJ123" s="323"/>
      <c r="PQK123" s="323"/>
      <c r="PQL123" s="323"/>
      <c r="PQM123" s="323"/>
      <c r="PQN123" s="323"/>
      <c r="PQO123" s="323"/>
      <c r="PQP123" s="323"/>
      <c r="PQQ123" s="323"/>
      <c r="PQR123" s="323"/>
      <c r="PQS123" s="323"/>
      <c r="PQT123" s="323"/>
      <c r="PQU123" s="323"/>
      <c r="PQV123" s="323"/>
      <c r="PQW123" s="323"/>
      <c r="PQX123" s="323"/>
      <c r="PQY123" s="323"/>
      <c r="PQZ123" s="323"/>
      <c r="PRA123" s="323"/>
      <c r="PRB123" s="323"/>
      <c r="PRC123" s="323"/>
      <c r="PRD123" s="323"/>
      <c r="PRE123" s="323"/>
      <c r="PRF123" s="323"/>
      <c r="PRG123" s="323"/>
      <c r="PRH123" s="323"/>
      <c r="PRI123" s="323"/>
      <c r="PRJ123" s="323"/>
      <c r="PRK123" s="323"/>
      <c r="PRL123" s="323"/>
      <c r="PRM123" s="323"/>
      <c r="PRN123" s="323"/>
      <c r="PRO123" s="323"/>
      <c r="PRP123" s="323"/>
      <c r="PRQ123" s="323"/>
      <c r="PRR123" s="323"/>
      <c r="PRS123" s="323"/>
      <c r="PRT123" s="323"/>
      <c r="PRU123" s="323"/>
      <c r="PRV123" s="323"/>
      <c r="PRW123" s="323"/>
      <c r="PRX123" s="323"/>
      <c r="PRY123" s="323"/>
      <c r="PRZ123" s="323"/>
      <c r="PSA123" s="323"/>
      <c r="PSB123" s="323"/>
      <c r="PSC123" s="323"/>
      <c r="PSD123" s="323"/>
      <c r="PSE123" s="323"/>
      <c r="PSF123" s="323"/>
      <c r="PSG123" s="323"/>
      <c r="PSH123" s="323"/>
      <c r="PSI123" s="323"/>
      <c r="PSJ123" s="323"/>
      <c r="PSK123" s="323"/>
      <c r="PSL123" s="323"/>
      <c r="PSM123" s="323"/>
      <c r="PSN123" s="323"/>
      <c r="PSO123" s="323"/>
      <c r="PSP123" s="323"/>
      <c r="PSQ123" s="323"/>
      <c r="PSR123" s="323"/>
      <c r="PSS123" s="323"/>
      <c r="PST123" s="323"/>
      <c r="PSU123" s="323"/>
      <c r="PSV123" s="323"/>
      <c r="PSW123" s="323"/>
      <c r="PSX123" s="323"/>
      <c r="PSY123" s="323"/>
      <c r="PSZ123" s="323"/>
      <c r="PTA123" s="323"/>
      <c r="PTB123" s="323"/>
      <c r="PTC123" s="323"/>
      <c r="PTD123" s="323"/>
      <c r="PTE123" s="323"/>
      <c r="PTF123" s="323"/>
      <c r="PTG123" s="323"/>
      <c r="PTH123" s="323"/>
      <c r="PTI123" s="323"/>
      <c r="PTJ123" s="323"/>
      <c r="PTK123" s="323"/>
      <c r="PTL123" s="323"/>
      <c r="PTM123" s="323"/>
      <c r="PTN123" s="323"/>
      <c r="PTO123" s="323"/>
      <c r="PTP123" s="323"/>
      <c r="PTQ123" s="323"/>
      <c r="PTR123" s="323"/>
      <c r="PTS123" s="323"/>
      <c r="PTT123" s="323"/>
      <c r="PTU123" s="323"/>
      <c r="PTV123" s="323"/>
      <c r="PTW123" s="323"/>
      <c r="PTX123" s="323"/>
      <c r="PTY123" s="323"/>
      <c r="PTZ123" s="323"/>
      <c r="PUA123" s="323"/>
      <c r="PUB123" s="323"/>
      <c r="PUC123" s="323"/>
      <c r="PUD123" s="323"/>
      <c r="PUE123" s="323"/>
      <c r="PUF123" s="323"/>
      <c r="PUG123" s="323"/>
      <c r="PUH123" s="323"/>
      <c r="PUI123" s="323"/>
      <c r="PUJ123" s="323"/>
      <c r="PUK123" s="323"/>
      <c r="PUL123" s="323"/>
      <c r="PUM123" s="323"/>
      <c r="PUN123" s="323"/>
      <c r="PUO123" s="323"/>
      <c r="PUP123" s="323"/>
      <c r="PUQ123" s="323"/>
      <c r="PUR123" s="323"/>
      <c r="PUS123" s="323"/>
      <c r="PUT123" s="323"/>
      <c r="PUU123" s="323"/>
      <c r="PUV123" s="323"/>
      <c r="PUW123" s="323"/>
      <c r="PUX123" s="323"/>
      <c r="PUY123" s="323"/>
      <c r="PUZ123" s="323"/>
      <c r="PVA123" s="323"/>
      <c r="PVB123" s="323"/>
      <c r="PVC123" s="323"/>
      <c r="PVD123" s="323"/>
      <c r="PVE123" s="323"/>
      <c r="PVF123" s="323"/>
      <c r="PVG123" s="323"/>
      <c r="PVH123" s="323"/>
      <c r="PVI123" s="323"/>
      <c r="PVJ123" s="323"/>
      <c r="PVK123" s="323"/>
      <c r="PVL123" s="323"/>
      <c r="PVM123" s="323"/>
      <c r="PVN123" s="323"/>
      <c r="PVO123" s="323"/>
      <c r="PVP123" s="323"/>
      <c r="PVQ123" s="323"/>
      <c r="PVR123" s="323"/>
      <c r="PVS123" s="323"/>
      <c r="PVT123" s="323"/>
      <c r="PVU123" s="323"/>
      <c r="PVV123" s="323"/>
      <c r="PVW123" s="323"/>
      <c r="PVX123" s="323"/>
      <c r="PVY123" s="323"/>
      <c r="PVZ123" s="323"/>
      <c r="PWA123" s="323"/>
      <c r="PWB123" s="323"/>
      <c r="PWC123" s="323"/>
      <c r="PWD123" s="323"/>
      <c r="PWE123" s="323"/>
      <c r="PWF123" s="323"/>
      <c r="PWG123" s="323"/>
      <c r="PWH123" s="323"/>
      <c r="PWI123" s="323"/>
      <c r="PWJ123" s="323"/>
      <c r="PWK123" s="323"/>
      <c r="PWL123" s="323"/>
      <c r="PWM123" s="323"/>
      <c r="PWN123" s="323"/>
      <c r="PWO123" s="323"/>
      <c r="PWP123" s="323"/>
      <c r="PWQ123" s="323"/>
      <c r="PWR123" s="323"/>
      <c r="PWS123" s="323"/>
      <c r="PWT123" s="323"/>
      <c r="PWU123" s="323"/>
      <c r="PWV123" s="323"/>
      <c r="PWW123" s="323"/>
      <c r="PWX123" s="323"/>
      <c r="PWY123" s="323"/>
      <c r="PWZ123" s="323"/>
      <c r="PXA123" s="323"/>
      <c r="PXB123" s="323"/>
      <c r="PXC123" s="323"/>
      <c r="PXD123" s="323"/>
      <c r="PXE123" s="323"/>
      <c r="PXF123" s="323"/>
      <c r="PXG123" s="323"/>
      <c r="PXH123" s="323"/>
      <c r="PXI123" s="323"/>
      <c r="PXJ123" s="323"/>
      <c r="PXK123" s="323"/>
      <c r="PXL123" s="323"/>
      <c r="PXM123" s="323"/>
      <c r="PXN123" s="323"/>
      <c r="PXO123" s="323"/>
      <c r="PXP123" s="323"/>
      <c r="PXQ123" s="323"/>
      <c r="PXR123" s="323"/>
      <c r="PXS123" s="323"/>
      <c r="PXT123" s="323"/>
      <c r="PXU123" s="323"/>
      <c r="PXV123" s="323"/>
      <c r="PXW123" s="323"/>
      <c r="PXX123" s="323"/>
      <c r="PXY123" s="323"/>
      <c r="PXZ123" s="323"/>
      <c r="PYA123" s="323"/>
      <c r="PYB123" s="323"/>
      <c r="PYC123" s="323"/>
      <c r="PYD123" s="323"/>
      <c r="PYE123" s="323"/>
      <c r="PYF123" s="323"/>
      <c r="PYG123" s="323"/>
      <c r="PYH123" s="323"/>
      <c r="PYI123" s="323"/>
      <c r="PYJ123" s="323"/>
      <c r="PYK123" s="323"/>
      <c r="PYL123" s="323"/>
      <c r="PYM123" s="323"/>
      <c r="PYN123" s="323"/>
      <c r="PYO123" s="323"/>
      <c r="PYP123" s="323"/>
      <c r="PYQ123" s="323"/>
      <c r="PYR123" s="323"/>
      <c r="PYS123" s="323"/>
      <c r="PYT123" s="323"/>
      <c r="PYU123" s="323"/>
      <c r="PYV123" s="323"/>
      <c r="PYW123" s="323"/>
      <c r="PYX123" s="323"/>
      <c r="PYY123" s="323"/>
      <c r="PYZ123" s="323"/>
      <c r="PZA123" s="323"/>
      <c r="PZB123" s="323"/>
      <c r="PZC123" s="323"/>
      <c r="PZD123" s="323"/>
      <c r="PZE123" s="323"/>
      <c r="PZF123" s="323"/>
      <c r="PZG123" s="323"/>
      <c r="PZH123" s="323"/>
      <c r="PZI123" s="323"/>
      <c r="PZJ123" s="323"/>
      <c r="PZK123" s="323"/>
      <c r="PZL123" s="323"/>
      <c r="PZM123" s="323"/>
      <c r="PZN123" s="323"/>
      <c r="PZO123" s="323"/>
      <c r="PZP123" s="323"/>
      <c r="PZQ123" s="323"/>
      <c r="PZR123" s="323"/>
      <c r="PZS123" s="323"/>
      <c r="PZT123" s="323"/>
      <c r="PZU123" s="323"/>
      <c r="PZV123" s="323"/>
      <c r="PZW123" s="323"/>
      <c r="PZX123" s="323"/>
      <c r="PZY123" s="323"/>
      <c r="PZZ123" s="323"/>
      <c r="QAA123" s="323"/>
      <c r="QAB123" s="323"/>
      <c r="QAC123" s="323"/>
      <c r="QAD123" s="323"/>
      <c r="QAE123" s="323"/>
      <c r="QAF123" s="323"/>
      <c r="QAG123" s="323"/>
      <c r="QAH123" s="323"/>
      <c r="QAI123" s="323"/>
      <c r="QAJ123" s="323"/>
      <c r="QAK123" s="323"/>
      <c r="QAL123" s="323"/>
      <c r="QAM123" s="323"/>
      <c r="QAN123" s="323"/>
      <c r="QAO123" s="323"/>
      <c r="QAP123" s="323"/>
      <c r="QAQ123" s="323"/>
      <c r="QAR123" s="323"/>
      <c r="QAS123" s="323"/>
      <c r="QAT123" s="323"/>
      <c r="QAU123" s="323"/>
      <c r="QAV123" s="323"/>
      <c r="QAW123" s="323"/>
      <c r="QAX123" s="323"/>
      <c r="QAY123" s="323"/>
      <c r="QAZ123" s="323"/>
      <c r="QBA123" s="323"/>
      <c r="QBB123" s="323"/>
      <c r="QBC123" s="323"/>
      <c r="QBD123" s="323"/>
      <c r="QBE123" s="323"/>
      <c r="QBF123" s="323"/>
      <c r="QBG123" s="323"/>
      <c r="QBH123" s="323"/>
      <c r="QBI123" s="323"/>
      <c r="QBJ123" s="323"/>
      <c r="QBK123" s="323"/>
      <c r="QBL123" s="323"/>
      <c r="QBM123" s="323"/>
      <c r="QBN123" s="323"/>
      <c r="QBO123" s="323"/>
      <c r="QBP123" s="323"/>
      <c r="QBQ123" s="323"/>
      <c r="QBR123" s="323"/>
      <c r="QBS123" s="323"/>
      <c r="QBT123" s="323"/>
      <c r="QBU123" s="323"/>
      <c r="QBV123" s="323"/>
      <c r="QBW123" s="323"/>
      <c r="QBX123" s="323"/>
      <c r="QBY123" s="323"/>
      <c r="QBZ123" s="323"/>
      <c r="QCA123" s="323"/>
      <c r="QCB123" s="323"/>
      <c r="QCC123" s="323"/>
      <c r="QCD123" s="323"/>
      <c r="QCE123" s="323"/>
      <c r="QCF123" s="323"/>
      <c r="QCG123" s="323"/>
      <c r="QCH123" s="323"/>
      <c r="QCI123" s="323"/>
      <c r="QCJ123" s="323"/>
      <c r="QCK123" s="323"/>
      <c r="QCL123" s="323"/>
      <c r="QCM123" s="323"/>
      <c r="QCN123" s="323"/>
      <c r="QCO123" s="323"/>
      <c r="QCP123" s="323"/>
      <c r="QCQ123" s="323"/>
      <c r="QCR123" s="323"/>
      <c r="QCS123" s="323"/>
      <c r="QCT123" s="323"/>
      <c r="QCU123" s="323"/>
      <c r="QCV123" s="323"/>
      <c r="QCW123" s="323"/>
      <c r="QCX123" s="323"/>
      <c r="QCY123" s="323"/>
      <c r="QCZ123" s="323"/>
      <c r="QDA123" s="323"/>
      <c r="QDB123" s="323"/>
      <c r="QDC123" s="323"/>
      <c r="QDD123" s="323"/>
      <c r="QDE123" s="323"/>
      <c r="QDF123" s="323"/>
      <c r="QDG123" s="323"/>
      <c r="QDH123" s="323"/>
      <c r="QDI123" s="323"/>
      <c r="QDJ123" s="323"/>
      <c r="QDK123" s="323"/>
      <c r="QDL123" s="323"/>
      <c r="QDM123" s="323"/>
      <c r="QDN123" s="323"/>
      <c r="QDO123" s="323"/>
      <c r="QDP123" s="323"/>
      <c r="QDQ123" s="323"/>
      <c r="QDR123" s="323"/>
      <c r="QDS123" s="323"/>
      <c r="QDT123" s="323"/>
      <c r="QDU123" s="323"/>
      <c r="QDV123" s="323"/>
      <c r="QDW123" s="323"/>
      <c r="QDX123" s="323"/>
      <c r="QDY123" s="323"/>
      <c r="QDZ123" s="323"/>
      <c r="QEA123" s="323"/>
      <c r="QEB123" s="323"/>
      <c r="QEC123" s="323"/>
      <c r="QED123" s="323"/>
      <c r="QEE123" s="323"/>
      <c r="QEF123" s="323"/>
      <c r="QEG123" s="323"/>
      <c r="QEH123" s="323"/>
      <c r="QEI123" s="323"/>
      <c r="QEJ123" s="323"/>
      <c r="QEK123" s="323"/>
      <c r="QEL123" s="323"/>
      <c r="QEM123" s="323"/>
      <c r="QEN123" s="323"/>
      <c r="QEO123" s="323"/>
      <c r="QEP123" s="323"/>
      <c r="QEQ123" s="323"/>
      <c r="QER123" s="323"/>
      <c r="QES123" s="323"/>
      <c r="QET123" s="323"/>
      <c r="QEU123" s="323"/>
      <c r="QEV123" s="323"/>
      <c r="QEW123" s="323"/>
      <c r="QEX123" s="323"/>
      <c r="QEY123" s="323"/>
      <c r="QEZ123" s="323"/>
      <c r="QFA123" s="323"/>
      <c r="QFB123" s="323"/>
      <c r="QFC123" s="323"/>
      <c r="QFD123" s="323"/>
      <c r="QFE123" s="323"/>
      <c r="QFF123" s="323"/>
      <c r="QFG123" s="323"/>
      <c r="QFH123" s="323"/>
      <c r="QFI123" s="323"/>
      <c r="QFJ123" s="323"/>
      <c r="QFK123" s="323"/>
      <c r="QFL123" s="323"/>
      <c r="QFM123" s="323"/>
      <c r="QFN123" s="323"/>
      <c r="QFO123" s="323"/>
      <c r="QFP123" s="323"/>
      <c r="QFQ123" s="323"/>
      <c r="QFR123" s="323"/>
      <c r="QFS123" s="323"/>
      <c r="QFT123" s="323"/>
      <c r="QFU123" s="323"/>
      <c r="QFV123" s="323"/>
      <c r="QFW123" s="323"/>
      <c r="QFX123" s="323"/>
      <c r="QFY123" s="323"/>
      <c r="QFZ123" s="323"/>
      <c r="QGA123" s="323"/>
      <c r="QGB123" s="323"/>
      <c r="QGC123" s="323"/>
      <c r="QGD123" s="323"/>
      <c r="QGE123" s="323"/>
      <c r="QGF123" s="323"/>
      <c r="QGG123" s="323"/>
      <c r="QGH123" s="323"/>
      <c r="QGI123" s="323"/>
      <c r="QGJ123" s="323"/>
      <c r="QGK123" s="323"/>
      <c r="QGL123" s="323"/>
      <c r="QGM123" s="323"/>
      <c r="QGN123" s="323"/>
      <c r="QGO123" s="323"/>
      <c r="QGP123" s="323"/>
      <c r="QGQ123" s="323"/>
      <c r="QGR123" s="323"/>
      <c r="QGS123" s="323"/>
      <c r="QGT123" s="323"/>
      <c r="QGU123" s="323"/>
      <c r="QGV123" s="323"/>
      <c r="QGW123" s="323"/>
      <c r="QGX123" s="323"/>
      <c r="QGY123" s="323"/>
      <c r="QGZ123" s="323"/>
      <c r="QHA123" s="323"/>
      <c r="QHB123" s="323"/>
      <c r="QHC123" s="323"/>
      <c r="QHD123" s="323"/>
      <c r="QHE123" s="323"/>
      <c r="QHF123" s="323"/>
      <c r="QHG123" s="323"/>
      <c r="QHH123" s="323"/>
      <c r="QHI123" s="323"/>
      <c r="QHJ123" s="323"/>
      <c r="QHK123" s="323"/>
      <c r="QHL123" s="323"/>
      <c r="QHM123" s="323"/>
      <c r="QHN123" s="323"/>
      <c r="QHO123" s="323"/>
      <c r="QHP123" s="323"/>
      <c r="QHQ123" s="323"/>
      <c r="QHR123" s="323"/>
      <c r="QHS123" s="323"/>
      <c r="QHT123" s="323"/>
      <c r="QHU123" s="323"/>
      <c r="QHV123" s="323"/>
      <c r="QHW123" s="323"/>
      <c r="QHX123" s="323"/>
      <c r="QHY123" s="323"/>
      <c r="QHZ123" s="323"/>
      <c r="QIA123" s="323"/>
      <c r="QIB123" s="323"/>
      <c r="QIC123" s="323"/>
      <c r="QID123" s="323"/>
      <c r="QIE123" s="323"/>
      <c r="QIF123" s="323"/>
      <c r="QIG123" s="323"/>
      <c r="QIH123" s="323"/>
      <c r="QII123" s="323"/>
      <c r="QIJ123" s="323"/>
      <c r="QIK123" s="323"/>
      <c r="QIL123" s="323"/>
      <c r="QIM123" s="323"/>
      <c r="QIN123" s="323"/>
      <c r="QIO123" s="323"/>
      <c r="QIP123" s="323"/>
      <c r="QIQ123" s="323"/>
      <c r="QIR123" s="323"/>
      <c r="QIS123" s="323"/>
      <c r="QIT123" s="323"/>
      <c r="QIU123" s="323"/>
      <c r="QIV123" s="323"/>
      <c r="QIW123" s="323"/>
      <c r="QIX123" s="323"/>
      <c r="QIY123" s="323"/>
      <c r="QIZ123" s="323"/>
      <c r="QJA123" s="323"/>
      <c r="QJB123" s="323"/>
      <c r="QJC123" s="323"/>
      <c r="QJD123" s="323"/>
      <c r="QJE123" s="323"/>
      <c r="QJF123" s="323"/>
      <c r="QJG123" s="323"/>
      <c r="QJH123" s="323"/>
      <c r="QJI123" s="323"/>
      <c r="QJJ123" s="323"/>
      <c r="QJK123" s="323"/>
      <c r="QJL123" s="323"/>
      <c r="QJM123" s="323"/>
      <c r="QJN123" s="323"/>
      <c r="QJO123" s="323"/>
      <c r="QJP123" s="323"/>
      <c r="QJQ123" s="323"/>
      <c r="QJR123" s="323"/>
      <c r="QJS123" s="323"/>
      <c r="QJT123" s="323"/>
      <c r="QJU123" s="323"/>
      <c r="QJV123" s="323"/>
      <c r="QJW123" s="323"/>
      <c r="QJX123" s="323"/>
      <c r="QJY123" s="323"/>
      <c r="QJZ123" s="323"/>
      <c r="QKA123" s="323"/>
      <c r="QKB123" s="323"/>
      <c r="QKC123" s="323"/>
      <c r="QKD123" s="323"/>
      <c r="QKE123" s="323"/>
      <c r="QKF123" s="323"/>
      <c r="QKG123" s="323"/>
      <c r="QKH123" s="323"/>
      <c r="QKI123" s="323"/>
      <c r="QKJ123" s="323"/>
      <c r="QKK123" s="323"/>
      <c r="QKL123" s="323"/>
      <c r="QKM123" s="323"/>
      <c r="QKN123" s="323"/>
      <c r="QKO123" s="323"/>
      <c r="QKP123" s="323"/>
      <c r="QKQ123" s="323"/>
      <c r="QKR123" s="323"/>
      <c r="QKS123" s="323"/>
      <c r="QKT123" s="323"/>
      <c r="QKU123" s="323"/>
      <c r="QKV123" s="323"/>
      <c r="QKW123" s="323"/>
      <c r="QKX123" s="323"/>
      <c r="QKY123" s="323"/>
      <c r="QKZ123" s="323"/>
      <c r="QLA123" s="323"/>
      <c r="QLB123" s="323"/>
      <c r="QLC123" s="323"/>
      <c r="QLD123" s="323"/>
      <c r="QLE123" s="323"/>
      <c r="QLF123" s="323"/>
      <c r="QLG123" s="323"/>
      <c r="QLH123" s="323"/>
      <c r="QLI123" s="323"/>
      <c r="QLJ123" s="323"/>
      <c r="QLK123" s="323"/>
      <c r="QLL123" s="323"/>
      <c r="QLM123" s="323"/>
      <c r="QLN123" s="323"/>
      <c r="QLO123" s="323"/>
      <c r="QLP123" s="323"/>
      <c r="QLQ123" s="323"/>
      <c r="QLR123" s="323"/>
      <c r="QLS123" s="323"/>
      <c r="QLT123" s="323"/>
      <c r="QLU123" s="323"/>
      <c r="QLV123" s="323"/>
      <c r="QLW123" s="323"/>
      <c r="QLX123" s="323"/>
      <c r="QLY123" s="323"/>
      <c r="QLZ123" s="323"/>
      <c r="QMA123" s="323"/>
      <c r="QMB123" s="323"/>
      <c r="QMC123" s="323"/>
      <c r="QMD123" s="323"/>
      <c r="QME123" s="323"/>
      <c r="QMF123" s="323"/>
      <c r="QMG123" s="323"/>
      <c r="QMH123" s="323"/>
      <c r="QMI123" s="323"/>
      <c r="QMJ123" s="323"/>
      <c r="QMK123" s="323"/>
      <c r="QML123" s="323"/>
      <c r="QMM123" s="323"/>
      <c r="QMN123" s="323"/>
      <c r="QMO123" s="323"/>
      <c r="QMP123" s="323"/>
      <c r="QMQ123" s="323"/>
      <c r="QMR123" s="323"/>
      <c r="QMS123" s="323"/>
      <c r="QMT123" s="323"/>
      <c r="QMU123" s="323"/>
      <c r="QMV123" s="323"/>
      <c r="QMW123" s="323"/>
      <c r="QMX123" s="323"/>
      <c r="QMY123" s="323"/>
      <c r="QMZ123" s="323"/>
      <c r="QNA123" s="323"/>
      <c r="QNB123" s="323"/>
      <c r="QNC123" s="323"/>
      <c r="QND123" s="323"/>
      <c r="QNE123" s="323"/>
      <c r="QNF123" s="323"/>
      <c r="QNG123" s="323"/>
      <c r="QNH123" s="323"/>
      <c r="QNI123" s="323"/>
      <c r="QNJ123" s="323"/>
      <c r="QNK123" s="323"/>
      <c r="QNL123" s="323"/>
      <c r="QNM123" s="323"/>
      <c r="QNN123" s="323"/>
      <c r="QNO123" s="323"/>
      <c r="QNP123" s="323"/>
      <c r="QNQ123" s="323"/>
      <c r="QNR123" s="323"/>
      <c r="QNS123" s="323"/>
      <c r="QNT123" s="323"/>
      <c r="QNU123" s="323"/>
      <c r="QNV123" s="323"/>
      <c r="QNW123" s="323"/>
      <c r="QNX123" s="323"/>
      <c r="QNY123" s="323"/>
      <c r="QNZ123" s="323"/>
      <c r="QOA123" s="323"/>
      <c r="QOB123" s="323"/>
      <c r="QOC123" s="323"/>
      <c r="QOD123" s="323"/>
      <c r="QOE123" s="323"/>
      <c r="QOF123" s="323"/>
      <c r="QOG123" s="323"/>
      <c r="QOH123" s="323"/>
      <c r="QOI123" s="323"/>
      <c r="QOJ123" s="323"/>
      <c r="QOK123" s="323"/>
      <c r="QOL123" s="323"/>
      <c r="QOM123" s="323"/>
      <c r="QON123" s="323"/>
      <c r="QOO123" s="323"/>
      <c r="QOP123" s="323"/>
      <c r="QOQ123" s="323"/>
      <c r="QOR123" s="323"/>
      <c r="QOS123" s="323"/>
      <c r="QOT123" s="323"/>
      <c r="QOU123" s="323"/>
      <c r="QOV123" s="323"/>
      <c r="QOW123" s="323"/>
      <c r="QOX123" s="323"/>
      <c r="QOY123" s="323"/>
      <c r="QOZ123" s="323"/>
      <c r="QPA123" s="323"/>
      <c r="QPB123" s="323"/>
      <c r="QPC123" s="323"/>
      <c r="QPD123" s="323"/>
      <c r="QPE123" s="323"/>
      <c r="QPF123" s="323"/>
      <c r="QPG123" s="323"/>
      <c r="QPH123" s="323"/>
      <c r="QPI123" s="323"/>
      <c r="QPJ123" s="323"/>
      <c r="QPK123" s="323"/>
      <c r="QPL123" s="323"/>
      <c r="QPM123" s="323"/>
      <c r="QPN123" s="323"/>
      <c r="QPO123" s="323"/>
      <c r="QPP123" s="323"/>
      <c r="QPQ123" s="323"/>
      <c r="QPR123" s="323"/>
      <c r="QPS123" s="323"/>
      <c r="QPT123" s="323"/>
      <c r="QPU123" s="323"/>
      <c r="QPV123" s="323"/>
      <c r="QPW123" s="323"/>
      <c r="QPX123" s="323"/>
      <c r="QPY123" s="323"/>
      <c r="QPZ123" s="323"/>
      <c r="QQA123" s="323"/>
      <c r="QQB123" s="323"/>
      <c r="QQC123" s="323"/>
      <c r="QQD123" s="323"/>
      <c r="QQE123" s="323"/>
      <c r="QQF123" s="323"/>
      <c r="QQG123" s="323"/>
      <c r="QQH123" s="323"/>
      <c r="QQI123" s="323"/>
      <c r="QQJ123" s="323"/>
      <c r="QQK123" s="323"/>
      <c r="QQL123" s="323"/>
      <c r="QQM123" s="323"/>
      <c r="QQN123" s="323"/>
      <c r="QQO123" s="323"/>
      <c r="QQP123" s="323"/>
      <c r="QQQ123" s="323"/>
      <c r="QQR123" s="323"/>
      <c r="QQS123" s="323"/>
      <c r="QQT123" s="323"/>
      <c r="QQU123" s="323"/>
      <c r="QQV123" s="323"/>
      <c r="QQW123" s="323"/>
      <c r="QQX123" s="323"/>
      <c r="QQY123" s="323"/>
      <c r="QQZ123" s="323"/>
      <c r="QRA123" s="323"/>
      <c r="QRB123" s="323"/>
      <c r="QRC123" s="323"/>
      <c r="QRD123" s="323"/>
      <c r="QRE123" s="323"/>
      <c r="QRF123" s="323"/>
      <c r="QRG123" s="323"/>
      <c r="QRH123" s="323"/>
      <c r="QRI123" s="323"/>
      <c r="QRJ123" s="323"/>
      <c r="QRK123" s="323"/>
      <c r="QRL123" s="323"/>
      <c r="QRM123" s="323"/>
      <c r="QRN123" s="323"/>
      <c r="QRO123" s="323"/>
      <c r="QRP123" s="323"/>
      <c r="QRQ123" s="323"/>
      <c r="QRR123" s="323"/>
      <c r="QRS123" s="323"/>
      <c r="QRT123" s="323"/>
      <c r="QRU123" s="323"/>
      <c r="QRV123" s="323"/>
      <c r="QRW123" s="323"/>
      <c r="QRX123" s="323"/>
      <c r="QRY123" s="323"/>
      <c r="QRZ123" s="323"/>
      <c r="QSA123" s="323"/>
      <c r="QSB123" s="323"/>
      <c r="QSC123" s="323"/>
      <c r="QSD123" s="323"/>
      <c r="QSE123" s="323"/>
      <c r="QSF123" s="323"/>
      <c r="QSG123" s="323"/>
      <c r="QSH123" s="323"/>
      <c r="QSI123" s="323"/>
      <c r="QSJ123" s="323"/>
      <c r="QSK123" s="323"/>
      <c r="QSL123" s="323"/>
      <c r="QSM123" s="323"/>
      <c r="QSN123" s="323"/>
      <c r="QSO123" s="323"/>
      <c r="QSP123" s="323"/>
      <c r="QSQ123" s="323"/>
      <c r="QSR123" s="323"/>
      <c r="QSS123" s="323"/>
      <c r="QST123" s="323"/>
      <c r="QSU123" s="323"/>
      <c r="QSV123" s="323"/>
      <c r="QSW123" s="323"/>
      <c r="QSX123" s="323"/>
      <c r="QSY123" s="323"/>
      <c r="QSZ123" s="323"/>
      <c r="QTA123" s="323"/>
      <c r="QTB123" s="323"/>
      <c r="QTC123" s="323"/>
      <c r="QTD123" s="323"/>
      <c r="QTE123" s="323"/>
      <c r="QTF123" s="323"/>
      <c r="QTG123" s="323"/>
      <c r="QTH123" s="323"/>
      <c r="QTI123" s="323"/>
      <c r="QTJ123" s="323"/>
      <c r="QTK123" s="323"/>
      <c r="QTL123" s="323"/>
      <c r="QTM123" s="323"/>
      <c r="QTN123" s="323"/>
      <c r="QTO123" s="323"/>
      <c r="QTP123" s="323"/>
      <c r="QTQ123" s="323"/>
      <c r="QTR123" s="323"/>
      <c r="QTS123" s="323"/>
      <c r="QTT123" s="323"/>
      <c r="QTU123" s="323"/>
      <c r="QTV123" s="323"/>
      <c r="QTW123" s="323"/>
      <c r="QTX123" s="323"/>
      <c r="QTY123" s="323"/>
      <c r="QTZ123" s="323"/>
      <c r="QUA123" s="323"/>
      <c r="QUB123" s="323"/>
      <c r="QUC123" s="323"/>
      <c r="QUD123" s="323"/>
      <c r="QUE123" s="323"/>
      <c r="QUF123" s="323"/>
      <c r="QUG123" s="323"/>
      <c r="QUH123" s="323"/>
      <c r="QUI123" s="323"/>
      <c r="QUJ123" s="323"/>
      <c r="QUK123" s="323"/>
      <c r="QUL123" s="323"/>
      <c r="QUM123" s="323"/>
      <c r="QUN123" s="323"/>
      <c r="QUO123" s="323"/>
      <c r="QUP123" s="323"/>
      <c r="QUQ123" s="323"/>
      <c r="QUR123" s="323"/>
      <c r="QUS123" s="323"/>
      <c r="QUT123" s="323"/>
      <c r="QUU123" s="323"/>
      <c r="QUV123" s="323"/>
      <c r="QUW123" s="323"/>
      <c r="QUX123" s="323"/>
      <c r="QUY123" s="323"/>
      <c r="QUZ123" s="323"/>
      <c r="QVA123" s="323"/>
      <c r="QVB123" s="323"/>
      <c r="QVC123" s="323"/>
      <c r="QVD123" s="323"/>
      <c r="QVE123" s="323"/>
      <c r="QVF123" s="323"/>
      <c r="QVG123" s="323"/>
      <c r="QVH123" s="323"/>
      <c r="QVI123" s="323"/>
      <c r="QVJ123" s="323"/>
      <c r="QVK123" s="323"/>
      <c r="QVL123" s="323"/>
      <c r="QVM123" s="323"/>
      <c r="QVN123" s="323"/>
      <c r="QVO123" s="323"/>
      <c r="QVP123" s="323"/>
      <c r="QVQ123" s="323"/>
      <c r="QVR123" s="323"/>
      <c r="QVS123" s="323"/>
      <c r="QVT123" s="323"/>
      <c r="QVU123" s="323"/>
      <c r="QVV123" s="323"/>
      <c r="QVW123" s="323"/>
      <c r="QVX123" s="323"/>
      <c r="QVY123" s="323"/>
      <c r="QVZ123" s="323"/>
      <c r="QWA123" s="323"/>
      <c r="QWB123" s="323"/>
      <c r="QWC123" s="323"/>
      <c r="QWD123" s="323"/>
      <c r="QWE123" s="323"/>
      <c r="QWF123" s="323"/>
      <c r="QWG123" s="323"/>
      <c r="QWH123" s="323"/>
      <c r="QWI123" s="323"/>
      <c r="QWJ123" s="323"/>
      <c r="QWK123" s="323"/>
      <c r="QWL123" s="323"/>
      <c r="QWM123" s="323"/>
      <c r="QWN123" s="323"/>
      <c r="QWO123" s="323"/>
      <c r="QWP123" s="323"/>
      <c r="QWQ123" s="323"/>
      <c r="QWR123" s="323"/>
      <c r="QWS123" s="323"/>
      <c r="QWT123" s="323"/>
      <c r="QWU123" s="323"/>
      <c r="QWV123" s="323"/>
      <c r="QWW123" s="323"/>
      <c r="QWX123" s="323"/>
      <c r="QWY123" s="323"/>
      <c r="QWZ123" s="323"/>
      <c r="QXA123" s="323"/>
      <c r="QXB123" s="323"/>
      <c r="QXC123" s="323"/>
      <c r="QXD123" s="323"/>
      <c r="QXE123" s="323"/>
      <c r="QXF123" s="323"/>
      <c r="QXG123" s="323"/>
      <c r="QXH123" s="323"/>
      <c r="QXI123" s="323"/>
      <c r="QXJ123" s="323"/>
      <c r="QXK123" s="323"/>
      <c r="QXL123" s="323"/>
      <c r="QXM123" s="323"/>
      <c r="QXN123" s="323"/>
      <c r="QXO123" s="323"/>
      <c r="QXP123" s="323"/>
      <c r="QXQ123" s="323"/>
      <c r="QXR123" s="323"/>
      <c r="QXS123" s="323"/>
      <c r="QXT123" s="323"/>
      <c r="QXU123" s="323"/>
      <c r="QXV123" s="323"/>
      <c r="QXW123" s="323"/>
      <c r="QXX123" s="323"/>
      <c r="QXY123" s="323"/>
      <c r="QXZ123" s="323"/>
      <c r="QYA123" s="323"/>
      <c r="QYB123" s="323"/>
      <c r="QYC123" s="323"/>
      <c r="QYD123" s="323"/>
      <c r="QYE123" s="323"/>
      <c r="QYF123" s="323"/>
      <c r="QYG123" s="323"/>
      <c r="QYH123" s="323"/>
      <c r="QYI123" s="323"/>
      <c r="QYJ123" s="323"/>
      <c r="QYK123" s="323"/>
      <c r="QYL123" s="323"/>
      <c r="QYM123" s="323"/>
      <c r="QYN123" s="323"/>
      <c r="QYO123" s="323"/>
      <c r="QYP123" s="323"/>
      <c r="QYQ123" s="323"/>
      <c r="QYR123" s="323"/>
      <c r="QYS123" s="323"/>
      <c r="QYT123" s="323"/>
      <c r="QYU123" s="323"/>
      <c r="QYV123" s="323"/>
      <c r="QYW123" s="323"/>
      <c r="QYX123" s="323"/>
      <c r="QYY123" s="323"/>
      <c r="QYZ123" s="323"/>
      <c r="QZA123" s="323"/>
      <c r="QZB123" s="323"/>
      <c r="QZC123" s="323"/>
      <c r="QZD123" s="323"/>
      <c r="QZE123" s="323"/>
      <c r="QZF123" s="323"/>
      <c r="QZG123" s="323"/>
      <c r="QZH123" s="323"/>
      <c r="QZI123" s="323"/>
      <c r="QZJ123" s="323"/>
      <c r="QZK123" s="323"/>
      <c r="QZL123" s="323"/>
      <c r="QZM123" s="323"/>
      <c r="QZN123" s="323"/>
      <c r="QZO123" s="323"/>
      <c r="QZP123" s="323"/>
      <c r="QZQ123" s="323"/>
      <c r="QZR123" s="323"/>
      <c r="QZS123" s="323"/>
      <c r="QZT123" s="323"/>
      <c r="QZU123" s="323"/>
      <c r="QZV123" s="323"/>
      <c r="QZW123" s="323"/>
      <c r="QZX123" s="323"/>
      <c r="QZY123" s="323"/>
      <c r="QZZ123" s="323"/>
      <c r="RAA123" s="323"/>
      <c r="RAB123" s="323"/>
      <c r="RAC123" s="323"/>
      <c r="RAD123" s="323"/>
      <c r="RAE123" s="323"/>
      <c r="RAF123" s="323"/>
      <c r="RAG123" s="323"/>
      <c r="RAH123" s="323"/>
      <c r="RAI123" s="323"/>
      <c r="RAJ123" s="323"/>
      <c r="RAK123" s="323"/>
      <c r="RAL123" s="323"/>
      <c r="RAM123" s="323"/>
      <c r="RAN123" s="323"/>
      <c r="RAO123" s="323"/>
      <c r="RAP123" s="323"/>
      <c r="RAQ123" s="323"/>
      <c r="RAR123" s="323"/>
      <c r="RAS123" s="323"/>
      <c r="RAT123" s="323"/>
      <c r="RAU123" s="323"/>
      <c r="RAV123" s="323"/>
      <c r="RAW123" s="323"/>
      <c r="RAX123" s="323"/>
      <c r="RAY123" s="323"/>
      <c r="RAZ123" s="323"/>
      <c r="RBA123" s="323"/>
      <c r="RBB123" s="323"/>
      <c r="RBC123" s="323"/>
      <c r="RBD123" s="323"/>
      <c r="RBE123" s="323"/>
      <c r="RBF123" s="323"/>
      <c r="RBG123" s="323"/>
      <c r="RBH123" s="323"/>
      <c r="RBI123" s="323"/>
      <c r="RBJ123" s="323"/>
      <c r="RBK123" s="323"/>
      <c r="RBL123" s="323"/>
      <c r="RBM123" s="323"/>
      <c r="RBN123" s="323"/>
      <c r="RBO123" s="323"/>
      <c r="RBP123" s="323"/>
      <c r="RBQ123" s="323"/>
      <c r="RBR123" s="323"/>
      <c r="RBS123" s="323"/>
      <c r="RBT123" s="323"/>
      <c r="RBU123" s="323"/>
      <c r="RBV123" s="323"/>
      <c r="RBW123" s="323"/>
      <c r="RBX123" s="323"/>
      <c r="RBY123" s="323"/>
      <c r="RBZ123" s="323"/>
      <c r="RCA123" s="323"/>
      <c r="RCB123" s="323"/>
      <c r="RCC123" s="323"/>
      <c r="RCD123" s="323"/>
      <c r="RCE123" s="323"/>
      <c r="RCF123" s="323"/>
      <c r="RCG123" s="323"/>
      <c r="RCH123" s="323"/>
      <c r="RCI123" s="323"/>
      <c r="RCJ123" s="323"/>
      <c r="RCK123" s="323"/>
      <c r="RCL123" s="323"/>
      <c r="RCM123" s="323"/>
      <c r="RCN123" s="323"/>
      <c r="RCO123" s="323"/>
      <c r="RCP123" s="323"/>
      <c r="RCQ123" s="323"/>
      <c r="RCR123" s="323"/>
      <c r="RCS123" s="323"/>
      <c r="RCT123" s="323"/>
      <c r="RCU123" s="323"/>
      <c r="RCV123" s="323"/>
      <c r="RCW123" s="323"/>
      <c r="RCX123" s="323"/>
      <c r="RCY123" s="323"/>
      <c r="RCZ123" s="323"/>
      <c r="RDA123" s="323"/>
      <c r="RDB123" s="323"/>
      <c r="RDC123" s="323"/>
      <c r="RDD123" s="323"/>
      <c r="RDE123" s="323"/>
      <c r="RDF123" s="323"/>
      <c r="RDG123" s="323"/>
      <c r="RDH123" s="323"/>
      <c r="RDI123" s="323"/>
      <c r="RDJ123" s="323"/>
      <c r="RDK123" s="323"/>
      <c r="RDL123" s="323"/>
      <c r="RDM123" s="323"/>
      <c r="RDN123" s="323"/>
      <c r="RDO123" s="323"/>
      <c r="RDP123" s="323"/>
      <c r="RDQ123" s="323"/>
      <c r="RDR123" s="323"/>
      <c r="RDS123" s="323"/>
      <c r="RDT123" s="323"/>
      <c r="RDU123" s="323"/>
      <c r="RDV123" s="323"/>
      <c r="RDW123" s="323"/>
      <c r="RDX123" s="323"/>
      <c r="RDY123" s="323"/>
      <c r="RDZ123" s="323"/>
      <c r="REA123" s="323"/>
      <c r="REB123" s="323"/>
      <c r="REC123" s="323"/>
      <c r="RED123" s="323"/>
      <c r="REE123" s="323"/>
      <c r="REF123" s="323"/>
      <c r="REG123" s="323"/>
      <c r="REH123" s="323"/>
      <c r="REI123" s="323"/>
      <c r="REJ123" s="323"/>
      <c r="REK123" s="323"/>
      <c r="REL123" s="323"/>
      <c r="REM123" s="323"/>
      <c r="REN123" s="323"/>
      <c r="REO123" s="323"/>
      <c r="REP123" s="323"/>
      <c r="REQ123" s="323"/>
      <c r="RER123" s="323"/>
      <c r="RES123" s="323"/>
      <c r="RET123" s="323"/>
      <c r="REU123" s="323"/>
      <c r="REV123" s="323"/>
      <c r="REW123" s="323"/>
      <c r="REX123" s="323"/>
      <c r="REY123" s="323"/>
      <c r="REZ123" s="323"/>
      <c r="RFA123" s="323"/>
      <c r="RFB123" s="323"/>
      <c r="RFC123" s="323"/>
      <c r="RFD123" s="323"/>
      <c r="RFE123" s="323"/>
      <c r="RFF123" s="323"/>
      <c r="RFG123" s="323"/>
      <c r="RFH123" s="323"/>
      <c r="RFI123" s="323"/>
      <c r="RFJ123" s="323"/>
      <c r="RFK123" s="323"/>
      <c r="RFL123" s="323"/>
      <c r="RFM123" s="323"/>
      <c r="RFN123" s="323"/>
      <c r="RFO123" s="323"/>
      <c r="RFP123" s="323"/>
      <c r="RFQ123" s="323"/>
      <c r="RFR123" s="323"/>
      <c r="RFS123" s="323"/>
      <c r="RFT123" s="323"/>
      <c r="RFU123" s="323"/>
      <c r="RFV123" s="323"/>
      <c r="RFW123" s="323"/>
      <c r="RFX123" s="323"/>
      <c r="RFY123" s="323"/>
      <c r="RFZ123" s="323"/>
      <c r="RGA123" s="323"/>
      <c r="RGB123" s="323"/>
      <c r="RGC123" s="323"/>
      <c r="RGD123" s="323"/>
      <c r="RGE123" s="323"/>
      <c r="RGF123" s="323"/>
      <c r="RGG123" s="323"/>
      <c r="RGH123" s="323"/>
      <c r="RGI123" s="323"/>
      <c r="RGJ123" s="323"/>
      <c r="RGK123" s="323"/>
      <c r="RGL123" s="323"/>
      <c r="RGM123" s="323"/>
      <c r="RGN123" s="323"/>
      <c r="RGO123" s="323"/>
      <c r="RGP123" s="323"/>
      <c r="RGQ123" s="323"/>
      <c r="RGR123" s="323"/>
      <c r="RGS123" s="323"/>
      <c r="RGT123" s="323"/>
      <c r="RGU123" s="323"/>
      <c r="RGV123" s="323"/>
      <c r="RGW123" s="323"/>
      <c r="RGX123" s="323"/>
      <c r="RGY123" s="323"/>
      <c r="RGZ123" s="323"/>
      <c r="RHA123" s="323"/>
      <c r="RHB123" s="323"/>
      <c r="RHC123" s="323"/>
      <c r="RHD123" s="323"/>
      <c r="RHE123" s="323"/>
      <c r="RHF123" s="323"/>
      <c r="RHG123" s="323"/>
      <c r="RHH123" s="323"/>
      <c r="RHI123" s="323"/>
      <c r="RHJ123" s="323"/>
      <c r="RHK123" s="323"/>
      <c r="RHL123" s="323"/>
      <c r="RHM123" s="323"/>
      <c r="RHN123" s="323"/>
      <c r="RHO123" s="323"/>
      <c r="RHP123" s="323"/>
      <c r="RHQ123" s="323"/>
      <c r="RHR123" s="323"/>
      <c r="RHS123" s="323"/>
      <c r="RHT123" s="323"/>
      <c r="RHU123" s="323"/>
      <c r="RHV123" s="323"/>
      <c r="RHW123" s="323"/>
      <c r="RHX123" s="323"/>
      <c r="RHY123" s="323"/>
      <c r="RHZ123" s="323"/>
      <c r="RIA123" s="323"/>
      <c r="RIB123" s="323"/>
      <c r="RIC123" s="323"/>
      <c r="RID123" s="323"/>
      <c r="RIE123" s="323"/>
      <c r="RIF123" s="323"/>
      <c r="RIG123" s="323"/>
      <c r="RIH123" s="323"/>
      <c r="RII123" s="323"/>
      <c r="RIJ123" s="323"/>
      <c r="RIK123" s="323"/>
      <c r="RIL123" s="323"/>
      <c r="RIM123" s="323"/>
      <c r="RIN123" s="323"/>
      <c r="RIO123" s="323"/>
      <c r="RIP123" s="323"/>
      <c r="RIQ123" s="323"/>
      <c r="RIR123" s="323"/>
      <c r="RIS123" s="323"/>
      <c r="RIT123" s="323"/>
      <c r="RIU123" s="323"/>
      <c r="RIV123" s="323"/>
      <c r="RIW123" s="323"/>
      <c r="RIX123" s="323"/>
      <c r="RIY123" s="323"/>
      <c r="RIZ123" s="323"/>
      <c r="RJA123" s="323"/>
      <c r="RJB123" s="323"/>
      <c r="RJC123" s="323"/>
      <c r="RJD123" s="323"/>
      <c r="RJE123" s="323"/>
      <c r="RJF123" s="323"/>
      <c r="RJG123" s="323"/>
      <c r="RJH123" s="323"/>
      <c r="RJI123" s="323"/>
      <c r="RJJ123" s="323"/>
      <c r="RJK123" s="323"/>
      <c r="RJL123" s="323"/>
      <c r="RJM123" s="323"/>
      <c r="RJN123" s="323"/>
      <c r="RJO123" s="323"/>
      <c r="RJP123" s="323"/>
      <c r="RJQ123" s="323"/>
      <c r="RJR123" s="323"/>
      <c r="RJS123" s="323"/>
      <c r="RJT123" s="323"/>
      <c r="RJU123" s="323"/>
      <c r="RJV123" s="323"/>
      <c r="RJW123" s="323"/>
      <c r="RJX123" s="323"/>
      <c r="RJY123" s="323"/>
      <c r="RJZ123" s="323"/>
      <c r="RKA123" s="323"/>
      <c r="RKB123" s="323"/>
      <c r="RKC123" s="323"/>
      <c r="RKD123" s="323"/>
      <c r="RKE123" s="323"/>
      <c r="RKF123" s="323"/>
      <c r="RKG123" s="323"/>
      <c r="RKH123" s="323"/>
      <c r="RKI123" s="323"/>
      <c r="RKJ123" s="323"/>
      <c r="RKK123" s="323"/>
      <c r="RKL123" s="323"/>
      <c r="RKM123" s="323"/>
      <c r="RKN123" s="323"/>
      <c r="RKO123" s="323"/>
      <c r="RKP123" s="323"/>
      <c r="RKQ123" s="323"/>
      <c r="RKR123" s="323"/>
      <c r="RKS123" s="323"/>
      <c r="RKT123" s="323"/>
      <c r="RKU123" s="323"/>
      <c r="RKV123" s="323"/>
      <c r="RKW123" s="323"/>
      <c r="RKX123" s="323"/>
      <c r="RKY123" s="323"/>
      <c r="RKZ123" s="323"/>
      <c r="RLA123" s="323"/>
      <c r="RLB123" s="323"/>
      <c r="RLC123" s="323"/>
      <c r="RLD123" s="323"/>
      <c r="RLE123" s="323"/>
      <c r="RLF123" s="323"/>
      <c r="RLG123" s="323"/>
      <c r="RLH123" s="323"/>
      <c r="RLI123" s="323"/>
      <c r="RLJ123" s="323"/>
      <c r="RLK123" s="323"/>
      <c r="RLL123" s="323"/>
      <c r="RLM123" s="323"/>
      <c r="RLN123" s="323"/>
      <c r="RLO123" s="323"/>
      <c r="RLP123" s="323"/>
      <c r="RLQ123" s="323"/>
      <c r="RLR123" s="323"/>
      <c r="RLS123" s="323"/>
      <c r="RLT123" s="323"/>
      <c r="RLU123" s="323"/>
      <c r="RLV123" s="323"/>
      <c r="RLW123" s="323"/>
      <c r="RLX123" s="323"/>
      <c r="RLY123" s="323"/>
      <c r="RLZ123" s="323"/>
      <c r="RMA123" s="323"/>
      <c r="RMB123" s="323"/>
      <c r="RMC123" s="323"/>
      <c r="RMD123" s="323"/>
      <c r="RME123" s="323"/>
      <c r="RMF123" s="323"/>
      <c r="RMG123" s="323"/>
      <c r="RMH123" s="323"/>
      <c r="RMI123" s="323"/>
      <c r="RMJ123" s="323"/>
      <c r="RMK123" s="323"/>
      <c r="RML123" s="323"/>
      <c r="RMM123" s="323"/>
      <c r="RMN123" s="323"/>
      <c r="RMO123" s="323"/>
      <c r="RMP123" s="323"/>
      <c r="RMQ123" s="323"/>
      <c r="RMR123" s="323"/>
      <c r="RMS123" s="323"/>
      <c r="RMT123" s="323"/>
      <c r="RMU123" s="323"/>
      <c r="RMV123" s="323"/>
      <c r="RMW123" s="323"/>
      <c r="RMX123" s="323"/>
      <c r="RMY123" s="323"/>
      <c r="RMZ123" s="323"/>
      <c r="RNA123" s="323"/>
      <c r="RNB123" s="323"/>
      <c r="RNC123" s="323"/>
      <c r="RND123" s="323"/>
      <c r="RNE123" s="323"/>
      <c r="RNF123" s="323"/>
      <c r="RNG123" s="323"/>
      <c r="RNH123" s="323"/>
      <c r="RNI123" s="323"/>
      <c r="RNJ123" s="323"/>
      <c r="RNK123" s="323"/>
      <c r="RNL123" s="323"/>
      <c r="RNM123" s="323"/>
      <c r="RNN123" s="323"/>
      <c r="RNO123" s="323"/>
      <c r="RNP123" s="323"/>
      <c r="RNQ123" s="323"/>
      <c r="RNR123" s="323"/>
      <c r="RNS123" s="323"/>
      <c r="RNT123" s="323"/>
      <c r="RNU123" s="323"/>
      <c r="RNV123" s="323"/>
      <c r="RNW123" s="323"/>
      <c r="RNX123" s="323"/>
      <c r="RNY123" s="323"/>
      <c r="RNZ123" s="323"/>
      <c r="ROA123" s="323"/>
      <c r="ROB123" s="323"/>
      <c r="ROC123" s="323"/>
      <c r="ROD123" s="323"/>
      <c r="ROE123" s="323"/>
      <c r="ROF123" s="323"/>
      <c r="ROG123" s="323"/>
      <c r="ROH123" s="323"/>
      <c r="ROI123" s="323"/>
      <c r="ROJ123" s="323"/>
      <c r="ROK123" s="323"/>
      <c r="ROL123" s="323"/>
      <c r="ROM123" s="323"/>
      <c r="RON123" s="323"/>
      <c r="ROO123" s="323"/>
      <c r="ROP123" s="323"/>
      <c r="ROQ123" s="323"/>
      <c r="ROR123" s="323"/>
      <c r="ROS123" s="323"/>
      <c r="ROT123" s="323"/>
      <c r="ROU123" s="323"/>
      <c r="ROV123" s="323"/>
      <c r="ROW123" s="323"/>
      <c r="ROX123" s="323"/>
      <c r="ROY123" s="323"/>
      <c r="ROZ123" s="323"/>
      <c r="RPA123" s="323"/>
      <c r="RPB123" s="323"/>
      <c r="RPC123" s="323"/>
      <c r="RPD123" s="323"/>
      <c r="RPE123" s="323"/>
      <c r="RPF123" s="323"/>
      <c r="RPG123" s="323"/>
      <c r="RPH123" s="323"/>
      <c r="RPI123" s="323"/>
      <c r="RPJ123" s="323"/>
      <c r="RPK123" s="323"/>
      <c r="RPL123" s="323"/>
      <c r="RPM123" s="323"/>
      <c r="RPN123" s="323"/>
      <c r="RPO123" s="323"/>
      <c r="RPP123" s="323"/>
      <c r="RPQ123" s="323"/>
      <c r="RPR123" s="323"/>
      <c r="RPS123" s="323"/>
      <c r="RPT123" s="323"/>
      <c r="RPU123" s="323"/>
      <c r="RPV123" s="323"/>
      <c r="RPW123" s="323"/>
      <c r="RPX123" s="323"/>
      <c r="RPY123" s="323"/>
      <c r="RPZ123" s="323"/>
      <c r="RQA123" s="323"/>
      <c r="RQB123" s="323"/>
      <c r="RQC123" s="323"/>
      <c r="RQD123" s="323"/>
      <c r="RQE123" s="323"/>
      <c r="RQF123" s="323"/>
      <c r="RQG123" s="323"/>
      <c r="RQH123" s="323"/>
      <c r="RQI123" s="323"/>
      <c r="RQJ123" s="323"/>
      <c r="RQK123" s="323"/>
      <c r="RQL123" s="323"/>
      <c r="RQM123" s="323"/>
      <c r="RQN123" s="323"/>
      <c r="RQO123" s="323"/>
      <c r="RQP123" s="323"/>
      <c r="RQQ123" s="323"/>
      <c r="RQR123" s="323"/>
      <c r="RQS123" s="323"/>
      <c r="RQT123" s="323"/>
      <c r="RQU123" s="323"/>
      <c r="RQV123" s="323"/>
      <c r="RQW123" s="323"/>
      <c r="RQX123" s="323"/>
      <c r="RQY123" s="323"/>
      <c r="RQZ123" s="323"/>
      <c r="RRA123" s="323"/>
      <c r="RRB123" s="323"/>
      <c r="RRC123" s="323"/>
      <c r="RRD123" s="323"/>
      <c r="RRE123" s="323"/>
      <c r="RRF123" s="323"/>
      <c r="RRG123" s="323"/>
      <c r="RRH123" s="323"/>
      <c r="RRI123" s="323"/>
      <c r="RRJ123" s="323"/>
      <c r="RRK123" s="323"/>
      <c r="RRL123" s="323"/>
      <c r="RRM123" s="323"/>
      <c r="RRN123" s="323"/>
      <c r="RRO123" s="323"/>
      <c r="RRP123" s="323"/>
      <c r="RRQ123" s="323"/>
      <c r="RRR123" s="323"/>
      <c r="RRS123" s="323"/>
      <c r="RRT123" s="323"/>
      <c r="RRU123" s="323"/>
      <c r="RRV123" s="323"/>
      <c r="RRW123" s="323"/>
      <c r="RRX123" s="323"/>
      <c r="RRY123" s="323"/>
      <c r="RRZ123" s="323"/>
      <c r="RSA123" s="323"/>
      <c r="RSB123" s="323"/>
      <c r="RSC123" s="323"/>
      <c r="RSD123" s="323"/>
      <c r="RSE123" s="323"/>
      <c r="RSF123" s="323"/>
      <c r="RSG123" s="323"/>
      <c r="RSH123" s="323"/>
      <c r="RSI123" s="323"/>
      <c r="RSJ123" s="323"/>
      <c r="RSK123" s="323"/>
      <c r="RSL123" s="323"/>
      <c r="RSM123" s="323"/>
      <c r="RSN123" s="323"/>
      <c r="RSO123" s="323"/>
      <c r="RSP123" s="323"/>
      <c r="RSQ123" s="323"/>
      <c r="RSR123" s="323"/>
      <c r="RSS123" s="323"/>
      <c r="RST123" s="323"/>
      <c r="RSU123" s="323"/>
      <c r="RSV123" s="323"/>
      <c r="RSW123" s="323"/>
      <c r="RSX123" s="323"/>
      <c r="RSY123" s="323"/>
      <c r="RSZ123" s="323"/>
      <c r="RTA123" s="323"/>
      <c r="RTB123" s="323"/>
      <c r="RTC123" s="323"/>
      <c r="RTD123" s="323"/>
      <c r="RTE123" s="323"/>
      <c r="RTF123" s="323"/>
      <c r="RTG123" s="323"/>
      <c r="RTH123" s="323"/>
      <c r="RTI123" s="323"/>
      <c r="RTJ123" s="323"/>
      <c r="RTK123" s="323"/>
      <c r="RTL123" s="323"/>
      <c r="RTM123" s="323"/>
      <c r="RTN123" s="323"/>
      <c r="RTO123" s="323"/>
      <c r="RTP123" s="323"/>
      <c r="RTQ123" s="323"/>
      <c r="RTR123" s="323"/>
      <c r="RTS123" s="323"/>
      <c r="RTT123" s="323"/>
      <c r="RTU123" s="323"/>
      <c r="RTV123" s="323"/>
      <c r="RTW123" s="323"/>
      <c r="RTX123" s="323"/>
      <c r="RTY123" s="323"/>
      <c r="RTZ123" s="323"/>
      <c r="RUA123" s="323"/>
      <c r="RUB123" s="323"/>
      <c r="RUC123" s="323"/>
      <c r="RUD123" s="323"/>
      <c r="RUE123" s="323"/>
      <c r="RUF123" s="323"/>
      <c r="RUG123" s="323"/>
      <c r="RUH123" s="323"/>
      <c r="RUI123" s="323"/>
      <c r="RUJ123" s="323"/>
      <c r="RUK123" s="323"/>
      <c r="RUL123" s="323"/>
      <c r="RUM123" s="323"/>
      <c r="RUN123" s="323"/>
      <c r="RUO123" s="323"/>
      <c r="RUP123" s="323"/>
      <c r="RUQ123" s="323"/>
      <c r="RUR123" s="323"/>
      <c r="RUS123" s="323"/>
      <c r="RUT123" s="323"/>
      <c r="RUU123" s="323"/>
      <c r="RUV123" s="323"/>
      <c r="RUW123" s="323"/>
      <c r="RUX123" s="323"/>
      <c r="RUY123" s="323"/>
      <c r="RUZ123" s="323"/>
      <c r="RVA123" s="323"/>
      <c r="RVB123" s="323"/>
      <c r="RVC123" s="323"/>
      <c r="RVD123" s="323"/>
      <c r="RVE123" s="323"/>
      <c r="RVF123" s="323"/>
      <c r="RVG123" s="323"/>
      <c r="RVH123" s="323"/>
      <c r="RVI123" s="323"/>
      <c r="RVJ123" s="323"/>
      <c r="RVK123" s="323"/>
      <c r="RVL123" s="323"/>
      <c r="RVM123" s="323"/>
      <c r="RVN123" s="323"/>
      <c r="RVO123" s="323"/>
      <c r="RVP123" s="323"/>
      <c r="RVQ123" s="323"/>
      <c r="RVR123" s="323"/>
      <c r="RVS123" s="323"/>
      <c r="RVT123" s="323"/>
      <c r="RVU123" s="323"/>
      <c r="RVV123" s="323"/>
      <c r="RVW123" s="323"/>
      <c r="RVX123" s="323"/>
      <c r="RVY123" s="323"/>
      <c r="RVZ123" s="323"/>
      <c r="RWA123" s="323"/>
      <c r="RWB123" s="323"/>
      <c r="RWC123" s="323"/>
      <c r="RWD123" s="323"/>
      <c r="RWE123" s="323"/>
      <c r="RWF123" s="323"/>
      <c r="RWG123" s="323"/>
      <c r="RWH123" s="323"/>
      <c r="RWI123" s="323"/>
      <c r="RWJ123" s="323"/>
      <c r="RWK123" s="323"/>
      <c r="RWL123" s="323"/>
      <c r="RWM123" s="323"/>
      <c r="RWN123" s="323"/>
      <c r="RWO123" s="323"/>
      <c r="RWP123" s="323"/>
      <c r="RWQ123" s="323"/>
      <c r="RWR123" s="323"/>
      <c r="RWS123" s="323"/>
      <c r="RWT123" s="323"/>
      <c r="RWU123" s="323"/>
      <c r="RWV123" s="323"/>
      <c r="RWW123" s="323"/>
      <c r="RWX123" s="323"/>
      <c r="RWY123" s="323"/>
      <c r="RWZ123" s="323"/>
      <c r="RXA123" s="323"/>
      <c r="RXB123" s="323"/>
      <c r="RXC123" s="323"/>
      <c r="RXD123" s="323"/>
      <c r="RXE123" s="323"/>
      <c r="RXF123" s="323"/>
      <c r="RXG123" s="323"/>
      <c r="RXH123" s="323"/>
      <c r="RXI123" s="323"/>
      <c r="RXJ123" s="323"/>
      <c r="RXK123" s="323"/>
      <c r="RXL123" s="323"/>
      <c r="RXM123" s="323"/>
      <c r="RXN123" s="323"/>
      <c r="RXO123" s="323"/>
      <c r="RXP123" s="323"/>
      <c r="RXQ123" s="323"/>
      <c r="RXR123" s="323"/>
      <c r="RXS123" s="323"/>
      <c r="RXT123" s="323"/>
      <c r="RXU123" s="323"/>
      <c r="RXV123" s="323"/>
      <c r="RXW123" s="323"/>
      <c r="RXX123" s="323"/>
      <c r="RXY123" s="323"/>
      <c r="RXZ123" s="323"/>
      <c r="RYA123" s="323"/>
      <c r="RYB123" s="323"/>
      <c r="RYC123" s="323"/>
      <c r="RYD123" s="323"/>
      <c r="RYE123" s="323"/>
      <c r="RYF123" s="323"/>
      <c r="RYG123" s="323"/>
      <c r="RYH123" s="323"/>
      <c r="RYI123" s="323"/>
      <c r="RYJ123" s="323"/>
      <c r="RYK123" s="323"/>
      <c r="RYL123" s="323"/>
      <c r="RYM123" s="323"/>
      <c r="RYN123" s="323"/>
      <c r="RYO123" s="323"/>
      <c r="RYP123" s="323"/>
      <c r="RYQ123" s="323"/>
      <c r="RYR123" s="323"/>
      <c r="RYS123" s="323"/>
      <c r="RYT123" s="323"/>
      <c r="RYU123" s="323"/>
      <c r="RYV123" s="323"/>
      <c r="RYW123" s="323"/>
      <c r="RYX123" s="323"/>
      <c r="RYY123" s="323"/>
      <c r="RYZ123" s="323"/>
      <c r="RZA123" s="323"/>
      <c r="RZB123" s="323"/>
      <c r="RZC123" s="323"/>
      <c r="RZD123" s="323"/>
      <c r="RZE123" s="323"/>
      <c r="RZF123" s="323"/>
      <c r="RZG123" s="323"/>
      <c r="RZH123" s="323"/>
      <c r="RZI123" s="323"/>
      <c r="RZJ123" s="323"/>
      <c r="RZK123" s="323"/>
      <c r="RZL123" s="323"/>
      <c r="RZM123" s="323"/>
      <c r="RZN123" s="323"/>
      <c r="RZO123" s="323"/>
      <c r="RZP123" s="323"/>
      <c r="RZQ123" s="323"/>
      <c r="RZR123" s="323"/>
      <c r="RZS123" s="323"/>
      <c r="RZT123" s="323"/>
      <c r="RZU123" s="323"/>
      <c r="RZV123" s="323"/>
      <c r="RZW123" s="323"/>
      <c r="RZX123" s="323"/>
      <c r="RZY123" s="323"/>
      <c r="RZZ123" s="323"/>
      <c r="SAA123" s="323"/>
      <c r="SAB123" s="323"/>
      <c r="SAC123" s="323"/>
      <c r="SAD123" s="323"/>
      <c r="SAE123" s="323"/>
      <c r="SAF123" s="323"/>
      <c r="SAG123" s="323"/>
      <c r="SAH123" s="323"/>
      <c r="SAI123" s="323"/>
      <c r="SAJ123" s="323"/>
      <c r="SAK123" s="323"/>
      <c r="SAL123" s="323"/>
      <c r="SAM123" s="323"/>
      <c r="SAN123" s="323"/>
      <c r="SAO123" s="323"/>
      <c r="SAP123" s="323"/>
      <c r="SAQ123" s="323"/>
      <c r="SAR123" s="323"/>
      <c r="SAS123" s="323"/>
      <c r="SAT123" s="323"/>
      <c r="SAU123" s="323"/>
      <c r="SAV123" s="323"/>
      <c r="SAW123" s="323"/>
      <c r="SAX123" s="323"/>
      <c r="SAY123" s="323"/>
      <c r="SAZ123" s="323"/>
      <c r="SBA123" s="323"/>
      <c r="SBB123" s="323"/>
      <c r="SBC123" s="323"/>
      <c r="SBD123" s="323"/>
      <c r="SBE123" s="323"/>
      <c r="SBF123" s="323"/>
      <c r="SBG123" s="323"/>
      <c r="SBH123" s="323"/>
      <c r="SBI123" s="323"/>
      <c r="SBJ123" s="323"/>
      <c r="SBK123" s="323"/>
      <c r="SBL123" s="323"/>
      <c r="SBM123" s="323"/>
      <c r="SBN123" s="323"/>
      <c r="SBO123" s="323"/>
      <c r="SBP123" s="323"/>
      <c r="SBQ123" s="323"/>
      <c r="SBR123" s="323"/>
      <c r="SBS123" s="323"/>
      <c r="SBT123" s="323"/>
      <c r="SBU123" s="323"/>
      <c r="SBV123" s="323"/>
      <c r="SBW123" s="323"/>
      <c r="SBX123" s="323"/>
      <c r="SBY123" s="323"/>
      <c r="SBZ123" s="323"/>
      <c r="SCA123" s="323"/>
      <c r="SCB123" s="323"/>
      <c r="SCC123" s="323"/>
      <c r="SCD123" s="323"/>
      <c r="SCE123" s="323"/>
      <c r="SCF123" s="323"/>
      <c r="SCG123" s="323"/>
      <c r="SCH123" s="323"/>
      <c r="SCI123" s="323"/>
      <c r="SCJ123" s="323"/>
      <c r="SCK123" s="323"/>
      <c r="SCL123" s="323"/>
      <c r="SCM123" s="323"/>
      <c r="SCN123" s="323"/>
      <c r="SCO123" s="323"/>
      <c r="SCP123" s="323"/>
      <c r="SCQ123" s="323"/>
      <c r="SCR123" s="323"/>
      <c r="SCS123" s="323"/>
      <c r="SCT123" s="323"/>
      <c r="SCU123" s="323"/>
      <c r="SCV123" s="323"/>
      <c r="SCW123" s="323"/>
      <c r="SCX123" s="323"/>
      <c r="SCY123" s="323"/>
      <c r="SCZ123" s="323"/>
      <c r="SDA123" s="323"/>
      <c r="SDB123" s="323"/>
      <c r="SDC123" s="323"/>
      <c r="SDD123" s="323"/>
      <c r="SDE123" s="323"/>
      <c r="SDF123" s="323"/>
      <c r="SDG123" s="323"/>
      <c r="SDH123" s="323"/>
      <c r="SDI123" s="323"/>
      <c r="SDJ123" s="323"/>
      <c r="SDK123" s="323"/>
      <c r="SDL123" s="323"/>
      <c r="SDM123" s="323"/>
      <c r="SDN123" s="323"/>
      <c r="SDO123" s="323"/>
      <c r="SDP123" s="323"/>
      <c r="SDQ123" s="323"/>
      <c r="SDR123" s="323"/>
      <c r="SDS123" s="323"/>
      <c r="SDT123" s="323"/>
      <c r="SDU123" s="323"/>
      <c r="SDV123" s="323"/>
      <c r="SDW123" s="323"/>
      <c r="SDX123" s="323"/>
      <c r="SDY123" s="323"/>
      <c r="SDZ123" s="323"/>
      <c r="SEA123" s="323"/>
      <c r="SEB123" s="323"/>
      <c r="SEC123" s="323"/>
      <c r="SED123" s="323"/>
      <c r="SEE123" s="323"/>
      <c r="SEF123" s="323"/>
      <c r="SEG123" s="323"/>
      <c r="SEH123" s="323"/>
      <c r="SEI123" s="323"/>
      <c r="SEJ123" s="323"/>
      <c r="SEK123" s="323"/>
      <c r="SEL123" s="323"/>
      <c r="SEM123" s="323"/>
      <c r="SEN123" s="323"/>
      <c r="SEO123" s="323"/>
      <c r="SEP123" s="323"/>
      <c r="SEQ123" s="323"/>
      <c r="SER123" s="323"/>
      <c r="SES123" s="323"/>
      <c r="SET123" s="323"/>
      <c r="SEU123" s="323"/>
      <c r="SEV123" s="323"/>
      <c r="SEW123" s="323"/>
      <c r="SEX123" s="323"/>
      <c r="SEY123" s="323"/>
      <c r="SEZ123" s="323"/>
      <c r="SFA123" s="323"/>
      <c r="SFB123" s="323"/>
      <c r="SFC123" s="323"/>
      <c r="SFD123" s="323"/>
      <c r="SFE123" s="323"/>
      <c r="SFF123" s="323"/>
      <c r="SFG123" s="323"/>
      <c r="SFH123" s="323"/>
      <c r="SFI123" s="323"/>
      <c r="SFJ123" s="323"/>
      <c r="SFK123" s="323"/>
      <c r="SFL123" s="323"/>
      <c r="SFM123" s="323"/>
      <c r="SFN123" s="323"/>
      <c r="SFO123" s="323"/>
      <c r="SFP123" s="323"/>
      <c r="SFQ123" s="323"/>
      <c r="SFR123" s="323"/>
      <c r="SFS123" s="323"/>
      <c r="SFT123" s="323"/>
      <c r="SFU123" s="323"/>
      <c r="SFV123" s="323"/>
      <c r="SFW123" s="323"/>
      <c r="SFX123" s="323"/>
      <c r="SFY123" s="323"/>
      <c r="SFZ123" s="323"/>
      <c r="SGA123" s="323"/>
      <c r="SGB123" s="323"/>
      <c r="SGC123" s="323"/>
      <c r="SGD123" s="323"/>
      <c r="SGE123" s="323"/>
      <c r="SGF123" s="323"/>
      <c r="SGG123" s="323"/>
      <c r="SGH123" s="323"/>
      <c r="SGI123" s="323"/>
      <c r="SGJ123" s="323"/>
      <c r="SGK123" s="323"/>
      <c r="SGL123" s="323"/>
      <c r="SGM123" s="323"/>
      <c r="SGN123" s="323"/>
      <c r="SGO123" s="323"/>
      <c r="SGP123" s="323"/>
      <c r="SGQ123" s="323"/>
      <c r="SGR123" s="323"/>
      <c r="SGS123" s="323"/>
      <c r="SGT123" s="323"/>
      <c r="SGU123" s="323"/>
      <c r="SGV123" s="323"/>
      <c r="SGW123" s="323"/>
      <c r="SGX123" s="323"/>
      <c r="SGY123" s="323"/>
      <c r="SGZ123" s="323"/>
      <c r="SHA123" s="323"/>
      <c r="SHB123" s="323"/>
      <c r="SHC123" s="323"/>
      <c r="SHD123" s="323"/>
      <c r="SHE123" s="323"/>
      <c r="SHF123" s="323"/>
      <c r="SHG123" s="323"/>
      <c r="SHH123" s="323"/>
      <c r="SHI123" s="323"/>
      <c r="SHJ123" s="323"/>
      <c r="SHK123" s="323"/>
      <c r="SHL123" s="323"/>
      <c r="SHM123" s="323"/>
      <c r="SHN123" s="323"/>
      <c r="SHO123" s="323"/>
      <c r="SHP123" s="323"/>
      <c r="SHQ123" s="323"/>
      <c r="SHR123" s="323"/>
      <c r="SHS123" s="323"/>
      <c r="SHT123" s="323"/>
      <c r="SHU123" s="323"/>
      <c r="SHV123" s="323"/>
      <c r="SHW123" s="323"/>
      <c r="SHX123" s="323"/>
      <c r="SHY123" s="323"/>
      <c r="SHZ123" s="323"/>
      <c r="SIA123" s="323"/>
      <c r="SIB123" s="323"/>
      <c r="SIC123" s="323"/>
      <c r="SID123" s="323"/>
      <c r="SIE123" s="323"/>
      <c r="SIF123" s="323"/>
      <c r="SIG123" s="323"/>
      <c r="SIH123" s="323"/>
      <c r="SII123" s="323"/>
      <c r="SIJ123" s="323"/>
      <c r="SIK123" s="323"/>
      <c r="SIL123" s="323"/>
      <c r="SIM123" s="323"/>
      <c r="SIN123" s="323"/>
      <c r="SIO123" s="323"/>
      <c r="SIP123" s="323"/>
      <c r="SIQ123" s="323"/>
      <c r="SIR123" s="323"/>
      <c r="SIS123" s="323"/>
      <c r="SIT123" s="323"/>
      <c r="SIU123" s="323"/>
      <c r="SIV123" s="323"/>
      <c r="SIW123" s="323"/>
      <c r="SIX123" s="323"/>
      <c r="SIY123" s="323"/>
      <c r="SIZ123" s="323"/>
      <c r="SJA123" s="323"/>
      <c r="SJB123" s="323"/>
      <c r="SJC123" s="323"/>
      <c r="SJD123" s="323"/>
      <c r="SJE123" s="323"/>
      <c r="SJF123" s="323"/>
      <c r="SJG123" s="323"/>
      <c r="SJH123" s="323"/>
      <c r="SJI123" s="323"/>
      <c r="SJJ123" s="323"/>
      <c r="SJK123" s="323"/>
      <c r="SJL123" s="323"/>
      <c r="SJM123" s="323"/>
      <c r="SJN123" s="323"/>
      <c r="SJO123" s="323"/>
      <c r="SJP123" s="323"/>
      <c r="SJQ123" s="323"/>
      <c r="SJR123" s="323"/>
      <c r="SJS123" s="323"/>
      <c r="SJT123" s="323"/>
      <c r="SJU123" s="323"/>
      <c r="SJV123" s="323"/>
      <c r="SJW123" s="323"/>
      <c r="SJX123" s="323"/>
      <c r="SJY123" s="323"/>
      <c r="SJZ123" s="323"/>
      <c r="SKA123" s="323"/>
      <c r="SKB123" s="323"/>
      <c r="SKC123" s="323"/>
      <c r="SKD123" s="323"/>
      <c r="SKE123" s="323"/>
      <c r="SKF123" s="323"/>
      <c r="SKG123" s="323"/>
      <c r="SKH123" s="323"/>
      <c r="SKI123" s="323"/>
      <c r="SKJ123" s="323"/>
      <c r="SKK123" s="323"/>
      <c r="SKL123" s="323"/>
      <c r="SKM123" s="323"/>
      <c r="SKN123" s="323"/>
      <c r="SKO123" s="323"/>
      <c r="SKP123" s="323"/>
      <c r="SKQ123" s="323"/>
      <c r="SKR123" s="323"/>
      <c r="SKS123" s="323"/>
      <c r="SKT123" s="323"/>
      <c r="SKU123" s="323"/>
      <c r="SKV123" s="323"/>
      <c r="SKW123" s="323"/>
      <c r="SKX123" s="323"/>
      <c r="SKY123" s="323"/>
      <c r="SKZ123" s="323"/>
      <c r="SLA123" s="323"/>
      <c r="SLB123" s="323"/>
      <c r="SLC123" s="323"/>
      <c r="SLD123" s="323"/>
      <c r="SLE123" s="323"/>
      <c r="SLF123" s="323"/>
      <c r="SLG123" s="323"/>
      <c r="SLH123" s="323"/>
      <c r="SLI123" s="323"/>
      <c r="SLJ123" s="323"/>
      <c r="SLK123" s="323"/>
      <c r="SLL123" s="323"/>
      <c r="SLM123" s="323"/>
      <c r="SLN123" s="323"/>
      <c r="SLO123" s="323"/>
      <c r="SLP123" s="323"/>
      <c r="SLQ123" s="323"/>
      <c r="SLR123" s="323"/>
      <c r="SLS123" s="323"/>
      <c r="SLT123" s="323"/>
      <c r="SLU123" s="323"/>
      <c r="SLV123" s="323"/>
      <c r="SLW123" s="323"/>
      <c r="SLX123" s="323"/>
      <c r="SLY123" s="323"/>
      <c r="SLZ123" s="323"/>
      <c r="SMA123" s="323"/>
      <c r="SMB123" s="323"/>
      <c r="SMC123" s="323"/>
      <c r="SMD123" s="323"/>
      <c r="SME123" s="323"/>
      <c r="SMF123" s="323"/>
      <c r="SMG123" s="323"/>
      <c r="SMH123" s="323"/>
      <c r="SMI123" s="323"/>
      <c r="SMJ123" s="323"/>
      <c r="SMK123" s="323"/>
      <c r="SML123" s="323"/>
      <c r="SMM123" s="323"/>
      <c r="SMN123" s="323"/>
      <c r="SMO123" s="323"/>
      <c r="SMP123" s="323"/>
      <c r="SMQ123" s="323"/>
      <c r="SMR123" s="323"/>
      <c r="SMS123" s="323"/>
      <c r="SMT123" s="323"/>
      <c r="SMU123" s="323"/>
      <c r="SMV123" s="323"/>
      <c r="SMW123" s="323"/>
      <c r="SMX123" s="323"/>
      <c r="SMY123" s="323"/>
      <c r="SMZ123" s="323"/>
      <c r="SNA123" s="323"/>
      <c r="SNB123" s="323"/>
      <c r="SNC123" s="323"/>
      <c r="SND123" s="323"/>
      <c r="SNE123" s="323"/>
      <c r="SNF123" s="323"/>
      <c r="SNG123" s="323"/>
      <c r="SNH123" s="323"/>
      <c r="SNI123" s="323"/>
      <c r="SNJ123" s="323"/>
      <c r="SNK123" s="323"/>
      <c r="SNL123" s="323"/>
      <c r="SNM123" s="323"/>
      <c r="SNN123" s="323"/>
      <c r="SNO123" s="323"/>
      <c r="SNP123" s="323"/>
      <c r="SNQ123" s="323"/>
      <c r="SNR123" s="323"/>
      <c r="SNS123" s="323"/>
      <c r="SNT123" s="323"/>
      <c r="SNU123" s="323"/>
      <c r="SNV123" s="323"/>
      <c r="SNW123" s="323"/>
      <c r="SNX123" s="323"/>
      <c r="SNY123" s="323"/>
      <c r="SNZ123" s="323"/>
      <c r="SOA123" s="323"/>
      <c r="SOB123" s="323"/>
      <c r="SOC123" s="323"/>
      <c r="SOD123" s="323"/>
      <c r="SOE123" s="323"/>
      <c r="SOF123" s="323"/>
      <c r="SOG123" s="323"/>
      <c r="SOH123" s="323"/>
      <c r="SOI123" s="323"/>
      <c r="SOJ123" s="323"/>
      <c r="SOK123" s="323"/>
      <c r="SOL123" s="323"/>
      <c r="SOM123" s="323"/>
      <c r="SON123" s="323"/>
      <c r="SOO123" s="323"/>
      <c r="SOP123" s="323"/>
      <c r="SOQ123" s="323"/>
      <c r="SOR123" s="323"/>
      <c r="SOS123" s="323"/>
      <c r="SOT123" s="323"/>
      <c r="SOU123" s="323"/>
      <c r="SOV123" s="323"/>
      <c r="SOW123" s="323"/>
      <c r="SOX123" s="323"/>
      <c r="SOY123" s="323"/>
      <c r="SOZ123" s="323"/>
      <c r="SPA123" s="323"/>
      <c r="SPB123" s="323"/>
      <c r="SPC123" s="323"/>
      <c r="SPD123" s="323"/>
      <c r="SPE123" s="323"/>
      <c r="SPF123" s="323"/>
      <c r="SPG123" s="323"/>
      <c r="SPH123" s="323"/>
      <c r="SPI123" s="323"/>
      <c r="SPJ123" s="323"/>
      <c r="SPK123" s="323"/>
      <c r="SPL123" s="323"/>
      <c r="SPM123" s="323"/>
      <c r="SPN123" s="323"/>
      <c r="SPO123" s="323"/>
      <c r="SPP123" s="323"/>
      <c r="SPQ123" s="323"/>
      <c r="SPR123" s="323"/>
      <c r="SPS123" s="323"/>
      <c r="SPT123" s="323"/>
      <c r="SPU123" s="323"/>
      <c r="SPV123" s="323"/>
      <c r="SPW123" s="323"/>
      <c r="SPX123" s="323"/>
      <c r="SPY123" s="323"/>
      <c r="SPZ123" s="323"/>
      <c r="SQA123" s="323"/>
      <c r="SQB123" s="323"/>
      <c r="SQC123" s="323"/>
      <c r="SQD123" s="323"/>
      <c r="SQE123" s="323"/>
      <c r="SQF123" s="323"/>
      <c r="SQG123" s="323"/>
      <c r="SQH123" s="323"/>
      <c r="SQI123" s="323"/>
      <c r="SQJ123" s="323"/>
      <c r="SQK123" s="323"/>
      <c r="SQL123" s="323"/>
      <c r="SQM123" s="323"/>
      <c r="SQN123" s="323"/>
      <c r="SQO123" s="323"/>
      <c r="SQP123" s="323"/>
      <c r="SQQ123" s="323"/>
      <c r="SQR123" s="323"/>
      <c r="SQS123" s="323"/>
      <c r="SQT123" s="323"/>
      <c r="SQU123" s="323"/>
      <c r="SQV123" s="323"/>
      <c r="SQW123" s="323"/>
      <c r="SQX123" s="323"/>
      <c r="SQY123" s="323"/>
      <c r="SQZ123" s="323"/>
      <c r="SRA123" s="323"/>
      <c r="SRB123" s="323"/>
      <c r="SRC123" s="323"/>
      <c r="SRD123" s="323"/>
      <c r="SRE123" s="323"/>
      <c r="SRF123" s="323"/>
      <c r="SRG123" s="323"/>
      <c r="SRH123" s="323"/>
      <c r="SRI123" s="323"/>
      <c r="SRJ123" s="323"/>
      <c r="SRK123" s="323"/>
      <c r="SRL123" s="323"/>
      <c r="SRM123" s="323"/>
      <c r="SRN123" s="323"/>
      <c r="SRO123" s="323"/>
      <c r="SRP123" s="323"/>
      <c r="SRQ123" s="323"/>
      <c r="SRR123" s="323"/>
      <c r="SRS123" s="323"/>
      <c r="SRT123" s="323"/>
      <c r="SRU123" s="323"/>
      <c r="SRV123" s="323"/>
      <c r="SRW123" s="323"/>
      <c r="SRX123" s="323"/>
      <c r="SRY123" s="323"/>
      <c r="SRZ123" s="323"/>
      <c r="SSA123" s="323"/>
      <c r="SSB123" s="323"/>
      <c r="SSC123" s="323"/>
      <c r="SSD123" s="323"/>
      <c r="SSE123" s="323"/>
      <c r="SSF123" s="323"/>
      <c r="SSG123" s="323"/>
      <c r="SSH123" s="323"/>
      <c r="SSI123" s="323"/>
      <c r="SSJ123" s="323"/>
      <c r="SSK123" s="323"/>
      <c r="SSL123" s="323"/>
      <c r="SSM123" s="323"/>
      <c r="SSN123" s="323"/>
      <c r="SSO123" s="323"/>
      <c r="SSP123" s="323"/>
      <c r="SSQ123" s="323"/>
      <c r="SSR123" s="323"/>
      <c r="SSS123" s="323"/>
      <c r="SST123" s="323"/>
      <c r="SSU123" s="323"/>
      <c r="SSV123" s="323"/>
      <c r="SSW123" s="323"/>
      <c r="SSX123" s="323"/>
      <c r="SSY123" s="323"/>
      <c r="SSZ123" s="323"/>
      <c r="STA123" s="323"/>
      <c r="STB123" s="323"/>
      <c r="STC123" s="323"/>
      <c r="STD123" s="323"/>
      <c r="STE123" s="323"/>
      <c r="STF123" s="323"/>
      <c r="STG123" s="323"/>
      <c r="STH123" s="323"/>
      <c r="STI123" s="323"/>
      <c r="STJ123" s="323"/>
      <c r="STK123" s="323"/>
      <c r="STL123" s="323"/>
      <c r="STM123" s="323"/>
      <c r="STN123" s="323"/>
      <c r="STO123" s="323"/>
      <c r="STP123" s="323"/>
      <c r="STQ123" s="323"/>
      <c r="STR123" s="323"/>
      <c r="STS123" s="323"/>
      <c r="STT123" s="323"/>
      <c r="STU123" s="323"/>
      <c r="STV123" s="323"/>
      <c r="STW123" s="323"/>
      <c r="STX123" s="323"/>
      <c r="STY123" s="323"/>
      <c r="STZ123" s="323"/>
      <c r="SUA123" s="323"/>
      <c r="SUB123" s="323"/>
      <c r="SUC123" s="323"/>
      <c r="SUD123" s="323"/>
      <c r="SUE123" s="323"/>
      <c r="SUF123" s="323"/>
      <c r="SUG123" s="323"/>
      <c r="SUH123" s="323"/>
      <c r="SUI123" s="323"/>
      <c r="SUJ123" s="323"/>
      <c r="SUK123" s="323"/>
      <c r="SUL123" s="323"/>
      <c r="SUM123" s="323"/>
      <c r="SUN123" s="323"/>
      <c r="SUO123" s="323"/>
      <c r="SUP123" s="323"/>
      <c r="SUQ123" s="323"/>
      <c r="SUR123" s="323"/>
      <c r="SUS123" s="323"/>
      <c r="SUT123" s="323"/>
      <c r="SUU123" s="323"/>
      <c r="SUV123" s="323"/>
      <c r="SUW123" s="323"/>
      <c r="SUX123" s="323"/>
      <c r="SUY123" s="323"/>
      <c r="SUZ123" s="323"/>
      <c r="SVA123" s="323"/>
      <c r="SVB123" s="323"/>
      <c r="SVC123" s="323"/>
      <c r="SVD123" s="323"/>
      <c r="SVE123" s="323"/>
      <c r="SVF123" s="323"/>
      <c r="SVG123" s="323"/>
      <c r="SVH123" s="323"/>
      <c r="SVI123" s="323"/>
      <c r="SVJ123" s="323"/>
      <c r="SVK123" s="323"/>
      <c r="SVL123" s="323"/>
      <c r="SVM123" s="323"/>
      <c r="SVN123" s="323"/>
      <c r="SVO123" s="323"/>
      <c r="SVP123" s="323"/>
      <c r="SVQ123" s="323"/>
      <c r="SVR123" s="323"/>
      <c r="SVS123" s="323"/>
      <c r="SVT123" s="323"/>
      <c r="SVU123" s="323"/>
      <c r="SVV123" s="323"/>
      <c r="SVW123" s="323"/>
      <c r="SVX123" s="323"/>
      <c r="SVY123" s="323"/>
      <c r="SVZ123" s="323"/>
      <c r="SWA123" s="323"/>
      <c r="SWB123" s="323"/>
      <c r="SWC123" s="323"/>
      <c r="SWD123" s="323"/>
      <c r="SWE123" s="323"/>
      <c r="SWF123" s="323"/>
      <c r="SWG123" s="323"/>
      <c r="SWH123" s="323"/>
      <c r="SWI123" s="323"/>
      <c r="SWJ123" s="323"/>
      <c r="SWK123" s="323"/>
      <c r="SWL123" s="323"/>
      <c r="SWM123" s="323"/>
      <c r="SWN123" s="323"/>
      <c r="SWO123" s="323"/>
      <c r="SWP123" s="323"/>
      <c r="SWQ123" s="323"/>
      <c r="SWR123" s="323"/>
      <c r="SWS123" s="323"/>
      <c r="SWT123" s="323"/>
      <c r="SWU123" s="323"/>
      <c r="SWV123" s="323"/>
      <c r="SWW123" s="323"/>
      <c r="SWX123" s="323"/>
      <c r="SWY123" s="323"/>
      <c r="SWZ123" s="323"/>
      <c r="SXA123" s="323"/>
      <c r="SXB123" s="323"/>
      <c r="SXC123" s="323"/>
      <c r="SXD123" s="323"/>
      <c r="SXE123" s="323"/>
      <c r="SXF123" s="323"/>
      <c r="SXG123" s="323"/>
      <c r="SXH123" s="323"/>
      <c r="SXI123" s="323"/>
      <c r="SXJ123" s="323"/>
      <c r="SXK123" s="323"/>
      <c r="SXL123" s="323"/>
      <c r="SXM123" s="323"/>
      <c r="SXN123" s="323"/>
      <c r="SXO123" s="323"/>
      <c r="SXP123" s="323"/>
      <c r="SXQ123" s="323"/>
      <c r="SXR123" s="323"/>
      <c r="SXS123" s="323"/>
      <c r="SXT123" s="323"/>
      <c r="SXU123" s="323"/>
      <c r="SXV123" s="323"/>
      <c r="SXW123" s="323"/>
      <c r="SXX123" s="323"/>
      <c r="SXY123" s="323"/>
      <c r="SXZ123" s="323"/>
      <c r="SYA123" s="323"/>
      <c r="SYB123" s="323"/>
      <c r="SYC123" s="323"/>
      <c r="SYD123" s="323"/>
      <c r="SYE123" s="323"/>
      <c r="SYF123" s="323"/>
      <c r="SYG123" s="323"/>
      <c r="SYH123" s="323"/>
      <c r="SYI123" s="323"/>
      <c r="SYJ123" s="323"/>
      <c r="SYK123" s="323"/>
      <c r="SYL123" s="323"/>
      <c r="SYM123" s="323"/>
      <c r="SYN123" s="323"/>
      <c r="SYO123" s="323"/>
      <c r="SYP123" s="323"/>
      <c r="SYQ123" s="323"/>
      <c r="SYR123" s="323"/>
      <c r="SYS123" s="323"/>
      <c r="SYT123" s="323"/>
      <c r="SYU123" s="323"/>
      <c r="SYV123" s="323"/>
      <c r="SYW123" s="323"/>
      <c r="SYX123" s="323"/>
      <c r="SYY123" s="323"/>
      <c r="SYZ123" s="323"/>
      <c r="SZA123" s="323"/>
      <c r="SZB123" s="323"/>
      <c r="SZC123" s="323"/>
      <c r="SZD123" s="323"/>
      <c r="SZE123" s="323"/>
      <c r="SZF123" s="323"/>
      <c r="SZG123" s="323"/>
      <c r="SZH123" s="323"/>
      <c r="SZI123" s="323"/>
      <c r="SZJ123" s="323"/>
      <c r="SZK123" s="323"/>
      <c r="SZL123" s="323"/>
      <c r="SZM123" s="323"/>
      <c r="SZN123" s="323"/>
      <c r="SZO123" s="323"/>
      <c r="SZP123" s="323"/>
      <c r="SZQ123" s="323"/>
      <c r="SZR123" s="323"/>
      <c r="SZS123" s="323"/>
      <c r="SZT123" s="323"/>
      <c r="SZU123" s="323"/>
      <c r="SZV123" s="323"/>
      <c r="SZW123" s="323"/>
      <c r="SZX123" s="323"/>
      <c r="SZY123" s="323"/>
      <c r="SZZ123" s="323"/>
      <c r="TAA123" s="323"/>
      <c r="TAB123" s="323"/>
      <c r="TAC123" s="323"/>
      <c r="TAD123" s="323"/>
      <c r="TAE123" s="323"/>
      <c r="TAF123" s="323"/>
      <c r="TAG123" s="323"/>
      <c r="TAH123" s="323"/>
      <c r="TAI123" s="323"/>
      <c r="TAJ123" s="323"/>
      <c r="TAK123" s="323"/>
      <c r="TAL123" s="323"/>
      <c r="TAM123" s="323"/>
      <c r="TAN123" s="323"/>
      <c r="TAO123" s="323"/>
      <c r="TAP123" s="323"/>
      <c r="TAQ123" s="323"/>
      <c r="TAR123" s="323"/>
      <c r="TAS123" s="323"/>
      <c r="TAT123" s="323"/>
      <c r="TAU123" s="323"/>
      <c r="TAV123" s="323"/>
      <c r="TAW123" s="323"/>
      <c r="TAX123" s="323"/>
      <c r="TAY123" s="323"/>
      <c r="TAZ123" s="323"/>
      <c r="TBA123" s="323"/>
      <c r="TBB123" s="323"/>
      <c r="TBC123" s="323"/>
      <c r="TBD123" s="323"/>
      <c r="TBE123" s="323"/>
      <c r="TBF123" s="323"/>
      <c r="TBG123" s="323"/>
      <c r="TBH123" s="323"/>
      <c r="TBI123" s="323"/>
      <c r="TBJ123" s="323"/>
      <c r="TBK123" s="323"/>
      <c r="TBL123" s="323"/>
      <c r="TBM123" s="323"/>
      <c r="TBN123" s="323"/>
      <c r="TBO123" s="323"/>
      <c r="TBP123" s="323"/>
      <c r="TBQ123" s="323"/>
      <c r="TBR123" s="323"/>
      <c r="TBS123" s="323"/>
      <c r="TBT123" s="323"/>
      <c r="TBU123" s="323"/>
      <c r="TBV123" s="323"/>
      <c r="TBW123" s="323"/>
      <c r="TBX123" s="323"/>
      <c r="TBY123" s="323"/>
      <c r="TBZ123" s="323"/>
      <c r="TCA123" s="323"/>
      <c r="TCB123" s="323"/>
      <c r="TCC123" s="323"/>
      <c r="TCD123" s="323"/>
      <c r="TCE123" s="323"/>
      <c r="TCF123" s="323"/>
      <c r="TCG123" s="323"/>
      <c r="TCH123" s="323"/>
      <c r="TCI123" s="323"/>
      <c r="TCJ123" s="323"/>
      <c r="TCK123" s="323"/>
      <c r="TCL123" s="323"/>
      <c r="TCM123" s="323"/>
      <c r="TCN123" s="323"/>
      <c r="TCO123" s="323"/>
      <c r="TCP123" s="323"/>
      <c r="TCQ123" s="323"/>
      <c r="TCR123" s="323"/>
      <c r="TCS123" s="323"/>
      <c r="TCT123" s="323"/>
      <c r="TCU123" s="323"/>
      <c r="TCV123" s="323"/>
      <c r="TCW123" s="323"/>
      <c r="TCX123" s="323"/>
      <c r="TCY123" s="323"/>
      <c r="TCZ123" s="323"/>
      <c r="TDA123" s="323"/>
      <c r="TDB123" s="323"/>
      <c r="TDC123" s="323"/>
      <c r="TDD123" s="323"/>
      <c r="TDE123" s="323"/>
      <c r="TDF123" s="323"/>
      <c r="TDG123" s="323"/>
      <c r="TDH123" s="323"/>
      <c r="TDI123" s="323"/>
      <c r="TDJ123" s="323"/>
      <c r="TDK123" s="323"/>
      <c r="TDL123" s="323"/>
      <c r="TDM123" s="323"/>
      <c r="TDN123" s="323"/>
      <c r="TDO123" s="323"/>
      <c r="TDP123" s="323"/>
      <c r="TDQ123" s="323"/>
      <c r="TDR123" s="323"/>
      <c r="TDS123" s="323"/>
      <c r="TDT123" s="323"/>
      <c r="TDU123" s="323"/>
      <c r="TDV123" s="323"/>
      <c r="TDW123" s="323"/>
      <c r="TDX123" s="323"/>
      <c r="TDY123" s="323"/>
      <c r="TDZ123" s="323"/>
      <c r="TEA123" s="323"/>
      <c r="TEB123" s="323"/>
      <c r="TEC123" s="323"/>
      <c r="TED123" s="323"/>
      <c r="TEE123" s="323"/>
      <c r="TEF123" s="323"/>
      <c r="TEG123" s="323"/>
      <c r="TEH123" s="323"/>
      <c r="TEI123" s="323"/>
      <c r="TEJ123" s="323"/>
      <c r="TEK123" s="323"/>
      <c r="TEL123" s="323"/>
      <c r="TEM123" s="323"/>
      <c r="TEN123" s="323"/>
      <c r="TEO123" s="323"/>
      <c r="TEP123" s="323"/>
      <c r="TEQ123" s="323"/>
      <c r="TER123" s="323"/>
      <c r="TES123" s="323"/>
      <c r="TET123" s="323"/>
      <c r="TEU123" s="323"/>
      <c r="TEV123" s="323"/>
      <c r="TEW123" s="323"/>
      <c r="TEX123" s="323"/>
      <c r="TEY123" s="323"/>
      <c r="TEZ123" s="323"/>
      <c r="TFA123" s="323"/>
      <c r="TFB123" s="323"/>
      <c r="TFC123" s="323"/>
      <c r="TFD123" s="323"/>
      <c r="TFE123" s="323"/>
      <c r="TFF123" s="323"/>
      <c r="TFG123" s="323"/>
      <c r="TFH123" s="323"/>
      <c r="TFI123" s="323"/>
      <c r="TFJ123" s="323"/>
      <c r="TFK123" s="323"/>
      <c r="TFL123" s="323"/>
      <c r="TFM123" s="323"/>
      <c r="TFN123" s="323"/>
      <c r="TFO123" s="323"/>
      <c r="TFP123" s="323"/>
      <c r="TFQ123" s="323"/>
      <c r="TFR123" s="323"/>
      <c r="TFS123" s="323"/>
      <c r="TFT123" s="323"/>
      <c r="TFU123" s="323"/>
      <c r="TFV123" s="323"/>
      <c r="TFW123" s="323"/>
      <c r="TFX123" s="323"/>
      <c r="TFY123" s="323"/>
      <c r="TFZ123" s="323"/>
      <c r="TGA123" s="323"/>
      <c r="TGB123" s="323"/>
      <c r="TGC123" s="323"/>
      <c r="TGD123" s="323"/>
      <c r="TGE123" s="323"/>
      <c r="TGF123" s="323"/>
      <c r="TGG123" s="323"/>
      <c r="TGH123" s="323"/>
      <c r="TGI123" s="323"/>
      <c r="TGJ123" s="323"/>
      <c r="TGK123" s="323"/>
      <c r="TGL123" s="323"/>
      <c r="TGM123" s="323"/>
      <c r="TGN123" s="323"/>
      <c r="TGO123" s="323"/>
      <c r="TGP123" s="323"/>
      <c r="TGQ123" s="323"/>
      <c r="TGR123" s="323"/>
      <c r="TGS123" s="323"/>
      <c r="TGT123" s="323"/>
      <c r="TGU123" s="323"/>
      <c r="TGV123" s="323"/>
      <c r="TGW123" s="323"/>
      <c r="TGX123" s="323"/>
      <c r="TGY123" s="323"/>
      <c r="TGZ123" s="323"/>
      <c r="THA123" s="323"/>
      <c r="THB123" s="323"/>
      <c r="THC123" s="323"/>
      <c r="THD123" s="323"/>
      <c r="THE123" s="323"/>
      <c r="THF123" s="323"/>
      <c r="THG123" s="323"/>
      <c r="THH123" s="323"/>
      <c r="THI123" s="323"/>
      <c r="THJ123" s="323"/>
      <c r="THK123" s="323"/>
      <c r="THL123" s="323"/>
      <c r="THM123" s="323"/>
      <c r="THN123" s="323"/>
      <c r="THO123" s="323"/>
      <c r="THP123" s="323"/>
      <c r="THQ123" s="323"/>
      <c r="THR123" s="323"/>
      <c r="THS123" s="323"/>
      <c r="THT123" s="323"/>
      <c r="THU123" s="323"/>
      <c r="THV123" s="323"/>
      <c r="THW123" s="323"/>
      <c r="THX123" s="323"/>
      <c r="THY123" s="323"/>
      <c r="THZ123" s="323"/>
      <c r="TIA123" s="323"/>
      <c r="TIB123" s="323"/>
      <c r="TIC123" s="323"/>
      <c r="TID123" s="323"/>
      <c r="TIE123" s="323"/>
      <c r="TIF123" s="323"/>
      <c r="TIG123" s="323"/>
      <c r="TIH123" s="323"/>
      <c r="TII123" s="323"/>
      <c r="TIJ123" s="323"/>
      <c r="TIK123" s="323"/>
      <c r="TIL123" s="323"/>
      <c r="TIM123" s="323"/>
      <c r="TIN123" s="323"/>
      <c r="TIO123" s="323"/>
      <c r="TIP123" s="323"/>
      <c r="TIQ123" s="323"/>
      <c r="TIR123" s="323"/>
      <c r="TIS123" s="323"/>
      <c r="TIT123" s="323"/>
      <c r="TIU123" s="323"/>
      <c r="TIV123" s="323"/>
      <c r="TIW123" s="323"/>
      <c r="TIX123" s="323"/>
      <c r="TIY123" s="323"/>
      <c r="TIZ123" s="323"/>
      <c r="TJA123" s="323"/>
      <c r="TJB123" s="323"/>
      <c r="TJC123" s="323"/>
      <c r="TJD123" s="323"/>
      <c r="TJE123" s="323"/>
      <c r="TJF123" s="323"/>
      <c r="TJG123" s="323"/>
      <c r="TJH123" s="323"/>
      <c r="TJI123" s="323"/>
      <c r="TJJ123" s="323"/>
      <c r="TJK123" s="323"/>
      <c r="TJL123" s="323"/>
      <c r="TJM123" s="323"/>
      <c r="TJN123" s="323"/>
      <c r="TJO123" s="323"/>
      <c r="TJP123" s="323"/>
      <c r="TJQ123" s="323"/>
      <c r="TJR123" s="323"/>
      <c r="TJS123" s="323"/>
      <c r="TJT123" s="323"/>
      <c r="TJU123" s="323"/>
      <c r="TJV123" s="323"/>
      <c r="TJW123" s="323"/>
      <c r="TJX123" s="323"/>
      <c r="TJY123" s="323"/>
      <c r="TJZ123" s="323"/>
      <c r="TKA123" s="323"/>
      <c r="TKB123" s="323"/>
      <c r="TKC123" s="323"/>
      <c r="TKD123" s="323"/>
      <c r="TKE123" s="323"/>
      <c r="TKF123" s="323"/>
      <c r="TKG123" s="323"/>
      <c r="TKH123" s="323"/>
      <c r="TKI123" s="323"/>
      <c r="TKJ123" s="323"/>
      <c r="TKK123" s="323"/>
      <c r="TKL123" s="323"/>
      <c r="TKM123" s="323"/>
      <c r="TKN123" s="323"/>
      <c r="TKO123" s="323"/>
      <c r="TKP123" s="323"/>
      <c r="TKQ123" s="323"/>
      <c r="TKR123" s="323"/>
      <c r="TKS123" s="323"/>
      <c r="TKT123" s="323"/>
      <c r="TKU123" s="323"/>
      <c r="TKV123" s="323"/>
      <c r="TKW123" s="323"/>
      <c r="TKX123" s="323"/>
      <c r="TKY123" s="323"/>
      <c r="TKZ123" s="323"/>
      <c r="TLA123" s="323"/>
      <c r="TLB123" s="323"/>
      <c r="TLC123" s="323"/>
      <c r="TLD123" s="323"/>
      <c r="TLE123" s="323"/>
      <c r="TLF123" s="323"/>
      <c r="TLG123" s="323"/>
      <c r="TLH123" s="323"/>
      <c r="TLI123" s="323"/>
      <c r="TLJ123" s="323"/>
      <c r="TLK123" s="323"/>
      <c r="TLL123" s="323"/>
      <c r="TLM123" s="323"/>
      <c r="TLN123" s="323"/>
      <c r="TLO123" s="323"/>
      <c r="TLP123" s="323"/>
      <c r="TLQ123" s="323"/>
      <c r="TLR123" s="323"/>
      <c r="TLS123" s="323"/>
      <c r="TLT123" s="323"/>
      <c r="TLU123" s="323"/>
      <c r="TLV123" s="323"/>
      <c r="TLW123" s="323"/>
      <c r="TLX123" s="323"/>
      <c r="TLY123" s="323"/>
      <c r="TLZ123" s="323"/>
      <c r="TMA123" s="323"/>
      <c r="TMB123" s="323"/>
      <c r="TMC123" s="323"/>
      <c r="TMD123" s="323"/>
      <c r="TME123" s="323"/>
      <c r="TMF123" s="323"/>
      <c r="TMG123" s="323"/>
      <c r="TMH123" s="323"/>
      <c r="TMI123" s="323"/>
      <c r="TMJ123" s="323"/>
      <c r="TMK123" s="323"/>
      <c r="TML123" s="323"/>
      <c r="TMM123" s="323"/>
      <c r="TMN123" s="323"/>
      <c r="TMO123" s="323"/>
      <c r="TMP123" s="323"/>
      <c r="TMQ123" s="323"/>
      <c r="TMR123" s="323"/>
      <c r="TMS123" s="323"/>
      <c r="TMT123" s="323"/>
      <c r="TMU123" s="323"/>
      <c r="TMV123" s="323"/>
      <c r="TMW123" s="323"/>
      <c r="TMX123" s="323"/>
      <c r="TMY123" s="323"/>
      <c r="TMZ123" s="323"/>
      <c r="TNA123" s="323"/>
      <c r="TNB123" s="323"/>
      <c r="TNC123" s="323"/>
      <c r="TND123" s="323"/>
      <c r="TNE123" s="323"/>
      <c r="TNF123" s="323"/>
      <c r="TNG123" s="323"/>
      <c r="TNH123" s="323"/>
      <c r="TNI123" s="323"/>
      <c r="TNJ123" s="323"/>
      <c r="TNK123" s="323"/>
      <c r="TNL123" s="323"/>
      <c r="TNM123" s="323"/>
      <c r="TNN123" s="323"/>
      <c r="TNO123" s="323"/>
      <c r="TNP123" s="323"/>
      <c r="TNQ123" s="323"/>
      <c r="TNR123" s="323"/>
      <c r="TNS123" s="323"/>
      <c r="TNT123" s="323"/>
      <c r="TNU123" s="323"/>
      <c r="TNV123" s="323"/>
      <c r="TNW123" s="323"/>
      <c r="TNX123" s="323"/>
      <c r="TNY123" s="323"/>
      <c r="TNZ123" s="323"/>
      <c r="TOA123" s="323"/>
      <c r="TOB123" s="323"/>
      <c r="TOC123" s="323"/>
      <c r="TOD123" s="323"/>
      <c r="TOE123" s="323"/>
      <c r="TOF123" s="323"/>
      <c r="TOG123" s="323"/>
      <c r="TOH123" s="323"/>
      <c r="TOI123" s="323"/>
      <c r="TOJ123" s="323"/>
      <c r="TOK123" s="323"/>
      <c r="TOL123" s="323"/>
      <c r="TOM123" s="323"/>
      <c r="TON123" s="323"/>
      <c r="TOO123" s="323"/>
      <c r="TOP123" s="323"/>
      <c r="TOQ123" s="323"/>
      <c r="TOR123" s="323"/>
      <c r="TOS123" s="323"/>
      <c r="TOT123" s="323"/>
      <c r="TOU123" s="323"/>
      <c r="TOV123" s="323"/>
      <c r="TOW123" s="323"/>
      <c r="TOX123" s="323"/>
      <c r="TOY123" s="323"/>
      <c r="TOZ123" s="323"/>
      <c r="TPA123" s="323"/>
      <c r="TPB123" s="323"/>
      <c r="TPC123" s="323"/>
      <c r="TPD123" s="323"/>
      <c r="TPE123" s="323"/>
      <c r="TPF123" s="323"/>
      <c r="TPG123" s="323"/>
      <c r="TPH123" s="323"/>
      <c r="TPI123" s="323"/>
      <c r="TPJ123" s="323"/>
      <c r="TPK123" s="323"/>
      <c r="TPL123" s="323"/>
      <c r="TPM123" s="323"/>
      <c r="TPN123" s="323"/>
      <c r="TPO123" s="323"/>
      <c r="TPP123" s="323"/>
      <c r="TPQ123" s="323"/>
      <c r="TPR123" s="323"/>
      <c r="TPS123" s="323"/>
      <c r="TPT123" s="323"/>
      <c r="TPU123" s="323"/>
      <c r="TPV123" s="323"/>
      <c r="TPW123" s="323"/>
      <c r="TPX123" s="323"/>
      <c r="TPY123" s="323"/>
      <c r="TPZ123" s="323"/>
      <c r="TQA123" s="323"/>
      <c r="TQB123" s="323"/>
      <c r="TQC123" s="323"/>
      <c r="TQD123" s="323"/>
      <c r="TQE123" s="323"/>
      <c r="TQF123" s="323"/>
      <c r="TQG123" s="323"/>
      <c r="TQH123" s="323"/>
      <c r="TQI123" s="323"/>
      <c r="TQJ123" s="323"/>
      <c r="TQK123" s="323"/>
      <c r="TQL123" s="323"/>
      <c r="TQM123" s="323"/>
      <c r="TQN123" s="323"/>
      <c r="TQO123" s="323"/>
      <c r="TQP123" s="323"/>
      <c r="TQQ123" s="323"/>
      <c r="TQR123" s="323"/>
      <c r="TQS123" s="323"/>
      <c r="TQT123" s="323"/>
      <c r="TQU123" s="323"/>
      <c r="TQV123" s="323"/>
      <c r="TQW123" s="323"/>
      <c r="TQX123" s="323"/>
      <c r="TQY123" s="323"/>
      <c r="TQZ123" s="323"/>
      <c r="TRA123" s="323"/>
      <c r="TRB123" s="323"/>
      <c r="TRC123" s="323"/>
      <c r="TRD123" s="323"/>
      <c r="TRE123" s="323"/>
      <c r="TRF123" s="323"/>
      <c r="TRG123" s="323"/>
      <c r="TRH123" s="323"/>
      <c r="TRI123" s="323"/>
      <c r="TRJ123" s="323"/>
      <c r="TRK123" s="323"/>
      <c r="TRL123" s="323"/>
      <c r="TRM123" s="323"/>
      <c r="TRN123" s="323"/>
      <c r="TRO123" s="323"/>
      <c r="TRP123" s="323"/>
      <c r="TRQ123" s="323"/>
      <c r="TRR123" s="323"/>
      <c r="TRS123" s="323"/>
      <c r="TRT123" s="323"/>
      <c r="TRU123" s="323"/>
      <c r="TRV123" s="323"/>
      <c r="TRW123" s="323"/>
      <c r="TRX123" s="323"/>
      <c r="TRY123" s="323"/>
      <c r="TRZ123" s="323"/>
      <c r="TSA123" s="323"/>
      <c r="TSB123" s="323"/>
      <c r="TSC123" s="323"/>
      <c r="TSD123" s="323"/>
      <c r="TSE123" s="323"/>
      <c r="TSF123" s="323"/>
      <c r="TSG123" s="323"/>
      <c r="TSH123" s="323"/>
      <c r="TSI123" s="323"/>
      <c r="TSJ123" s="323"/>
      <c r="TSK123" s="323"/>
      <c r="TSL123" s="323"/>
      <c r="TSM123" s="323"/>
      <c r="TSN123" s="323"/>
      <c r="TSO123" s="323"/>
      <c r="TSP123" s="323"/>
      <c r="TSQ123" s="323"/>
      <c r="TSR123" s="323"/>
      <c r="TSS123" s="323"/>
      <c r="TST123" s="323"/>
      <c r="TSU123" s="323"/>
      <c r="TSV123" s="323"/>
      <c r="TSW123" s="323"/>
      <c r="TSX123" s="323"/>
      <c r="TSY123" s="323"/>
      <c r="TSZ123" s="323"/>
      <c r="TTA123" s="323"/>
      <c r="TTB123" s="323"/>
      <c r="TTC123" s="323"/>
      <c r="TTD123" s="323"/>
      <c r="TTE123" s="323"/>
      <c r="TTF123" s="323"/>
      <c r="TTG123" s="323"/>
      <c r="TTH123" s="323"/>
      <c r="TTI123" s="323"/>
      <c r="TTJ123" s="323"/>
      <c r="TTK123" s="323"/>
      <c r="TTL123" s="323"/>
      <c r="TTM123" s="323"/>
      <c r="TTN123" s="323"/>
      <c r="TTO123" s="323"/>
      <c r="TTP123" s="323"/>
      <c r="TTQ123" s="323"/>
      <c r="TTR123" s="323"/>
      <c r="TTS123" s="323"/>
      <c r="TTT123" s="323"/>
      <c r="TTU123" s="323"/>
      <c r="TTV123" s="323"/>
      <c r="TTW123" s="323"/>
      <c r="TTX123" s="323"/>
      <c r="TTY123" s="323"/>
      <c r="TTZ123" s="323"/>
      <c r="TUA123" s="323"/>
      <c r="TUB123" s="323"/>
      <c r="TUC123" s="323"/>
      <c r="TUD123" s="323"/>
      <c r="TUE123" s="323"/>
      <c r="TUF123" s="323"/>
      <c r="TUG123" s="323"/>
      <c r="TUH123" s="323"/>
      <c r="TUI123" s="323"/>
      <c r="TUJ123" s="323"/>
      <c r="TUK123" s="323"/>
      <c r="TUL123" s="323"/>
      <c r="TUM123" s="323"/>
      <c r="TUN123" s="323"/>
      <c r="TUO123" s="323"/>
      <c r="TUP123" s="323"/>
      <c r="TUQ123" s="323"/>
      <c r="TUR123" s="323"/>
      <c r="TUS123" s="323"/>
      <c r="TUT123" s="323"/>
      <c r="TUU123" s="323"/>
      <c r="TUV123" s="323"/>
      <c r="TUW123" s="323"/>
      <c r="TUX123" s="323"/>
      <c r="TUY123" s="323"/>
      <c r="TUZ123" s="323"/>
      <c r="TVA123" s="323"/>
      <c r="TVB123" s="323"/>
      <c r="TVC123" s="323"/>
      <c r="TVD123" s="323"/>
      <c r="TVE123" s="323"/>
      <c r="TVF123" s="323"/>
      <c r="TVG123" s="323"/>
      <c r="TVH123" s="323"/>
      <c r="TVI123" s="323"/>
      <c r="TVJ123" s="323"/>
      <c r="TVK123" s="323"/>
      <c r="TVL123" s="323"/>
      <c r="TVM123" s="323"/>
      <c r="TVN123" s="323"/>
      <c r="TVO123" s="323"/>
      <c r="TVP123" s="323"/>
      <c r="TVQ123" s="323"/>
      <c r="TVR123" s="323"/>
      <c r="TVS123" s="323"/>
      <c r="TVT123" s="323"/>
      <c r="TVU123" s="323"/>
      <c r="TVV123" s="323"/>
      <c r="TVW123" s="323"/>
      <c r="TVX123" s="323"/>
      <c r="TVY123" s="323"/>
      <c r="TVZ123" s="323"/>
      <c r="TWA123" s="323"/>
      <c r="TWB123" s="323"/>
      <c r="TWC123" s="323"/>
      <c r="TWD123" s="323"/>
      <c r="TWE123" s="323"/>
      <c r="TWF123" s="323"/>
      <c r="TWG123" s="323"/>
      <c r="TWH123" s="323"/>
      <c r="TWI123" s="323"/>
      <c r="TWJ123" s="323"/>
      <c r="TWK123" s="323"/>
      <c r="TWL123" s="323"/>
      <c r="TWM123" s="323"/>
      <c r="TWN123" s="323"/>
      <c r="TWO123" s="323"/>
      <c r="TWP123" s="323"/>
      <c r="TWQ123" s="323"/>
      <c r="TWR123" s="323"/>
      <c r="TWS123" s="323"/>
      <c r="TWT123" s="323"/>
      <c r="TWU123" s="323"/>
      <c r="TWV123" s="323"/>
      <c r="TWW123" s="323"/>
      <c r="TWX123" s="323"/>
      <c r="TWY123" s="323"/>
      <c r="TWZ123" s="323"/>
      <c r="TXA123" s="323"/>
      <c r="TXB123" s="323"/>
      <c r="TXC123" s="323"/>
      <c r="TXD123" s="323"/>
      <c r="TXE123" s="323"/>
      <c r="TXF123" s="323"/>
      <c r="TXG123" s="323"/>
      <c r="TXH123" s="323"/>
      <c r="TXI123" s="323"/>
      <c r="TXJ123" s="323"/>
      <c r="TXK123" s="323"/>
      <c r="TXL123" s="323"/>
      <c r="TXM123" s="323"/>
      <c r="TXN123" s="323"/>
      <c r="TXO123" s="323"/>
      <c r="TXP123" s="323"/>
      <c r="TXQ123" s="323"/>
      <c r="TXR123" s="323"/>
      <c r="TXS123" s="323"/>
      <c r="TXT123" s="323"/>
      <c r="TXU123" s="323"/>
      <c r="TXV123" s="323"/>
      <c r="TXW123" s="323"/>
      <c r="TXX123" s="323"/>
      <c r="TXY123" s="323"/>
      <c r="TXZ123" s="323"/>
      <c r="TYA123" s="323"/>
      <c r="TYB123" s="323"/>
      <c r="TYC123" s="323"/>
      <c r="TYD123" s="323"/>
      <c r="TYE123" s="323"/>
      <c r="TYF123" s="323"/>
      <c r="TYG123" s="323"/>
      <c r="TYH123" s="323"/>
      <c r="TYI123" s="323"/>
      <c r="TYJ123" s="323"/>
      <c r="TYK123" s="323"/>
      <c r="TYL123" s="323"/>
      <c r="TYM123" s="323"/>
      <c r="TYN123" s="323"/>
      <c r="TYO123" s="323"/>
      <c r="TYP123" s="323"/>
      <c r="TYQ123" s="323"/>
      <c r="TYR123" s="323"/>
      <c r="TYS123" s="323"/>
      <c r="TYT123" s="323"/>
      <c r="TYU123" s="323"/>
      <c r="TYV123" s="323"/>
      <c r="TYW123" s="323"/>
      <c r="TYX123" s="323"/>
      <c r="TYY123" s="323"/>
      <c r="TYZ123" s="323"/>
      <c r="TZA123" s="323"/>
      <c r="TZB123" s="323"/>
      <c r="TZC123" s="323"/>
      <c r="TZD123" s="323"/>
      <c r="TZE123" s="323"/>
      <c r="TZF123" s="323"/>
      <c r="TZG123" s="323"/>
      <c r="TZH123" s="323"/>
      <c r="TZI123" s="323"/>
      <c r="TZJ123" s="323"/>
      <c r="TZK123" s="323"/>
      <c r="TZL123" s="323"/>
      <c r="TZM123" s="323"/>
      <c r="TZN123" s="323"/>
      <c r="TZO123" s="323"/>
      <c r="TZP123" s="323"/>
      <c r="TZQ123" s="323"/>
      <c r="TZR123" s="323"/>
      <c r="TZS123" s="323"/>
      <c r="TZT123" s="323"/>
      <c r="TZU123" s="323"/>
      <c r="TZV123" s="323"/>
      <c r="TZW123" s="323"/>
      <c r="TZX123" s="323"/>
      <c r="TZY123" s="323"/>
      <c r="TZZ123" s="323"/>
      <c r="UAA123" s="323"/>
      <c r="UAB123" s="323"/>
      <c r="UAC123" s="323"/>
      <c r="UAD123" s="323"/>
      <c r="UAE123" s="323"/>
      <c r="UAF123" s="323"/>
      <c r="UAG123" s="323"/>
      <c r="UAH123" s="323"/>
      <c r="UAI123" s="323"/>
      <c r="UAJ123" s="323"/>
      <c r="UAK123" s="323"/>
      <c r="UAL123" s="323"/>
      <c r="UAM123" s="323"/>
      <c r="UAN123" s="323"/>
      <c r="UAO123" s="323"/>
      <c r="UAP123" s="323"/>
      <c r="UAQ123" s="323"/>
      <c r="UAR123" s="323"/>
      <c r="UAS123" s="323"/>
      <c r="UAT123" s="323"/>
      <c r="UAU123" s="323"/>
      <c r="UAV123" s="323"/>
      <c r="UAW123" s="323"/>
      <c r="UAX123" s="323"/>
      <c r="UAY123" s="323"/>
      <c r="UAZ123" s="323"/>
      <c r="UBA123" s="323"/>
      <c r="UBB123" s="323"/>
      <c r="UBC123" s="323"/>
      <c r="UBD123" s="323"/>
      <c r="UBE123" s="323"/>
      <c r="UBF123" s="323"/>
      <c r="UBG123" s="323"/>
      <c r="UBH123" s="323"/>
      <c r="UBI123" s="323"/>
      <c r="UBJ123" s="323"/>
      <c r="UBK123" s="323"/>
      <c r="UBL123" s="323"/>
      <c r="UBM123" s="323"/>
      <c r="UBN123" s="323"/>
      <c r="UBO123" s="323"/>
      <c r="UBP123" s="323"/>
      <c r="UBQ123" s="323"/>
      <c r="UBR123" s="323"/>
      <c r="UBS123" s="323"/>
      <c r="UBT123" s="323"/>
      <c r="UBU123" s="323"/>
      <c r="UBV123" s="323"/>
      <c r="UBW123" s="323"/>
      <c r="UBX123" s="323"/>
      <c r="UBY123" s="323"/>
      <c r="UBZ123" s="323"/>
      <c r="UCA123" s="323"/>
      <c r="UCB123" s="323"/>
      <c r="UCC123" s="323"/>
      <c r="UCD123" s="323"/>
      <c r="UCE123" s="323"/>
      <c r="UCF123" s="323"/>
      <c r="UCG123" s="323"/>
      <c r="UCH123" s="323"/>
      <c r="UCI123" s="323"/>
      <c r="UCJ123" s="323"/>
      <c r="UCK123" s="323"/>
      <c r="UCL123" s="323"/>
      <c r="UCM123" s="323"/>
      <c r="UCN123" s="323"/>
      <c r="UCO123" s="323"/>
      <c r="UCP123" s="323"/>
      <c r="UCQ123" s="323"/>
      <c r="UCR123" s="323"/>
      <c r="UCS123" s="323"/>
      <c r="UCT123" s="323"/>
      <c r="UCU123" s="323"/>
      <c r="UCV123" s="323"/>
      <c r="UCW123" s="323"/>
      <c r="UCX123" s="323"/>
      <c r="UCY123" s="323"/>
      <c r="UCZ123" s="323"/>
      <c r="UDA123" s="323"/>
      <c r="UDB123" s="323"/>
      <c r="UDC123" s="323"/>
      <c r="UDD123" s="323"/>
      <c r="UDE123" s="323"/>
      <c r="UDF123" s="323"/>
      <c r="UDG123" s="323"/>
      <c r="UDH123" s="323"/>
      <c r="UDI123" s="323"/>
      <c r="UDJ123" s="323"/>
      <c r="UDK123" s="323"/>
      <c r="UDL123" s="323"/>
      <c r="UDM123" s="323"/>
      <c r="UDN123" s="323"/>
      <c r="UDO123" s="323"/>
      <c r="UDP123" s="323"/>
      <c r="UDQ123" s="323"/>
      <c r="UDR123" s="323"/>
      <c r="UDS123" s="323"/>
      <c r="UDT123" s="323"/>
      <c r="UDU123" s="323"/>
      <c r="UDV123" s="323"/>
      <c r="UDW123" s="323"/>
      <c r="UDX123" s="323"/>
      <c r="UDY123" s="323"/>
      <c r="UDZ123" s="323"/>
      <c r="UEA123" s="323"/>
      <c r="UEB123" s="323"/>
      <c r="UEC123" s="323"/>
      <c r="UED123" s="323"/>
      <c r="UEE123" s="323"/>
      <c r="UEF123" s="323"/>
      <c r="UEG123" s="323"/>
      <c r="UEH123" s="323"/>
      <c r="UEI123" s="323"/>
      <c r="UEJ123" s="323"/>
      <c r="UEK123" s="323"/>
      <c r="UEL123" s="323"/>
      <c r="UEM123" s="323"/>
      <c r="UEN123" s="323"/>
      <c r="UEO123" s="323"/>
      <c r="UEP123" s="323"/>
      <c r="UEQ123" s="323"/>
      <c r="UER123" s="323"/>
      <c r="UES123" s="323"/>
      <c r="UET123" s="323"/>
      <c r="UEU123" s="323"/>
      <c r="UEV123" s="323"/>
      <c r="UEW123" s="323"/>
      <c r="UEX123" s="323"/>
      <c r="UEY123" s="323"/>
      <c r="UEZ123" s="323"/>
      <c r="UFA123" s="323"/>
      <c r="UFB123" s="323"/>
      <c r="UFC123" s="323"/>
      <c r="UFD123" s="323"/>
      <c r="UFE123" s="323"/>
      <c r="UFF123" s="323"/>
      <c r="UFG123" s="323"/>
      <c r="UFH123" s="323"/>
      <c r="UFI123" s="323"/>
      <c r="UFJ123" s="323"/>
      <c r="UFK123" s="323"/>
      <c r="UFL123" s="323"/>
      <c r="UFM123" s="323"/>
      <c r="UFN123" s="323"/>
      <c r="UFO123" s="323"/>
      <c r="UFP123" s="323"/>
      <c r="UFQ123" s="323"/>
      <c r="UFR123" s="323"/>
      <c r="UFS123" s="323"/>
      <c r="UFT123" s="323"/>
      <c r="UFU123" s="323"/>
      <c r="UFV123" s="323"/>
      <c r="UFW123" s="323"/>
      <c r="UFX123" s="323"/>
      <c r="UFY123" s="323"/>
      <c r="UFZ123" s="323"/>
      <c r="UGA123" s="323"/>
      <c r="UGB123" s="323"/>
      <c r="UGC123" s="323"/>
      <c r="UGD123" s="323"/>
      <c r="UGE123" s="323"/>
      <c r="UGF123" s="323"/>
      <c r="UGG123" s="323"/>
      <c r="UGH123" s="323"/>
      <c r="UGI123" s="323"/>
      <c r="UGJ123" s="323"/>
      <c r="UGK123" s="323"/>
      <c r="UGL123" s="323"/>
      <c r="UGM123" s="323"/>
      <c r="UGN123" s="323"/>
      <c r="UGO123" s="323"/>
      <c r="UGP123" s="323"/>
      <c r="UGQ123" s="323"/>
      <c r="UGR123" s="323"/>
      <c r="UGS123" s="323"/>
      <c r="UGT123" s="323"/>
      <c r="UGU123" s="323"/>
      <c r="UGV123" s="323"/>
      <c r="UGW123" s="323"/>
      <c r="UGX123" s="323"/>
      <c r="UGY123" s="323"/>
      <c r="UGZ123" s="323"/>
      <c r="UHA123" s="323"/>
      <c r="UHB123" s="323"/>
      <c r="UHC123" s="323"/>
      <c r="UHD123" s="323"/>
      <c r="UHE123" s="323"/>
      <c r="UHF123" s="323"/>
      <c r="UHG123" s="323"/>
      <c r="UHH123" s="323"/>
      <c r="UHI123" s="323"/>
      <c r="UHJ123" s="323"/>
      <c r="UHK123" s="323"/>
      <c r="UHL123" s="323"/>
      <c r="UHM123" s="323"/>
      <c r="UHN123" s="323"/>
      <c r="UHO123" s="323"/>
      <c r="UHP123" s="323"/>
      <c r="UHQ123" s="323"/>
      <c r="UHR123" s="323"/>
      <c r="UHS123" s="323"/>
      <c r="UHT123" s="323"/>
      <c r="UHU123" s="323"/>
      <c r="UHV123" s="323"/>
      <c r="UHW123" s="323"/>
      <c r="UHX123" s="323"/>
      <c r="UHY123" s="323"/>
      <c r="UHZ123" s="323"/>
      <c r="UIA123" s="323"/>
      <c r="UIB123" s="323"/>
      <c r="UIC123" s="323"/>
      <c r="UID123" s="323"/>
      <c r="UIE123" s="323"/>
      <c r="UIF123" s="323"/>
      <c r="UIG123" s="323"/>
      <c r="UIH123" s="323"/>
      <c r="UII123" s="323"/>
      <c r="UIJ123" s="323"/>
      <c r="UIK123" s="323"/>
      <c r="UIL123" s="323"/>
      <c r="UIM123" s="323"/>
      <c r="UIN123" s="323"/>
      <c r="UIO123" s="323"/>
      <c r="UIP123" s="323"/>
      <c r="UIQ123" s="323"/>
      <c r="UIR123" s="323"/>
      <c r="UIS123" s="323"/>
      <c r="UIT123" s="323"/>
      <c r="UIU123" s="323"/>
      <c r="UIV123" s="323"/>
      <c r="UIW123" s="323"/>
      <c r="UIX123" s="323"/>
      <c r="UIY123" s="323"/>
      <c r="UIZ123" s="323"/>
      <c r="UJA123" s="323"/>
      <c r="UJB123" s="323"/>
      <c r="UJC123" s="323"/>
      <c r="UJD123" s="323"/>
      <c r="UJE123" s="323"/>
      <c r="UJF123" s="323"/>
      <c r="UJG123" s="323"/>
      <c r="UJH123" s="323"/>
      <c r="UJI123" s="323"/>
      <c r="UJJ123" s="323"/>
      <c r="UJK123" s="323"/>
      <c r="UJL123" s="323"/>
      <c r="UJM123" s="323"/>
      <c r="UJN123" s="323"/>
      <c r="UJO123" s="323"/>
      <c r="UJP123" s="323"/>
      <c r="UJQ123" s="323"/>
      <c r="UJR123" s="323"/>
      <c r="UJS123" s="323"/>
      <c r="UJT123" s="323"/>
      <c r="UJU123" s="323"/>
      <c r="UJV123" s="323"/>
      <c r="UJW123" s="323"/>
      <c r="UJX123" s="323"/>
      <c r="UJY123" s="323"/>
      <c r="UJZ123" s="323"/>
      <c r="UKA123" s="323"/>
      <c r="UKB123" s="323"/>
      <c r="UKC123" s="323"/>
      <c r="UKD123" s="323"/>
      <c r="UKE123" s="323"/>
      <c r="UKF123" s="323"/>
      <c r="UKG123" s="323"/>
      <c r="UKH123" s="323"/>
      <c r="UKI123" s="323"/>
      <c r="UKJ123" s="323"/>
      <c r="UKK123" s="323"/>
      <c r="UKL123" s="323"/>
      <c r="UKM123" s="323"/>
      <c r="UKN123" s="323"/>
      <c r="UKO123" s="323"/>
      <c r="UKP123" s="323"/>
      <c r="UKQ123" s="323"/>
      <c r="UKR123" s="323"/>
      <c r="UKS123" s="323"/>
      <c r="UKT123" s="323"/>
      <c r="UKU123" s="323"/>
      <c r="UKV123" s="323"/>
      <c r="UKW123" s="323"/>
      <c r="UKX123" s="323"/>
      <c r="UKY123" s="323"/>
      <c r="UKZ123" s="323"/>
      <c r="ULA123" s="323"/>
      <c r="ULB123" s="323"/>
      <c r="ULC123" s="323"/>
      <c r="ULD123" s="323"/>
      <c r="ULE123" s="323"/>
      <c r="ULF123" s="323"/>
      <c r="ULG123" s="323"/>
      <c r="ULH123" s="323"/>
      <c r="ULI123" s="323"/>
      <c r="ULJ123" s="323"/>
      <c r="ULK123" s="323"/>
      <c r="ULL123" s="323"/>
      <c r="ULM123" s="323"/>
      <c r="ULN123" s="323"/>
      <c r="ULO123" s="323"/>
      <c r="ULP123" s="323"/>
      <c r="ULQ123" s="323"/>
      <c r="ULR123" s="323"/>
      <c r="ULS123" s="323"/>
      <c r="ULT123" s="323"/>
      <c r="ULU123" s="323"/>
      <c r="ULV123" s="323"/>
      <c r="ULW123" s="323"/>
      <c r="ULX123" s="323"/>
      <c r="ULY123" s="323"/>
      <c r="ULZ123" s="323"/>
      <c r="UMA123" s="323"/>
      <c r="UMB123" s="323"/>
      <c r="UMC123" s="323"/>
      <c r="UMD123" s="323"/>
      <c r="UME123" s="323"/>
      <c r="UMF123" s="323"/>
      <c r="UMG123" s="323"/>
      <c r="UMH123" s="323"/>
      <c r="UMI123" s="323"/>
      <c r="UMJ123" s="323"/>
      <c r="UMK123" s="323"/>
      <c r="UML123" s="323"/>
      <c r="UMM123" s="323"/>
      <c r="UMN123" s="323"/>
      <c r="UMO123" s="323"/>
      <c r="UMP123" s="323"/>
      <c r="UMQ123" s="323"/>
      <c r="UMR123" s="323"/>
      <c r="UMS123" s="323"/>
      <c r="UMT123" s="323"/>
      <c r="UMU123" s="323"/>
      <c r="UMV123" s="323"/>
      <c r="UMW123" s="323"/>
      <c r="UMX123" s="323"/>
      <c r="UMY123" s="323"/>
      <c r="UMZ123" s="323"/>
      <c r="UNA123" s="323"/>
      <c r="UNB123" s="323"/>
      <c r="UNC123" s="323"/>
      <c r="UND123" s="323"/>
      <c r="UNE123" s="323"/>
      <c r="UNF123" s="323"/>
      <c r="UNG123" s="323"/>
      <c r="UNH123" s="323"/>
      <c r="UNI123" s="323"/>
      <c r="UNJ123" s="323"/>
      <c r="UNK123" s="323"/>
      <c r="UNL123" s="323"/>
      <c r="UNM123" s="323"/>
      <c r="UNN123" s="323"/>
      <c r="UNO123" s="323"/>
      <c r="UNP123" s="323"/>
      <c r="UNQ123" s="323"/>
      <c r="UNR123" s="323"/>
      <c r="UNS123" s="323"/>
      <c r="UNT123" s="323"/>
      <c r="UNU123" s="323"/>
      <c r="UNV123" s="323"/>
      <c r="UNW123" s="323"/>
      <c r="UNX123" s="323"/>
      <c r="UNY123" s="323"/>
      <c r="UNZ123" s="323"/>
      <c r="UOA123" s="323"/>
      <c r="UOB123" s="323"/>
      <c r="UOC123" s="323"/>
      <c r="UOD123" s="323"/>
      <c r="UOE123" s="323"/>
      <c r="UOF123" s="323"/>
      <c r="UOG123" s="323"/>
      <c r="UOH123" s="323"/>
      <c r="UOI123" s="323"/>
      <c r="UOJ123" s="323"/>
      <c r="UOK123" s="323"/>
      <c r="UOL123" s="323"/>
      <c r="UOM123" s="323"/>
      <c r="UON123" s="323"/>
      <c r="UOO123" s="323"/>
      <c r="UOP123" s="323"/>
      <c r="UOQ123" s="323"/>
      <c r="UOR123" s="323"/>
      <c r="UOS123" s="323"/>
      <c r="UOT123" s="323"/>
      <c r="UOU123" s="323"/>
      <c r="UOV123" s="323"/>
      <c r="UOW123" s="323"/>
      <c r="UOX123" s="323"/>
      <c r="UOY123" s="323"/>
      <c r="UOZ123" s="323"/>
      <c r="UPA123" s="323"/>
      <c r="UPB123" s="323"/>
      <c r="UPC123" s="323"/>
      <c r="UPD123" s="323"/>
      <c r="UPE123" s="323"/>
      <c r="UPF123" s="323"/>
      <c r="UPG123" s="323"/>
      <c r="UPH123" s="323"/>
      <c r="UPI123" s="323"/>
      <c r="UPJ123" s="323"/>
      <c r="UPK123" s="323"/>
      <c r="UPL123" s="323"/>
      <c r="UPM123" s="323"/>
      <c r="UPN123" s="323"/>
      <c r="UPO123" s="323"/>
      <c r="UPP123" s="323"/>
      <c r="UPQ123" s="323"/>
      <c r="UPR123" s="323"/>
      <c r="UPS123" s="323"/>
      <c r="UPT123" s="323"/>
      <c r="UPU123" s="323"/>
      <c r="UPV123" s="323"/>
      <c r="UPW123" s="323"/>
      <c r="UPX123" s="323"/>
      <c r="UPY123" s="323"/>
      <c r="UPZ123" s="323"/>
      <c r="UQA123" s="323"/>
      <c r="UQB123" s="323"/>
      <c r="UQC123" s="323"/>
      <c r="UQD123" s="323"/>
      <c r="UQE123" s="323"/>
      <c r="UQF123" s="323"/>
      <c r="UQG123" s="323"/>
      <c r="UQH123" s="323"/>
      <c r="UQI123" s="323"/>
      <c r="UQJ123" s="323"/>
      <c r="UQK123" s="323"/>
      <c r="UQL123" s="323"/>
      <c r="UQM123" s="323"/>
      <c r="UQN123" s="323"/>
      <c r="UQO123" s="323"/>
      <c r="UQP123" s="323"/>
      <c r="UQQ123" s="323"/>
      <c r="UQR123" s="323"/>
      <c r="UQS123" s="323"/>
      <c r="UQT123" s="323"/>
      <c r="UQU123" s="323"/>
      <c r="UQV123" s="323"/>
      <c r="UQW123" s="323"/>
      <c r="UQX123" s="323"/>
      <c r="UQY123" s="323"/>
      <c r="UQZ123" s="323"/>
      <c r="URA123" s="323"/>
      <c r="URB123" s="323"/>
      <c r="URC123" s="323"/>
      <c r="URD123" s="323"/>
      <c r="URE123" s="323"/>
      <c r="URF123" s="323"/>
      <c r="URG123" s="323"/>
      <c r="URH123" s="323"/>
      <c r="URI123" s="323"/>
      <c r="URJ123" s="323"/>
      <c r="URK123" s="323"/>
      <c r="URL123" s="323"/>
      <c r="URM123" s="323"/>
      <c r="URN123" s="323"/>
      <c r="URO123" s="323"/>
      <c r="URP123" s="323"/>
      <c r="URQ123" s="323"/>
      <c r="URR123" s="323"/>
      <c r="URS123" s="323"/>
      <c r="URT123" s="323"/>
      <c r="URU123" s="323"/>
      <c r="URV123" s="323"/>
      <c r="URW123" s="323"/>
      <c r="URX123" s="323"/>
      <c r="URY123" s="323"/>
      <c r="URZ123" s="323"/>
      <c r="USA123" s="323"/>
      <c r="USB123" s="323"/>
      <c r="USC123" s="323"/>
      <c r="USD123" s="323"/>
      <c r="USE123" s="323"/>
      <c r="USF123" s="323"/>
      <c r="USG123" s="323"/>
      <c r="USH123" s="323"/>
      <c r="USI123" s="323"/>
      <c r="USJ123" s="323"/>
      <c r="USK123" s="323"/>
      <c r="USL123" s="323"/>
      <c r="USM123" s="323"/>
      <c r="USN123" s="323"/>
      <c r="USO123" s="323"/>
      <c r="USP123" s="323"/>
      <c r="USQ123" s="323"/>
      <c r="USR123" s="323"/>
      <c r="USS123" s="323"/>
      <c r="UST123" s="323"/>
      <c r="USU123" s="323"/>
      <c r="USV123" s="323"/>
      <c r="USW123" s="323"/>
      <c r="USX123" s="323"/>
      <c r="USY123" s="323"/>
      <c r="USZ123" s="323"/>
      <c r="UTA123" s="323"/>
      <c r="UTB123" s="323"/>
      <c r="UTC123" s="323"/>
      <c r="UTD123" s="323"/>
      <c r="UTE123" s="323"/>
      <c r="UTF123" s="323"/>
      <c r="UTG123" s="323"/>
      <c r="UTH123" s="323"/>
      <c r="UTI123" s="323"/>
      <c r="UTJ123" s="323"/>
      <c r="UTK123" s="323"/>
      <c r="UTL123" s="323"/>
      <c r="UTM123" s="323"/>
      <c r="UTN123" s="323"/>
      <c r="UTO123" s="323"/>
      <c r="UTP123" s="323"/>
      <c r="UTQ123" s="323"/>
      <c r="UTR123" s="323"/>
      <c r="UTS123" s="323"/>
      <c r="UTT123" s="323"/>
      <c r="UTU123" s="323"/>
      <c r="UTV123" s="323"/>
      <c r="UTW123" s="323"/>
      <c r="UTX123" s="323"/>
      <c r="UTY123" s="323"/>
      <c r="UTZ123" s="323"/>
      <c r="UUA123" s="323"/>
      <c r="UUB123" s="323"/>
      <c r="UUC123" s="323"/>
      <c r="UUD123" s="323"/>
      <c r="UUE123" s="323"/>
      <c r="UUF123" s="323"/>
      <c r="UUG123" s="323"/>
      <c r="UUH123" s="323"/>
      <c r="UUI123" s="323"/>
      <c r="UUJ123" s="323"/>
      <c r="UUK123" s="323"/>
      <c r="UUL123" s="323"/>
      <c r="UUM123" s="323"/>
      <c r="UUN123" s="323"/>
      <c r="UUO123" s="323"/>
      <c r="UUP123" s="323"/>
      <c r="UUQ123" s="323"/>
      <c r="UUR123" s="323"/>
      <c r="UUS123" s="323"/>
      <c r="UUT123" s="323"/>
      <c r="UUU123" s="323"/>
      <c r="UUV123" s="323"/>
      <c r="UUW123" s="323"/>
      <c r="UUX123" s="323"/>
      <c r="UUY123" s="323"/>
      <c r="UUZ123" s="323"/>
      <c r="UVA123" s="323"/>
      <c r="UVB123" s="323"/>
      <c r="UVC123" s="323"/>
      <c r="UVD123" s="323"/>
      <c r="UVE123" s="323"/>
      <c r="UVF123" s="323"/>
      <c r="UVG123" s="323"/>
      <c r="UVH123" s="323"/>
      <c r="UVI123" s="323"/>
      <c r="UVJ123" s="323"/>
      <c r="UVK123" s="323"/>
      <c r="UVL123" s="323"/>
      <c r="UVM123" s="323"/>
      <c r="UVN123" s="323"/>
      <c r="UVO123" s="323"/>
      <c r="UVP123" s="323"/>
      <c r="UVQ123" s="323"/>
      <c r="UVR123" s="323"/>
      <c r="UVS123" s="323"/>
      <c r="UVT123" s="323"/>
      <c r="UVU123" s="323"/>
      <c r="UVV123" s="323"/>
      <c r="UVW123" s="323"/>
      <c r="UVX123" s="323"/>
      <c r="UVY123" s="323"/>
      <c r="UVZ123" s="323"/>
      <c r="UWA123" s="323"/>
      <c r="UWB123" s="323"/>
      <c r="UWC123" s="323"/>
      <c r="UWD123" s="323"/>
      <c r="UWE123" s="323"/>
      <c r="UWF123" s="323"/>
      <c r="UWG123" s="323"/>
      <c r="UWH123" s="323"/>
      <c r="UWI123" s="323"/>
      <c r="UWJ123" s="323"/>
      <c r="UWK123" s="323"/>
      <c r="UWL123" s="323"/>
      <c r="UWM123" s="323"/>
      <c r="UWN123" s="323"/>
      <c r="UWO123" s="323"/>
      <c r="UWP123" s="323"/>
      <c r="UWQ123" s="323"/>
      <c r="UWR123" s="323"/>
      <c r="UWS123" s="323"/>
      <c r="UWT123" s="323"/>
      <c r="UWU123" s="323"/>
      <c r="UWV123" s="323"/>
      <c r="UWW123" s="323"/>
      <c r="UWX123" s="323"/>
      <c r="UWY123" s="323"/>
      <c r="UWZ123" s="323"/>
      <c r="UXA123" s="323"/>
      <c r="UXB123" s="323"/>
      <c r="UXC123" s="323"/>
      <c r="UXD123" s="323"/>
      <c r="UXE123" s="323"/>
      <c r="UXF123" s="323"/>
      <c r="UXG123" s="323"/>
      <c r="UXH123" s="323"/>
      <c r="UXI123" s="323"/>
      <c r="UXJ123" s="323"/>
      <c r="UXK123" s="323"/>
      <c r="UXL123" s="323"/>
      <c r="UXM123" s="323"/>
      <c r="UXN123" s="323"/>
      <c r="UXO123" s="323"/>
      <c r="UXP123" s="323"/>
      <c r="UXQ123" s="323"/>
      <c r="UXR123" s="323"/>
      <c r="UXS123" s="323"/>
      <c r="UXT123" s="323"/>
      <c r="UXU123" s="323"/>
      <c r="UXV123" s="323"/>
      <c r="UXW123" s="323"/>
      <c r="UXX123" s="323"/>
      <c r="UXY123" s="323"/>
      <c r="UXZ123" s="323"/>
      <c r="UYA123" s="323"/>
      <c r="UYB123" s="323"/>
      <c r="UYC123" s="323"/>
      <c r="UYD123" s="323"/>
      <c r="UYE123" s="323"/>
      <c r="UYF123" s="323"/>
      <c r="UYG123" s="323"/>
      <c r="UYH123" s="323"/>
      <c r="UYI123" s="323"/>
      <c r="UYJ123" s="323"/>
      <c r="UYK123" s="323"/>
      <c r="UYL123" s="323"/>
      <c r="UYM123" s="323"/>
      <c r="UYN123" s="323"/>
      <c r="UYO123" s="323"/>
      <c r="UYP123" s="323"/>
      <c r="UYQ123" s="323"/>
      <c r="UYR123" s="323"/>
      <c r="UYS123" s="323"/>
      <c r="UYT123" s="323"/>
      <c r="UYU123" s="323"/>
      <c r="UYV123" s="323"/>
      <c r="UYW123" s="323"/>
      <c r="UYX123" s="323"/>
      <c r="UYY123" s="323"/>
      <c r="UYZ123" s="323"/>
      <c r="UZA123" s="323"/>
      <c r="UZB123" s="323"/>
      <c r="UZC123" s="323"/>
      <c r="UZD123" s="323"/>
      <c r="UZE123" s="323"/>
      <c r="UZF123" s="323"/>
      <c r="UZG123" s="323"/>
      <c r="UZH123" s="323"/>
      <c r="UZI123" s="323"/>
      <c r="UZJ123" s="323"/>
      <c r="UZK123" s="323"/>
      <c r="UZL123" s="323"/>
      <c r="UZM123" s="323"/>
      <c r="UZN123" s="323"/>
      <c r="UZO123" s="323"/>
      <c r="UZP123" s="323"/>
      <c r="UZQ123" s="323"/>
      <c r="UZR123" s="323"/>
      <c r="UZS123" s="323"/>
      <c r="UZT123" s="323"/>
      <c r="UZU123" s="323"/>
      <c r="UZV123" s="323"/>
      <c r="UZW123" s="323"/>
      <c r="UZX123" s="323"/>
      <c r="UZY123" s="323"/>
      <c r="UZZ123" s="323"/>
      <c r="VAA123" s="323"/>
      <c r="VAB123" s="323"/>
      <c r="VAC123" s="323"/>
      <c r="VAD123" s="323"/>
      <c r="VAE123" s="323"/>
      <c r="VAF123" s="323"/>
      <c r="VAG123" s="323"/>
      <c r="VAH123" s="323"/>
      <c r="VAI123" s="323"/>
      <c r="VAJ123" s="323"/>
      <c r="VAK123" s="323"/>
      <c r="VAL123" s="323"/>
      <c r="VAM123" s="323"/>
      <c r="VAN123" s="323"/>
      <c r="VAO123" s="323"/>
      <c r="VAP123" s="323"/>
      <c r="VAQ123" s="323"/>
      <c r="VAR123" s="323"/>
      <c r="VAS123" s="323"/>
      <c r="VAT123" s="323"/>
      <c r="VAU123" s="323"/>
      <c r="VAV123" s="323"/>
      <c r="VAW123" s="323"/>
      <c r="VAX123" s="323"/>
      <c r="VAY123" s="323"/>
      <c r="VAZ123" s="323"/>
      <c r="VBA123" s="323"/>
      <c r="VBB123" s="323"/>
      <c r="VBC123" s="323"/>
      <c r="VBD123" s="323"/>
      <c r="VBE123" s="323"/>
      <c r="VBF123" s="323"/>
      <c r="VBG123" s="323"/>
      <c r="VBH123" s="323"/>
      <c r="VBI123" s="323"/>
      <c r="VBJ123" s="323"/>
      <c r="VBK123" s="323"/>
      <c r="VBL123" s="323"/>
      <c r="VBM123" s="323"/>
      <c r="VBN123" s="323"/>
      <c r="VBO123" s="323"/>
      <c r="VBP123" s="323"/>
      <c r="VBQ123" s="323"/>
      <c r="VBR123" s="323"/>
      <c r="VBS123" s="323"/>
      <c r="VBT123" s="323"/>
      <c r="VBU123" s="323"/>
      <c r="VBV123" s="323"/>
      <c r="VBW123" s="323"/>
      <c r="VBX123" s="323"/>
      <c r="VBY123" s="323"/>
      <c r="VBZ123" s="323"/>
      <c r="VCA123" s="323"/>
      <c r="VCB123" s="323"/>
      <c r="VCC123" s="323"/>
      <c r="VCD123" s="323"/>
      <c r="VCE123" s="323"/>
      <c r="VCF123" s="323"/>
      <c r="VCG123" s="323"/>
      <c r="VCH123" s="323"/>
      <c r="VCI123" s="323"/>
      <c r="VCJ123" s="323"/>
      <c r="VCK123" s="323"/>
      <c r="VCL123" s="323"/>
      <c r="VCM123" s="323"/>
      <c r="VCN123" s="323"/>
      <c r="VCO123" s="323"/>
      <c r="VCP123" s="323"/>
      <c r="VCQ123" s="323"/>
      <c r="VCR123" s="323"/>
      <c r="VCS123" s="323"/>
      <c r="VCT123" s="323"/>
      <c r="VCU123" s="323"/>
      <c r="VCV123" s="323"/>
      <c r="VCW123" s="323"/>
      <c r="VCX123" s="323"/>
      <c r="VCY123" s="323"/>
      <c r="VCZ123" s="323"/>
      <c r="VDA123" s="323"/>
      <c r="VDB123" s="323"/>
      <c r="VDC123" s="323"/>
      <c r="VDD123" s="323"/>
      <c r="VDE123" s="323"/>
      <c r="VDF123" s="323"/>
      <c r="VDG123" s="323"/>
      <c r="VDH123" s="323"/>
      <c r="VDI123" s="323"/>
      <c r="VDJ123" s="323"/>
      <c r="VDK123" s="323"/>
      <c r="VDL123" s="323"/>
      <c r="VDM123" s="323"/>
      <c r="VDN123" s="323"/>
      <c r="VDO123" s="323"/>
      <c r="VDP123" s="323"/>
      <c r="VDQ123" s="323"/>
      <c r="VDR123" s="323"/>
      <c r="VDS123" s="323"/>
      <c r="VDT123" s="323"/>
      <c r="VDU123" s="323"/>
      <c r="VDV123" s="323"/>
      <c r="VDW123" s="323"/>
      <c r="VDX123" s="323"/>
      <c r="VDY123" s="323"/>
      <c r="VDZ123" s="323"/>
      <c r="VEA123" s="323"/>
      <c r="VEB123" s="323"/>
      <c r="VEC123" s="323"/>
      <c r="VED123" s="323"/>
      <c r="VEE123" s="323"/>
      <c r="VEF123" s="323"/>
      <c r="VEG123" s="323"/>
      <c r="VEH123" s="323"/>
      <c r="VEI123" s="323"/>
      <c r="VEJ123" s="323"/>
      <c r="VEK123" s="323"/>
      <c r="VEL123" s="323"/>
      <c r="VEM123" s="323"/>
      <c r="VEN123" s="323"/>
      <c r="VEO123" s="323"/>
      <c r="VEP123" s="323"/>
      <c r="VEQ123" s="323"/>
      <c r="VER123" s="323"/>
      <c r="VES123" s="323"/>
      <c r="VET123" s="323"/>
      <c r="VEU123" s="323"/>
      <c r="VEV123" s="323"/>
      <c r="VEW123" s="323"/>
      <c r="VEX123" s="323"/>
      <c r="VEY123" s="323"/>
      <c r="VEZ123" s="323"/>
      <c r="VFA123" s="323"/>
      <c r="VFB123" s="323"/>
      <c r="VFC123" s="323"/>
      <c r="VFD123" s="323"/>
      <c r="VFE123" s="323"/>
      <c r="VFF123" s="323"/>
      <c r="VFG123" s="323"/>
      <c r="VFH123" s="323"/>
      <c r="VFI123" s="323"/>
      <c r="VFJ123" s="323"/>
      <c r="VFK123" s="323"/>
      <c r="VFL123" s="323"/>
      <c r="VFM123" s="323"/>
      <c r="VFN123" s="323"/>
      <c r="VFO123" s="323"/>
      <c r="VFP123" s="323"/>
      <c r="VFQ123" s="323"/>
      <c r="VFR123" s="323"/>
      <c r="VFS123" s="323"/>
      <c r="VFT123" s="323"/>
      <c r="VFU123" s="323"/>
      <c r="VFV123" s="323"/>
      <c r="VFW123" s="323"/>
      <c r="VFX123" s="323"/>
      <c r="VFY123" s="323"/>
      <c r="VFZ123" s="323"/>
      <c r="VGA123" s="323"/>
      <c r="VGB123" s="323"/>
      <c r="VGC123" s="323"/>
      <c r="VGD123" s="323"/>
      <c r="VGE123" s="323"/>
      <c r="VGF123" s="323"/>
      <c r="VGG123" s="323"/>
      <c r="VGH123" s="323"/>
      <c r="VGI123" s="323"/>
      <c r="VGJ123" s="323"/>
      <c r="VGK123" s="323"/>
      <c r="VGL123" s="323"/>
      <c r="VGM123" s="323"/>
      <c r="VGN123" s="323"/>
      <c r="VGO123" s="323"/>
      <c r="VGP123" s="323"/>
      <c r="VGQ123" s="323"/>
      <c r="VGR123" s="323"/>
      <c r="VGS123" s="323"/>
      <c r="VGT123" s="323"/>
      <c r="VGU123" s="323"/>
      <c r="VGV123" s="323"/>
      <c r="VGW123" s="323"/>
      <c r="VGX123" s="323"/>
      <c r="VGY123" s="323"/>
      <c r="VGZ123" s="323"/>
      <c r="VHA123" s="323"/>
      <c r="VHB123" s="323"/>
      <c r="VHC123" s="323"/>
      <c r="VHD123" s="323"/>
      <c r="VHE123" s="323"/>
      <c r="VHF123" s="323"/>
      <c r="VHG123" s="323"/>
      <c r="VHH123" s="323"/>
      <c r="VHI123" s="323"/>
      <c r="VHJ123" s="323"/>
      <c r="VHK123" s="323"/>
      <c r="VHL123" s="323"/>
      <c r="VHM123" s="323"/>
      <c r="VHN123" s="323"/>
      <c r="VHO123" s="323"/>
      <c r="VHP123" s="323"/>
      <c r="VHQ123" s="323"/>
      <c r="VHR123" s="323"/>
      <c r="VHS123" s="323"/>
      <c r="VHT123" s="323"/>
      <c r="VHU123" s="323"/>
      <c r="VHV123" s="323"/>
      <c r="VHW123" s="323"/>
      <c r="VHX123" s="323"/>
      <c r="VHY123" s="323"/>
      <c r="VHZ123" s="323"/>
      <c r="VIA123" s="323"/>
      <c r="VIB123" s="323"/>
      <c r="VIC123" s="323"/>
      <c r="VID123" s="323"/>
      <c r="VIE123" s="323"/>
      <c r="VIF123" s="323"/>
      <c r="VIG123" s="323"/>
      <c r="VIH123" s="323"/>
      <c r="VII123" s="323"/>
      <c r="VIJ123" s="323"/>
      <c r="VIK123" s="323"/>
      <c r="VIL123" s="323"/>
      <c r="VIM123" s="323"/>
      <c r="VIN123" s="323"/>
      <c r="VIO123" s="323"/>
      <c r="VIP123" s="323"/>
      <c r="VIQ123" s="323"/>
      <c r="VIR123" s="323"/>
      <c r="VIS123" s="323"/>
      <c r="VIT123" s="323"/>
      <c r="VIU123" s="323"/>
      <c r="VIV123" s="323"/>
      <c r="VIW123" s="323"/>
      <c r="VIX123" s="323"/>
      <c r="VIY123" s="323"/>
      <c r="VIZ123" s="323"/>
      <c r="VJA123" s="323"/>
      <c r="VJB123" s="323"/>
      <c r="VJC123" s="323"/>
      <c r="VJD123" s="323"/>
      <c r="VJE123" s="323"/>
      <c r="VJF123" s="323"/>
      <c r="VJG123" s="323"/>
      <c r="VJH123" s="323"/>
      <c r="VJI123" s="323"/>
      <c r="VJJ123" s="323"/>
      <c r="VJK123" s="323"/>
      <c r="VJL123" s="323"/>
      <c r="VJM123" s="323"/>
      <c r="VJN123" s="323"/>
      <c r="VJO123" s="323"/>
      <c r="VJP123" s="323"/>
      <c r="VJQ123" s="323"/>
      <c r="VJR123" s="323"/>
      <c r="VJS123" s="323"/>
      <c r="VJT123" s="323"/>
      <c r="VJU123" s="323"/>
      <c r="VJV123" s="323"/>
      <c r="VJW123" s="323"/>
      <c r="VJX123" s="323"/>
      <c r="VJY123" s="323"/>
      <c r="VJZ123" s="323"/>
      <c r="VKA123" s="323"/>
      <c r="VKB123" s="323"/>
      <c r="VKC123" s="323"/>
      <c r="VKD123" s="323"/>
      <c r="VKE123" s="323"/>
      <c r="VKF123" s="323"/>
      <c r="VKG123" s="323"/>
      <c r="VKH123" s="323"/>
      <c r="VKI123" s="323"/>
      <c r="VKJ123" s="323"/>
      <c r="VKK123" s="323"/>
      <c r="VKL123" s="323"/>
      <c r="VKM123" s="323"/>
      <c r="VKN123" s="323"/>
      <c r="VKO123" s="323"/>
      <c r="VKP123" s="323"/>
      <c r="VKQ123" s="323"/>
      <c r="VKR123" s="323"/>
      <c r="VKS123" s="323"/>
      <c r="VKT123" s="323"/>
      <c r="VKU123" s="323"/>
      <c r="VKV123" s="323"/>
      <c r="VKW123" s="323"/>
      <c r="VKX123" s="323"/>
      <c r="VKY123" s="323"/>
      <c r="VKZ123" s="323"/>
      <c r="VLA123" s="323"/>
      <c r="VLB123" s="323"/>
      <c r="VLC123" s="323"/>
      <c r="VLD123" s="323"/>
      <c r="VLE123" s="323"/>
      <c r="VLF123" s="323"/>
      <c r="VLG123" s="323"/>
      <c r="VLH123" s="323"/>
      <c r="VLI123" s="323"/>
      <c r="VLJ123" s="323"/>
      <c r="VLK123" s="323"/>
      <c r="VLL123" s="323"/>
      <c r="VLM123" s="323"/>
      <c r="VLN123" s="323"/>
      <c r="VLO123" s="323"/>
      <c r="VLP123" s="323"/>
      <c r="VLQ123" s="323"/>
      <c r="VLR123" s="323"/>
      <c r="VLS123" s="323"/>
      <c r="VLT123" s="323"/>
      <c r="VLU123" s="323"/>
      <c r="VLV123" s="323"/>
      <c r="VLW123" s="323"/>
      <c r="VLX123" s="323"/>
      <c r="VLY123" s="323"/>
      <c r="VLZ123" s="323"/>
      <c r="VMA123" s="323"/>
      <c r="VMB123" s="323"/>
      <c r="VMC123" s="323"/>
      <c r="VMD123" s="323"/>
      <c r="VME123" s="323"/>
      <c r="VMF123" s="323"/>
      <c r="VMG123" s="323"/>
      <c r="VMH123" s="323"/>
      <c r="VMI123" s="323"/>
      <c r="VMJ123" s="323"/>
      <c r="VMK123" s="323"/>
      <c r="VML123" s="323"/>
      <c r="VMM123" s="323"/>
      <c r="VMN123" s="323"/>
      <c r="VMO123" s="323"/>
      <c r="VMP123" s="323"/>
      <c r="VMQ123" s="323"/>
      <c r="VMR123" s="323"/>
      <c r="VMS123" s="323"/>
      <c r="VMT123" s="323"/>
      <c r="VMU123" s="323"/>
      <c r="VMV123" s="323"/>
      <c r="VMW123" s="323"/>
      <c r="VMX123" s="323"/>
      <c r="VMY123" s="323"/>
      <c r="VMZ123" s="323"/>
      <c r="VNA123" s="323"/>
      <c r="VNB123" s="323"/>
      <c r="VNC123" s="323"/>
      <c r="VND123" s="323"/>
      <c r="VNE123" s="323"/>
      <c r="VNF123" s="323"/>
      <c r="VNG123" s="323"/>
      <c r="VNH123" s="323"/>
      <c r="VNI123" s="323"/>
      <c r="VNJ123" s="323"/>
      <c r="VNK123" s="323"/>
      <c r="VNL123" s="323"/>
      <c r="VNM123" s="323"/>
      <c r="VNN123" s="323"/>
      <c r="VNO123" s="323"/>
      <c r="VNP123" s="323"/>
      <c r="VNQ123" s="323"/>
      <c r="VNR123" s="323"/>
      <c r="VNS123" s="323"/>
      <c r="VNT123" s="323"/>
      <c r="VNU123" s="323"/>
      <c r="VNV123" s="323"/>
      <c r="VNW123" s="323"/>
      <c r="VNX123" s="323"/>
      <c r="VNY123" s="323"/>
      <c r="VNZ123" s="323"/>
      <c r="VOA123" s="323"/>
      <c r="VOB123" s="323"/>
      <c r="VOC123" s="323"/>
      <c r="VOD123" s="323"/>
      <c r="VOE123" s="323"/>
      <c r="VOF123" s="323"/>
      <c r="VOG123" s="323"/>
      <c r="VOH123" s="323"/>
      <c r="VOI123" s="323"/>
      <c r="VOJ123" s="323"/>
      <c r="VOK123" s="323"/>
      <c r="VOL123" s="323"/>
      <c r="VOM123" s="323"/>
      <c r="VON123" s="323"/>
      <c r="VOO123" s="323"/>
      <c r="VOP123" s="323"/>
      <c r="VOQ123" s="323"/>
      <c r="VOR123" s="323"/>
      <c r="VOS123" s="323"/>
      <c r="VOT123" s="323"/>
      <c r="VOU123" s="323"/>
      <c r="VOV123" s="323"/>
      <c r="VOW123" s="323"/>
      <c r="VOX123" s="323"/>
      <c r="VOY123" s="323"/>
      <c r="VOZ123" s="323"/>
      <c r="VPA123" s="323"/>
      <c r="VPB123" s="323"/>
      <c r="VPC123" s="323"/>
      <c r="VPD123" s="323"/>
      <c r="VPE123" s="323"/>
      <c r="VPF123" s="323"/>
      <c r="VPG123" s="323"/>
      <c r="VPH123" s="323"/>
      <c r="VPI123" s="323"/>
      <c r="VPJ123" s="323"/>
      <c r="VPK123" s="323"/>
      <c r="VPL123" s="323"/>
      <c r="VPM123" s="323"/>
      <c r="VPN123" s="323"/>
      <c r="VPO123" s="323"/>
      <c r="VPP123" s="323"/>
      <c r="VPQ123" s="323"/>
      <c r="VPR123" s="323"/>
      <c r="VPS123" s="323"/>
      <c r="VPT123" s="323"/>
      <c r="VPU123" s="323"/>
      <c r="VPV123" s="323"/>
      <c r="VPW123" s="323"/>
      <c r="VPX123" s="323"/>
      <c r="VPY123" s="323"/>
      <c r="VPZ123" s="323"/>
      <c r="VQA123" s="323"/>
      <c r="VQB123" s="323"/>
      <c r="VQC123" s="323"/>
      <c r="VQD123" s="323"/>
      <c r="VQE123" s="323"/>
      <c r="VQF123" s="323"/>
      <c r="VQG123" s="323"/>
      <c r="VQH123" s="323"/>
      <c r="VQI123" s="323"/>
      <c r="VQJ123" s="323"/>
      <c r="VQK123" s="323"/>
      <c r="VQL123" s="323"/>
      <c r="VQM123" s="323"/>
      <c r="VQN123" s="323"/>
      <c r="VQO123" s="323"/>
      <c r="VQP123" s="323"/>
      <c r="VQQ123" s="323"/>
      <c r="VQR123" s="323"/>
      <c r="VQS123" s="323"/>
      <c r="VQT123" s="323"/>
      <c r="VQU123" s="323"/>
      <c r="VQV123" s="323"/>
      <c r="VQW123" s="323"/>
      <c r="VQX123" s="323"/>
      <c r="VQY123" s="323"/>
      <c r="VQZ123" s="323"/>
      <c r="VRA123" s="323"/>
      <c r="VRB123" s="323"/>
      <c r="VRC123" s="323"/>
      <c r="VRD123" s="323"/>
      <c r="VRE123" s="323"/>
      <c r="VRF123" s="323"/>
      <c r="VRG123" s="323"/>
      <c r="VRH123" s="323"/>
      <c r="VRI123" s="323"/>
      <c r="VRJ123" s="323"/>
      <c r="VRK123" s="323"/>
      <c r="VRL123" s="323"/>
      <c r="VRM123" s="323"/>
      <c r="VRN123" s="323"/>
      <c r="VRO123" s="323"/>
      <c r="VRP123" s="323"/>
      <c r="VRQ123" s="323"/>
      <c r="VRR123" s="323"/>
      <c r="VRS123" s="323"/>
      <c r="VRT123" s="323"/>
      <c r="VRU123" s="323"/>
      <c r="VRV123" s="323"/>
      <c r="VRW123" s="323"/>
      <c r="VRX123" s="323"/>
      <c r="VRY123" s="323"/>
      <c r="VRZ123" s="323"/>
      <c r="VSA123" s="323"/>
      <c r="VSB123" s="323"/>
      <c r="VSC123" s="323"/>
      <c r="VSD123" s="323"/>
      <c r="VSE123" s="323"/>
      <c r="VSF123" s="323"/>
      <c r="VSG123" s="323"/>
      <c r="VSH123" s="323"/>
      <c r="VSI123" s="323"/>
      <c r="VSJ123" s="323"/>
      <c r="VSK123" s="323"/>
      <c r="VSL123" s="323"/>
      <c r="VSM123" s="323"/>
      <c r="VSN123" s="323"/>
      <c r="VSO123" s="323"/>
      <c r="VSP123" s="323"/>
      <c r="VSQ123" s="323"/>
      <c r="VSR123" s="323"/>
      <c r="VSS123" s="323"/>
      <c r="VST123" s="323"/>
      <c r="VSU123" s="323"/>
      <c r="VSV123" s="323"/>
      <c r="VSW123" s="323"/>
      <c r="VSX123" s="323"/>
      <c r="VSY123" s="323"/>
      <c r="VSZ123" s="323"/>
      <c r="VTA123" s="323"/>
      <c r="VTB123" s="323"/>
      <c r="VTC123" s="323"/>
      <c r="VTD123" s="323"/>
      <c r="VTE123" s="323"/>
      <c r="VTF123" s="323"/>
      <c r="VTG123" s="323"/>
      <c r="VTH123" s="323"/>
      <c r="VTI123" s="323"/>
      <c r="VTJ123" s="323"/>
      <c r="VTK123" s="323"/>
      <c r="VTL123" s="323"/>
      <c r="VTM123" s="323"/>
      <c r="VTN123" s="323"/>
      <c r="VTO123" s="323"/>
      <c r="VTP123" s="323"/>
      <c r="VTQ123" s="323"/>
      <c r="VTR123" s="323"/>
      <c r="VTS123" s="323"/>
      <c r="VTT123" s="323"/>
      <c r="VTU123" s="323"/>
      <c r="VTV123" s="323"/>
      <c r="VTW123" s="323"/>
      <c r="VTX123" s="323"/>
      <c r="VTY123" s="323"/>
      <c r="VTZ123" s="323"/>
      <c r="VUA123" s="323"/>
      <c r="VUB123" s="323"/>
      <c r="VUC123" s="323"/>
      <c r="VUD123" s="323"/>
      <c r="VUE123" s="323"/>
      <c r="VUF123" s="323"/>
      <c r="VUG123" s="323"/>
      <c r="VUH123" s="323"/>
      <c r="VUI123" s="323"/>
      <c r="VUJ123" s="323"/>
      <c r="VUK123" s="323"/>
      <c r="VUL123" s="323"/>
      <c r="VUM123" s="323"/>
      <c r="VUN123" s="323"/>
      <c r="VUO123" s="323"/>
      <c r="VUP123" s="323"/>
      <c r="VUQ123" s="323"/>
      <c r="VUR123" s="323"/>
      <c r="VUS123" s="323"/>
      <c r="VUT123" s="323"/>
      <c r="VUU123" s="323"/>
      <c r="VUV123" s="323"/>
      <c r="VUW123" s="323"/>
      <c r="VUX123" s="323"/>
      <c r="VUY123" s="323"/>
      <c r="VUZ123" s="323"/>
      <c r="VVA123" s="323"/>
      <c r="VVB123" s="323"/>
      <c r="VVC123" s="323"/>
      <c r="VVD123" s="323"/>
      <c r="VVE123" s="323"/>
      <c r="VVF123" s="323"/>
      <c r="VVG123" s="323"/>
      <c r="VVH123" s="323"/>
      <c r="VVI123" s="323"/>
      <c r="VVJ123" s="323"/>
      <c r="VVK123" s="323"/>
      <c r="VVL123" s="323"/>
      <c r="VVM123" s="323"/>
      <c r="VVN123" s="323"/>
      <c r="VVO123" s="323"/>
      <c r="VVP123" s="323"/>
      <c r="VVQ123" s="323"/>
      <c r="VVR123" s="323"/>
      <c r="VVS123" s="323"/>
      <c r="VVT123" s="323"/>
      <c r="VVU123" s="323"/>
      <c r="VVV123" s="323"/>
      <c r="VVW123" s="323"/>
      <c r="VVX123" s="323"/>
      <c r="VVY123" s="323"/>
      <c r="VVZ123" s="323"/>
      <c r="VWA123" s="323"/>
      <c r="VWB123" s="323"/>
      <c r="VWC123" s="323"/>
      <c r="VWD123" s="323"/>
      <c r="VWE123" s="323"/>
      <c r="VWF123" s="323"/>
      <c r="VWG123" s="323"/>
      <c r="VWH123" s="323"/>
      <c r="VWI123" s="323"/>
      <c r="VWJ123" s="323"/>
      <c r="VWK123" s="323"/>
      <c r="VWL123" s="323"/>
      <c r="VWM123" s="323"/>
      <c r="VWN123" s="323"/>
      <c r="VWO123" s="323"/>
      <c r="VWP123" s="323"/>
      <c r="VWQ123" s="323"/>
      <c r="VWR123" s="323"/>
      <c r="VWS123" s="323"/>
      <c r="VWT123" s="323"/>
      <c r="VWU123" s="323"/>
      <c r="VWV123" s="323"/>
      <c r="VWW123" s="323"/>
      <c r="VWX123" s="323"/>
      <c r="VWY123" s="323"/>
      <c r="VWZ123" s="323"/>
      <c r="VXA123" s="323"/>
      <c r="VXB123" s="323"/>
      <c r="VXC123" s="323"/>
      <c r="VXD123" s="323"/>
      <c r="VXE123" s="323"/>
      <c r="VXF123" s="323"/>
      <c r="VXG123" s="323"/>
      <c r="VXH123" s="323"/>
      <c r="VXI123" s="323"/>
      <c r="VXJ123" s="323"/>
      <c r="VXK123" s="323"/>
      <c r="VXL123" s="323"/>
      <c r="VXM123" s="323"/>
      <c r="VXN123" s="323"/>
      <c r="VXO123" s="323"/>
      <c r="VXP123" s="323"/>
      <c r="VXQ123" s="323"/>
      <c r="VXR123" s="323"/>
      <c r="VXS123" s="323"/>
      <c r="VXT123" s="323"/>
      <c r="VXU123" s="323"/>
      <c r="VXV123" s="323"/>
      <c r="VXW123" s="323"/>
      <c r="VXX123" s="323"/>
      <c r="VXY123" s="323"/>
      <c r="VXZ123" s="323"/>
      <c r="VYA123" s="323"/>
      <c r="VYB123" s="323"/>
      <c r="VYC123" s="323"/>
      <c r="VYD123" s="323"/>
      <c r="VYE123" s="323"/>
      <c r="VYF123" s="323"/>
      <c r="VYG123" s="323"/>
      <c r="VYH123" s="323"/>
      <c r="VYI123" s="323"/>
      <c r="VYJ123" s="323"/>
      <c r="VYK123" s="323"/>
      <c r="VYL123" s="323"/>
      <c r="VYM123" s="323"/>
      <c r="VYN123" s="323"/>
      <c r="VYO123" s="323"/>
      <c r="VYP123" s="323"/>
      <c r="VYQ123" s="323"/>
      <c r="VYR123" s="323"/>
      <c r="VYS123" s="323"/>
      <c r="VYT123" s="323"/>
      <c r="VYU123" s="323"/>
      <c r="VYV123" s="323"/>
      <c r="VYW123" s="323"/>
      <c r="VYX123" s="323"/>
      <c r="VYY123" s="323"/>
      <c r="VYZ123" s="323"/>
      <c r="VZA123" s="323"/>
      <c r="VZB123" s="323"/>
      <c r="VZC123" s="323"/>
      <c r="VZD123" s="323"/>
      <c r="VZE123" s="323"/>
      <c r="VZF123" s="323"/>
      <c r="VZG123" s="323"/>
      <c r="VZH123" s="323"/>
      <c r="VZI123" s="323"/>
      <c r="VZJ123" s="323"/>
      <c r="VZK123" s="323"/>
      <c r="VZL123" s="323"/>
      <c r="VZM123" s="323"/>
      <c r="VZN123" s="323"/>
      <c r="VZO123" s="323"/>
      <c r="VZP123" s="323"/>
      <c r="VZQ123" s="323"/>
      <c r="VZR123" s="323"/>
      <c r="VZS123" s="323"/>
      <c r="VZT123" s="323"/>
      <c r="VZU123" s="323"/>
      <c r="VZV123" s="323"/>
      <c r="VZW123" s="323"/>
      <c r="VZX123" s="323"/>
      <c r="VZY123" s="323"/>
      <c r="VZZ123" s="323"/>
      <c r="WAA123" s="323"/>
      <c r="WAB123" s="323"/>
      <c r="WAC123" s="323"/>
      <c r="WAD123" s="323"/>
      <c r="WAE123" s="323"/>
      <c r="WAF123" s="323"/>
      <c r="WAG123" s="323"/>
      <c r="WAH123" s="323"/>
      <c r="WAI123" s="323"/>
      <c r="WAJ123" s="323"/>
      <c r="WAK123" s="323"/>
      <c r="WAL123" s="323"/>
      <c r="WAM123" s="323"/>
      <c r="WAN123" s="323"/>
      <c r="WAO123" s="323"/>
      <c r="WAP123" s="323"/>
      <c r="WAQ123" s="323"/>
      <c r="WAR123" s="323"/>
      <c r="WAS123" s="323"/>
      <c r="WAT123" s="323"/>
      <c r="WAU123" s="323"/>
      <c r="WAV123" s="323"/>
      <c r="WAW123" s="323"/>
      <c r="WAX123" s="323"/>
      <c r="WAY123" s="323"/>
      <c r="WAZ123" s="323"/>
      <c r="WBA123" s="323"/>
      <c r="WBB123" s="323"/>
      <c r="WBC123" s="323"/>
      <c r="WBD123" s="323"/>
      <c r="WBE123" s="323"/>
      <c r="WBF123" s="323"/>
      <c r="WBG123" s="323"/>
      <c r="WBH123" s="323"/>
      <c r="WBI123" s="323"/>
      <c r="WBJ123" s="323"/>
      <c r="WBK123" s="323"/>
      <c r="WBL123" s="323"/>
      <c r="WBM123" s="323"/>
      <c r="WBN123" s="323"/>
      <c r="WBO123" s="323"/>
      <c r="WBP123" s="323"/>
      <c r="WBQ123" s="323"/>
      <c r="WBR123" s="323"/>
      <c r="WBS123" s="323"/>
      <c r="WBT123" s="323"/>
      <c r="WBU123" s="323"/>
      <c r="WBV123" s="323"/>
      <c r="WBW123" s="323"/>
      <c r="WBX123" s="323"/>
      <c r="WBY123" s="323"/>
      <c r="WBZ123" s="323"/>
      <c r="WCA123" s="323"/>
      <c r="WCB123" s="323"/>
      <c r="WCC123" s="323"/>
      <c r="WCD123" s="323"/>
      <c r="WCE123" s="323"/>
      <c r="WCF123" s="323"/>
      <c r="WCG123" s="323"/>
      <c r="WCH123" s="323"/>
      <c r="WCI123" s="323"/>
      <c r="WCJ123" s="323"/>
      <c r="WCK123" s="323"/>
      <c r="WCL123" s="323"/>
      <c r="WCM123" s="323"/>
      <c r="WCN123" s="323"/>
      <c r="WCO123" s="323"/>
      <c r="WCP123" s="323"/>
      <c r="WCQ123" s="323"/>
      <c r="WCR123" s="323"/>
      <c r="WCS123" s="323"/>
      <c r="WCT123" s="323"/>
      <c r="WCU123" s="323"/>
      <c r="WCV123" s="323"/>
      <c r="WCW123" s="323"/>
      <c r="WCX123" s="323"/>
      <c r="WCY123" s="323"/>
      <c r="WCZ123" s="323"/>
      <c r="WDA123" s="323"/>
      <c r="WDB123" s="323"/>
      <c r="WDC123" s="323"/>
      <c r="WDD123" s="323"/>
      <c r="WDE123" s="323"/>
      <c r="WDF123" s="323"/>
      <c r="WDG123" s="323"/>
      <c r="WDH123" s="323"/>
      <c r="WDI123" s="323"/>
      <c r="WDJ123" s="323"/>
      <c r="WDK123" s="323"/>
      <c r="WDL123" s="323"/>
      <c r="WDM123" s="323"/>
      <c r="WDN123" s="323"/>
      <c r="WDO123" s="323"/>
      <c r="WDP123" s="323"/>
      <c r="WDQ123" s="323"/>
      <c r="WDR123" s="323"/>
      <c r="WDS123" s="323"/>
      <c r="WDT123" s="323"/>
      <c r="WDU123" s="323"/>
      <c r="WDV123" s="323"/>
      <c r="WDW123" s="323"/>
      <c r="WDX123" s="323"/>
      <c r="WDY123" s="323"/>
      <c r="WDZ123" s="323"/>
      <c r="WEA123" s="323"/>
      <c r="WEB123" s="323"/>
      <c r="WEC123" s="323"/>
      <c r="WED123" s="323"/>
      <c r="WEE123" s="323"/>
      <c r="WEF123" s="323"/>
      <c r="WEG123" s="323"/>
      <c r="WEH123" s="323"/>
      <c r="WEI123" s="323"/>
      <c r="WEJ123" s="323"/>
      <c r="WEK123" s="323"/>
      <c r="WEL123" s="323"/>
      <c r="WEM123" s="323"/>
      <c r="WEN123" s="323"/>
      <c r="WEO123" s="323"/>
      <c r="WEP123" s="323"/>
      <c r="WEQ123" s="323"/>
      <c r="WER123" s="323"/>
      <c r="WES123" s="323"/>
      <c r="WET123" s="323"/>
      <c r="WEU123" s="323"/>
      <c r="WEV123" s="323"/>
      <c r="WEW123" s="323"/>
      <c r="WEX123" s="323"/>
      <c r="WEY123" s="323"/>
      <c r="WEZ123" s="323"/>
      <c r="WFA123" s="323"/>
      <c r="WFB123" s="323"/>
      <c r="WFC123" s="323"/>
      <c r="WFD123" s="323"/>
      <c r="WFE123" s="323"/>
      <c r="WFF123" s="323"/>
      <c r="WFG123" s="323"/>
      <c r="WFH123" s="323"/>
      <c r="WFI123" s="323"/>
      <c r="WFJ123" s="323"/>
      <c r="WFK123" s="323"/>
      <c r="WFL123" s="323"/>
      <c r="WFM123" s="323"/>
      <c r="WFN123" s="323"/>
      <c r="WFO123" s="323"/>
      <c r="WFP123" s="323"/>
      <c r="WFQ123" s="323"/>
      <c r="WFR123" s="323"/>
      <c r="WFS123" s="323"/>
      <c r="WFT123" s="323"/>
      <c r="WFU123" s="323"/>
      <c r="WFV123" s="323"/>
      <c r="WFW123" s="323"/>
      <c r="WFX123" s="323"/>
      <c r="WFY123" s="323"/>
      <c r="WFZ123" s="323"/>
      <c r="WGA123" s="323"/>
      <c r="WGB123" s="323"/>
      <c r="WGC123" s="323"/>
      <c r="WGD123" s="323"/>
      <c r="WGE123" s="323"/>
      <c r="WGF123" s="323"/>
      <c r="WGG123" s="323"/>
      <c r="WGH123" s="323"/>
      <c r="WGI123" s="323"/>
      <c r="WGJ123" s="323"/>
      <c r="WGK123" s="323"/>
      <c r="WGL123" s="323"/>
      <c r="WGM123" s="323"/>
      <c r="WGN123" s="323"/>
      <c r="WGO123" s="323"/>
      <c r="WGP123" s="323"/>
      <c r="WGQ123" s="323"/>
      <c r="WGR123" s="323"/>
      <c r="WGS123" s="323"/>
      <c r="WGT123" s="323"/>
      <c r="WGU123" s="323"/>
      <c r="WGV123" s="323"/>
      <c r="WGW123" s="323"/>
      <c r="WGX123" s="323"/>
      <c r="WGY123" s="323"/>
      <c r="WGZ123" s="323"/>
      <c r="WHA123" s="323"/>
      <c r="WHB123" s="323"/>
      <c r="WHC123" s="323"/>
      <c r="WHD123" s="323"/>
      <c r="WHE123" s="323"/>
      <c r="WHF123" s="323"/>
      <c r="WHG123" s="323"/>
      <c r="WHH123" s="323"/>
      <c r="WHI123" s="323"/>
      <c r="WHJ123" s="323"/>
      <c r="WHK123" s="323"/>
      <c r="WHL123" s="323"/>
      <c r="WHM123" s="323"/>
      <c r="WHN123" s="323"/>
      <c r="WHO123" s="323"/>
      <c r="WHP123" s="323"/>
      <c r="WHQ123" s="323"/>
      <c r="WHR123" s="323"/>
      <c r="WHS123" s="323"/>
      <c r="WHT123" s="323"/>
      <c r="WHU123" s="323"/>
      <c r="WHV123" s="323"/>
      <c r="WHW123" s="323"/>
      <c r="WHX123" s="323"/>
      <c r="WHY123" s="323"/>
      <c r="WHZ123" s="323"/>
      <c r="WIA123" s="323"/>
      <c r="WIB123" s="323"/>
      <c r="WIC123" s="323"/>
      <c r="WID123" s="323"/>
      <c r="WIE123" s="323"/>
      <c r="WIF123" s="323"/>
      <c r="WIG123" s="323"/>
      <c r="WIH123" s="323"/>
      <c r="WII123" s="323"/>
      <c r="WIJ123" s="323"/>
      <c r="WIK123" s="323"/>
      <c r="WIL123" s="323"/>
      <c r="WIM123" s="323"/>
      <c r="WIN123" s="323"/>
      <c r="WIO123" s="323"/>
      <c r="WIP123" s="323"/>
      <c r="WIQ123" s="323"/>
      <c r="WIR123" s="323"/>
      <c r="WIS123" s="323"/>
      <c r="WIT123" s="323"/>
      <c r="WIU123" s="323"/>
      <c r="WIV123" s="323"/>
      <c r="WIW123" s="323"/>
      <c r="WIX123" s="323"/>
      <c r="WIY123" s="323"/>
      <c r="WIZ123" s="323"/>
      <c r="WJA123" s="323"/>
      <c r="WJB123" s="323"/>
      <c r="WJC123" s="323"/>
      <c r="WJD123" s="323"/>
      <c r="WJE123" s="323"/>
      <c r="WJF123" s="323"/>
      <c r="WJG123" s="323"/>
      <c r="WJH123" s="323"/>
      <c r="WJI123" s="323"/>
      <c r="WJJ123" s="323"/>
      <c r="WJK123" s="323"/>
      <c r="WJL123" s="323"/>
      <c r="WJM123" s="323"/>
      <c r="WJN123" s="323"/>
      <c r="WJO123" s="323"/>
      <c r="WJP123" s="323"/>
      <c r="WJQ123" s="323"/>
      <c r="WJR123" s="323"/>
      <c r="WJS123" s="323"/>
      <c r="WJT123" s="323"/>
      <c r="WJU123" s="323"/>
      <c r="WJV123" s="323"/>
      <c r="WJW123" s="323"/>
      <c r="WJX123" s="323"/>
      <c r="WJY123" s="323"/>
      <c r="WJZ123" s="323"/>
      <c r="WKA123" s="323"/>
      <c r="WKB123" s="323"/>
      <c r="WKC123" s="323"/>
      <c r="WKD123" s="323"/>
      <c r="WKE123" s="323"/>
      <c r="WKF123" s="323"/>
      <c r="WKG123" s="323"/>
      <c r="WKH123" s="323"/>
      <c r="WKI123" s="323"/>
      <c r="WKJ123" s="323"/>
      <c r="WKK123" s="323"/>
      <c r="WKL123" s="323"/>
      <c r="WKM123" s="323"/>
      <c r="WKN123" s="323"/>
      <c r="WKO123" s="323"/>
      <c r="WKP123" s="323"/>
      <c r="WKQ123" s="323"/>
      <c r="WKR123" s="323"/>
      <c r="WKS123" s="323"/>
      <c r="WKT123" s="323"/>
      <c r="WKU123" s="323"/>
      <c r="WKV123" s="323"/>
      <c r="WKW123" s="323"/>
      <c r="WKX123" s="323"/>
      <c r="WKY123" s="323"/>
      <c r="WKZ123" s="323"/>
      <c r="WLA123" s="323"/>
      <c r="WLB123" s="323"/>
      <c r="WLC123" s="323"/>
      <c r="WLD123" s="323"/>
      <c r="WLE123" s="323"/>
      <c r="WLF123" s="323"/>
      <c r="WLG123" s="323"/>
      <c r="WLH123" s="323"/>
      <c r="WLI123" s="323"/>
      <c r="WLJ123" s="323"/>
      <c r="WLK123" s="323"/>
      <c r="WLL123" s="323"/>
      <c r="WLM123" s="323"/>
      <c r="WLN123" s="323"/>
      <c r="WLO123" s="323"/>
      <c r="WLP123" s="323"/>
      <c r="WLQ123" s="323"/>
      <c r="WLR123" s="323"/>
      <c r="WLS123" s="323"/>
      <c r="WLT123" s="323"/>
      <c r="WLU123" s="323"/>
      <c r="WLV123" s="323"/>
      <c r="WLW123" s="323"/>
      <c r="WLX123" s="323"/>
      <c r="WLY123" s="323"/>
      <c r="WLZ123" s="323"/>
      <c r="WMA123" s="323"/>
      <c r="WMB123" s="323"/>
      <c r="WMC123" s="323"/>
      <c r="WMD123" s="323"/>
      <c r="WME123" s="323"/>
      <c r="WMF123" s="323"/>
      <c r="WMG123" s="323"/>
      <c r="WMH123" s="323"/>
      <c r="WMI123" s="323"/>
      <c r="WMJ123" s="323"/>
      <c r="WMK123" s="323"/>
      <c r="WML123" s="323"/>
      <c r="WMM123" s="323"/>
      <c r="WMN123" s="323"/>
      <c r="WMO123" s="323"/>
      <c r="WMP123" s="323"/>
      <c r="WMQ123" s="323"/>
      <c r="WMR123" s="323"/>
      <c r="WMS123" s="323"/>
      <c r="WMT123" s="323"/>
      <c r="WMU123" s="323"/>
      <c r="WMV123" s="323"/>
      <c r="WMW123" s="323"/>
      <c r="WMX123" s="323"/>
      <c r="WMY123" s="323"/>
      <c r="WMZ123" s="323"/>
      <c r="WNA123" s="323"/>
      <c r="WNB123" s="323"/>
      <c r="WNC123" s="323"/>
      <c r="WND123" s="323"/>
      <c r="WNE123" s="323"/>
      <c r="WNF123" s="323"/>
      <c r="WNG123" s="323"/>
      <c r="WNH123" s="323"/>
      <c r="WNI123" s="323"/>
      <c r="WNJ123" s="323"/>
      <c r="WNK123" s="323"/>
      <c r="WNL123" s="323"/>
      <c r="WNM123" s="323"/>
      <c r="WNN123" s="323"/>
      <c r="WNO123" s="323"/>
      <c r="WNP123" s="323"/>
      <c r="WNQ123" s="323"/>
      <c r="WNR123" s="323"/>
      <c r="WNS123" s="323"/>
      <c r="WNT123" s="323"/>
      <c r="WNU123" s="323"/>
      <c r="WNV123" s="323"/>
      <c r="WNW123" s="323"/>
      <c r="WNX123" s="323"/>
      <c r="WNY123" s="323"/>
      <c r="WNZ123" s="323"/>
      <c r="WOA123" s="323"/>
      <c r="WOB123" s="323"/>
      <c r="WOC123" s="323"/>
      <c r="WOD123" s="323"/>
      <c r="WOE123" s="323"/>
      <c r="WOF123" s="323"/>
      <c r="WOG123" s="323"/>
      <c r="WOH123" s="323"/>
      <c r="WOI123" s="323"/>
      <c r="WOJ123" s="323"/>
      <c r="WOK123" s="323"/>
      <c r="WOL123" s="323"/>
      <c r="WOM123" s="323"/>
      <c r="WON123" s="323"/>
      <c r="WOO123" s="323"/>
      <c r="WOP123" s="323"/>
      <c r="WOQ123" s="323"/>
      <c r="WOR123" s="323"/>
      <c r="WOS123" s="323"/>
      <c r="WOT123" s="323"/>
      <c r="WOU123" s="323"/>
      <c r="WOV123" s="323"/>
      <c r="WOW123" s="323"/>
      <c r="WOX123" s="323"/>
      <c r="WOY123" s="323"/>
      <c r="WOZ123" s="323"/>
      <c r="WPA123" s="323"/>
      <c r="WPB123" s="323"/>
      <c r="WPC123" s="323"/>
      <c r="WPD123" s="323"/>
      <c r="WPE123" s="323"/>
      <c r="WPF123" s="323"/>
      <c r="WPG123" s="323"/>
      <c r="WPH123" s="323"/>
      <c r="WPI123" s="323"/>
      <c r="WPJ123" s="323"/>
      <c r="WPK123" s="323"/>
      <c r="WPL123" s="323"/>
      <c r="WPM123" s="323"/>
      <c r="WPN123" s="323"/>
      <c r="WPO123" s="323"/>
      <c r="WPP123" s="323"/>
      <c r="WPQ123" s="323"/>
      <c r="WPR123" s="323"/>
      <c r="WPS123" s="323"/>
      <c r="WPT123" s="323"/>
      <c r="WPU123" s="323"/>
      <c r="WPV123" s="323"/>
      <c r="WPW123" s="323"/>
      <c r="WPX123" s="323"/>
      <c r="WPY123" s="323"/>
      <c r="WPZ123" s="323"/>
      <c r="WQA123" s="323"/>
      <c r="WQB123" s="323"/>
      <c r="WQC123" s="323"/>
      <c r="WQD123" s="323"/>
      <c r="WQE123" s="323"/>
      <c r="WQF123" s="323"/>
      <c r="WQG123" s="323"/>
      <c r="WQH123" s="323"/>
      <c r="WQI123" s="323"/>
      <c r="WQJ123" s="323"/>
      <c r="WQK123" s="323"/>
      <c r="WQL123" s="323"/>
      <c r="WQM123" s="323"/>
      <c r="WQN123" s="323"/>
      <c r="WQO123" s="323"/>
      <c r="WQP123" s="323"/>
      <c r="WQQ123" s="323"/>
      <c r="WQR123" s="323"/>
      <c r="WQS123" s="323"/>
      <c r="WQT123" s="323"/>
      <c r="WQU123" s="323"/>
      <c r="WQV123" s="323"/>
      <c r="WQW123" s="323"/>
      <c r="WQX123" s="323"/>
      <c r="WQY123" s="323"/>
      <c r="WQZ123" s="323"/>
      <c r="WRA123" s="323"/>
      <c r="WRB123" s="323"/>
      <c r="WRC123" s="323"/>
      <c r="WRD123" s="323"/>
      <c r="WRE123" s="323"/>
      <c r="WRF123" s="323"/>
      <c r="WRG123" s="323"/>
      <c r="WRH123" s="323"/>
      <c r="WRI123" s="323"/>
      <c r="WRJ123" s="323"/>
      <c r="WRK123" s="323"/>
      <c r="WRL123" s="323"/>
      <c r="WRM123" s="323"/>
      <c r="WRN123" s="323"/>
      <c r="WRO123" s="323"/>
      <c r="WRP123" s="323"/>
      <c r="WRQ123" s="323"/>
      <c r="WRR123" s="323"/>
      <c r="WRS123" s="323"/>
      <c r="WRT123" s="323"/>
      <c r="WRU123" s="323"/>
      <c r="WRV123" s="323"/>
      <c r="WRW123" s="323"/>
      <c r="WRX123" s="323"/>
      <c r="WRY123" s="323"/>
      <c r="WRZ123" s="323"/>
      <c r="WSA123" s="323"/>
      <c r="WSB123" s="323"/>
      <c r="WSC123" s="323"/>
      <c r="WSD123" s="323"/>
      <c r="WSE123" s="323"/>
      <c r="WSF123" s="323"/>
      <c r="WSG123" s="323"/>
      <c r="WSH123" s="323"/>
      <c r="WSI123" s="323"/>
      <c r="WSJ123" s="323"/>
      <c r="WSK123" s="323"/>
      <c r="WSL123" s="323"/>
      <c r="WSM123" s="323"/>
      <c r="WSN123" s="323"/>
      <c r="WSO123" s="323"/>
      <c r="WSP123" s="323"/>
      <c r="WSQ123" s="323"/>
      <c r="WSR123" s="323"/>
      <c r="WSS123" s="323"/>
      <c r="WST123" s="323"/>
      <c r="WSU123" s="323"/>
      <c r="WSV123" s="323"/>
      <c r="WSW123" s="323"/>
      <c r="WSX123" s="323"/>
      <c r="WSY123" s="323"/>
      <c r="WSZ123" s="323"/>
      <c r="WTA123" s="323"/>
      <c r="WTB123" s="323"/>
      <c r="WTC123" s="323"/>
      <c r="WTD123" s="323"/>
      <c r="WTE123" s="323"/>
      <c r="WTF123" s="323"/>
      <c r="WTG123" s="323"/>
      <c r="WTH123" s="323"/>
      <c r="WTI123" s="323"/>
      <c r="WTJ123" s="323"/>
      <c r="WTK123" s="323"/>
      <c r="WTL123" s="323"/>
      <c r="WTM123" s="323"/>
      <c r="WTN123" s="323"/>
      <c r="WTO123" s="323"/>
      <c r="WTP123" s="323"/>
      <c r="WTQ123" s="323"/>
      <c r="WTR123" s="323"/>
      <c r="WTS123" s="323"/>
      <c r="WTT123" s="323"/>
      <c r="WTU123" s="323"/>
      <c r="WTV123" s="323"/>
      <c r="WTW123" s="323"/>
      <c r="WTX123" s="323"/>
      <c r="WTY123" s="323"/>
      <c r="WTZ123" s="323"/>
      <c r="WUA123" s="323"/>
      <c r="WUB123" s="323"/>
      <c r="WUC123" s="323"/>
      <c r="WUD123" s="323"/>
      <c r="WUE123" s="323"/>
      <c r="WUF123" s="323"/>
      <c r="WUG123" s="323"/>
      <c r="WUH123" s="323"/>
      <c r="WUI123" s="323"/>
      <c r="WUJ123" s="323"/>
      <c r="WUK123" s="323"/>
      <c r="WUL123" s="323"/>
      <c r="WUM123" s="323"/>
      <c r="WUN123" s="323"/>
      <c r="WUO123" s="323"/>
      <c r="WUP123" s="323"/>
      <c r="WUQ123" s="323"/>
      <c r="WUR123" s="323"/>
      <c r="WUS123" s="323"/>
      <c r="WUT123" s="323"/>
      <c r="WUU123" s="323"/>
      <c r="WUV123" s="323"/>
      <c r="WUW123" s="323"/>
      <c r="WUX123" s="323"/>
      <c r="WUY123" s="323"/>
      <c r="WUZ123" s="323"/>
      <c r="WVA123" s="323"/>
      <c r="WVB123" s="323"/>
      <c r="WVC123" s="323"/>
      <c r="WVD123" s="323"/>
      <c r="WVE123" s="323"/>
      <c r="WVF123" s="323"/>
      <c r="WVG123" s="323"/>
      <c r="WVH123" s="323"/>
      <c r="WVI123" s="323"/>
      <c r="WVJ123" s="323"/>
      <c r="WVK123" s="323"/>
      <c r="WVL123" s="323"/>
      <c r="WVM123" s="323"/>
      <c r="WVN123" s="323"/>
      <c r="WVO123" s="323"/>
      <c r="WVP123" s="323"/>
      <c r="WVQ123" s="323"/>
      <c r="WVR123" s="323"/>
      <c r="WVS123" s="323"/>
      <c r="WVT123" s="323"/>
      <c r="WVU123" s="323"/>
      <c r="WVV123" s="323"/>
      <c r="WVW123" s="323"/>
      <c r="WVX123" s="323"/>
      <c r="WVY123" s="323"/>
      <c r="WVZ123" s="323"/>
      <c r="WWA123" s="323"/>
      <c r="WWB123" s="323"/>
      <c r="WWC123" s="323"/>
      <c r="WWD123" s="323"/>
      <c r="WWE123" s="323"/>
      <c r="WWF123" s="323"/>
      <c r="WWG123" s="323"/>
      <c r="WWH123" s="323"/>
      <c r="WWI123" s="323"/>
      <c r="WWJ123" s="323"/>
      <c r="WWK123" s="323"/>
      <c r="WWL123" s="323"/>
      <c r="WWM123" s="323"/>
      <c r="WWN123" s="323"/>
      <c r="WWO123" s="323"/>
      <c r="WWP123" s="323"/>
      <c r="WWQ123" s="323"/>
      <c r="WWR123" s="323"/>
      <c r="WWS123" s="323"/>
      <c r="WWT123" s="323"/>
      <c r="WWU123" s="323"/>
      <c r="WWV123" s="323"/>
      <c r="WWW123" s="323"/>
      <c r="WWX123" s="323"/>
      <c r="WWY123" s="323"/>
      <c r="WWZ123" s="323"/>
      <c r="WXA123" s="323"/>
      <c r="WXB123" s="323"/>
      <c r="WXC123" s="323"/>
      <c r="WXD123" s="323"/>
      <c r="WXE123" s="323"/>
      <c r="WXF123" s="323"/>
      <c r="WXG123" s="323"/>
      <c r="WXH123" s="323"/>
      <c r="WXI123" s="323"/>
      <c r="WXJ123" s="323"/>
      <c r="WXK123" s="323"/>
      <c r="WXL123" s="323"/>
      <c r="WXM123" s="323"/>
      <c r="WXN123" s="323"/>
      <c r="WXO123" s="323"/>
      <c r="WXP123" s="323"/>
      <c r="WXQ123" s="323"/>
      <c r="WXR123" s="323"/>
      <c r="WXS123" s="323"/>
      <c r="WXT123" s="323"/>
      <c r="WXU123" s="323"/>
      <c r="WXV123" s="323"/>
      <c r="WXW123" s="323"/>
      <c r="WXX123" s="323"/>
      <c r="WXY123" s="323"/>
      <c r="WXZ123" s="323"/>
      <c r="WYA123" s="323"/>
      <c r="WYB123" s="323"/>
      <c r="WYC123" s="323"/>
      <c r="WYD123" s="323"/>
      <c r="WYE123" s="323"/>
      <c r="WYF123" s="323"/>
      <c r="WYG123" s="323"/>
      <c r="WYH123" s="323"/>
      <c r="WYI123" s="323"/>
      <c r="WYJ123" s="323"/>
      <c r="WYK123" s="323"/>
      <c r="WYL123" s="323"/>
      <c r="WYM123" s="323"/>
      <c r="WYN123" s="323"/>
      <c r="WYO123" s="323"/>
      <c r="WYP123" s="323"/>
      <c r="WYQ123" s="323"/>
      <c r="WYR123" s="323"/>
      <c r="WYS123" s="323"/>
      <c r="WYT123" s="323"/>
      <c r="WYU123" s="323"/>
      <c r="WYV123" s="323"/>
      <c r="WYW123" s="323"/>
      <c r="WYX123" s="323"/>
      <c r="WYY123" s="323"/>
      <c r="WYZ123" s="323"/>
      <c r="WZA123" s="323"/>
      <c r="WZB123" s="323"/>
      <c r="WZC123" s="323"/>
      <c r="WZD123" s="323"/>
      <c r="WZE123" s="323"/>
      <c r="WZF123" s="323"/>
      <c r="WZG123" s="323"/>
      <c r="WZH123" s="323"/>
      <c r="WZI123" s="323"/>
      <c r="WZJ123" s="323"/>
      <c r="WZK123" s="323"/>
      <c r="WZL123" s="323"/>
      <c r="WZM123" s="323"/>
      <c r="WZN123" s="323"/>
      <c r="WZO123" s="323"/>
      <c r="WZP123" s="323"/>
      <c r="WZQ123" s="323"/>
      <c r="WZR123" s="323"/>
      <c r="WZS123" s="323"/>
      <c r="WZT123" s="323"/>
      <c r="WZU123" s="323"/>
      <c r="WZV123" s="323"/>
      <c r="WZW123" s="323"/>
      <c r="WZX123" s="323"/>
      <c r="WZY123" s="323"/>
      <c r="WZZ123" s="323"/>
      <c r="XAA123" s="323"/>
      <c r="XAB123" s="323"/>
      <c r="XAC123" s="323"/>
      <c r="XAD123" s="323"/>
      <c r="XAE123" s="323"/>
      <c r="XAF123" s="323"/>
      <c r="XAG123" s="323"/>
      <c r="XAH123" s="323"/>
      <c r="XAI123" s="323"/>
      <c r="XAJ123" s="323"/>
      <c r="XAK123" s="323"/>
      <c r="XAL123" s="323"/>
      <c r="XAM123" s="323"/>
      <c r="XAN123" s="323"/>
      <c r="XAO123" s="323"/>
      <c r="XAP123" s="323"/>
      <c r="XAQ123" s="323"/>
      <c r="XAR123" s="323"/>
      <c r="XAS123" s="323"/>
      <c r="XAT123" s="323"/>
      <c r="XAU123" s="323"/>
      <c r="XAV123" s="323"/>
      <c r="XAW123" s="323"/>
      <c r="XAX123" s="323"/>
      <c r="XAY123" s="323"/>
      <c r="XAZ123" s="323"/>
      <c r="XBA123" s="323"/>
      <c r="XBB123" s="323"/>
      <c r="XBC123" s="323"/>
      <c r="XBD123" s="323"/>
      <c r="XBE123" s="323"/>
      <c r="XBF123" s="323"/>
      <c r="XBG123" s="323"/>
      <c r="XBH123" s="323"/>
      <c r="XBI123" s="323"/>
      <c r="XBJ123" s="323"/>
      <c r="XBK123" s="323"/>
      <c r="XBL123" s="323"/>
      <c r="XBM123" s="323"/>
      <c r="XBN123" s="323"/>
      <c r="XBO123" s="323"/>
      <c r="XBP123" s="323"/>
      <c r="XBQ123" s="323"/>
      <c r="XBR123" s="323"/>
      <c r="XBS123" s="323"/>
      <c r="XBT123" s="323"/>
      <c r="XBU123" s="323"/>
      <c r="XBV123" s="323"/>
      <c r="XBW123" s="323"/>
      <c r="XBX123" s="323"/>
      <c r="XBY123" s="323"/>
      <c r="XBZ123" s="323"/>
      <c r="XCA123" s="323"/>
      <c r="XCB123" s="323"/>
      <c r="XCC123" s="323"/>
      <c r="XCD123" s="323"/>
      <c r="XCE123" s="323"/>
      <c r="XCF123" s="323"/>
      <c r="XCG123" s="323"/>
      <c r="XCH123" s="323"/>
      <c r="XCI123" s="323"/>
      <c r="XCJ123" s="323"/>
      <c r="XCK123" s="323"/>
      <c r="XCL123" s="323"/>
      <c r="XCM123" s="323"/>
      <c r="XCN123" s="323"/>
      <c r="XCO123" s="323"/>
      <c r="XCP123" s="323"/>
      <c r="XCQ123" s="323"/>
      <c r="XCR123" s="323"/>
      <c r="XCS123" s="323"/>
      <c r="XCT123" s="323"/>
      <c r="XCU123" s="323"/>
      <c r="XCV123" s="323"/>
      <c r="XCW123" s="323"/>
      <c r="XCX123" s="323"/>
      <c r="XCY123" s="323"/>
      <c r="XCZ123" s="323"/>
      <c r="XDA123" s="323"/>
      <c r="XDB123" s="323"/>
      <c r="XDC123" s="323"/>
      <c r="XDD123" s="323"/>
      <c r="XDE123" s="323"/>
      <c r="XDF123" s="323"/>
      <c r="XDG123" s="323"/>
      <c r="XDH123" s="323"/>
      <c r="XDI123" s="323"/>
      <c r="XDJ123" s="323"/>
      <c r="XDK123" s="323"/>
      <c r="XDL123" s="323"/>
      <c r="XDM123" s="323"/>
      <c r="XDN123" s="323"/>
      <c r="XDO123" s="323"/>
      <c r="XDP123" s="323"/>
      <c r="XDQ123" s="323"/>
      <c r="XDR123" s="323"/>
      <c r="XDS123" s="323"/>
      <c r="XDT123" s="323"/>
      <c r="XDU123" s="323"/>
      <c r="XDV123" s="323"/>
      <c r="XDW123" s="323"/>
      <c r="XDX123" s="323"/>
      <c r="XDY123" s="323"/>
      <c r="XDZ123" s="323"/>
      <c r="XEA123" s="323"/>
      <c r="XEB123" s="323"/>
      <c r="XEC123" s="323"/>
      <c r="XED123" s="323"/>
      <c r="XEE123" s="323"/>
      <c r="XEF123" s="323"/>
      <c r="XEG123" s="323"/>
      <c r="XEH123" s="323"/>
      <c r="XEI123" s="323"/>
      <c r="XEJ123" s="323"/>
      <c r="XEK123" s="323"/>
      <c r="XEL123" s="323"/>
      <c r="XEM123" s="323"/>
      <c r="XEN123" s="323"/>
      <c r="XEO123" s="323"/>
      <c r="XEP123" s="323"/>
      <c r="XEQ123" s="323"/>
      <c r="XER123" s="323"/>
      <c r="XES123" s="323"/>
      <c r="XET123" s="323"/>
      <c r="XEU123" s="323"/>
      <c r="XEV123" s="323"/>
      <c r="XEW123" s="323"/>
      <c r="XEX123" s="323"/>
      <c r="XEY123" s="323"/>
      <c r="XEZ123" s="323"/>
      <c r="XFA123" s="323"/>
      <c r="XFB123" s="323"/>
      <c r="XFC123" s="323"/>
      <c r="XFD123" s="323"/>
    </row>
    <row r="124" spans="1:16384" x14ac:dyDescent="0.3">
      <c r="C124" s="323" t="s">
        <v>530</v>
      </c>
      <c r="D124" s="737">
        <f>D11</f>
        <v>44447</v>
      </c>
      <c r="E124" s="738">
        <f>D13</f>
        <v>44447</v>
      </c>
      <c r="F124" s="738">
        <f>D41</f>
        <v>44447</v>
      </c>
      <c r="I124" s="399" t="s">
        <v>525</v>
      </c>
      <c r="J124" s="458">
        <f>G38</f>
        <v>2795545741.810688</v>
      </c>
    </row>
    <row r="125" spans="1:16384" x14ac:dyDescent="0.3">
      <c r="C125" s="323" t="s">
        <v>545</v>
      </c>
      <c r="D125" s="739"/>
      <c r="E125" s="373">
        <f>E124-D124</f>
        <v>0</v>
      </c>
      <c r="F125" s="373">
        <f>F124-E124</f>
        <v>0</v>
      </c>
      <c r="I125" s="399" t="str">
        <f>C39</f>
        <v>회계상처분익배당-1</v>
      </c>
      <c r="J125" s="458">
        <f>G39</f>
        <v>58056933085.67395</v>
      </c>
      <c r="L125" s="684"/>
    </row>
    <row r="126" spans="1:16384" x14ac:dyDescent="0.3">
      <c r="C126" s="323" t="s">
        <v>502</v>
      </c>
      <c r="D126" s="740">
        <f>SUM(G39:G41)</f>
        <v>147456933085.67395</v>
      </c>
      <c r="E126" s="740">
        <f>D126</f>
        <v>147456933085.67395</v>
      </c>
      <c r="F126" s="741">
        <f>G41</f>
        <v>72625717200</v>
      </c>
      <c r="H126" s="535"/>
      <c r="I126" s="399" t="s">
        <v>201</v>
      </c>
      <c r="J126" s="660">
        <f>SUM(J124:J125)</f>
        <v>60852478827.484634</v>
      </c>
      <c r="L126" s="684"/>
    </row>
    <row r="127" spans="1:16384" x14ac:dyDescent="0.3">
      <c r="D127" s="373">
        <f>D124-D10</f>
        <v>0</v>
      </c>
      <c r="E127" s="458"/>
      <c r="F127" s="741"/>
      <c r="I127" s="399" t="s">
        <v>487</v>
      </c>
      <c r="J127" s="396">
        <f>D137</f>
        <v>77626761627.484634</v>
      </c>
      <c r="L127" s="692"/>
    </row>
    <row r="128" spans="1:16384" x14ac:dyDescent="0.3">
      <c r="C128" s="323" t="s">
        <v>316</v>
      </c>
      <c r="D128" s="474">
        <f>J61</f>
        <v>74831215885.67395</v>
      </c>
      <c r="E128" s="458">
        <v>0</v>
      </c>
      <c r="F128" s="458">
        <v>0</v>
      </c>
      <c r="G128" s="458">
        <f t="shared" ref="G128:G133" si="19">SUM(D128:F128)</f>
        <v>74831215885.67395</v>
      </c>
      <c r="I128" s="399" t="s">
        <v>492</v>
      </c>
      <c r="J128" s="660">
        <f>J126-J127</f>
        <v>-16774282800</v>
      </c>
      <c r="L128" s="692"/>
    </row>
    <row r="129" spans="2:16384" x14ac:dyDescent="0.3">
      <c r="B129" s="323" t="s">
        <v>186</v>
      </c>
      <c r="C129" s="323" t="s">
        <v>509</v>
      </c>
      <c r="D129" s="474">
        <f>T81</f>
        <v>907097821.81068802</v>
      </c>
      <c r="E129" s="458">
        <v>0</v>
      </c>
      <c r="F129" s="458">
        <v>0</v>
      </c>
      <c r="G129" s="458">
        <f t="shared" si="19"/>
        <v>907097821.81068802</v>
      </c>
      <c r="L129" s="692"/>
    </row>
    <row r="130" spans="2:16384" x14ac:dyDescent="0.3">
      <c r="B130" s="323" t="s">
        <v>186</v>
      </c>
      <c r="C130" s="323" t="s">
        <v>520</v>
      </c>
      <c r="D130" s="742">
        <f>D126*$D$15/365*D127</f>
        <v>0</v>
      </c>
      <c r="E130" s="458">
        <f>E126*$D$15/365*E125</f>
        <v>0</v>
      </c>
      <c r="F130" s="458">
        <f>F126*$D$15/365*F125</f>
        <v>0</v>
      </c>
      <c r="G130" s="458">
        <f t="shared" si="19"/>
        <v>0</v>
      </c>
      <c r="M130" s="396"/>
    </row>
    <row r="131" spans="2:16384" x14ac:dyDescent="0.3">
      <c r="B131" s="323" t="s">
        <v>199</v>
      </c>
      <c r="C131" s="323" t="s">
        <v>317</v>
      </c>
      <c r="D131" s="739"/>
      <c r="E131" s="743">
        <v>0</v>
      </c>
      <c r="F131" s="743">
        <v>0</v>
      </c>
      <c r="G131" s="458">
        <f t="shared" si="19"/>
        <v>0</v>
      </c>
      <c r="H131" s="535" t="s">
        <v>533</v>
      </c>
      <c r="M131" s="396"/>
      <c r="AC131" s="333"/>
      <c r="AD131" s="333"/>
      <c r="AE131" s="333"/>
      <c r="AF131" s="333"/>
      <c r="AG131" s="333"/>
      <c r="AH131" s="333"/>
      <c r="AI131" s="333"/>
      <c r="AJ131" s="333"/>
      <c r="AK131" s="333"/>
      <c r="AL131" s="333"/>
      <c r="AM131" s="333"/>
      <c r="AN131" s="333"/>
      <c r="AO131" s="333"/>
      <c r="AP131" s="333"/>
      <c r="AQ131" s="333"/>
      <c r="AR131" s="333"/>
      <c r="AS131" s="333"/>
      <c r="AT131" s="333"/>
      <c r="AU131" s="333"/>
      <c r="AV131" s="333"/>
      <c r="AW131" s="333"/>
      <c r="AX131" s="333"/>
      <c r="AY131" s="333"/>
      <c r="AZ131" s="333"/>
      <c r="BA131" s="333"/>
      <c r="BB131" s="333"/>
      <c r="BC131" s="333"/>
      <c r="BD131" s="333"/>
      <c r="BE131" s="333"/>
      <c r="BF131" s="333"/>
      <c r="BG131" s="333"/>
      <c r="BH131" s="333"/>
      <c r="BI131" s="333"/>
      <c r="BJ131" s="333"/>
      <c r="BK131" s="333"/>
      <c r="BL131" s="333"/>
      <c r="BM131" s="333"/>
      <c r="BN131" s="333"/>
      <c r="BO131" s="333"/>
      <c r="BP131" s="333"/>
      <c r="BQ131" s="333"/>
      <c r="BR131" s="333"/>
      <c r="BS131" s="333"/>
      <c r="BT131" s="333"/>
      <c r="BU131" s="333"/>
      <c r="BV131" s="333"/>
      <c r="BW131" s="333"/>
      <c r="BX131" s="333"/>
      <c r="BY131" s="333"/>
      <c r="BZ131" s="333"/>
      <c r="CA131" s="333"/>
      <c r="CB131" s="333"/>
      <c r="CC131" s="333"/>
      <c r="CD131" s="333"/>
      <c r="CE131" s="333"/>
      <c r="CF131" s="333"/>
      <c r="CG131" s="333"/>
      <c r="CH131" s="333"/>
      <c r="CI131" s="333"/>
      <c r="CJ131" s="333"/>
      <c r="CK131" s="333"/>
      <c r="CL131" s="333"/>
      <c r="CM131" s="333"/>
      <c r="CN131" s="333"/>
      <c r="CO131" s="333"/>
      <c r="CP131" s="333"/>
      <c r="CQ131" s="333"/>
      <c r="CR131" s="333"/>
      <c r="CS131" s="333"/>
      <c r="CT131" s="333"/>
      <c r="CU131" s="333"/>
      <c r="CV131" s="333"/>
      <c r="CW131" s="333"/>
      <c r="CX131" s="333"/>
      <c r="CY131" s="333"/>
      <c r="CZ131" s="333"/>
      <c r="DA131" s="333"/>
      <c r="DB131" s="333"/>
      <c r="DC131" s="333"/>
      <c r="DD131" s="333"/>
      <c r="DE131" s="333"/>
      <c r="DF131" s="333"/>
      <c r="DG131" s="333"/>
      <c r="DH131" s="333"/>
      <c r="DI131" s="333"/>
      <c r="DJ131" s="333"/>
      <c r="DK131" s="333"/>
      <c r="DL131" s="333"/>
      <c r="DM131" s="333"/>
      <c r="DN131" s="333"/>
      <c r="DO131" s="333"/>
      <c r="DP131" s="333"/>
      <c r="DQ131" s="333"/>
      <c r="DR131" s="333"/>
      <c r="DS131" s="333"/>
      <c r="DT131" s="333"/>
      <c r="DU131" s="333"/>
      <c r="DV131" s="333"/>
      <c r="DW131" s="333"/>
      <c r="DX131" s="333"/>
      <c r="DY131" s="333"/>
      <c r="DZ131" s="333"/>
      <c r="EA131" s="333"/>
      <c r="EB131" s="333"/>
      <c r="EC131" s="333"/>
      <c r="ED131" s="333"/>
      <c r="EE131" s="333"/>
      <c r="EF131" s="333"/>
      <c r="EG131" s="333"/>
      <c r="EH131" s="333"/>
      <c r="EI131" s="333"/>
      <c r="EJ131" s="333"/>
      <c r="EK131" s="333"/>
      <c r="EL131" s="333"/>
      <c r="EM131" s="333"/>
      <c r="EN131" s="333"/>
      <c r="EO131" s="333"/>
      <c r="EP131" s="333"/>
      <c r="EQ131" s="333"/>
      <c r="ER131" s="333"/>
      <c r="ES131" s="333"/>
      <c r="ET131" s="333"/>
      <c r="EU131" s="333"/>
      <c r="EV131" s="333"/>
      <c r="EW131" s="333"/>
      <c r="EX131" s="333"/>
      <c r="EY131" s="333"/>
      <c r="EZ131" s="333"/>
      <c r="FA131" s="333"/>
      <c r="FB131" s="333"/>
      <c r="FC131" s="333"/>
      <c r="FD131" s="333"/>
      <c r="FE131" s="333"/>
      <c r="FF131" s="333"/>
      <c r="FG131" s="333"/>
      <c r="FH131" s="333"/>
      <c r="FI131" s="333"/>
      <c r="FJ131" s="333"/>
      <c r="FK131" s="333"/>
      <c r="FL131" s="333"/>
      <c r="FM131" s="333"/>
      <c r="FN131" s="333"/>
      <c r="FO131" s="333"/>
      <c r="FP131" s="333"/>
      <c r="FQ131" s="333"/>
      <c r="FR131" s="333"/>
      <c r="FS131" s="333"/>
      <c r="FT131" s="333"/>
      <c r="FU131" s="333"/>
      <c r="FV131" s="333"/>
      <c r="FW131" s="333"/>
      <c r="FX131" s="333"/>
      <c r="FY131" s="333"/>
      <c r="FZ131" s="333"/>
      <c r="GA131" s="333"/>
      <c r="GB131" s="333"/>
      <c r="GC131" s="333"/>
      <c r="GD131" s="333"/>
      <c r="GE131" s="333"/>
      <c r="GF131" s="333"/>
      <c r="GG131" s="333"/>
      <c r="GH131" s="333"/>
      <c r="GI131" s="333"/>
      <c r="GJ131" s="333"/>
      <c r="GK131" s="333"/>
      <c r="GL131" s="333"/>
      <c r="GM131" s="333"/>
      <c r="GN131" s="333"/>
      <c r="GO131" s="333"/>
      <c r="GP131" s="333"/>
      <c r="GQ131" s="333"/>
      <c r="GR131" s="333"/>
      <c r="GS131" s="333"/>
      <c r="GT131" s="333"/>
      <c r="GU131" s="333"/>
      <c r="GV131" s="333"/>
      <c r="GW131" s="333"/>
      <c r="GX131" s="333"/>
      <c r="GY131" s="333"/>
      <c r="GZ131" s="333"/>
      <c r="HA131" s="333"/>
      <c r="HB131" s="333"/>
      <c r="HC131" s="333"/>
      <c r="HD131" s="333"/>
      <c r="HE131" s="333"/>
      <c r="HF131" s="333"/>
      <c r="HG131" s="333"/>
      <c r="HH131" s="333"/>
      <c r="HI131" s="333"/>
      <c r="HJ131" s="333"/>
      <c r="HK131" s="333"/>
      <c r="HL131" s="333"/>
      <c r="HM131" s="333"/>
      <c r="HN131" s="333"/>
      <c r="HO131" s="333"/>
      <c r="HP131" s="333"/>
      <c r="HQ131" s="333"/>
      <c r="HR131" s="333"/>
      <c r="HS131" s="333"/>
      <c r="HT131" s="333"/>
      <c r="HU131" s="333"/>
      <c r="HV131" s="333"/>
      <c r="HW131" s="333"/>
      <c r="HX131" s="333"/>
      <c r="HY131" s="333"/>
      <c r="HZ131" s="333"/>
      <c r="IA131" s="333"/>
      <c r="IB131" s="333"/>
      <c r="IC131" s="333"/>
      <c r="ID131" s="333"/>
      <c r="IE131" s="333"/>
      <c r="IF131" s="333"/>
      <c r="IG131" s="333"/>
      <c r="IH131" s="333"/>
      <c r="II131" s="333"/>
      <c r="IJ131" s="333"/>
      <c r="IK131" s="333"/>
      <c r="IL131" s="333"/>
      <c r="IM131" s="333"/>
      <c r="IN131" s="333"/>
      <c r="IO131" s="333"/>
      <c r="IP131" s="333"/>
      <c r="IQ131" s="333"/>
      <c r="IR131" s="333"/>
      <c r="IS131" s="333"/>
      <c r="IT131" s="333"/>
      <c r="IU131" s="333"/>
      <c r="IV131" s="333"/>
      <c r="IW131" s="333"/>
      <c r="IX131" s="333"/>
      <c r="IY131" s="333"/>
      <c r="IZ131" s="333"/>
      <c r="JA131" s="333"/>
      <c r="JB131" s="333"/>
      <c r="JC131" s="333"/>
      <c r="JD131" s="333"/>
      <c r="JE131" s="333"/>
      <c r="JF131" s="333"/>
      <c r="JG131" s="333"/>
      <c r="JH131" s="333"/>
      <c r="JI131" s="333"/>
      <c r="JJ131" s="333"/>
      <c r="JK131" s="333"/>
      <c r="JL131" s="333"/>
      <c r="JM131" s="333"/>
      <c r="JN131" s="333"/>
      <c r="JO131" s="333"/>
      <c r="JP131" s="333"/>
      <c r="JQ131" s="333"/>
      <c r="JR131" s="333"/>
      <c r="JS131" s="333"/>
      <c r="JT131" s="333"/>
      <c r="JU131" s="333"/>
      <c r="JV131" s="333"/>
      <c r="JW131" s="333"/>
      <c r="JX131" s="333"/>
      <c r="JY131" s="333"/>
      <c r="JZ131" s="333"/>
      <c r="KA131" s="333"/>
      <c r="KB131" s="333"/>
      <c r="KC131" s="333"/>
      <c r="KD131" s="333"/>
      <c r="KE131" s="333"/>
      <c r="KF131" s="333"/>
      <c r="KG131" s="333"/>
      <c r="KH131" s="333"/>
      <c r="KI131" s="333"/>
      <c r="KJ131" s="333"/>
      <c r="KK131" s="333"/>
      <c r="KL131" s="333"/>
      <c r="KM131" s="333"/>
      <c r="KN131" s="333"/>
      <c r="KO131" s="333"/>
      <c r="KP131" s="333"/>
      <c r="KQ131" s="333"/>
      <c r="KR131" s="333"/>
      <c r="KS131" s="333"/>
      <c r="KT131" s="333"/>
      <c r="KU131" s="333"/>
      <c r="KV131" s="333"/>
      <c r="KW131" s="333"/>
      <c r="KX131" s="333"/>
      <c r="KY131" s="333"/>
      <c r="KZ131" s="333"/>
      <c r="LA131" s="333"/>
      <c r="LB131" s="333"/>
      <c r="LC131" s="333"/>
      <c r="LD131" s="333"/>
      <c r="LE131" s="333"/>
      <c r="LF131" s="333"/>
      <c r="LG131" s="333"/>
      <c r="LH131" s="333"/>
      <c r="LI131" s="333"/>
      <c r="LJ131" s="333"/>
      <c r="LK131" s="333"/>
      <c r="LL131" s="333"/>
      <c r="LM131" s="333"/>
      <c r="LN131" s="333"/>
      <c r="LO131" s="333"/>
      <c r="LP131" s="333"/>
      <c r="LQ131" s="333"/>
      <c r="LR131" s="333"/>
      <c r="LS131" s="333"/>
      <c r="LT131" s="333"/>
      <c r="LU131" s="333"/>
      <c r="LV131" s="333"/>
      <c r="LW131" s="333"/>
      <c r="LX131" s="333"/>
      <c r="LY131" s="333"/>
      <c r="LZ131" s="333"/>
      <c r="MA131" s="333"/>
      <c r="MB131" s="333"/>
      <c r="MC131" s="333"/>
      <c r="MD131" s="333"/>
      <c r="ME131" s="333"/>
      <c r="MF131" s="333"/>
      <c r="MG131" s="333"/>
      <c r="MH131" s="333"/>
      <c r="MI131" s="333"/>
      <c r="MJ131" s="333"/>
      <c r="MK131" s="333"/>
      <c r="ML131" s="333"/>
      <c r="MM131" s="333"/>
      <c r="MN131" s="333"/>
      <c r="MO131" s="333"/>
      <c r="MP131" s="333"/>
      <c r="MQ131" s="333"/>
      <c r="MR131" s="333"/>
      <c r="MS131" s="333"/>
      <c r="MT131" s="333"/>
      <c r="MU131" s="333"/>
      <c r="MV131" s="333"/>
      <c r="MW131" s="333"/>
      <c r="MX131" s="333"/>
      <c r="MY131" s="333"/>
      <c r="MZ131" s="333"/>
      <c r="NA131" s="333"/>
      <c r="NB131" s="333"/>
      <c r="NC131" s="333"/>
      <c r="ND131" s="333"/>
      <c r="NE131" s="333"/>
      <c r="NF131" s="333"/>
      <c r="NG131" s="333"/>
      <c r="NH131" s="333"/>
      <c r="NI131" s="333"/>
      <c r="NJ131" s="333"/>
      <c r="NK131" s="333"/>
      <c r="NL131" s="333"/>
      <c r="NM131" s="333"/>
      <c r="NN131" s="333"/>
      <c r="NO131" s="333"/>
      <c r="NP131" s="333"/>
      <c r="NQ131" s="333"/>
      <c r="NR131" s="333"/>
      <c r="NS131" s="333"/>
      <c r="NT131" s="333"/>
      <c r="NU131" s="333"/>
      <c r="NV131" s="333"/>
      <c r="NW131" s="333"/>
      <c r="NX131" s="333"/>
      <c r="NY131" s="333"/>
      <c r="NZ131" s="333"/>
      <c r="OA131" s="333"/>
      <c r="OB131" s="333"/>
      <c r="OC131" s="333"/>
      <c r="OD131" s="333"/>
      <c r="OE131" s="333"/>
      <c r="OF131" s="333"/>
      <c r="OG131" s="333"/>
      <c r="OH131" s="333"/>
      <c r="OI131" s="333"/>
      <c r="OJ131" s="333"/>
      <c r="OK131" s="333"/>
      <c r="OL131" s="333"/>
      <c r="OM131" s="333"/>
      <c r="ON131" s="333"/>
      <c r="OO131" s="333"/>
      <c r="OP131" s="333"/>
      <c r="OQ131" s="333"/>
      <c r="OR131" s="333"/>
      <c r="OS131" s="333"/>
      <c r="OT131" s="333"/>
      <c r="OU131" s="333"/>
      <c r="OV131" s="333"/>
      <c r="OW131" s="333"/>
      <c r="OX131" s="333"/>
      <c r="OY131" s="333"/>
      <c r="OZ131" s="333"/>
      <c r="PA131" s="333"/>
      <c r="PB131" s="333"/>
      <c r="PC131" s="333"/>
      <c r="PD131" s="333"/>
      <c r="PE131" s="333"/>
      <c r="PF131" s="333"/>
      <c r="PG131" s="333"/>
      <c r="PH131" s="333"/>
      <c r="PI131" s="333"/>
      <c r="PJ131" s="333"/>
      <c r="PK131" s="333"/>
      <c r="PL131" s="333"/>
      <c r="PM131" s="333"/>
      <c r="PN131" s="333"/>
      <c r="PO131" s="333"/>
      <c r="PP131" s="333"/>
      <c r="PQ131" s="333"/>
      <c r="PR131" s="333"/>
      <c r="PS131" s="333"/>
      <c r="PT131" s="333"/>
      <c r="PU131" s="333"/>
      <c r="PV131" s="333"/>
      <c r="PW131" s="333"/>
      <c r="PX131" s="333"/>
      <c r="PY131" s="333"/>
      <c r="PZ131" s="333"/>
      <c r="QA131" s="333"/>
      <c r="QB131" s="333"/>
      <c r="QC131" s="333"/>
      <c r="QD131" s="333"/>
      <c r="QE131" s="333"/>
      <c r="QF131" s="333"/>
      <c r="QG131" s="333"/>
      <c r="QH131" s="333"/>
      <c r="QI131" s="333"/>
      <c r="QJ131" s="333"/>
      <c r="QK131" s="333"/>
      <c r="QL131" s="333"/>
      <c r="QM131" s="333"/>
      <c r="QN131" s="333"/>
      <c r="QO131" s="333"/>
      <c r="QP131" s="333"/>
      <c r="QQ131" s="333"/>
      <c r="QR131" s="333"/>
      <c r="QS131" s="333"/>
      <c r="QT131" s="333"/>
      <c r="QU131" s="333"/>
      <c r="QV131" s="333"/>
      <c r="QW131" s="333"/>
      <c r="QX131" s="333"/>
      <c r="QY131" s="333"/>
      <c r="QZ131" s="333"/>
      <c r="RA131" s="333"/>
      <c r="RB131" s="333"/>
      <c r="RC131" s="333"/>
      <c r="RD131" s="333"/>
      <c r="RE131" s="333"/>
      <c r="RF131" s="333"/>
      <c r="RG131" s="333"/>
      <c r="RH131" s="333"/>
      <c r="RI131" s="333"/>
      <c r="RJ131" s="333"/>
      <c r="RK131" s="333"/>
      <c r="RL131" s="333"/>
      <c r="RM131" s="333"/>
      <c r="RN131" s="333"/>
      <c r="RO131" s="333"/>
      <c r="RP131" s="333"/>
      <c r="RQ131" s="333"/>
      <c r="RR131" s="333"/>
      <c r="RS131" s="333"/>
      <c r="RT131" s="333"/>
      <c r="RU131" s="333"/>
      <c r="RV131" s="333"/>
      <c r="RW131" s="333"/>
      <c r="RX131" s="333"/>
      <c r="RY131" s="333"/>
      <c r="RZ131" s="333"/>
      <c r="SA131" s="333"/>
      <c r="SB131" s="333"/>
      <c r="SC131" s="333"/>
      <c r="SD131" s="333"/>
      <c r="SE131" s="333"/>
      <c r="SF131" s="333"/>
      <c r="SG131" s="333"/>
      <c r="SH131" s="333"/>
      <c r="SI131" s="333"/>
      <c r="SJ131" s="333"/>
      <c r="SK131" s="333"/>
      <c r="SL131" s="333"/>
      <c r="SM131" s="333"/>
      <c r="SN131" s="333"/>
      <c r="SO131" s="333"/>
      <c r="SP131" s="333"/>
      <c r="SQ131" s="333"/>
      <c r="SR131" s="333"/>
      <c r="SS131" s="333"/>
      <c r="ST131" s="333"/>
      <c r="SU131" s="333"/>
      <c r="SV131" s="333"/>
      <c r="SW131" s="333"/>
      <c r="SX131" s="333"/>
      <c r="SY131" s="333"/>
      <c r="SZ131" s="333"/>
      <c r="TA131" s="333"/>
      <c r="TB131" s="333"/>
      <c r="TC131" s="333"/>
      <c r="TD131" s="333"/>
      <c r="TE131" s="333"/>
      <c r="TF131" s="333"/>
      <c r="TG131" s="333"/>
      <c r="TH131" s="333"/>
      <c r="TI131" s="333"/>
      <c r="TJ131" s="333"/>
      <c r="TK131" s="333"/>
      <c r="TL131" s="333"/>
      <c r="TM131" s="333"/>
      <c r="TN131" s="333"/>
      <c r="TO131" s="333"/>
      <c r="TP131" s="333"/>
      <c r="TQ131" s="333"/>
      <c r="TR131" s="333"/>
      <c r="TS131" s="333"/>
      <c r="TT131" s="333"/>
      <c r="TU131" s="333"/>
      <c r="TV131" s="333"/>
      <c r="TW131" s="333"/>
      <c r="TX131" s="333"/>
      <c r="TY131" s="333"/>
      <c r="TZ131" s="333"/>
      <c r="UA131" s="333"/>
      <c r="UB131" s="333"/>
      <c r="UC131" s="333"/>
      <c r="UD131" s="333"/>
      <c r="UE131" s="333"/>
      <c r="UF131" s="333"/>
      <c r="UG131" s="333"/>
      <c r="UH131" s="333"/>
      <c r="UI131" s="333"/>
      <c r="UJ131" s="333"/>
      <c r="UK131" s="333"/>
      <c r="UL131" s="333"/>
      <c r="UM131" s="333"/>
      <c r="UN131" s="333"/>
      <c r="UO131" s="333"/>
      <c r="UP131" s="333"/>
      <c r="UQ131" s="333"/>
      <c r="UR131" s="333"/>
      <c r="US131" s="333"/>
      <c r="UT131" s="333"/>
      <c r="UU131" s="333"/>
      <c r="UV131" s="333"/>
      <c r="UW131" s="333"/>
      <c r="UX131" s="333"/>
      <c r="UY131" s="333"/>
      <c r="UZ131" s="333"/>
      <c r="VA131" s="333"/>
      <c r="VB131" s="333"/>
      <c r="VC131" s="333"/>
      <c r="VD131" s="333"/>
      <c r="VE131" s="333"/>
      <c r="VF131" s="333"/>
      <c r="VG131" s="333"/>
      <c r="VH131" s="333"/>
      <c r="VI131" s="333"/>
      <c r="VJ131" s="333"/>
      <c r="VK131" s="333"/>
      <c r="VL131" s="333"/>
      <c r="VM131" s="333"/>
      <c r="VN131" s="333"/>
      <c r="VO131" s="333"/>
      <c r="VP131" s="333"/>
      <c r="VQ131" s="333"/>
      <c r="VR131" s="333"/>
      <c r="VS131" s="333"/>
      <c r="VT131" s="333"/>
      <c r="VU131" s="333"/>
      <c r="VV131" s="333"/>
      <c r="VW131" s="333"/>
      <c r="VX131" s="333"/>
      <c r="VY131" s="333"/>
      <c r="VZ131" s="333"/>
      <c r="WA131" s="333"/>
      <c r="WB131" s="333"/>
      <c r="WC131" s="333"/>
      <c r="WD131" s="333"/>
      <c r="WE131" s="333"/>
      <c r="WF131" s="333"/>
      <c r="WG131" s="333"/>
      <c r="WH131" s="333"/>
      <c r="WI131" s="333"/>
      <c r="WJ131" s="333"/>
      <c r="WK131" s="333"/>
      <c r="WL131" s="333"/>
      <c r="WM131" s="333"/>
      <c r="WN131" s="333"/>
      <c r="WO131" s="333"/>
      <c r="WP131" s="333"/>
      <c r="WQ131" s="333"/>
      <c r="WR131" s="333"/>
      <c r="WS131" s="333"/>
      <c r="WT131" s="333"/>
      <c r="WU131" s="333"/>
      <c r="WV131" s="333"/>
      <c r="WW131" s="333"/>
      <c r="WX131" s="333"/>
      <c r="WY131" s="333"/>
      <c r="WZ131" s="333"/>
      <c r="XA131" s="333"/>
      <c r="XB131" s="333"/>
      <c r="XC131" s="333"/>
      <c r="XD131" s="333"/>
      <c r="XE131" s="333"/>
      <c r="XF131" s="333"/>
      <c r="XG131" s="333"/>
      <c r="XH131" s="333"/>
      <c r="XI131" s="333"/>
      <c r="XJ131" s="333"/>
      <c r="XK131" s="333"/>
      <c r="XL131" s="333"/>
      <c r="XM131" s="333"/>
      <c r="XN131" s="333"/>
      <c r="XO131" s="333"/>
      <c r="XP131" s="333"/>
      <c r="XQ131" s="333"/>
      <c r="XR131" s="333"/>
      <c r="XS131" s="333"/>
      <c r="XT131" s="333"/>
      <c r="XU131" s="333"/>
      <c r="XV131" s="333"/>
      <c r="XW131" s="333"/>
      <c r="XX131" s="333"/>
      <c r="XY131" s="333"/>
      <c r="XZ131" s="333"/>
      <c r="YA131" s="333"/>
      <c r="YB131" s="333"/>
      <c r="YC131" s="333"/>
      <c r="YD131" s="333"/>
      <c r="YE131" s="333"/>
      <c r="YF131" s="333"/>
      <c r="YG131" s="333"/>
      <c r="YH131" s="333"/>
      <c r="YI131" s="333"/>
      <c r="YJ131" s="333"/>
      <c r="YK131" s="333"/>
      <c r="YL131" s="333"/>
      <c r="YM131" s="333"/>
      <c r="YN131" s="333"/>
      <c r="YO131" s="333"/>
      <c r="YP131" s="333"/>
      <c r="YQ131" s="333"/>
      <c r="YR131" s="333"/>
      <c r="YS131" s="333"/>
      <c r="YT131" s="333"/>
      <c r="YU131" s="333"/>
      <c r="YV131" s="333"/>
      <c r="YW131" s="333"/>
      <c r="YX131" s="333"/>
      <c r="YY131" s="333"/>
      <c r="YZ131" s="333"/>
      <c r="ZA131" s="333"/>
      <c r="ZB131" s="333"/>
      <c r="ZC131" s="333"/>
      <c r="ZD131" s="333"/>
      <c r="ZE131" s="333"/>
      <c r="ZF131" s="333"/>
      <c r="ZG131" s="333"/>
      <c r="ZH131" s="333"/>
      <c r="ZI131" s="333"/>
      <c r="ZJ131" s="333"/>
      <c r="ZK131" s="333"/>
      <c r="ZL131" s="333"/>
      <c r="ZM131" s="333"/>
      <c r="ZN131" s="333"/>
      <c r="ZO131" s="333"/>
      <c r="ZP131" s="333"/>
      <c r="ZQ131" s="333"/>
      <c r="ZR131" s="333"/>
      <c r="ZS131" s="333"/>
      <c r="ZT131" s="333"/>
      <c r="ZU131" s="333"/>
      <c r="ZV131" s="333"/>
      <c r="ZW131" s="333"/>
      <c r="ZX131" s="333"/>
      <c r="ZY131" s="333"/>
      <c r="ZZ131" s="333"/>
      <c r="AAA131" s="333"/>
      <c r="AAB131" s="333"/>
      <c r="AAC131" s="333"/>
      <c r="AAD131" s="333"/>
      <c r="AAE131" s="333"/>
      <c r="AAF131" s="333"/>
      <c r="AAG131" s="333"/>
      <c r="AAH131" s="333"/>
      <c r="AAI131" s="333"/>
      <c r="AAJ131" s="333"/>
      <c r="AAK131" s="333"/>
      <c r="AAL131" s="333"/>
      <c r="AAM131" s="333"/>
      <c r="AAN131" s="333"/>
      <c r="AAO131" s="333"/>
      <c r="AAP131" s="333"/>
      <c r="AAQ131" s="333"/>
      <c r="AAR131" s="333"/>
      <c r="AAS131" s="333"/>
      <c r="AAT131" s="333"/>
      <c r="AAU131" s="333"/>
      <c r="AAV131" s="333"/>
      <c r="AAW131" s="333"/>
      <c r="AAX131" s="333"/>
      <c r="AAY131" s="333"/>
      <c r="AAZ131" s="333"/>
      <c r="ABA131" s="333"/>
      <c r="ABB131" s="333"/>
      <c r="ABC131" s="333"/>
      <c r="ABD131" s="333"/>
      <c r="ABE131" s="333"/>
      <c r="ABF131" s="333"/>
      <c r="ABG131" s="333"/>
      <c r="ABH131" s="333"/>
      <c r="ABI131" s="333"/>
      <c r="ABJ131" s="333"/>
      <c r="ABK131" s="333"/>
      <c r="ABL131" s="333"/>
      <c r="ABM131" s="333"/>
      <c r="ABN131" s="333"/>
      <c r="ABO131" s="333"/>
      <c r="ABP131" s="333"/>
      <c r="ABQ131" s="333"/>
      <c r="ABR131" s="333"/>
      <c r="ABS131" s="333"/>
      <c r="ABT131" s="333"/>
      <c r="ABU131" s="333"/>
      <c r="ABV131" s="333"/>
      <c r="ABW131" s="333"/>
      <c r="ABX131" s="333"/>
      <c r="ABY131" s="333"/>
      <c r="ABZ131" s="333"/>
      <c r="ACA131" s="333"/>
      <c r="ACB131" s="333"/>
      <c r="ACC131" s="333"/>
      <c r="ACD131" s="333"/>
      <c r="ACE131" s="333"/>
      <c r="ACF131" s="333"/>
      <c r="ACG131" s="333"/>
      <c r="ACH131" s="333"/>
      <c r="ACI131" s="333"/>
      <c r="ACJ131" s="333"/>
      <c r="ACK131" s="333"/>
      <c r="ACL131" s="333"/>
      <c r="ACM131" s="333"/>
      <c r="ACN131" s="333"/>
      <c r="ACO131" s="333"/>
      <c r="ACP131" s="333"/>
      <c r="ACQ131" s="333"/>
      <c r="ACR131" s="333"/>
      <c r="ACS131" s="333"/>
      <c r="ACT131" s="333"/>
      <c r="ACU131" s="333"/>
      <c r="ACV131" s="333"/>
      <c r="ACW131" s="333"/>
      <c r="ACX131" s="333"/>
      <c r="ACY131" s="333"/>
      <c r="ACZ131" s="333"/>
      <c r="ADA131" s="333"/>
      <c r="ADB131" s="333"/>
      <c r="ADC131" s="333"/>
      <c r="ADD131" s="333"/>
      <c r="ADE131" s="333"/>
      <c r="ADF131" s="333"/>
      <c r="ADG131" s="333"/>
      <c r="ADH131" s="333"/>
      <c r="ADI131" s="333"/>
      <c r="ADJ131" s="333"/>
      <c r="ADK131" s="333"/>
      <c r="ADL131" s="333"/>
      <c r="ADM131" s="333"/>
      <c r="ADN131" s="333"/>
      <c r="ADO131" s="333"/>
      <c r="ADP131" s="333"/>
      <c r="ADQ131" s="333"/>
      <c r="ADR131" s="333"/>
      <c r="ADS131" s="333"/>
      <c r="ADT131" s="333"/>
      <c r="ADU131" s="333"/>
      <c r="ADV131" s="333"/>
      <c r="ADW131" s="333"/>
      <c r="ADX131" s="333"/>
      <c r="ADY131" s="333"/>
      <c r="ADZ131" s="333"/>
      <c r="AEA131" s="333"/>
      <c r="AEB131" s="333"/>
      <c r="AEC131" s="333"/>
      <c r="AED131" s="333"/>
      <c r="AEE131" s="333"/>
      <c r="AEF131" s="333"/>
      <c r="AEG131" s="333"/>
      <c r="AEH131" s="333"/>
      <c r="AEI131" s="333"/>
      <c r="AEJ131" s="333"/>
      <c r="AEK131" s="333"/>
      <c r="AEL131" s="333"/>
      <c r="AEM131" s="333"/>
      <c r="AEN131" s="333"/>
      <c r="AEO131" s="333"/>
      <c r="AEP131" s="333"/>
      <c r="AEQ131" s="333"/>
      <c r="AER131" s="333"/>
      <c r="AES131" s="333"/>
      <c r="AET131" s="333"/>
      <c r="AEU131" s="333"/>
      <c r="AEV131" s="333"/>
      <c r="AEW131" s="333"/>
      <c r="AEX131" s="333"/>
      <c r="AEY131" s="333"/>
      <c r="AEZ131" s="333"/>
      <c r="AFA131" s="333"/>
      <c r="AFB131" s="333"/>
      <c r="AFC131" s="333"/>
      <c r="AFD131" s="333"/>
      <c r="AFE131" s="333"/>
      <c r="AFF131" s="333"/>
      <c r="AFG131" s="333"/>
      <c r="AFH131" s="333"/>
      <c r="AFI131" s="333"/>
      <c r="AFJ131" s="333"/>
      <c r="AFK131" s="333"/>
      <c r="AFL131" s="333"/>
      <c r="AFM131" s="333"/>
      <c r="AFN131" s="333"/>
      <c r="AFO131" s="333"/>
      <c r="AFP131" s="333"/>
      <c r="AFQ131" s="333"/>
      <c r="AFR131" s="333"/>
      <c r="AFS131" s="333"/>
      <c r="AFT131" s="333"/>
      <c r="AFU131" s="333"/>
      <c r="AFV131" s="333"/>
      <c r="AFW131" s="333"/>
      <c r="AFX131" s="333"/>
      <c r="AFY131" s="333"/>
      <c r="AFZ131" s="333"/>
      <c r="AGA131" s="333"/>
      <c r="AGB131" s="333"/>
      <c r="AGC131" s="333"/>
      <c r="AGD131" s="333"/>
      <c r="AGE131" s="333"/>
      <c r="AGF131" s="333"/>
      <c r="AGG131" s="333"/>
      <c r="AGH131" s="333"/>
      <c r="AGI131" s="333"/>
      <c r="AGJ131" s="333"/>
      <c r="AGK131" s="333"/>
      <c r="AGL131" s="333"/>
      <c r="AGM131" s="333"/>
      <c r="AGN131" s="333"/>
      <c r="AGO131" s="333"/>
      <c r="AGP131" s="333"/>
      <c r="AGQ131" s="333"/>
      <c r="AGR131" s="333"/>
      <c r="AGS131" s="333"/>
      <c r="AGT131" s="333"/>
      <c r="AGU131" s="333"/>
      <c r="AGV131" s="333"/>
      <c r="AGW131" s="333"/>
      <c r="AGX131" s="333"/>
      <c r="AGY131" s="333"/>
      <c r="AGZ131" s="333"/>
      <c r="AHA131" s="333"/>
      <c r="AHB131" s="333"/>
      <c r="AHC131" s="333"/>
      <c r="AHD131" s="333"/>
      <c r="AHE131" s="333"/>
      <c r="AHF131" s="333"/>
      <c r="AHG131" s="333"/>
      <c r="AHH131" s="333"/>
      <c r="AHI131" s="333"/>
      <c r="AHJ131" s="333"/>
      <c r="AHK131" s="333"/>
      <c r="AHL131" s="333"/>
      <c r="AHM131" s="333"/>
      <c r="AHN131" s="333"/>
      <c r="AHO131" s="333"/>
      <c r="AHP131" s="333"/>
      <c r="AHQ131" s="333"/>
      <c r="AHR131" s="333"/>
      <c r="AHS131" s="333"/>
      <c r="AHT131" s="333"/>
      <c r="AHU131" s="333"/>
      <c r="AHV131" s="333"/>
      <c r="AHW131" s="333"/>
      <c r="AHX131" s="333"/>
      <c r="AHY131" s="333"/>
      <c r="AHZ131" s="333"/>
      <c r="AIA131" s="333"/>
      <c r="AIB131" s="333"/>
      <c r="AIC131" s="333"/>
      <c r="AID131" s="333"/>
      <c r="AIE131" s="333"/>
      <c r="AIF131" s="333"/>
      <c r="AIG131" s="333"/>
      <c r="AIH131" s="333"/>
      <c r="AII131" s="333"/>
      <c r="AIJ131" s="333"/>
      <c r="AIK131" s="333"/>
      <c r="AIL131" s="333"/>
      <c r="AIM131" s="333"/>
      <c r="AIN131" s="333"/>
      <c r="AIO131" s="333"/>
      <c r="AIP131" s="333"/>
      <c r="AIQ131" s="333"/>
      <c r="AIR131" s="333"/>
      <c r="AIS131" s="333"/>
      <c r="AIT131" s="333"/>
      <c r="AIU131" s="333"/>
      <c r="AIV131" s="333"/>
      <c r="AIW131" s="333"/>
      <c r="AIX131" s="333"/>
      <c r="AIY131" s="333"/>
      <c r="AIZ131" s="333"/>
      <c r="AJA131" s="333"/>
      <c r="AJB131" s="333"/>
      <c r="AJC131" s="333"/>
      <c r="AJD131" s="333"/>
      <c r="AJE131" s="333"/>
      <c r="AJF131" s="333"/>
      <c r="AJG131" s="333"/>
      <c r="AJH131" s="333"/>
      <c r="AJI131" s="333"/>
      <c r="AJJ131" s="333"/>
      <c r="AJK131" s="333"/>
      <c r="AJL131" s="333"/>
      <c r="AJM131" s="333"/>
      <c r="AJN131" s="333"/>
      <c r="AJO131" s="333"/>
      <c r="AJP131" s="333"/>
      <c r="AJQ131" s="333"/>
      <c r="AJR131" s="333"/>
      <c r="AJS131" s="333"/>
      <c r="AJT131" s="333"/>
      <c r="AJU131" s="333"/>
      <c r="AJV131" s="333"/>
      <c r="AJW131" s="333"/>
      <c r="AJX131" s="333"/>
      <c r="AJY131" s="333"/>
      <c r="AJZ131" s="333"/>
      <c r="AKA131" s="333"/>
      <c r="AKB131" s="333"/>
      <c r="AKC131" s="333"/>
      <c r="AKD131" s="333"/>
      <c r="AKE131" s="333"/>
      <c r="AKF131" s="333"/>
      <c r="AKG131" s="333"/>
      <c r="AKH131" s="333"/>
      <c r="AKI131" s="333"/>
      <c r="AKJ131" s="333"/>
      <c r="AKK131" s="333"/>
      <c r="AKL131" s="333"/>
      <c r="AKM131" s="333"/>
      <c r="AKN131" s="333"/>
      <c r="AKO131" s="333"/>
      <c r="AKP131" s="333"/>
      <c r="AKQ131" s="333"/>
      <c r="AKR131" s="333"/>
      <c r="AKS131" s="333"/>
      <c r="AKT131" s="333"/>
      <c r="AKU131" s="333"/>
      <c r="AKV131" s="333"/>
      <c r="AKW131" s="333"/>
      <c r="AKX131" s="333"/>
      <c r="AKY131" s="333"/>
      <c r="AKZ131" s="333"/>
      <c r="ALA131" s="333"/>
      <c r="ALB131" s="333"/>
      <c r="ALC131" s="333"/>
      <c r="ALD131" s="333"/>
      <c r="ALE131" s="333"/>
      <c r="ALF131" s="333"/>
      <c r="ALG131" s="333"/>
      <c r="ALH131" s="333"/>
      <c r="ALI131" s="333"/>
      <c r="ALJ131" s="333"/>
      <c r="ALK131" s="333"/>
      <c r="ALL131" s="333"/>
      <c r="ALM131" s="333"/>
      <c r="ALN131" s="333"/>
      <c r="ALO131" s="333"/>
      <c r="ALP131" s="333"/>
      <c r="ALQ131" s="333"/>
      <c r="ALR131" s="333"/>
      <c r="ALS131" s="333"/>
      <c r="ALT131" s="333"/>
      <c r="ALU131" s="333"/>
      <c r="ALV131" s="333"/>
      <c r="ALW131" s="333"/>
      <c r="ALX131" s="333"/>
      <c r="ALY131" s="333"/>
      <c r="ALZ131" s="333"/>
      <c r="AMA131" s="333"/>
      <c r="AMB131" s="333"/>
      <c r="AMC131" s="333"/>
      <c r="AMD131" s="333"/>
      <c r="AME131" s="333"/>
      <c r="AMF131" s="333"/>
      <c r="AMG131" s="333"/>
      <c r="AMH131" s="333"/>
      <c r="AMI131" s="333"/>
      <c r="AMJ131" s="333"/>
      <c r="AMK131" s="333"/>
      <c r="AML131" s="333"/>
      <c r="AMM131" s="333"/>
      <c r="AMN131" s="333"/>
      <c r="AMO131" s="333"/>
      <c r="AMP131" s="333"/>
      <c r="AMQ131" s="333"/>
      <c r="AMR131" s="333"/>
      <c r="AMS131" s="333"/>
      <c r="AMT131" s="333"/>
      <c r="AMU131" s="333"/>
      <c r="AMV131" s="333"/>
      <c r="AMW131" s="333"/>
      <c r="AMX131" s="333"/>
      <c r="AMY131" s="333"/>
      <c r="AMZ131" s="333"/>
      <c r="ANA131" s="333"/>
      <c r="ANB131" s="333"/>
      <c r="ANC131" s="333"/>
      <c r="AND131" s="333"/>
      <c r="ANE131" s="333"/>
      <c r="ANF131" s="333"/>
      <c r="ANG131" s="333"/>
      <c r="ANH131" s="333"/>
      <c r="ANI131" s="333"/>
      <c r="ANJ131" s="333"/>
      <c r="ANK131" s="333"/>
      <c r="ANL131" s="333"/>
      <c r="ANM131" s="333"/>
      <c r="ANN131" s="333"/>
      <c r="ANO131" s="333"/>
      <c r="ANP131" s="333"/>
      <c r="ANQ131" s="333"/>
      <c r="ANR131" s="333"/>
      <c r="ANS131" s="333"/>
      <c r="ANT131" s="333"/>
      <c r="ANU131" s="333"/>
      <c r="ANV131" s="333"/>
      <c r="ANW131" s="333"/>
      <c r="ANX131" s="333"/>
      <c r="ANY131" s="333"/>
      <c r="ANZ131" s="333"/>
      <c r="AOA131" s="333"/>
      <c r="AOB131" s="333"/>
      <c r="AOC131" s="333"/>
      <c r="AOD131" s="333"/>
      <c r="AOE131" s="333"/>
      <c r="AOF131" s="333"/>
      <c r="AOG131" s="333"/>
      <c r="AOH131" s="333"/>
      <c r="AOI131" s="333"/>
      <c r="AOJ131" s="333"/>
      <c r="AOK131" s="333"/>
      <c r="AOL131" s="333"/>
      <c r="AOM131" s="333"/>
      <c r="AON131" s="333"/>
      <c r="AOO131" s="333"/>
      <c r="AOP131" s="333"/>
      <c r="AOQ131" s="333"/>
      <c r="AOR131" s="333"/>
      <c r="AOS131" s="333"/>
      <c r="AOT131" s="333"/>
      <c r="AOU131" s="333"/>
      <c r="AOV131" s="333"/>
      <c r="AOW131" s="333"/>
      <c r="AOX131" s="333"/>
      <c r="AOY131" s="333"/>
      <c r="AOZ131" s="333"/>
      <c r="APA131" s="333"/>
      <c r="APB131" s="333"/>
      <c r="APC131" s="333"/>
      <c r="APD131" s="333"/>
      <c r="APE131" s="333"/>
      <c r="APF131" s="333"/>
      <c r="APG131" s="333"/>
      <c r="APH131" s="333"/>
      <c r="API131" s="333"/>
      <c r="APJ131" s="333"/>
      <c r="APK131" s="333"/>
      <c r="APL131" s="333"/>
      <c r="APM131" s="333"/>
      <c r="APN131" s="333"/>
      <c r="APO131" s="333"/>
      <c r="APP131" s="333"/>
      <c r="APQ131" s="333"/>
      <c r="APR131" s="333"/>
      <c r="APS131" s="333"/>
      <c r="APT131" s="333"/>
      <c r="APU131" s="333"/>
      <c r="APV131" s="333"/>
      <c r="APW131" s="333"/>
      <c r="APX131" s="333"/>
      <c r="APY131" s="333"/>
      <c r="APZ131" s="333"/>
      <c r="AQA131" s="333"/>
      <c r="AQB131" s="333"/>
      <c r="AQC131" s="333"/>
      <c r="AQD131" s="333"/>
      <c r="AQE131" s="333"/>
      <c r="AQF131" s="333"/>
      <c r="AQG131" s="333"/>
      <c r="AQH131" s="333"/>
      <c r="AQI131" s="333"/>
      <c r="AQJ131" s="333"/>
      <c r="AQK131" s="333"/>
      <c r="AQL131" s="333"/>
      <c r="AQM131" s="333"/>
      <c r="AQN131" s="333"/>
      <c r="AQO131" s="333"/>
      <c r="AQP131" s="333"/>
      <c r="AQQ131" s="333"/>
      <c r="AQR131" s="333"/>
      <c r="AQS131" s="333"/>
      <c r="AQT131" s="333"/>
      <c r="AQU131" s="333"/>
      <c r="AQV131" s="333"/>
      <c r="AQW131" s="333"/>
      <c r="AQX131" s="333"/>
      <c r="AQY131" s="333"/>
      <c r="AQZ131" s="333"/>
      <c r="ARA131" s="333"/>
      <c r="ARB131" s="333"/>
      <c r="ARC131" s="333"/>
      <c r="ARD131" s="333"/>
      <c r="ARE131" s="333"/>
      <c r="ARF131" s="333"/>
      <c r="ARG131" s="333"/>
      <c r="ARH131" s="333"/>
      <c r="ARI131" s="333"/>
      <c r="ARJ131" s="333"/>
      <c r="ARK131" s="333"/>
      <c r="ARL131" s="333"/>
      <c r="ARM131" s="333"/>
      <c r="ARN131" s="333"/>
      <c r="ARO131" s="333"/>
      <c r="ARP131" s="333"/>
      <c r="ARQ131" s="333"/>
      <c r="ARR131" s="333"/>
      <c r="ARS131" s="333"/>
      <c r="ART131" s="333"/>
      <c r="ARU131" s="333"/>
      <c r="ARV131" s="333"/>
      <c r="ARW131" s="333"/>
      <c r="ARX131" s="333"/>
      <c r="ARY131" s="333"/>
      <c r="ARZ131" s="333"/>
      <c r="ASA131" s="333"/>
      <c r="ASB131" s="333"/>
      <c r="ASC131" s="333"/>
      <c r="ASD131" s="333"/>
      <c r="ASE131" s="333"/>
      <c r="ASF131" s="333"/>
      <c r="ASG131" s="333"/>
      <c r="ASH131" s="333"/>
      <c r="ASI131" s="333"/>
      <c r="ASJ131" s="333"/>
      <c r="ASK131" s="333"/>
      <c r="ASL131" s="333"/>
      <c r="ASM131" s="333"/>
      <c r="ASN131" s="333"/>
      <c r="ASO131" s="333"/>
      <c r="ASP131" s="333"/>
      <c r="ASQ131" s="333"/>
      <c r="ASR131" s="333"/>
      <c r="ASS131" s="333"/>
      <c r="AST131" s="333"/>
      <c r="ASU131" s="333"/>
      <c r="ASV131" s="333"/>
      <c r="ASW131" s="333"/>
      <c r="ASX131" s="333"/>
      <c r="ASY131" s="333"/>
      <c r="ASZ131" s="333"/>
      <c r="ATA131" s="333"/>
      <c r="ATB131" s="333"/>
      <c r="ATC131" s="333"/>
      <c r="ATD131" s="333"/>
      <c r="ATE131" s="333"/>
      <c r="ATF131" s="333"/>
      <c r="ATG131" s="333"/>
      <c r="ATH131" s="333"/>
      <c r="ATI131" s="333"/>
      <c r="ATJ131" s="333"/>
      <c r="ATK131" s="333"/>
      <c r="ATL131" s="333"/>
      <c r="ATM131" s="333"/>
      <c r="ATN131" s="333"/>
      <c r="ATO131" s="333"/>
      <c r="ATP131" s="333"/>
      <c r="ATQ131" s="333"/>
      <c r="ATR131" s="333"/>
      <c r="ATS131" s="333"/>
      <c r="ATT131" s="333"/>
      <c r="ATU131" s="333"/>
      <c r="ATV131" s="333"/>
      <c r="ATW131" s="333"/>
      <c r="ATX131" s="333"/>
      <c r="ATY131" s="333"/>
      <c r="ATZ131" s="333"/>
      <c r="AUA131" s="333"/>
      <c r="AUB131" s="333"/>
      <c r="AUC131" s="333"/>
      <c r="AUD131" s="333"/>
      <c r="AUE131" s="333"/>
      <c r="AUF131" s="333"/>
      <c r="AUG131" s="333"/>
      <c r="AUH131" s="333"/>
      <c r="AUI131" s="333"/>
      <c r="AUJ131" s="333"/>
      <c r="AUK131" s="333"/>
      <c r="AUL131" s="333"/>
      <c r="AUM131" s="333"/>
      <c r="AUN131" s="333"/>
      <c r="AUO131" s="333"/>
      <c r="AUP131" s="333"/>
      <c r="AUQ131" s="333"/>
      <c r="AUR131" s="333"/>
      <c r="AUS131" s="333"/>
      <c r="AUT131" s="333"/>
      <c r="AUU131" s="333"/>
      <c r="AUV131" s="333"/>
      <c r="AUW131" s="333"/>
      <c r="AUX131" s="333"/>
      <c r="AUY131" s="333"/>
      <c r="AUZ131" s="333"/>
      <c r="AVA131" s="333"/>
      <c r="AVB131" s="333"/>
      <c r="AVC131" s="333"/>
      <c r="AVD131" s="333"/>
      <c r="AVE131" s="333"/>
      <c r="AVF131" s="333"/>
      <c r="AVG131" s="333"/>
      <c r="AVH131" s="333"/>
      <c r="AVI131" s="333"/>
      <c r="AVJ131" s="333"/>
      <c r="AVK131" s="333"/>
      <c r="AVL131" s="333"/>
      <c r="AVM131" s="333"/>
      <c r="AVN131" s="333"/>
      <c r="AVO131" s="333"/>
      <c r="AVP131" s="333"/>
      <c r="AVQ131" s="333"/>
      <c r="AVR131" s="333"/>
      <c r="AVS131" s="333"/>
      <c r="AVT131" s="333"/>
      <c r="AVU131" s="333"/>
      <c r="AVV131" s="333"/>
      <c r="AVW131" s="333"/>
      <c r="AVX131" s="333"/>
      <c r="AVY131" s="333"/>
      <c r="AVZ131" s="333"/>
      <c r="AWA131" s="333"/>
      <c r="AWB131" s="333"/>
      <c r="AWC131" s="333"/>
      <c r="AWD131" s="333"/>
      <c r="AWE131" s="333"/>
      <c r="AWF131" s="333"/>
      <c r="AWG131" s="333"/>
      <c r="AWH131" s="333"/>
      <c r="AWI131" s="333"/>
      <c r="AWJ131" s="333"/>
      <c r="AWK131" s="333"/>
      <c r="AWL131" s="333"/>
      <c r="AWM131" s="333"/>
      <c r="AWN131" s="333"/>
      <c r="AWO131" s="333"/>
      <c r="AWP131" s="333"/>
      <c r="AWQ131" s="333"/>
      <c r="AWR131" s="333"/>
      <c r="AWS131" s="333"/>
      <c r="AWT131" s="333"/>
      <c r="AWU131" s="333"/>
      <c r="AWV131" s="333"/>
      <c r="AWW131" s="333"/>
      <c r="AWX131" s="333"/>
      <c r="AWY131" s="333"/>
      <c r="AWZ131" s="333"/>
      <c r="AXA131" s="333"/>
      <c r="AXB131" s="333"/>
      <c r="AXC131" s="333"/>
      <c r="AXD131" s="333"/>
      <c r="AXE131" s="333"/>
      <c r="AXF131" s="333"/>
      <c r="AXG131" s="333"/>
      <c r="AXH131" s="333"/>
      <c r="AXI131" s="333"/>
      <c r="AXJ131" s="333"/>
      <c r="AXK131" s="333"/>
      <c r="AXL131" s="333"/>
      <c r="AXM131" s="333"/>
      <c r="AXN131" s="333"/>
      <c r="AXO131" s="333"/>
      <c r="AXP131" s="333"/>
      <c r="AXQ131" s="333"/>
      <c r="AXR131" s="333"/>
      <c r="AXS131" s="333"/>
      <c r="AXT131" s="333"/>
      <c r="AXU131" s="333"/>
      <c r="AXV131" s="333"/>
      <c r="AXW131" s="333"/>
      <c r="AXX131" s="333"/>
      <c r="AXY131" s="333"/>
      <c r="AXZ131" s="333"/>
      <c r="AYA131" s="333"/>
      <c r="AYB131" s="333"/>
      <c r="AYC131" s="333"/>
      <c r="AYD131" s="333"/>
      <c r="AYE131" s="333"/>
      <c r="AYF131" s="333"/>
      <c r="AYG131" s="333"/>
      <c r="AYH131" s="333"/>
      <c r="AYI131" s="333"/>
      <c r="AYJ131" s="333"/>
      <c r="AYK131" s="333"/>
      <c r="AYL131" s="333"/>
      <c r="AYM131" s="333"/>
      <c r="AYN131" s="333"/>
      <c r="AYO131" s="333"/>
      <c r="AYP131" s="333"/>
      <c r="AYQ131" s="333"/>
      <c r="AYR131" s="333"/>
      <c r="AYS131" s="333"/>
      <c r="AYT131" s="333"/>
      <c r="AYU131" s="333"/>
      <c r="AYV131" s="333"/>
      <c r="AYW131" s="333"/>
      <c r="AYX131" s="333"/>
      <c r="AYY131" s="333"/>
      <c r="AYZ131" s="333"/>
      <c r="AZA131" s="333"/>
      <c r="AZB131" s="333"/>
      <c r="AZC131" s="333"/>
      <c r="AZD131" s="333"/>
      <c r="AZE131" s="333"/>
      <c r="AZF131" s="333"/>
      <c r="AZG131" s="333"/>
      <c r="AZH131" s="333"/>
      <c r="AZI131" s="333"/>
      <c r="AZJ131" s="333"/>
      <c r="AZK131" s="333"/>
      <c r="AZL131" s="333"/>
      <c r="AZM131" s="333"/>
      <c r="AZN131" s="333"/>
      <c r="AZO131" s="333"/>
      <c r="AZP131" s="333"/>
      <c r="AZQ131" s="333"/>
      <c r="AZR131" s="333"/>
      <c r="AZS131" s="333"/>
      <c r="AZT131" s="333"/>
      <c r="AZU131" s="333"/>
      <c r="AZV131" s="333"/>
      <c r="AZW131" s="333"/>
      <c r="AZX131" s="333"/>
      <c r="AZY131" s="333"/>
      <c r="AZZ131" s="333"/>
      <c r="BAA131" s="333"/>
      <c r="BAB131" s="333"/>
      <c r="BAC131" s="333"/>
      <c r="BAD131" s="333"/>
      <c r="BAE131" s="333"/>
      <c r="BAF131" s="333"/>
      <c r="BAG131" s="333"/>
      <c r="BAH131" s="333"/>
      <c r="BAI131" s="333"/>
      <c r="BAJ131" s="333"/>
      <c r="BAK131" s="333"/>
      <c r="BAL131" s="333"/>
      <c r="BAM131" s="333"/>
      <c r="BAN131" s="333"/>
      <c r="BAO131" s="333"/>
      <c r="BAP131" s="333"/>
      <c r="BAQ131" s="333"/>
      <c r="BAR131" s="333"/>
      <c r="BAS131" s="333"/>
      <c r="BAT131" s="333"/>
      <c r="BAU131" s="333"/>
      <c r="BAV131" s="333"/>
      <c r="BAW131" s="333"/>
      <c r="BAX131" s="333"/>
      <c r="BAY131" s="333"/>
      <c r="BAZ131" s="333"/>
      <c r="BBA131" s="333"/>
      <c r="BBB131" s="333"/>
      <c r="BBC131" s="333"/>
      <c r="BBD131" s="333"/>
      <c r="BBE131" s="333"/>
      <c r="BBF131" s="333"/>
      <c r="BBG131" s="333"/>
      <c r="BBH131" s="333"/>
      <c r="BBI131" s="333"/>
      <c r="BBJ131" s="333"/>
      <c r="BBK131" s="333"/>
      <c r="BBL131" s="333"/>
      <c r="BBM131" s="333"/>
      <c r="BBN131" s="333"/>
      <c r="BBO131" s="333"/>
      <c r="BBP131" s="333"/>
      <c r="BBQ131" s="333"/>
      <c r="BBR131" s="333"/>
      <c r="BBS131" s="333"/>
      <c r="BBT131" s="333"/>
      <c r="BBU131" s="333"/>
      <c r="BBV131" s="333"/>
      <c r="BBW131" s="333"/>
      <c r="BBX131" s="333"/>
      <c r="BBY131" s="333"/>
      <c r="BBZ131" s="333"/>
      <c r="BCA131" s="333"/>
      <c r="BCB131" s="333"/>
      <c r="BCC131" s="333"/>
      <c r="BCD131" s="333"/>
      <c r="BCE131" s="333"/>
      <c r="BCF131" s="333"/>
      <c r="BCG131" s="333"/>
      <c r="BCH131" s="333"/>
      <c r="BCI131" s="333"/>
      <c r="BCJ131" s="333"/>
      <c r="BCK131" s="333"/>
      <c r="BCL131" s="333"/>
      <c r="BCM131" s="333"/>
      <c r="BCN131" s="333"/>
      <c r="BCO131" s="333"/>
      <c r="BCP131" s="333"/>
      <c r="BCQ131" s="333"/>
      <c r="BCR131" s="333"/>
      <c r="BCS131" s="333"/>
      <c r="BCT131" s="333"/>
      <c r="BCU131" s="333"/>
      <c r="BCV131" s="333"/>
      <c r="BCW131" s="333"/>
      <c r="BCX131" s="333"/>
      <c r="BCY131" s="333"/>
      <c r="BCZ131" s="333"/>
      <c r="BDA131" s="333"/>
      <c r="BDB131" s="333"/>
      <c r="BDC131" s="333"/>
      <c r="BDD131" s="333"/>
      <c r="BDE131" s="333"/>
      <c r="BDF131" s="333"/>
      <c r="BDG131" s="333"/>
      <c r="BDH131" s="333"/>
      <c r="BDI131" s="333"/>
      <c r="BDJ131" s="333"/>
      <c r="BDK131" s="333"/>
      <c r="BDL131" s="333"/>
      <c r="BDM131" s="333"/>
      <c r="BDN131" s="333"/>
      <c r="BDO131" s="333"/>
      <c r="BDP131" s="333"/>
      <c r="BDQ131" s="333"/>
      <c r="BDR131" s="333"/>
      <c r="BDS131" s="333"/>
      <c r="BDT131" s="333"/>
      <c r="BDU131" s="333"/>
      <c r="BDV131" s="333"/>
      <c r="BDW131" s="333"/>
      <c r="BDX131" s="333"/>
      <c r="BDY131" s="333"/>
      <c r="BDZ131" s="333"/>
      <c r="BEA131" s="333"/>
      <c r="BEB131" s="333"/>
      <c r="BEC131" s="333"/>
      <c r="BED131" s="333"/>
      <c r="BEE131" s="333"/>
      <c r="BEF131" s="333"/>
      <c r="BEG131" s="333"/>
      <c r="BEH131" s="333"/>
      <c r="BEI131" s="333"/>
      <c r="BEJ131" s="333"/>
      <c r="BEK131" s="333"/>
      <c r="BEL131" s="333"/>
      <c r="BEM131" s="333"/>
      <c r="BEN131" s="333"/>
      <c r="BEO131" s="333"/>
      <c r="BEP131" s="333"/>
      <c r="BEQ131" s="333"/>
      <c r="BER131" s="333"/>
      <c r="BES131" s="333"/>
      <c r="BET131" s="333"/>
      <c r="BEU131" s="333"/>
      <c r="BEV131" s="333"/>
      <c r="BEW131" s="333"/>
      <c r="BEX131" s="333"/>
      <c r="BEY131" s="333"/>
      <c r="BEZ131" s="333"/>
      <c r="BFA131" s="333"/>
      <c r="BFB131" s="333"/>
      <c r="BFC131" s="333"/>
      <c r="BFD131" s="333"/>
      <c r="BFE131" s="333"/>
      <c r="BFF131" s="333"/>
      <c r="BFG131" s="333"/>
      <c r="BFH131" s="333"/>
      <c r="BFI131" s="333"/>
      <c r="BFJ131" s="333"/>
      <c r="BFK131" s="333"/>
      <c r="BFL131" s="333"/>
      <c r="BFM131" s="333"/>
      <c r="BFN131" s="333"/>
      <c r="BFO131" s="333"/>
      <c r="BFP131" s="333"/>
      <c r="BFQ131" s="333"/>
      <c r="BFR131" s="333"/>
      <c r="BFS131" s="333"/>
      <c r="BFT131" s="333"/>
      <c r="BFU131" s="333"/>
      <c r="BFV131" s="333"/>
      <c r="BFW131" s="333"/>
      <c r="BFX131" s="333"/>
      <c r="BFY131" s="333"/>
      <c r="BFZ131" s="333"/>
      <c r="BGA131" s="333"/>
      <c r="BGB131" s="333"/>
      <c r="BGC131" s="333"/>
      <c r="BGD131" s="333"/>
      <c r="BGE131" s="333"/>
      <c r="BGF131" s="333"/>
      <c r="BGG131" s="333"/>
      <c r="BGH131" s="333"/>
      <c r="BGI131" s="333"/>
      <c r="BGJ131" s="333"/>
      <c r="BGK131" s="333"/>
      <c r="BGL131" s="333"/>
      <c r="BGM131" s="333"/>
      <c r="BGN131" s="333"/>
      <c r="BGO131" s="333"/>
      <c r="BGP131" s="333"/>
      <c r="BGQ131" s="333"/>
      <c r="BGR131" s="333"/>
      <c r="BGS131" s="333"/>
      <c r="BGT131" s="333"/>
      <c r="BGU131" s="333"/>
      <c r="BGV131" s="333"/>
      <c r="BGW131" s="333"/>
      <c r="BGX131" s="333"/>
      <c r="BGY131" s="333"/>
      <c r="BGZ131" s="333"/>
      <c r="BHA131" s="333"/>
      <c r="BHB131" s="333"/>
      <c r="BHC131" s="333"/>
      <c r="BHD131" s="333"/>
      <c r="BHE131" s="333"/>
      <c r="BHF131" s="333"/>
      <c r="BHG131" s="333"/>
      <c r="BHH131" s="333"/>
      <c r="BHI131" s="333"/>
      <c r="BHJ131" s="333"/>
      <c r="BHK131" s="333"/>
      <c r="BHL131" s="333"/>
      <c r="BHM131" s="333"/>
      <c r="BHN131" s="333"/>
      <c r="BHO131" s="333"/>
      <c r="BHP131" s="333"/>
      <c r="BHQ131" s="333"/>
      <c r="BHR131" s="333"/>
      <c r="BHS131" s="333"/>
      <c r="BHT131" s="333"/>
      <c r="BHU131" s="333"/>
      <c r="BHV131" s="333"/>
      <c r="BHW131" s="333"/>
      <c r="BHX131" s="333"/>
      <c r="BHY131" s="333"/>
      <c r="BHZ131" s="333"/>
      <c r="BIA131" s="333"/>
      <c r="BIB131" s="333"/>
      <c r="BIC131" s="333"/>
      <c r="BID131" s="333"/>
      <c r="BIE131" s="333"/>
      <c r="BIF131" s="333"/>
      <c r="BIG131" s="333"/>
      <c r="BIH131" s="333"/>
      <c r="BII131" s="333"/>
      <c r="BIJ131" s="333"/>
      <c r="BIK131" s="333"/>
      <c r="BIL131" s="333"/>
      <c r="BIM131" s="333"/>
      <c r="BIN131" s="333"/>
      <c r="BIO131" s="333"/>
      <c r="BIP131" s="333"/>
      <c r="BIQ131" s="333"/>
      <c r="BIR131" s="333"/>
      <c r="BIS131" s="333"/>
      <c r="BIT131" s="333"/>
      <c r="BIU131" s="333"/>
      <c r="BIV131" s="333"/>
      <c r="BIW131" s="333"/>
      <c r="BIX131" s="333"/>
      <c r="BIY131" s="333"/>
      <c r="BIZ131" s="333"/>
      <c r="BJA131" s="333"/>
      <c r="BJB131" s="333"/>
      <c r="BJC131" s="333"/>
      <c r="BJD131" s="333"/>
      <c r="BJE131" s="333"/>
      <c r="BJF131" s="333"/>
      <c r="BJG131" s="333"/>
      <c r="BJH131" s="333"/>
      <c r="BJI131" s="333"/>
      <c r="BJJ131" s="333"/>
      <c r="BJK131" s="333"/>
      <c r="BJL131" s="333"/>
      <c r="BJM131" s="333"/>
      <c r="BJN131" s="333"/>
      <c r="BJO131" s="333"/>
      <c r="BJP131" s="333"/>
      <c r="BJQ131" s="333"/>
      <c r="BJR131" s="333"/>
      <c r="BJS131" s="333"/>
      <c r="BJT131" s="333"/>
      <c r="BJU131" s="333"/>
      <c r="BJV131" s="333"/>
      <c r="BJW131" s="333"/>
      <c r="BJX131" s="333"/>
      <c r="BJY131" s="333"/>
      <c r="BJZ131" s="333"/>
      <c r="BKA131" s="333"/>
      <c r="BKB131" s="333"/>
      <c r="BKC131" s="333"/>
      <c r="BKD131" s="333"/>
      <c r="BKE131" s="333"/>
      <c r="BKF131" s="333"/>
      <c r="BKG131" s="333"/>
      <c r="BKH131" s="333"/>
      <c r="BKI131" s="333"/>
      <c r="BKJ131" s="333"/>
      <c r="BKK131" s="333"/>
      <c r="BKL131" s="333"/>
      <c r="BKM131" s="333"/>
      <c r="BKN131" s="333"/>
      <c r="BKO131" s="333"/>
      <c r="BKP131" s="333"/>
      <c r="BKQ131" s="333"/>
      <c r="BKR131" s="333"/>
      <c r="BKS131" s="333"/>
      <c r="BKT131" s="333"/>
      <c r="BKU131" s="333"/>
      <c r="BKV131" s="333"/>
      <c r="BKW131" s="333"/>
      <c r="BKX131" s="333"/>
      <c r="BKY131" s="333"/>
      <c r="BKZ131" s="333"/>
      <c r="BLA131" s="333"/>
      <c r="BLB131" s="333"/>
      <c r="BLC131" s="333"/>
      <c r="BLD131" s="333"/>
      <c r="BLE131" s="333"/>
      <c r="BLF131" s="333"/>
      <c r="BLG131" s="333"/>
      <c r="BLH131" s="333"/>
      <c r="BLI131" s="333"/>
      <c r="BLJ131" s="333"/>
      <c r="BLK131" s="333"/>
      <c r="BLL131" s="333"/>
      <c r="BLM131" s="333"/>
      <c r="BLN131" s="333"/>
      <c r="BLO131" s="333"/>
      <c r="BLP131" s="333"/>
      <c r="BLQ131" s="333"/>
      <c r="BLR131" s="333"/>
      <c r="BLS131" s="333"/>
      <c r="BLT131" s="333"/>
      <c r="BLU131" s="333"/>
      <c r="BLV131" s="333"/>
      <c r="BLW131" s="333"/>
      <c r="BLX131" s="333"/>
      <c r="BLY131" s="333"/>
      <c r="BLZ131" s="333"/>
      <c r="BMA131" s="333"/>
      <c r="BMB131" s="333"/>
      <c r="BMC131" s="333"/>
      <c r="BMD131" s="333"/>
      <c r="BME131" s="333"/>
      <c r="BMF131" s="333"/>
      <c r="BMG131" s="333"/>
      <c r="BMH131" s="333"/>
      <c r="BMI131" s="333"/>
      <c r="BMJ131" s="333"/>
      <c r="BMK131" s="333"/>
      <c r="BML131" s="333"/>
      <c r="BMM131" s="333"/>
      <c r="BMN131" s="333"/>
      <c r="BMO131" s="333"/>
      <c r="BMP131" s="333"/>
      <c r="BMQ131" s="333"/>
      <c r="BMR131" s="333"/>
      <c r="BMS131" s="333"/>
      <c r="BMT131" s="333"/>
      <c r="BMU131" s="333"/>
      <c r="BMV131" s="333"/>
      <c r="BMW131" s="333"/>
      <c r="BMX131" s="333"/>
      <c r="BMY131" s="333"/>
      <c r="BMZ131" s="333"/>
      <c r="BNA131" s="333"/>
      <c r="BNB131" s="333"/>
      <c r="BNC131" s="333"/>
      <c r="BND131" s="333"/>
      <c r="BNE131" s="333"/>
      <c r="BNF131" s="333"/>
      <c r="BNG131" s="333"/>
      <c r="BNH131" s="333"/>
      <c r="BNI131" s="333"/>
      <c r="BNJ131" s="333"/>
      <c r="BNK131" s="333"/>
      <c r="BNL131" s="333"/>
      <c r="BNM131" s="333"/>
      <c r="BNN131" s="333"/>
      <c r="BNO131" s="333"/>
      <c r="BNP131" s="333"/>
      <c r="BNQ131" s="333"/>
      <c r="BNR131" s="333"/>
      <c r="BNS131" s="333"/>
      <c r="BNT131" s="333"/>
      <c r="BNU131" s="333"/>
      <c r="BNV131" s="333"/>
      <c r="BNW131" s="333"/>
      <c r="BNX131" s="333"/>
      <c r="BNY131" s="333"/>
      <c r="BNZ131" s="333"/>
      <c r="BOA131" s="333"/>
      <c r="BOB131" s="333"/>
      <c r="BOC131" s="333"/>
      <c r="BOD131" s="333"/>
      <c r="BOE131" s="333"/>
      <c r="BOF131" s="333"/>
      <c r="BOG131" s="333"/>
      <c r="BOH131" s="333"/>
      <c r="BOI131" s="333"/>
      <c r="BOJ131" s="333"/>
      <c r="BOK131" s="333"/>
      <c r="BOL131" s="333"/>
      <c r="BOM131" s="333"/>
      <c r="BON131" s="333"/>
      <c r="BOO131" s="333"/>
      <c r="BOP131" s="333"/>
      <c r="BOQ131" s="333"/>
      <c r="BOR131" s="333"/>
      <c r="BOS131" s="333"/>
      <c r="BOT131" s="333"/>
      <c r="BOU131" s="333"/>
      <c r="BOV131" s="333"/>
      <c r="BOW131" s="333"/>
      <c r="BOX131" s="333"/>
      <c r="BOY131" s="333"/>
      <c r="BOZ131" s="333"/>
      <c r="BPA131" s="333"/>
      <c r="BPB131" s="333"/>
      <c r="BPC131" s="333"/>
      <c r="BPD131" s="333"/>
      <c r="BPE131" s="333"/>
      <c r="BPF131" s="333"/>
      <c r="BPG131" s="333"/>
      <c r="BPH131" s="333"/>
      <c r="BPI131" s="333"/>
      <c r="BPJ131" s="333"/>
      <c r="BPK131" s="333"/>
      <c r="BPL131" s="333"/>
      <c r="BPM131" s="333"/>
      <c r="BPN131" s="333"/>
      <c r="BPO131" s="333"/>
      <c r="BPP131" s="333"/>
      <c r="BPQ131" s="333"/>
      <c r="BPR131" s="333"/>
      <c r="BPS131" s="333"/>
      <c r="BPT131" s="333"/>
      <c r="BPU131" s="333"/>
      <c r="BPV131" s="333"/>
      <c r="BPW131" s="333"/>
      <c r="BPX131" s="333"/>
      <c r="BPY131" s="333"/>
      <c r="BPZ131" s="333"/>
      <c r="BQA131" s="333"/>
      <c r="BQB131" s="333"/>
      <c r="BQC131" s="333"/>
      <c r="BQD131" s="333"/>
      <c r="BQE131" s="333"/>
      <c r="BQF131" s="333"/>
      <c r="BQG131" s="333"/>
      <c r="BQH131" s="333"/>
      <c r="BQI131" s="333"/>
      <c r="BQJ131" s="333"/>
      <c r="BQK131" s="333"/>
      <c r="BQL131" s="333"/>
      <c r="BQM131" s="333"/>
      <c r="BQN131" s="333"/>
      <c r="BQO131" s="333"/>
      <c r="BQP131" s="333"/>
      <c r="BQQ131" s="333"/>
      <c r="BQR131" s="333"/>
      <c r="BQS131" s="333"/>
      <c r="BQT131" s="333"/>
      <c r="BQU131" s="333"/>
      <c r="BQV131" s="333"/>
      <c r="BQW131" s="333"/>
      <c r="BQX131" s="333"/>
      <c r="BQY131" s="333"/>
      <c r="BQZ131" s="333"/>
      <c r="BRA131" s="333"/>
      <c r="BRB131" s="333"/>
      <c r="BRC131" s="333"/>
      <c r="BRD131" s="333"/>
      <c r="BRE131" s="333"/>
      <c r="BRF131" s="333"/>
      <c r="BRG131" s="333"/>
      <c r="BRH131" s="333"/>
      <c r="BRI131" s="333"/>
      <c r="BRJ131" s="333"/>
      <c r="BRK131" s="333"/>
      <c r="BRL131" s="333"/>
      <c r="BRM131" s="333"/>
      <c r="BRN131" s="333"/>
      <c r="BRO131" s="333"/>
      <c r="BRP131" s="333"/>
      <c r="BRQ131" s="333"/>
      <c r="BRR131" s="333"/>
      <c r="BRS131" s="333"/>
      <c r="BRT131" s="333"/>
      <c r="BRU131" s="333"/>
      <c r="BRV131" s="333"/>
      <c r="BRW131" s="333"/>
      <c r="BRX131" s="333"/>
      <c r="BRY131" s="333"/>
      <c r="BRZ131" s="333"/>
      <c r="BSA131" s="333"/>
      <c r="BSB131" s="333"/>
      <c r="BSC131" s="333"/>
      <c r="BSD131" s="333"/>
      <c r="BSE131" s="333"/>
      <c r="BSF131" s="333"/>
      <c r="BSG131" s="333"/>
      <c r="BSH131" s="333"/>
      <c r="BSI131" s="333"/>
      <c r="BSJ131" s="333"/>
      <c r="BSK131" s="333"/>
      <c r="BSL131" s="333"/>
      <c r="BSM131" s="333"/>
      <c r="BSN131" s="333"/>
      <c r="BSO131" s="333"/>
      <c r="BSP131" s="333"/>
      <c r="BSQ131" s="333"/>
      <c r="BSR131" s="333"/>
      <c r="BSS131" s="333"/>
      <c r="BST131" s="333"/>
      <c r="BSU131" s="333"/>
      <c r="BSV131" s="333"/>
      <c r="BSW131" s="333"/>
      <c r="BSX131" s="333"/>
      <c r="BSY131" s="333"/>
      <c r="BSZ131" s="333"/>
      <c r="BTA131" s="333"/>
      <c r="BTB131" s="333"/>
      <c r="BTC131" s="333"/>
      <c r="BTD131" s="333"/>
      <c r="BTE131" s="333"/>
      <c r="BTF131" s="333"/>
      <c r="BTG131" s="333"/>
      <c r="BTH131" s="333"/>
      <c r="BTI131" s="333"/>
      <c r="BTJ131" s="333"/>
      <c r="BTK131" s="333"/>
      <c r="BTL131" s="333"/>
      <c r="BTM131" s="333"/>
      <c r="BTN131" s="333"/>
      <c r="BTO131" s="333"/>
      <c r="BTP131" s="333"/>
      <c r="BTQ131" s="333"/>
      <c r="BTR131" s="333"/>
      <c r="BTS131" s="333"/>
      <c r="BTT131" s="333"/>
      <c r="BTU131" s="333"/>
      <c r="BTV131" s="333"/>
      <c r="BTW131" s="333"/>
      <c r="BTX131" s="333"/>
      <c r="BTY131" s="333"/>
      <c r="BTZ131" s="333"/>
      <c r="BUA131" s="333"/>
      <c r="BUB131" s="333"/>
      <c r="BUC131" s="333"/>
      <c r="BUD131" s="333"/>
      <c r="BUE131" s="333"/>
      <c r="BUF131" s="333"/>
      <c r="BUG131" s="333"/>
      <c r="BUH131" s="333"/>
      <c r="BUI131" s="333"/>
      <c r="BUJ131" s="333"/>
      <c r="BUK131" s="333"/>
      <c r="BUL131" s="333"/>
      <c r="BUM131" s="333"/>
      <c r="BUN131" s="333"/>
      <c r="BUO131" s="333"/>
      <c r="BUP131" s="333"/>
      <c r="BUQ131" s="333"/>
      <c r="BUR131" s="333"/>
      <c r="BUS131" s="333"/>
      <c r="BUT131" s="333"/>
      <c r="BUU131" s="333"/>
      <c r="BUV131" s="333"/>
      <c r="BUW131" s="333"/>
      <c r="BUX131" s="333"/>
      <c r="BUY131" s="333"/>
      <c r="BUZ131" s="333"/>
      <c r="BVA131" s="333"/>
      <c r="BVB131" s="333"/>
      <c r="BVC131" s="333"/>
      <c r="BVD131" s="333"/>
      <c r="BVE131" s="333"/>
      <c r="BVF131" s="333"/>
      <c r="BVG131" s="333"/>
      <c r="BVH131" s="333"/>
      <c r="BVI131" s="333"/>
      <c r="BVJ131" s="333"/>
      <c r="BVK131" s="333"/>
      <c r="BVL131" s="333"/>
      <c r="BVM131" s="333"/>
      <c r="BVN131" s="333"/>
      <c r="BVO131" s="333"/>
      <c r="BVP131" s="333"/>
      <c r="BVQ131" s="333"/>
      <c r="BVR131" s="333"/>
      <c r="BVS131" s="333"/>
      <c r="BVT131" s="333"/>
      <c r="BVU131" s="333"/>
      <c r="BVV131" s="333"/>
      <c r="BVW131" s="333"/>
      <c r="BVX131" s="333"/>
      <c r="BVY131" s="333"/>
      <c r="BVZ131" s="333"/>
      <c r="BWA131" s="333"/>
      <c r="BWB131" s="333"/>
      <c r="BWC131" s="333"/>
      <c r="BWD131" s="333"/>
      <c r="BWE131" s="333"/>
      <c r="BWF131" s="333"/>
      <c r="BWG131" s="333"/>
      <c r="BWH131" s="333"/>
      <c r="BWI131" s="333"/>
      <c r="BWJ131" s="333"/>
      <c r="BWK131" s="333"/>
      <c r="BWL131" s="333"/>
      <c r="BWM131" s="333"/>
      <c r="BWN131" s="333"/>
      <c r="BWO131" s="333"/>
      <c r="BWP131" s="333"/>
      <c r="BWQ131" s="333"/>
      <c r="BWR131" s="333"/>
      <c r="BWS131" s="333"/>
      <c r="BWT131" s="333"/>
      <c r="BWU131" s="333"/>
      <c r="BWV131" s="333"/>
      <c r="BWW131" s="333"/>
      <c r="BWX131" s="333"/>
      <c r="BWY131" s="333"/>
      <c r="BWZ131" s="333"/>
      <c r="BXA131" s="333"/>
      <c r="BXB131" s="333"/>
      <c r="BXC131" s="333"/>
      <c r="BXD131" s="333"/>
      <c r="BXE131" s="333"/>
      <c r="BXF131" s="333"/>
      <c r="BXG131" s="333"/>
      <c r="BXH131" s="333"/>
      <c r="BXI131" s="333"/>
      <c r="BXJ131" s="333"/>
      <c r="BXK131" s="333"/>
      <c r="BXL131" s="333"/>
      <c r="BXM131" s="333"/>
      <c r="BXN131" s="333"/>
      <c r="BXO131" s="333"/>
      <c r="BXP131" s="333"/>
      <c r="BXQ131" s="333"/>
      <c r="BXR131" s="333"/>
      <c r="BXS131" s="333"/>
      <c r="BXT131" s="333"/>
      <c r="BXU131" s="333"/>
      <c r="BXV131" s="333"/>
      <c r="BXW131" s="333"/>
      <c r="BXX131" s="333"/>
      <c r="BXY131" s="333"/>
      <c r="BXZ131" s="333"/>
      <c r="BYA131" s="333"/>
      <c r="BYB131" s="333"/>
      <c r="BYC131" s="333"/>
      <c r="BYD131" s="333"/>
      <c r="BYE131" s="333"/>
      <c r="BYF131" s="333"/>
      <c r="BYG131" s="333"/>
      <c r="BYH131" s="333"/>
      <c r="BYI131" s="333"/>
      <c r="BYJ131" s="333"/>
      <c r="BYK131" s="333"/>
      <c r="BYL131" s="333"/>
      <c r="BYM131" s="333"/>
      <c r="BYN131" s="333"/>
      <c r="BYO131" s="333"/>
      <c r="BYP131" s="333"/>
      <c r="BYQ131" s="333"/>
      <c r="BYR131" s="333"/>
      <c r="BYS131" s="333"/>
      <c r="BYT131" s="333"/>
      <c r="BYU131" s="333"/>
      <c r="BYV131" s="333"/>
      <c r="BYW131" s="333"/>
      <c r="BYX131" s="333"/>
      <c r="BYY131" s="333"/>
      <c r="BYZ131" s="333"/>
      <c r="BZA131" s="333"/>
      <c r="BZB131" s="333"/>
      <c r="BZC131" s="333"/>
      <c r="BZD131" s="333"/>
      <c r="BZE131" s="333"/>
      <c r="BZF131" s="333"/>
      <c r="BZG131" s="333"/>
      <c r="BZH131" s="333"/>
      <c r="BZI131" s="333"/>
      <c r="BZJ131" s="333"/>
      <c r="BZK131" s="333"/>
      <c r="BZL131" s="333"/>
      <c r="BZM131" s="333"/>
      <c r="BZN131" s="333"/>
      <c r="BZO131" s="333"/>
      <c r="BZP131" s="333"/>
      <c r="BZQ131" s="333"/>
      <c r="BZR131" s="333"/>
      <c r="BZS131" s="333"/>
      <c r="BZT131" s="333"/>
      <c r="BZU131" s="333"/>
      <c r="BZV131" s="333"/>
      <c r="BZW131" s="333"/>
      <c r="BZX131" s="333"/>
      <c r="BZY131" s="333"/>
      <c r="BZZ131" s="333"/>
      <c r="CAA131" s="333"/>
      <c r="CAB131" s="333"/>
      <c r="CAC131" s="333"/>
      <c r="CAD131" s="333"/>
      <c r="CAE131" s="333"/>
      <c r="CAF131" s="333"/>
      <c r="CAG131" s="333"/>
      <c r="CAH131" s="333"/>
      <c r="CAI131" s="333"/>
      <c r="CAJ131" s="333"/>
      <c r="CAK131" s="333"/>
      <c r="CAL131" s="333"/>
      <c r="CAM131" s="333"/>
      <c r="CAN131" s="333"/>
      <c r="CAO131" s="333"/>
      <c r="CAP131" s="333"/>
      <c r="CAQ131" s="333"/>
      <c r="CAR131" s="333"/>
      <c r="CAS131" s="333"/>
      <c r="CAT131" s="333"/>
      <c r="CAU131" s="333"/>
      <c r="CAV131" s="333"/>
      <c r="CAW131" s="333"/>
      <c r="CAX131" s="333"/>
      <c r="CAY131" s="333"/>
      <c r="CAZ131" s="333"/>
      <c r="CBA131" s="333"/>
      <c r="CBB131" s="333"/>
      <c r="CBC131" s="333"/>
      <c r="CBD131" s="333"/>
      <c r="CBE131" s="333"/>
      <c r="CBF131" s="333"/>
      <c r="CBG131" s="333"/>
      <c r="CBH131" s="333"/>
      <c r="CBI131" s="333"/>
      <c r="CBJ131" s="333"/>
      <c r="CBK131" s="333"/>
      <c r="CBL131" s="333"/>
      <c r="CBM131" s="333"/>
      <c r="CBN131" s="333"/>
      <c r="CBO131" s="333"/>
      <c r="CBP131" s="333"/>
      <c r="CBQ131" s="333"/>
      <c r="CBR131" s="333"/>
      <c r="CBS131" s="333"/>
      <c r="CBT131" s="333"/>
      <c r="CBU131" s="333"/>
      <c r="CBV131" s="333"/>
      <c r="CBW131" s="333"/>
      <c r="CBX131" s="333"/>
      <c r="CBY131" s="333"/>
      <c r="CBZ131" s="333"/>
      <c r="CCA131" s="333"/>
      <c r="CCB131" s="333"/>
      <c r="CCC131" s="333"/>
      <c r="CCD131" s="333"/>
      <c r="CCE131" s="333"/>
      <c r="CCF131" s="333"/>
      <c r="CCG131" s="333"/>
      <c r="CCH131" s="333"/>
      <c r="CCI131" s="333"/>
      <c r="CCJ131" s="333"/>
      <c r="CCK131" s="333"/>
      <c r="CCL131" s="333"/>
      <c r="CCM131" s="333"/>
      <c r="CCN131" s="333"/>
      <c r="CCO131" s="333"/>
      <c r="CCP131" s="333"/>
      <c r="CCQ131" s="333"/>
      <c r="CCR131" s="333"/>
      <c r="CCS131" s="333"/>
      <c r="CCT131" s="333"/>
      <c r="CCU131" s="333"/>
      <c r="CCV131" s="333"/>
      <c r="CCW131" s="333"/>
      <c r="CCX131" s="333"/>
      <c r="CCY131" s="333"/>
      <c r="CCZ131" s="333"/>
      <c r="CDA131" s="333"/>
      <c r="CDB131" s="333"/>
      <c r="CDC131" s="333"/>
      <c r="CDD131" s="333"/>
      <c r="CDE131" s="333"/>
      <c r="CDF131" s="333"/>
      <c r="CDG131" s="333"/>
      <c r="CDH131" s="333"/>
      <c r="CDI131" s="333"/>
      <c r="CDJ131" s="333"/>
      <c r="CDK131" s="333"/>
      <c r="CDL131" s="333"/>
      <c r="CDM131" s="333"/>
      <c r="CDN131" s="333"/>
      <c r="CDO131" s="333"/>
      <c r="CDP131" s="333"/>
      <c r="CDQ131" s="333"/>
      <c r="CDR131" s="333"/>
      <c r="CDS131" s="333"/>
      <c r="CDT131" s="333"/>
      <c r="CDU131" s="333"/>
      <c r="CDV131" s="333"/>
      <c r="CDW131" s="333"/>
      <c r="CDX131" s="333"/>
      <c r="CDY131" s="333"/>
      <c r="CDZ131" s="333"/>
      <c r="CEA131" s="333"/>
      <c r="CEB131" s="333"/>
      <c r="CEC131" s="333"/>
      <c r="CED131" s="333"/>
      <c r="CEE131" s="333"/>
      <c r="CEF131" s="333"/>
      <c r="CEG131" s="333"/>
      <c r="CEH131" s="333"/>
      <c r="CEI131" s="333"/>
      <c r="CEJ131" s="333"/>
      <c r="CEK131" s="333"/>
      <c r="CEL131" s="333"/>
      <c r="CEM131" s="333"/>
      <c r="CEN131" s="333"/>
      <c r="CEO131" s="333"/>
      <c r="CEP131" s="333"/>
      <c r="CEQ131" s="333"/>
      <c r="CER131" s="333"/>
      <c r="CES131" s="333"/>
      <c r="CET131" s="333"/>
      <c r="CEU131" s="333"/>
      <c r="CEV131" s="333"/>
      <c r="CEW131" s="333"/>
      <c r="CEX131" s="333"/>
      <c r="CEY131" s="333"/>
      <c r="CEZ131" s="333"/>
      <c r="CFA131" s="333"/>
      <c r="CFB131" s="333"/>
      <c r="CFC131" s="333"/>
      <c r="CFD131" s="333"/>
      <c r="CFE131" s="333"/>
      <c r="CFF131" s="333"/>
      <c r="CFG131" s="333"/>
      <c r="CFH131" s="333"/>
      <c r="CFI131" s="333"/>
      <c r="CFJ131" s="333"/>
      <c r="CFK131" s="333"/>
      <c r="CFL131" s="333"/>
      <c r="CFM131" s="333"/>
      <c r="CFN131" s="333"/>
      <c r="CFO131" s="333"/>
      <c r="CFP131" s="333"/>
      <c r="CFQ131" s="333"/>
      <c r="CFR131" s="333"/>
      <c r="CFS131" s="333"/>
      <c r="CFT131" s="333"/>
      <c r="CFU131" s="333"/>
      <c r="CFV131" s="333"/>
      <c r="CFW131" s="333"/>
      <c r="CFX131" s="333"/>
      <c r="CFY131" s="333"/>
      <c r="CFZ131" s="333"/>
      <c r="CGA131" s="333"/>
      <c r="CGB131" s="333"/>
      <c r="CGC131" s="333"/>
      <c r="CGD131" s="333"/>
      <c r="CGE131" s="333"/>
      <c r="CGF131" s="333"/>
      <c r="CGG131" s="333"/>
      <c r="CGH131" s="333"/>
      <c r="CGI131" s="333"/>
      <c r="CGJ131" s="333"/>
      <c r="CGK131" s="333"/>
      <c r="CGL131" s="333"/>
      <c r="CGM131" s="333"/>
      <c r="CGN131" s="333"/>
      <c r="CGO131" s="333"/>
      <c r="CGP131" s="333"/>
      <c r="CGQ131" s="333"/>
      <c r="CGR131" s="333"/>
      <c r="CGS131" s="333"/>
      <c r="CGT131" s="333"/>
      <c r="CGU131" s="333"/>
      <c r="CGV131" s="333"/>
      <c r="CGW131" s="333"/>
      <c r="CGX131" s="333"/>
      <c r="CGY131" s="333"/>
      <c r="CGZ131" s="333"/>
      <c r="CHA131" s="333"/>
      <c r="CHB131" s="333"/>
      <c r="CHC131" s="333"/>
      <c r="CHD131" s="333"/>
      <c r="CHE131" s="333"/>
      <c r="CHF131" s="333"/>
      <c r="CHG131" s="333"/>
      <c r="CHH131" s="333"/>
      <c r="CHI131" s="333"/>
      <c r="CHJ131" s="333"/>
      <c r="CHK131" s="333"/>
      <c r="CHL131" s="333"/>
      <c r="CHM131" s="333"/>
      <c r="CHN131" s="333"/>
      <c r="CHO131" s="333"/>
      <c r="CHP131" s="333"/>
      <c r="CHQ131" s="333"/>
      <c r="CHR131" s="333"/>
      <c r="CHS131" s="333"/>
      <c r="CHT131" s="333"/>
      <c r="CHU131" s="333"/>
      <c r="CHV131" s="333"/>
      <c r="CHW131" s="333"/>
      <c r="CHX131" s="333"/>
      <c r="CHY131" s="333"/>
      <c r="CHZ131" s="333"/>
      <c r="CIA131" s="333"/>
      <c r="CIB131" s="333"/>
      <c r="CIC131" s="333"/>
      <c r="CID131" s="333"/>
      <c r="CIE131" s="333"/>
      <c r="CIF131" s="333"/>
      <c r="CIG131" s="333"/>
      <c r="CIH131" s="333"/>
      <c r="CII131" s="333"/>
      <c r="CIJ131" s="333"/>
      <c r="CIK131" s="333"/>
      <c r="CIL131" s="333"/>
      <c r="CIM131" s="333"/>
      <c r="CIN131" s="333"/>
      <c r="CIO131" s="333"/>
      <c r="CIP131" s="333"/>
      <c r="CIQ131" s="333"/>
      <c r="CIR131" s="333"/>
      <c r="CIS131" s="333"/>
      <c r="CIT131" s="333"/>
      <c r="CIU131" s="333"/>
      <c r="CIV131" s="333"/>
      <c r="CIW131" s="333"/>
      <c r="CIX131" s="333"/>
      <c r="CIY131" s="333"/>
      <c r="CIZ131" s="333"/>
      <c r="CJA131" s="333"/>
      <c r="CJB131" s="333"/>
      <c r="CJC131" s="333"/>
      <c r="CJD131" s="333"/>
      <c r="CJE131" s="333"/>
      <c r="CJF131" s="333"/>
      <c r="CJG131" s="333"/>
      <c r="CJH131" s="333"/>
      <c r="CJI131" s="333"/>
      <c r="CJJ131" s="333"/>
      <c r="CJK131" s="333"/>
      <c r="CJL131" s="333"/>
      <c r="CJM131" s="333"/>
      <c r="CJN131" s="333"/>
      <c r="CJO131" s="333"/>
      <c r="CJP131" s="333"/>
      <c r="CJQ131" s="333"/>
      <c r="CJR131" s="333"/>
      <c r="CJS131" s="333"/>
      <c r="CJT131" s="333"/>
      <c r="CJU131" s="333"/>
      <c r="CJV131" s="333"/>
      <c r="CJW131" s="333"/>
      <c r="CJX131" s="333"/>
      <c r="CJY131" s="333"/>
      <c r="CJZ131" s="333"/>
      <c r="CKA131" s="333"/>
      <c r="CKB131" s="333"/>
      <c r="CKC131" s="333"/>
      <c r="CKD131" s="333"/>
      <c r="CKE131" s="333"/>
      <c r="CKF131" s="333"/>
      <c r="CKG131" s="333"/>
      <c r="CKH131" s="333"/>
      <c r="CKI131" s="333"/>
      <c r="CKJ131" s="333"/>
      <c r="CKK131" s="333"/>
      <c r="CKL131" s="333"/>
      <c r="CKM131" s="333"/>
      <c r="CKN131" s="333"/>
      <c r="CKO131" s="333"/>
      <c r="CKP131" s="333"/>
      <c r="CKQ131" s="333"/>
      <c r="CKR131" s="333"/>
      <c r="CKS131" s="333"/>
      <c r="CKT131" s="333"/>
      <c r="CKU131" s="333"/>
      <c r="CKV131" s="333"/>
      <c r="CKW131" s="333"/>
      <c r="CKX131" s="333"/>
      <c r="CKY131" s="333"/>
      <c r="CKZ131" s="333"/>
      <c r="CLA131" s="333"/>
      <c r="CLB131" s="333"/>
      <c r="CLC131" s="333"/>
      <c r="CLD131" s="333"/>
      <c r="CLE131" s="333"/>
      <c r="CLF131" s="333"/>
      <c r="CLG131" s="333"/>
      <c r="CLH131" s="333"/>
      <c r="CLI131" s="333"/>
      <c r="CLJ131" s="333"/>
      <c r="CLK131" s="333"/>
      <c r="CLL131" s="333"/>
      <c r="CLM131" s="333"/>
      <c r="CLN131" s="333"/>
      <c r="CLO131" s="333"/>
      <c r="CLP131" s="333"/>
      <c r="CLQ131" s="333"/>
      <c r="CLR131" s="333"/>
      <c r="CLS131" s="333"/>
      <c r="CLT131" s="333"/>
      <c r="CLU131" s="333"/>
      <c r="CLV131" s="333"/>
      <c r="CLW131" s="333"/>
      <c r="CLX131" s="333"/>
      <c r="CLY131" s="333"/>
      <c r="CLZ131" s="333"/>
      <c r="CMA131" s="333"/>
      <c r="CMB131" s="333"/>
      <c r="CMC131" s="333"/>
      <c r="CMD131" s="333"/>
      <c r="CME131" s="333"/>
      <c r="CMF131" s="333"/>
      <c r="CMG131" s="333"/>
      <c r="CMH131" s="333"/>
      <c r="CMI131" s="333"/>
      <c r="CMJ131" s="333"/>
      <c r="CMK131" s="333"/>
      <c r="CML131" s="333"/>
      <c r="CMM131" s="333"/>
      <c r="CMN131" s="333"/>
      <c r="CMO131" s="333"/>
      <c r="CMP131" s="333"/>
      <c r="CMQ131" s="333"/>
      <c r="CMR131" s="333"/>
      <c r="CMS131" s="333"/>
      <c r="CMT131" s="333"/>
      <c r="CMU131" s="333"/>
      <c r="CMV131" s="333"/>
      <c r="CMW131" s="333"/>
      <c r="CMX131" s="333"/>
      <c r="CMY131" s="333"/>
      <c r="CMZ131" s="333"/>
      <c r="CNA131" s="333"/>
      <c r="CNB131" s="333"/>
      <c r="CNC131" s="333"/>
      <c r="CND131" s="333"/>
      <c r="CNE131" s="333"/>
      <c r="CNF131" s="333"/>
      <c r="CNG131" s="333"/>
      <c r="CNH131" s="333"/>
      <c r="CNI131" s="333"/>
      <c r="CNJ131" s="333"/>
      <c r="CNK131" s="333"/>
      <c r="CNL131" s="333"/>
      <c r="CNM131" s="333"/>
      <c r="CNN131" s="333"/>
      <c r="CNO131" s="333"/>
      <c r="CNP131" s="333"/>
      <c r="CNQ131" s="333"/>
      <c r="CNR131" s="333"/>
      <c r="CNS131" s="333"/>
      <c r="CNT131" s="333"/>
      <c r="CNU131" s="333"/>
      <c r="CNV131" s="333"/>
      <c r="CNW131" s="333"/>
      <c r="CNX131" s="333"/>
      <c r="CNY131" s="333"/>
      <c r="CNZ131" s="333"/>
      <c r="COA131" s="333"/>
      <c r="COB131" s="333"/>
      <c r="COC131" s="333"/>
      <c r="COD131" s="333"/>
      <c r="COE131" s="333"/>
      <c r="COF131" s="333"/>
      <c r="COG131" s="333"/>
      <c r="COH131" s="333"/>
      <c r="COI131" s="333"/>
      <c r="COJ131" s="333"/>
      <c r="COK131" s="333"/>
      <c r="COL131" s="333"/>
      <c r="COM131" s="333"/>
      <c r="CON131" s="333"/>
      <c r="COO131" s="333"/>
      <c r="COP131" s="333"/>
      <c r="COQ131" s="333"/>
      <c r="COR131" s="333"/>
      <c r="COS131" s="333"/>
      <c r="COT131" s="333"/>
      <c r="COU131" s="333"/>
      <c r="COV131" s="333"/>
      <c r="COW131" s="333"/>
      <c r="COX131" s="333"/>
      <c r="COY131" s="333"/>
      <c r="COZ131" s="333"/>
      <c r="CPA131" s="333"/>
      <c r="CPB131" s="333"/>
      <c r="CPC131" s="333"/>
      <c r="CPD131" s="333"/>
      <c r="CPE131" s="333"/>
      <c r="CPF131" s="333"/>
      <c r="CPG131" s="333"/>
      <c r="CPH131" s="333"/>
      <c r="CPI131" s="333"/>
      <c r="CPJ131" s="333"/>
      <c r="CPK131" s="333"/>
      <c r="CPL131" s="333"/>
      <c r="CPM131" s="333"/>
      <c r="CPN131" s="333"/>
      <c r="CPO131" s="333"/>
      <c r="CPP131" s="333"/>
      <c r="CPQ131" s="333"/>
      <c r="CPR131" s="333"/>
      <c r="CPS131" s="333"/>
      <c r="CPT131" s="333"/>
      <c r="CPU131" s="333"/>
      <c r="CPV131" s="333"/>
      <c r="CPW131" s="333"/>
      <c r="CPX131" s="333"/>
      <c r="CPY131" s="333"/>
      <c r="CPZ131" s="333"/>
      <c r="CQA131" s="333"/>
      <c r="CQB131" s="333"/>
      <c r="CQC131" s="333"/>
      <c r="CQD131" s="333"/>
      <c r="CQE131" s="333"/>
      <c r="CQF131" s="333"/>
      <c r="CQG131" s="333"/>
      <c r="CQH131" s="333"/>
      <c r="CQI131" s="333"/>
      <c r="CQJ131" s="333"/>
      <c r="CQK131" s="333"/>
      <c r="CQL131" s="333"/>
      <c r="CQM131" s="333"/>
      <c r="CQN131" s="333"/>
      <c r="CQO131" s="333"/>
      <c r="CQP131" s="333"/>
      <c r="CQQ131" s="333"/>
      <c r="CQR131" s="333"/>
      <c r="CQS131" s="333"/>
      <c r="CQT131" s="333"/>
      <c r="CQU131" s="333"/>
      <c r="CQV131" s="333"/>
      <c r="CQW131" s="333"/>
      <c r="CQX131" s="333"/>
      <c r="CQY131" s="333"/>
      <c r="CQZ131" s="333"/>
      <c r="CRA131" s="333"/>
      <c r="CRB131" s="333"/>
      <c r="CRC131" s="333"/>
      <c r="CRD131" s="333"/>
      <c r="CRE131" s="333"/>
      <c r="CRF131" s="333"/>
      <c r="CRG131" s="333"/>
      <c r="CRH131" s="333"/>
      <c r="CRI131" s="333"/>
      <c r="CRJ131" s="333"/>
      <c r="CRK131" s="333"/>
      <c r="CRL131" s="333"/>
      <c r="CRM131" s="333"/>
      <c r="CRN131" s="333"/>
      <c r="CRO131" s="333"/>
      <c r="CRP131" s="333"/>
      <c r="CRQ131" s="333"/>
      <c r="CRR131" s="333"/>
      <c r="CRS131" s="333"/>
      <c r="CRT131" s="333"/>
      <c r="CRU131" s="333"/>
      <c r="CRV131" s="333"/>
      <c r="CRW131" s="333"/>
      <c r="CRX131" s="333"/>
      <c r="CRY131" s="333"/>
      <c r="CRZ131" s="333"/>
      <c r="CSA131" s="333"/>
      <c r="CSB131" s="333"/>
      <c r="CSC131" s="333"/>
      <c r="CSD131" s="333"/>
      <c r="CSE131" s="333"/>
      <c r="CSF131" s="333"/>
      <c r="CSG131" s="333"/>
      <c r="CSH131" s="333"/>
      <c r="CSI131" s="333"/>
      <c r="CSJ131" s="333"/>
      <c r="CSK131" s="333"/>
      <c r="CSL131" s="333"/>
      <c r="CSM131" s="333"/>
      <c r="CSN131" s="333"/>
      <c r="CSO131" s="333"/>
      <c r="CSP131" s="333"/>
      <c r="CSQ131" s="333"/>
      <c r="CSR131" s="333"/>
      <c r="CSS131" s="333"/>
      <c r="CST131" s="333"/>
      <c r="CSU131" s="333"/>
      <c r="CSV131" s="333"/>
      <c r="CSW131" s="333"/>
      <c r="CSX131" s="333"/>
      <c r="CSY131" s="333"/>
      <c r="CSZ131" s="333"/>
      <c r="CTA131" s="333"/>
      <c r="CTB131" s="333"/>
      <c r="CTC131" s="333"/>
      <c r="CTD131" s="333"/>
      <c r="CTE131" s="333"/>
      <c r="CTF131" s="333"/>
      <c r="CTG131" s="333"/>
      <c r="CTH131" s="333"/>
      <c r="CTI131" s="333"/>
      <c r="CTJ131" s="333"/>
      <c r="CTK131" s="333"/>
      <c r="CTL131" s="333"/>
      <c r="CTM131" s="333"/>
      <c r="CTN131" s="333"/>
      <c r="CTO131" s="333"/>
      <c r="CTP131" s="333"/>
      <c r="CTQ131" s="333"/>
      <c r="CTR131" s="333"/>
      <c r="CTS131" s="333"/>
      <c r="CTT131" s="333"/>
      <c r="CTU131" s="333"/>
      <c r="CTV131" s="333"/>
      <c r="CTW131" s="333"/>
      <c r="CTX131" s="333"/>
      <c r="CTY131" s="333"/>
      <c r="CTZ131" s="333"/>
      <c r="CUA131" s="333"/>
      <c r="CUB131" s="333"/>
      <c r="CUC131" s="333"/>
      <c r="CUD131" s="333"/>
      <c r="CUE131" s="333"/>
      <c r="CUF131" s="333"/>
      <c r="CUG131" s="333"/>
      <c r="CUH131" s="333"/>
      <c r="CUI131" s="333"/>
      <c r="CUJ131" s="333"/>
      <c r="CUK131" s="333"/>
      <c r="CUL131" s="333"/>
      <c r="CUM131" s="333"/>
      <c r="CUN131" s="333"/>
      <c r="CUO131" s="333"/>
      <c r="CUP131" s="333"/>
      <c r="CUQ131" s="333"/>
      <c r="CUR131" s="333"/>
      <c r="CUS131" s="333"/>
      <c r="CUT131" s="333"/>
      <c r="CUU131" s="333"/>
      <c r="CUV131" s="333"/>
      <c r="CUW131" s="333"/>
      <c r="CUX131" s="333"/>
      <c r="CUY131" s="333"/>
      <c r="CUZ131" s="333"/>
      <c r="CVA131" s="333"/>
      <c r="CVB131" s="333"/>
      <c r="CVC131" s="333"/>
      <c r="CVD131" s="333"/>
      <c r="CVE131" s="333"/>
      <c r="CVF131" s="333"/>
      <c r="CVG131" s="333"/>
      <c r="CVH131" s="333"/>
      <c r="CVI131" s="333"/>
      <c r="CVJ131" s="333"/>
      <c r="CVK131" s="333"/>
      <c r="CVL131" s="333"/>
      <c r="CVM131" s="333"/>
      <c r="CVN131" s="333"/>
      <c r="CVO131" s="333"/>
      <c r="CVP131" s="333"/>
      <c r="CVQ131" s="333"/>
      <c r="CVR131" s="333"/>
      <c r="CVS131" s="333"/>
      <c r="CVT131" s="333"/>
      <c r="CVU131" s="333"/>
      <c r="CVV131" s="333"/>
      <c r="CVW131" s="333"/>
      <c r="CVX131" s="333"/>
      <c r="CVY131" s="333"/>
      <c r="CVZ131" s="333"/>
      <c r="CWA131" s="333"/>
      <c r="CWB131" s="333"/>
      <c r="CWC131" s="333"/>
      <c r="CWD131" s="333"/>
      <c r="CWE131" s="333"/>
      <c r="CWF131" s="333"/>
      <c r="CWG131" s="333"/>
      <c r="CWH131" s="333"/>
      <c r="CWI131" s="333"/>
      <c r="CWJ131" s="333"/>
      <c r="CWK131" s="333"/>
      <c r="CWL131" s="333"/>
      <c r="CWM131" s="333"/>
      <c r="CWN131" s="333"/>
      <c r="CWO131" s="333"/>
      <c r="CWP131" s="333"/>
      <c r="CWQ131" s="333"/>
      <c r="CWR131" s="333"/>
      <c r="CWS131" s="333"/>
      <c r="CWT131" s="333"/>
      <c r="CWU131" s="333"/>
      <c r="CWV131" s="333"/>
      <c r="CWW131" s="333"/>
      <c r="CWX131" s="333"/>
      <c r="CWY131" s="333"/>
      <c r="CWZ131" s="333"/>
      <c r="CXA131" s="333"/>
      <c r="CXB131" s="333"/>
      <c r="CXC131" s="333"/>
      <c r="CXD131" s="333"/>
      <c r="CXE131" s="333"/>
      <c r="CXF131" s="333"/>
      <c r="CXG131" s="333"/>
      <c r="CXH131" s="333"/>
      <c r="CXI131" s="333"/>
      <c r="CXJ131" s="333"/>
      <c r="CXK131" s="333"/>
      <c r="CXL131" s="333"/>
      <c r="CXM131" s="333"/>
      <c r="CXN131" s="333"/>
      <c r="CXO131" s="333"/>
      <c r="CXP131" s="333"/>
      <c r="CXQ131" s="333"/>
      <c r="CXR131" s="333"/>
      <c r="CXS131" s="333"/>
      <c r="CXT131" s="333"/>
      <c r="CXU131" s="333"/>
      <c r="CXV131" s="333"/>
      <c r="CXW131" s="333"/>
      <c r="CXX131" s="333"/>
      <c r="CXY131" s="333"/>
      <c r="CXZ131" s="333"/>
      <c r="CYA131" s="333"/>
      <c r="CYB131" s="333"/>
      <c r="CYC131" s="333"/>
      <c r="CYD131" s="333"/>
      <c r="CYE131" s="333"/>
      <c r="CYF131" s="333"/>
      <c r="CYG131" s="333"/>
      <c r="CYH131" s="333"/>
      <c r="CYI131" s="333"/>
      <c r="CYJ131" s="333"/>
      <c r="CYK131" s="333"/>
      <c r="CYL131" s="333"/>
      <c r="CYM131" s="333"/>
      <c r="CYN131" s="333"/>
      <c r="CYO131" s="333"/>
      <c r="CYP131" s="333"/>
      <c r="CYQ131" s="333"/>
      <c r="CYR131" s="333"/>
      <c r="CYS131" s="333"/>
      <c r="CYT131" s="333"/>
      <c r="CYU131" s="333"/>
      <c r="CYV131" s="333"/>
      <c r="CYW131" s="333"/>
      <c r="CYX131" s="333"/>
      <c r="CYY131" s="333"/>
      <c r="CYZ131" s="333"/>
      <c r="CZA131" s="333"/>
      <c r="CZB131" s="333"/>
      <c r="CZC131" s="333"/>
      <c r="CZD131" s="333"/>
      <c r="CZE131" s="333"/>
      <c r="CZF131" s="333"/>
      <c r="CZG131" s="333"/>
      <c r="CZH131" s="333"/>
      <c r="CZI131" s="333"/>
      <c r="CZJ131" s="333"/>
      <c r="CZK131" s="333"/>
      <c r="CZL131" s="333"/>
      <c r="CZM131" s="333"/>
      <c r="CZN131" s="333"/>
      <c r="CZO131" s="333"/>
      <c r="CZP131" s="333"/>
      <c r="CZQ131" s="333"/>
      <c r="CZR131" s="333"/>
      <c r="CZS131" s="333"/>
      <c r="CZT131" s="333"/>
      <c r="CZU131" s="333"/>
      <c r="CZV131" s="333"/>
      <c r="CZW131" s="333"/>
      <c r="CZX131" s="333"/>
      <c r="CZY131" s="333"/>
      <c r="CZZ131" s="333"/>
      <c r="DAA131" s="333"/>
      <c r="DAB131" s="333"/>
      <c r="DAC131" s="333"/>
      <c r="DAD131" s="333"/>
      <c r="DAE131" s="333"/>
      <c r="DAF131" s="333"/>
      <c r="DAG131" s="333"/>
      <c r="DAH131" s="333"/>
      <c r="DAI131" s="333"/>
      <c r="DAJ131" s="333"/>
      <c r="DAK131" s="333"/>
      <c r="DAL131" s="333"/>
      <c r="DAM131" s="333"/>
      <c r="DAN131" s="333"/>
      <c r="DAO131" s="333"/>
      <c r="DAP131" s="333"/>
      <c r="DAQ131" s="333"/>
      <c r="DAR131" s="333"/>
      <c r="DAS131" s="333"/>
      <c r="DAT131" s="333"/>
      <c r="DAU131" s="333"/>
      <c r="DAV131" s="333"/>
      <c r="DAW131" s="333"/>
      <c r="DAX131" s="333"/>
      <c r="DAY131" s="333"/>
      <c r="DAZ131" s="333"/>
      <c r="DBA131" s="333"/>
      <c r="DBB131" s="333"/>
      <c r="DBC131" s="333"/>
      <c r="DBD131" s="333"/>
      <c r="DBE131" s="333"/>
      <c r="DBF131" s="333"/>
      <c r="DBG131" s="333"/>
      <c r="DBH131" s="333"/>
      <c r="DBI131" s="333"/>
      <c r="DBJ131" s="333"/>
      <c r="DBK131" s="333"/>
      <c r="DBL131" s="333"/>
      <c r="DBM131" s="333"/>
      <c r="DBN131" s="333"/>
      <c r="DBO131" s="333"/>
      <c r="DBP131" s="333"/>
      <c r="DBQ131" s="333"/>
      <c r="DBR131" s="333"/>
      <c r="DBS131" s="333"/>
      <c r="DBT131" s="333"/>
      <c r="DBU131" s="333"/>
      <c r="DBV131" s="333"/>
      <c r="DBW131" s="333"/>
      <c r="DBX131" s="333"/>
      <c r="DBY131" s="333"/>
      <c r="DBZ131" s="333"/>
      <c r="DCA131" s="333"/>
      <c r="DCB131" s="333"/>
      <c r="DCC131" s="333"/>
      <c r="DCD131" s="333"/>
      <c r="DCE131" s="333"/>
      <c r="DCF131" s="333"/>
      <c r="DCG131" s="333"/>
      <c r="DCH131" s="333"/>
      <c r="DCI131" s="333"/>
      <c r="DCJ131" s="333"/>
      <c r="DCK131" s="333"/>
      <c r="DCL131" s="333"/>
      <c r="DCM131" s="333"/>
      <c r="DCN131" s="333"/>
      <c r="DCO131" s="333"/>
      <c r="DCP131" s="333"/>
      <c r="DCQ131" s="333"/>
      <c r="DCR131" s="333"/>
      <c r="DCS131" s="333"/>
      <c r="DCT131" s="333"/>
      <c r="DCU131" s="333"/>
      <c r="DCV131" s="333"/>
      <c r="DCW131" s="333"/>
      <c r="DCX131" s="333"/>
      <c r="DCY131" s="333"/>
      <c r="DCZ131" s="333"/>
      <c r="DDA131" s="333"/>
      <c r="DDB131" s="333"/>
      <c r="DDC131" s="333"/>
      <c r="DDD131" s="333"/>
      <c r="DDE131" s="333"/>
      <c r="DDF131" s="333"/>
      <c r="DDG131" s="333"/>
      <c r="DDH131" s="333"/>
      <c r="DDI131" s="333"/>
      <c r="DDJ131" s="333"/>
      <c r="DDK131" s="333"/>
      <c r="DDL131" s="333"/>
      <c r="DDM131" s="333"/>
      <c r="DDN131" s="333"/>
      <c r="DDO131" s="333"/>
      <c r="DDP131" s="333"/>
      <c r="DDQ131" s="333"/>
      <c r="DDR131" s="333"/>
      <c r="DDS131" s="333"/>
      <c r="DDT131" s="333"/>
      <c r="DDU131" s="333"/>
      <c r="DDV131" s="333"/>
      <c r="DDW131" s="333"/>
      <c r="DDX131" s="333"/>
      <c r="DDY131" s="333"/>
      <c r="DDZ131" s="333"/>
      <c r="DEA131" s="333"/>
      <c r="DEB131" s="333"/>
      <c r="DEC131" s="333"/>
      <c r="DED131" s="333"/>
      <c r="DEE131" s="333"/>
      <c r="DEF131" s="333"/>
      <c r="DEG131" s="333"/>
      <c r="DEH131" s="333"/>
      <c r="DEI131" s="333"/>
      <c r="DEJ131" s="333"/>
      <c r="DEK131" s="333"/>
      <c r="DEL131" s="333"/>
      <c r="DEM131" s="333"/>
      <c r="DEN131" s="333"/>
      <c r="DEO131" s="333"/>
      <c r="DEP131" s="333"/>
      <c r="DEQ131" s="333"/>
      <c r="DER131" s="333"/>
      <c r="DES131" s="333"/>
      <c r="DET131" s="333"/>
      <c r="DEU131" s="333"/>
      <c r="DEV131" s="333"/>
      <c r="DEW131" s="333"/>
      <c r="DEX131" s="333"/>
      <c r="DEY131" s="333"/>
      <c r="DEZ131" s="333"/>
      <c r="DFA131" s="333"/>
      <c r="DFB131" s="333"/>
      <c r="DFC131" s="333"/>
      <c r="DFD131" s="333"/>
      <c r="DFE131" s="333"/>
      <c r="DFF131" s="333"/>
      <c r="DFG131" s="333"/>
      <c r="DFH131" s="333"/>
      <c r="DFI131" s="333"/>
      <c r="DFJ131" s="333"/>
      <c r="DFK131" s="333"/>
      <c r="DFL131" s="333"/>
      <c r="DFM131" s="333"/>
      <c r="DFN131" s="333"/>
      <c r="DFO131" s="333"/>
      <c r="DFP131" s="333"/>
      <c r="DFQ131" s="333"/>
      <c r="DFR131" s="333"/>
      <c r="DFS131" s="333"/>
      <c r="DFT131" s="333"/>
      <c r="DFU131" s="333"/>
      <c r="DFV131" s="333"/>
      <c r="DFW131" s="333"/>
      <c r="DFX131" s="333"/>
      <c r="DFY131" s="333"/>
      <c r="DFZ131" s="333"/>
      <c r="DGA131" s="333"/>
      <c r="DGB131" s="333"/>
      <c r="DGC131" s="333"/>
      <c r="DGD131" s="333"/>
      <c r="DGE131" s="333"/>
      <c r="DGF131" s="333"/>
      <c r="DGG131" s="333"/>
      <c r="DGH131" s="333"/>
      <c r="DGI131" s="333"/>
      <c r="DGJ131" s="333"/>
      <c r="DGK131" s="333"/>
      <c r="DGL131" s="333"/>
      <c r="DGM131" s="333"/>
      <c r="DGN131" s="333"/>
      <c r="DGO131" s="333"/>
      <c r="DGP131" s="333"/>
      <c r="DGQ131" s="333"/>
      <c r="DGR131" s="333"/>
      <c r="DGS131" s="333"/>
      <c r="DGT131" s="333"/>
      <c r="DGU131" s="333"/>
      <c r="DGV131" s="333"/>
      <c r="DGW131" s="333"/>
      <c r="DGX131" s="333"/>
      <c r="DGY131" s="333"/>
      <c r="DGZ131" s="333"/>
      <c r="DHA131" s="333"/>
      <c r="DHB131" s="333"/>
      <c r="DHC131" s="333"/>
      <c r="DHD131" s="333"/>
      <c r="DHE131" s="333"/>
      <c r="DHF131" s="333"/>
      <c r="DHG131" s="333"/>
      <c r="DHH131" s="333"/>
      <c r="DHI131" s="333"/>
      <c r="DHJ131" s="333"/>
      <c r="DHK131" s="333"/>
      <c r="DHL131" s="333"/>
      <c r="DHM131" s="333"/>
      <c r="DHN131" s="333"/>
      <c r="DHO131" s="333"/>
      <c r="DHP131" s="333"/>
      <c r="DHQ131" s="333"/>
      <c r="DHR131" s="333"/>
      <c r="DHS131" s="333"/>
      <c r="DHT131" s="333"/>
      <c r="DHU131" s="333"/>
      <c r="DHV131" s="333"/>
      <c r="DHW131" s="333"/>
      <c r="DHX131" s="333"/>
      <c r="DHY131" s="333"/>
      <c r="DHZ131" s="333"/>
      <c r="DIA131" s="333"/>
      <c r="DIB131" s="333"/>
      <c r="DIC131" s="333"/>
      <c r="DID131" s="333"/>
      <c r="DIE131" s="333"/>
      <c r="DIF131" s="333"/>
      <c r="DIG131" s="333"/>
      <c r="DIH131" s="333"/>
      <c r="DII131" s="333"/>
      <c r="DIJ131" s="333"/>
      <c r="DIK131" s="333"/>
      <c r="DIL131" s="333"/>
      <c r="DIM131" s="333"/>
      <c r="DIN131" s="333"/>
      <c r="DIO131" s="333"/>
      <c r="DIP131" s="333"/>
      <c r="DIQ131" s="333"/>
      <c r="DIR131" s="333"/>
      <c r="DIS131" s="333"/>
      <c r="DIT131" s="333"/>
      <c r="DIU131" s="333"/>
      <c r="DIV131" s="333"/>
      <c r="DIW131" s="333"/>
      <c r="DIX131" s="333"/>
      <c r="DIY131" s="333"/>
      <c r="DIZ131" s="333"/>
      <c r="DJA131" s="333"/>
      <c r="DJB131" s="333"/>
      <c r="DJC131" s="333"/>
      <c r="DJD131" s="333"/>
      <c r="DJE131" s="333"/>
      <c r="DJF131" s="333"/>
      <c r="DJG131" s="333"/>
      <c r="DJH131" s="333"/>
      <c r="DJI131" s="333"/>
      <c r="DJJ131" s="333"/>
      <c r="DJK131" s="333"/>
      <c r="DJL131" s="333"/>
      <c r="DJM131" s="333"/>
      <c r="DJN131" s="333"/>
      <c r="DJO131" s="333"/>
      <c r="DJP131" s="333"/>
      <c r="DJQ131" s="333"/>
      <c r="DJR131" s="333"/>
      <c r="DJS131" s="333"/>
      <c r="DJT131" s="333"/>
      <c r="DJU131" s="333"/>
      <c r="DJV131" s="333"/>
      <c r="DJW131" s="333"/>
      <c r="DJX131" s="333"/>
      <c r="DJY131" s="333"/>
      <c r="DJZ131" s="333"/>
      <c r="DKA131" s="333"/>
      <c r="DKB131" s="333"/>
      <c r="DKC131" s="333"/>
      <c r="DKD131" s="333"/>
      <c r="DKE131" s="333"/>
      <c r="DKF131" s="333"/>
      <c r="DKG131" s="333"/>
      <c r="DKH131" s="333"/>
      <c r="DKI131" s="333"/>
      <c r="DKJ131" s="333"/>
      <c r="DKK131" s="333"/>
      <c r="DKL131" s="333"/>
      <c r="DKM131" s="333"/>
      <c r="DKN131" s="333"/>
      <c r="DKO131" s="333"/>
      <c r="DKP131" s="333"/>
      <c r="DKQ131" s="333"/>
      <c r="DKR131" s="333"/>
      <c r="DKS131" s="333"/>
      <c r="DKT131" s="333"/>
      <c r="DKU131" s="333"/>
      <c r="DKV131" s="333"/>
      <c r="DKW131" s="333"/>
      <c r="DKX131" s="333"/>
      <c r="DKY131" s="333"/>
      <c r="DKZ131" s="333"/>
      <c r="DLA131" s="333"/>
      <c r="DLB131" s="333"/>
      <c r="DLC131" s="333"/>
      <c r="DLD131" s="333"/>
      <c r="DLE131" s="333"/>
      <c r="DLF131" s="333"/>
      <c r="DLG131" s="333"/>
      <c r="DLH131" s="333"/>
      <c r="DLI131" s="333"/>
      <c r="DLJ131" s="333"/>
      <c r="DLK131" s="333"/>
      <c r="DLL131" s="333"/>
      <c r="DLM131" s="333"/>
      <c r="DLN131" s="333"/>
      <c r="DLO131" s="333"/>
      <c r="DLP131" s="333"/>
      <c r="DLQ131" s="333"/>
      <c r="DLR131" s="333"/>
      <c r="DLS131" s="333"/>
      <c r="DLT131" s="333"/>
      <c r="DLU131" s="333"/>
      <c r="DLV131" s="333"/>
      <c r="DLW131" s="333"/>
      <c r="DLX131" s="333"/>
      <c r="DLY131" s="333"/>
      <c r="DLZ131" s="333"/>
      <c r="DMA131" s="333"/>
      <c r="DMB131" s="333"/>
      <c r="DMC131" s="333"/>
      <c r="DMD131" s="333"/>
      <c r="DME131" s="333"/>
      <c r="DMF131" s="333"/>
      <c r="DMG131" s="333"/>
      <c r="DMH131" s="333"/>
      <c r="DMI131" s="333"/>
      <c r="DMJ131" s="333"/>
      <c r="DMK131" s="333"/>
      <c r="DML131" s="333"/>
      <c r="DMM131" s="333"/>
      <c r="DMN131" s="333"/>
      <c r="DMO131" s="333"/>
      <c r="DMP131" s="333"/>
      <c r="DMQ131" s="333"/>
      <c r="DMR131" s="333"/>
      <c r="DMS131" s="333"/>
      <c r="DMT131" s="333"/>
      <c r="DMU131" s="333"/>
      <c r="DMV131" s="333"/>
      <c r="DMW131" s="333"/>
      <c r="DMX131" s="333"/>
      <c r="DMY131" s="333"/>
      <c r="DMZ131" s="333"/>
      <c r="DNA131" s="333"/>
      <c r="DNB131" s="333"/>
      <c r="DNC131" s="333"/>
      <c r="DND131" s="333"/>
      <c r="DNE131" s="333"/>
      <c r="DNF131" s="333"/>
      <c r="DNG131" s="333"/>
      <c r="DNH131" s="333"/>
      <c r="DNI131" s="333"/>
      <c r="DNJ131" s="333"/>
      <c r="DNK131" s="333"/>
      <c r="DNL131" s="333"/>
      <c r="DNM131" s="333"/>
      <c r="DNN131" s="333"/>
      <c r="DNO131" s="333"/>
      <c r="DNP131" s="333"/>
      <c r="DNQ131" s="333"/>
      <c r="DNR131" s="333"/>
      <c r="DNS131" s="333"/>
      <c r="DNT131" s="333"/>
      <c r="DNU131" s="333"/>
      <c r="DNV131" s="333"/>
      <c r="DNW131" s="333"/>
      <c r="DNX131" s="333"/>
      <c r="DNY131" s="333"/>
      <c r="DNZ131" s="333"/>
      <c r="DOA131" s="333"/>
      <c r="DOB131" s="333"/>
      <c r="DOC131" s="333"/>
      <c r="DOD131" s="333"/>
      <c r="DOE131" s="333"/>
      <c r="DOF131" s="333"/>
      <c r="DOG131" s="333"/>
      <c r="DOH131" s="333"/>
      <c r="DOI131" s="333"/>
      <c r="DOJ131" s="333"/>
      <c r="DOK131" s="333"/>
      <c r="DOL131" s="333"/>
      <c r="DOM131" s="333"/>
      <c r="DON131" s="333"/>
      <c r="DOO131" s="333"/>
      <c r="DOP131" s="333"/>
      <c r="DOQ131" s="333"/>
      <c r="DOR131" s="333"/>
      <c r="DOS131" s="333"/>
      <c r="DOT131" s="333"/>
      <c r="DOU131" s="333"/>
      <c r="DOV131" s="333"/>
      <c r="DOW131" s="333"/>
      <c r="DOX131" s="333"/>
      <c r="DOY131" s="333"/>
      <c r="DOZ131" s="333"/>
      <c r="DPA131" s="333"/>
      <c r="DPB131" s="333"/>
      <c r="DPC131" s="333"/>
      <c r="DPD131" s="333"/>
      <c r="DPE131" s="333"/>
      <c r="DPF131" s="333"/>
      <c r="DPG131" s="333"/>
      <c r="DPH131" s="333"/>
      <c r="DPI131" s="333"/>
      <c r="DPJ131" s="333"/>
      <c r="DPK131" s="333"/>
      <c r="DPL131" s="333"/>
      <c r="DPM131" s="333"/>
      <c r="DPN131" s="333"/>
      <c r="DPO131" s="333"/>
      <c r="DPP131" s="333"/>
      <c r="DPQ131" s="333"/>
      <c r="DPR131" s="333"/>
      <c r="DPS131" s="333"/>
      <c r="DPT131" s="333"/>
      <c r="DPU131" s="333"/>
      <c r="DPV131" s="333"/>
      <c r="DPW131" s="333"/>
      <c r="DPX131" s="333"/>
      <c r="DPY131" s="333"/>
      <c r="DPZ131" s="333"/>
      <c r="DQA131" s="333"/>
      <c r="DQB131" s="333"/>
      <c r="DQC131" s="333"/>
      <c r="DQD131" s="333"/>
      <c r="DQE131" s="333"/>
      <c r="DQF131" s="333"/>
      <c r="DQG131" s="333"/>
      <c r="DQH131" s="333"/>
      <c r="DQI131" s="333"/>
      <c r="DQJ131" s="333"/>
      <c r="DQK131" s="333"/>
      <c r="DQL131" s="333"/>
      <c r="DQM131" s="333"/>
      <c r="DQN131" s="333"/>
      <c r="DQO131" s="333"/>
      <c r="DQP131" s="333"/>
      <c r="DQQ131" s="333"/>
      <c r="DQR131" s="333"/>
      <c r="DQS131" s="333"/>
      <c r="DQT131" s="333"/>
      <c r="DQU131" s="333"/>
      <c r="DQV131" s="333"/>
      <c r="DQW131" s="333"/>
      <c r="DQX131" s="333"/>
      <c r="DQY131" s="333"/>
      <c r="DQZ131" s="333"/>
      <c r="DRA131" s="333"/>
      <c r="DRB131" s="333"/>
      <c r="DRC131" s="333"/>
      <c r="DRD131" s="333"/>
      <c r="DRE131" s="333"/>
      <c r="DRF131" s="333"/>
      <c r="DRG131" s="333"/>
      <c r="DRH131" s="333"/>
      <c r="DRI131" s="333"/>
      <c r="DRJ131" s="333"/>
      <c r="DRK131" s="333"/>
      <c r="DRL131" s="333"/>
      <c r="DRM131" s="333"/>
      <c r="DRN131" s="333"/>
      <c r="DRO131" s="333"/>
      <c r="DRP131" s="333"/>
      <c r="DRQ131" s="333"/>
      <c r="DRR131" s="333"/>
      <c r="DRS131" s="333"/>
      <c r="DRT131" s="333"/>
      <c r="DRU131" s="333"/>
      <c r="DRV131" s="333"/>
      <c r="DRW131" s="333"/>
      <c r="DRX131" s="333"/>
      <c r="DRY131" s="333"/>
      <c r="DRZ131" s="333"/>
      <c r="DSA131" s="333"/>
      <c r="DSB131" s="333"/>
      <c r="DSC131" s="333"/>
      <c r="DSD131" s="333"/>
      <c r="DSE131" s="333"/>
      <c r="DSF131" s="333"/>
      <c r="DSG131" s="333"/>
      <c r="DSH131" s="333"/>
      <c r="DSI131" s="333"/>
      <c r="DSJ131" s="333"/>
      <c r="DSK131" s="333"/>
      <c r="DSL131" s="333"/>
      <c r="DSM131" s="333"/>
      <c r="DSN131" s="333"/>
      <c r="DSO131" s="333"/>
      <c r="DSP131" s="333"/>
      <c r="DSQ131" s="333"/>
      <c r="DSR131" s="333"/>
      <c r="DSS131" s="333"/>
      <c r="DST131" s="333"/>
      <c r="DSU131" s="333"/>
      <c r="DSV131" s="333"/>
      <c r="DSW131" s="333"/>
      <c r="DSX131" s="333"/>
      <c r="DSY131" s="333"/>
      <c r="DSZ131" s="333"/>
      <c r="DTA131" s="333"/>
      <c r="DTB131" s="333"/>
      <c r="DTC131" s="333"/>
      <c r="DTD131" s="333"/>
      <c r="DTE131" s="333"/>
      <c r="DTF131" s="333"/>
      <c r="DTG131" s="333"/>
      <c r="DTH131" s="333"/>
      <c r="DTI131" s="333"/>
      <c r="DTJ131" s="333"/>
      <c r="DTK131" s="333"/>
      <c r="DTL131" s="333"/>
      <c r="DTM131" s="333"/>
      <c r="DTN131" s="333"/>
      <c r="DTO131" s="333"/>
      <c r="DTP131" s="333"/>
      <c r="DTQ131" s="333"/>
      <c r="DTR131" s="333"/>
      <c r="DTS131" s="333"/>
      <c r="DTT131" s="333"/>
      <c r="DTU131" s="333"/>
      <c r="DTV131" s="333"/>
      <c r="DTW131" s="333"/>
      <c r="DTX131" s="333"/>
      <c r="DTY131" s="333"/>
      <c r="DTZ131" s="333"/>
      <c r="DUA131" s="333"/>
      <c r="DUB131" s="333"/>
      <c r="DUC131" s="333"/>
      <c r="DUD131" s="333"/>
      <c r="DUE131" s="333"/>
      <c r="DUF131" s="333"/>
      <c r="DUG131" s="333"/>
      <c r="DUH131" s="333"/>
      <c r="DUI131" s="333"/>
      <c r="DUJ131" s="333"/>
      <c r="DUK131" s="333"/>
      <c r="DUL131" s="333"/>
      <c r="DUM131" s="333"/>
      <c r="DUN131" s="333"/>
      <c r="DUO131" s="333"/>
      <c r="DUP131" s="333"/>
      <c r="DUQ131" s="333"/>
      <c r="DUR131" s="333"/>
      <c r="DUS131" s="333"/>
      <c r="DUT131" s="333"/>
      <c r="DUU131" s="333"/>
      <c r="DUV131" s="333"/>
      <c r="DUW131" s="333"/>
      <c r="DUX131" s="333"/>
      <c r="DUY131" s="333"/>
      <c r="DUZ131" s="333"/>
      <c r="DVA131" s="333"/>
      <c r="DVB131" s="333"/>
      <c r="DVC131" s="333"/>
      <c r="DVD131" s="333"/>
      <c r="DVE131" s="333"/>
      <c r="DVF131" s="333"/>
      <c r="DVG131" s="333"/>
      <c r="DVH131" s="333"/>
      <c r="DVI131" s="333"/>
      <c r="DVJ131" s="333"/>
      <c r="DVK131" s="333"/>
      <c r="DVL131" s="333"/>
      <c r="DVM131" s="333"/>
      <c r="DVN131" s="333"/>
      <c r="DVO131" s="333"/>
      <c r="DVP131" s="333"/>
      <c r="DVQ131" s="333"/>
      <c r="DVR131" s="333"/>
      <c r="DVS131" s="333"/>
      <c r="DVT131" s="333"/>
      <c r="DVU131" s="333"/>
      <c r="DVV131" s="333"/>
      <c r="DVW131" s="333"/>
      <c r="DVX131" s="333"/>
      <c r="DVY131" s="333"/>
      <c r="DVZ131" s="333"/>
      <c r="DWA131" s="333"/>
      <c r="DWB131" s="333"/>
      <c r="DWC131" s="333"/>
      <c r="DWD131" s="333"/>
      <c r="DWE131" s="333"/>
      <c r="DWF131" s="333"/>
      <c r="DWG131" s="333"/>
      <c r="DWH131" s="333"/>
      <c r="DWI131" s="333"/>
      <c r="DWJ131" s="333"/>
      <c r="DWK131" s="333"/>
      <c r="DWL131" s="333"/>
      <c r="DWM131" s="333"/>
      <c r="DWN131" s="333"/>
      <c r="DWO131" s="333"/>
      <c r="DWP131" s="333"/>
      <c r="DWQ131" s="333"/>
      <c r="DWR131" s="333"/>
      <c r="DWS131" s="333"/>
      <c r="DWT131" s="333"/>
      <c r="DWU131" s="333"/>
      <c r="DWV131" s="333"/>
      <c r="DWW131" s="333"/>
      <c r="DWX131" s="333"/>
      <c r="DWY131" s="333"/>
      <c r="DWZ131" s="333"/>
      <c r="DXA131" s="333"/>
      <c r="DXB131" s="333"/>
      <c r="DXC131" s="333"/>
      <c r="DXD131" s="333"/>
      <c r="DXE131" s="333"/>
      <c r="DXF131" s="333"/>
      <c r="DXG131" s="333"/>
      <c r="DXH131" s="333"/>
      <c r="DXI131" s="333"/>
      <c r="DXJ131" s="333"/>
      <c r="DXK131" s="333"/>
      <c r="DXL131" s="333"/>
      <c r="DXM131" s="333"/>
      <c r="DXN131" s="333"/>
      <c r="DXO131" s="333"/>
      <c r="DXP131" s="333"/>
      <c r="DXQ131" s="333"/>
      <c r="DXR131" s="333"/>
      <c r="DXS131" s="333"/>
      <c r="DXT131" s="333"/>
      <c r="DXU131" s="333"/>
      <c r="DXV131" s="333"/>
      <c r="DXW131" s="333"/>
      <c r="DXX131" s="333"/>
      <c r="DXY131" s="333"/>
      <c r="DXZ131" s="333"/>
      <c r="DYA131" s="333"/>
      <c r="DYB131" s="333"/>
      <c r="DYC131" s="333"/>
      <c r="DYD131" s="333"/>
      <c r="DYE131" s="333"/>
      <c r="DYF131" s="333"/>
      <c r="DYG131" s="333"/>
      <c r="DYH131" s="333"/>
      <c r="DYI131" s="333"/>
      <c r="DYJ131" s="333"/>
      <c r="DYK131" s="333"/>
      <c r="DYL131" s="333"/>
      <c r="DYM131" s="333"/>
      <c r="DYN131" s="333"/>
      <c r="DYO131" s="333"/>
      <c r="DYP131" s="333"/>
      <c r="DYQ131" s="333"/>
      <c r="DYR131" s="333"/>
      <c r="DYS131" s="333"/>
      <c r="DYT131" s="333"/>
      <c r="DYU131" s="333"/>
      <c r="DYV131" s="333"/>
      <c r="DYW131" s="333"/>
      <c r="DYX131" s="333"/>
      <c r="DYY131" s="333"/>
      <c r="DYZ131" s="333"/>
      <c r="DZA131" s="333"/>
      <c r="DZB131" s="333"/>
      <c r="DZC131" s="333"/>
      <c r="DZD131" s="333"/>
      <c r="DZE131" s="333"/>
      <c r="DZF131" s="333"/>
      <c r="DZG131" s="333"/>
      <c r="DZH131" s="333"/>
      <c r="DZI131" s="333"/>
      <c r="DZJ131" s="333"/>
      <c r="DZK131" s="333"/>
      <c r="DZL131" s="333"/>
      <c r="DZM131" s="333"/>
      <c r="DZN131" s="333"/>
      <c r="DZO131" s="333"/>
      <c r="DZP131" s="333"/>
      <c r="DZQ131" s="333"/>
      <c r="DZR131" s="333"/>
      <c r="DZS131" s="333"/>
      <c r="DZT131" s="333"/>
      <c r="DZU131" s="333"/>
      <c r="DZV131" s="333"/>
      <c r="DZW131" s="333"/>
      <c r="DZX131" s="333"/>
      <c r="DZY131" s="333"/>
      <c r="DZZ131" s="333"/>
      <c r="EAA131" s="333"/>
      <c r="EAB131" s="333"/>
      <c r="EAC131" s="333"/>
      <c r="EAD131" s="333"/>
      <c r="EAE131" s="333"/>
      <c r="EAF131" s="333"/>
      <c r="EAG131" s="333"/>
      <c r="EAH131" s="333"/>
      <c r="EAI131" s="333"/>
      <c r="EAJ131" s="333"/>
      <c r="EAK131" s="333"/>
      <c r="EAL131" s="333"/>
      <c r="EAM131" s="333"/>
      <c r="EAN131" s="333"/>
      <c r="EAO131" s="333"/>
      <c r="EAP131" s="333"/>
      <c r="EAQ131" s="333"/>
      <c r="EAR131" s="333"/>
      <c r="EAS131" s="333"/>
      <c r="EAT131" s="333"/>
      <c r="EAU131" s="333"/>
      <c r="EAV131" s="333"/>
      <c r="EAW131" s="333"/>
      <c r="EAX131" s="333"/>
      <c r="EAY131" s="333"/>
      <c r="EAZ131" s="333"/>
      <c r="EBA131" s="333"/>
      <c r="EBB131" s="333"/>
      <c r="EBC131" s="333"/>
      <c r="EBD131" s="333"/>
      <c r="EBE131" s="333"/>
      <c r="EBF131" s="333"/>
      <c r="EBG131" s="333"/>
      <c r="EBH131" s="333"/>
      <c r="EBI131" s="333"/>
      <c r="EBJ131" s="333"/>
      <c r="EBK131" s="333"/>
      <c r="EBL131" s="333"/>
      <c r="EBM131" s="333"/>
      <c r="EBN131" s="333"/>
      <c r="EBO131" s="333"/>
      <c r="EBP131" s="333"/>
      <c r="EBQ131" s="333"/>
      <c r="EBR131" s="333"/>
      <c r="EBS131" s="333"/>
      <c r="EBT131" s="333"/>
      <c r="EBU131" s="333"/>
      <c r="EBV131" s="333"/>
      <c r="EBW131" s="333"/>
      <c r="EBX131" s="333"/>
      <c r="EBY131" s="333"/>
      <c r="EBZ131" s="333"/>
      <c r="ECA131" s="333"/>
      <c r="ECB131" s="333"/>
      <c r="ECC131" s="333"/>
      <c r="ECD131" s="333"/>
      <c r="ECE131" s="333"/>
      <c r="ECF131" s="333"/>
      <c r="ECG131" s="333"/>
      <c r="ECH131" s="333"/>
      <c r="ECI131" s="333"/>
      <c r="ECJ131" s="333"/>
      <c r="ECK131" s="333"/>
      <c r="ECL131" s="333"/>
      <c r="ECM131" s="333"/>
      <c r="ECN131" s="333"/>
      <c r="ECO131" s="333"/>
      <c r="ECP131" s="333"/>
      <c r="ECQ131" s="333"/>
      <c r="ECR131" s="333"/>
      <c r="ECS131" s="333"/>
      <c r="ECT131" s="333"/>
      <c r="ECU131" s="333"/>
      <c r="ECV131" s="333"/>
      <c r="ECW131" s="333"/>
      <c r="ECX131" s="333"/>
      <c r="ECY131" s="333"/>
      <c r="ECZ131" s="333"/>
      <c r="EDA131" s="333"/>
      <c r="EDB131" s="333"/>
      <c r="EDC131" s="333"/>
      <c r="EDD131" s="333"/>
      <c r="EDE131" s="333"/>
      <c r="EDF131" s="333"/>
      <c r="EDG131" s="333"/>
      <c r="EDH131" s="333"/>
      <c r="EDI131" s="333"/>
      <c r="EDJ131" s="333"/>
      <c r="EDK131" s="333"/>
      <c r="EDL131" s="333"/>
      <c r="EDM131" s="333"/>
      <c r="EDN131" s="333"/>
      <c r="EDO131" s="333"/>
      <c r="EDP131" s="333"/>
      <c r="EDQ131" s="333"/>
      <c r="EDR131" s="333"/>
      <c r="EDS131" s="333"/>
      <c r="EDT131" s="333"/>
      <c r="EDU131" s="333"/>
      <c r="EDV131" s="333"/>
      <c r="EDW131" s="333"/>
      <c r="EDX131" s="333"/>
      <c r="EDY131" s="333"/>
      <c r="EDZ131" s="333"/>
      <c r="EEA131" s="333"/>
      <c r="EEB131" s="333"/>
      <c r="EEC131" s="333"/>
      <c r="EED131" s="333"/>
      <c r="EEE131" s="333"/>
      <c r="EEF131" s="333"/>
      <c r="EEG131" s="333"/>
      <c r="EEH131" s="333"/>
      <c r="EEI131" s="333"/>
      <c r="EEJ131" s="333"/>
      <c r="EEK131" s="333"/>
      <c r="EEL131" s="333"/>
      <c r="EEM131" s="333"/>
      <c r="EEN131" s="333"/>
      <c r="EEO131" s="333"/>
      <c r="EEP131" s="333"/>
      <c r="EEQ131" s="333"/>
      <c r="EER131" s="333"/>
      <c r="EES131" s="333"/>
      <c r="EET131" s="333"/>
      <c r="EEU131" s="333"/>
      <c r="EEV131" s="333"/>
      <c r="EEW131" s="333"/>
      <c r="EEX131" s="333"/>
      <c r="EEY131" s="333"/>
      <c r="EEZ131" s="333"/>
      <c r="EFA131" s="333"/>
      <c r="EFB131" s="333"/>
      <c r="EFC131" s="333"/>
      <c r="EFD131" s="333"/>
      <c r="EFE131" s="333"/>
      <c r="EFF131" s="333"/>
      <c r="EFG131" s="333"/>
      <c r="EFH131" s="333"/>
      <c r="EFI131" s="333"/>
      <c r="EFJ131" s="333"/>
      <c r="EFK131" s="333"/>
      <c r="EFL131" s="333"/>
      <c r="EFM131" s="333"/>
      <c r="EFN131" s="333"/>
      <c r="EFO131" s="333"/>
      <c r="EFP131" s="333"/>
      <c r="EFQ131" s="333"/>
      <c r="EFR131" s="333"/>
      <c r="EFS131" s="333"/>
      <c r="EFT131" s="333"/>
      <c r="EFU131" s="333"/>
      <c r="EFV131" s="333"/>
      <c r="EFW131" s="333"/>
      <c r="EFX131" s="333"/>
      <c r="EFY131" s="333"/>
      <c r="EFZ131" s="333"/>
      <c r="EGA131" s="333"/>
      <c r="EGB131" s="333"/>
      <c r="EGC131" s="333"/>
      <c r="EGD131" s="333"/>
      <c r="EGE131" s="333"/>
      <c r="EGF131" s="333"/>
      <c r="EGG131" s="333"/>
      <c r="EGH131" s="333"/>
      <c r="EGI131" s="333"/>
      <c r="EGJ131" s="333"/>
      <c r="EGK131" s="333"/>
      <c r="EGL131" s="333"/>
      <c r="EGM131" s="333"/>
      <c r="EGN131" s="333"/>
      <c r="EGO131" s="333"/>
      <c r="EGP131" s="333"/>
      <c r="EGQ131" s="333"/>
      <c r="EGR131" s="333"/>
      <c r="EGS131" s="333"/>
      <c r="EGT131" s="333"/>
      <c r="EGU131" s="333"/>
      <c r="EGV131" s="333"/>
      <c r="EGW131" s="333"/>
      <c r="EGX131" s="333"/>
      <c r="EGY131" s="333"/>
      <c r="EGZ131" s="333"/>
      <c r="EHA131" s="333"/>
      <c r="EHB131" s="333"/>
      <c r="EHC131" s="333"/>
      <c r="EHD131" s="333"/>
      <c r="EHE131" s="333"/>
      <c r="EHF131" s="333"/>
      <c r="EHG131" s="333"/>
      <c r="EHH131" s="333"/>
      <c r="EHI131" s="333"/>
      <c r="EHJ131" s="333"/>
      <c r="EHK131" s="333"/>
      <c r="EHL131" s="333"/>
      <c r="EHM131" s="333"/>
      <c r="EHN131" s="333"/>
      <c r="EHO131" s="333"/>
      <c r="EHP131" s="333"/>
      <c r="EHQ131" s="333"/>
      <c r="EHR131" s="333"/>
      <c r="EHS131" s="333"/>
      <c r="EHT131" s="333"/>
      <c r="EHU131" s="333"/>
      <c r="EHV131" s="333"/>
      <c r="EHW131" s="333"/>
      <c r="EHX131" s="333"/>
      <c r="EHY131" s="333"/>
      <c r="EHZ131" s="333"/>
      <c r="EIA131" s="333"/>
      <c r="EIB131" s="333"/>
      <c r="EIC131" s="333"/>
      <c r="EID131" s="333"/>
      <c r="EIE131" s="333"/>
      <c r="EIF131" s="333"/>
      <c r="EIG131" s="333"/>
      <c r="EIH131" s="333"/>
      <c r="EII131" s="333"/>
      <c r="EIJ131" s="333"/>
      <c r="EIK131" s="333"/>
      <c r="EIL131" s="333"/>
      <c r="EIM131" s="333"/>
      <c r="EIN131" s="333"/>
      <c r="EIO131" s="333"/>
      <c r="EIP131" s="333"/>
      <c r="EIQ131" s="333"/>
      <c r="EIR131" s="333"/>
      <c r="EIS131" s="333"/>
      <c r="EIT131" s="333"/>
      <c r="EIU131" s="333"/>
      <c r="EIV131" s="333"/>
      <c r="EIW131" s="333"/>
      <c r="EIX131" s="333"/>
      <c r="EIY131" s="333"/>
      <c r="EIZ131" s="333"/>
      <c r="EJA131" s="333"/>
      <c r="EJB131" s="333"/>
      <c r="EJC131" s="333"/>
      <c r="EJD131" s="333"/>
      <c r="EJE131" s="333"/>
      <c r="EJF131" s="333"/>
      <c r="EJG131" s="333"/>
      <c r="EJH131" s="333"/>
      <c r="EJI131" s="333"/>
      <c r="EJJ131" s="333"/>
      <c r="EJK131" s="333"/>
      <c r="EJL131" s="333"/>
      <c r="EJM131" s="333"/>
      <c r="EJN131" s="333"/>
      <c r="EJO131" s="333"/>
      <c r="EJP131" s="333"/>
      <c r="EJQ131" s="333"/>
      <c r="EJR131" s="333"/>
      <c r="EJS131" s="333"/>
      <c r="EJT131" s="333"/>
      <c r="EJU131" s="333"/>
      <c r="EJV131" s="333"/>
      <c r="EJW131" s="333"/>
      <c r="EJX131" s="333"/>
      <c r="EJY131" s="333"/>
      <c r="EJZ131" s="333"/>
      <c r="EKA131" s="333"/>
      <c r="EKB131" s="333"/>
      <c r="EKC131" s="333"/>
      <c r="EKD131" s="333"/>
      <c r="EKE131" s="333"/>
      <c r="EKF131" s="333"/>
      <c r="EKG131" s="333"/>
      <c r="EKH131" s="333"/>
      <c r="EKI131" s="333"/>
      <c r="EKJ131" s="333"/>
      <c r="EKK131" s="333"/>
      <c r="EKL131" s="333"/>
      <c r="EKM131" s="333"/>
      <c r="EKN131" s="333"/>
      <c r="EKO131" s="333"/>
      <c r="EKP131" s="333"/>
      <c r="EKQ131" s="333"/>
      <c r="EKR131" s="333"/>
      <c r="EKS131" s="333"/>
      <c r="EKT131" s="333"/>
      <c r="EKU131" s="333"/>
      <c r="EKV131" s="333"/>
      <c r="EKW131" s="333"/>
      <c r="EKX131" s="333"/>
      <c r="EKY131" s="333"/>
      <c r="EKZ131" s="333"/>
      <c r="ELA131" s="333"/>
      <c r="ELB131" s="333"/>
      <c r="ELC131" s="333"/>
      <c r="ELD131" s="333"/>
      <c r="ELE131" s="333"/>
      <c r="ELF131" s="333"/>
      <c r="ELG131" s="333"/>
      <c r="ELH131" s="333"/>
      <c r="ELI131" s="333"/>
      <c r="ELJ131" s="333"/>
      <c r="ELK131" s="333"/>
      <c r="ELL131" s="333"/>
      <c r="ELM131" s="333"/>
      <c r="ELN131" s="333"/>
      <c r="ELO131" s="333"/>
      <c r="ELP131" s="333"/>
      <c r="ELQ131" s="333"/>
      <c r="ELR131" s="333"/>
      <c r="ELS131" s="333"/>
      <c r="ELT131" s="333"/>
      <c r="ELU131" s="333"/>
      <c r="ELV131" s="333"/>
      <c r="ELW131" s="333"/>
      <c r="ELX131" s="333"/>
      <c r="ELY131" s="333"/>
      <c r="ELZ131" s="333"/>
      <c r="EMA131" s="333"/>
      <c r="EMB131" s="333"/>
      <c r="EMC131" s="333"/>
      <c r="EMD131" s="333"/>
      <c r="EME131" s="333"/>
      <c r="EMF131" s="333"/>
      <c r="EMG131" s="333"/>
      <c r="EMH131" s="333"/>
      <c r="EMI131" s="333"/>
      <c r="EMJ131" s="333"/>
      <c r="EMK131" s="333"/>
      <c r="EML131" s="333"/>
      <c r="EMM131" s="333"/>
      <c r="EMN131" s="333"/>
      <c r="EMO131" s="333"/>
      <c r="EMP131" s="333"/>
      <c r="EMQ131" s="333"/>
      <c r="EMR131" s="333"/>
      <c r="EMS131" s="333"/>
      <c r="EMT131" s="333"/>
      <c r="EMU131" s="333"/>
      <c r="EMV131" s="333"/>
      <c r="EMW131" s="333"/>
      <c r="EMX131" s="333"/>
      <c r="EMY131" s="333"/>
      <c r="EMZ131" s="333"/>
      <c r="ENA131" s="333"/>
      <c r="ENB131" s="333"/>
      <c r="ENC131" s="333"/>
      <c r="END131" s="333"/>
      <c r="ENE131" s="333"/>
      <c r="ENF131" s="333"/>
      <c r="ENG131" s="333"/>
      <c r="ENH131" s="333"/>
      <c r="ENI131" s="333"/>
      <c r="ENJ131" s="333"/>
      <c r="ENK131" s="333"/>
      <c r="ENL131" s="333"/>
      <c r="ENM131" s="333"/>
      <c r="ENN131" s="333"/>
      <c r="ENO131" s="333"/>
      <c r="ENP131" s="333"/>
      <c r="ENQ131" s="333"/>
      <c r="ENR131" s="333"/>
      <c r="ENS131" s="333"/>
      <c r="ENT131" s="333"/>
      <c r="ENU131" s="333"/>
      <c r="ENV131" s="333"/>
      <c r="ENW131" s="333"/>
      <c r="ENX131" s="333"/>
      <c r="ENY131" s="333"/>
      <c r="ENZ131" s="333"/>
      <c r="EOA131" s="333"/>
      <c r="EOB131" s="333"/>
      <c r="EOC131" s="333"/>
      <c r="EOD131" s="333"/>
      <c r="EOE131" s="333"/>
      <c r="EOF131" s="333"/>
      <c r="EOG131" s="333"/>
      <c r="EOH131" s="333"/>
      <c r="EOI131" s="333"/>
      <c r="EOJ131" s="333"/>
      <c r="EOK131" s="333"/>
      <c r="EOL131" s="333"/>
      <c r="EOM131" s="333"/>
      <c r="EON131" s="333"/>
      <c r="EOO131" s="333"/>
      <c r="EOP131" s="333"/>
      <c r="EOQ131" s="333"/>
      <c r="EOR131" s="333"/>
      <c r="EOS131" s="333"/>
      <c r="EOT131" s="333"/>
      <c r="EOU131" s="333"/>
      <c r="EOV131" s="333"/>
      <c r="EOW131" s="333"/>
      <c r="EOX131" s="333"/>
      <c r="EOY131" s="333"/>
      <c r="EOZ131" s="333"/>
      <c r="EPA131" s="333"/>
      <c r="EPB131" s="333"/>
      <c r="EPC131" s="333"/>
      <c r="EPD131" s="333"/>
      <c r="EPE131" s="333"/>
      <c r="EPF131" s="333"/>
      <c r="EPG131" s="333"/>
      <c r="EPH131" s="333"/>
      <c r="EPI131" s="333"/>
      <c r="EPJ131" s="333"/>
      <c r="EPK131" s="333"/>
      <c r="EPL131" s="333"/>
      <c r="EPM131" s="333"/>
      <c r="EPN131" s="333"/>
      <c r="EPO131" s="333"/>
      <c r="EPP131" s="333"/>
      <c r="EPQ131" s="333"/>
      <c r="EPR131" s="333"/>
      <c r="EPS131" s="333"/>
      <c r="EPT131" s="333"/>
      <c r="EPU131" s="333"/>
      <c r="EPV131" s="333"/>
      <c r="EPW131" s="333"/>
      <c r="EPX131" s="333"/>
      <c r="EPY131" s="333"/>
      <c r="EPZ131" s="333"/>
      <c r="EQA131" s="333"/>
      <c r="EQB131" s="333"/>
      <c r="EQC131" s="333"/>
      <c r="EQD131" s="333"/>
      <c r="EQE131" s="333"/>
      <c r="EQF131" s="333"/>
      <c r="EQG131" s="333"/>
      <c r="EQH131" s="333"/>
      <c r="EQI131" s="333"/>
      <c r="EQJ131" s="333"/>
      <c r="EQK131" s="333"/>
      <c r="EQL131" s="333"/>
      <c r="EQM131" s="333"/>
      <c r="EQN131" s="333"/>
      <c r="EQO131" s="333"/>
      <c r="EQP131" s="333"/>
      <c r="EQQ131" s="333"/>
      <c r="EQR131" s="333"/>
      <c r="EQS131" s="333"/>
      <c r="EQT131" s="333"/>
      <c r="EQU131" s="333"/>
      <c r="EQV131" s="333"/>
      <c r="EQW131" s="333"/>
      <c r="EQX131" s="333"/>
      <c r="EQY131" s="333"/>
      <c r="EQZ131" s="333"/>
      <c r="ERA131" s="333"/>
      <c r="ERB131" s="333"/>
      <c r="ERC131" s="333"/>
      <c r="ERD131" s="333"/>
      <c r="ERE131" s="333"/>
      <c r="ERF131" s="333"/>
      <c r="ERG131" s="333"/>
      <c r="ERH131" s="333"/>
      <c r="ERI131" s="333"/>
      <c r="ERJ131" s="333"/>
      <c r="ERK131" s="333"/>
      <c r="ERL131" s="333"/>
      <c r="ERM131" s="333"/>
      <c r="ERN131" s="333"/>
      <c r="ERO131" s="333"/>
      <c r="ERP131" s="333"/>
      <c r="ERQ131" s="333"/>
      <c r="ERR131" s="333"/>
      <c r="ERS131" s="333"/>
      <c r="ERT131" s="333"/>
      <c r="ERU131" s="333"/>
      <c r="ERV131" s="333"/>
      <c r="ERW131" s="333"/>
      <c r="ERX131" s="333"/>
      <c r="ERY131" s="333"/>
      <c r="ERZ131" s="333"/>
      <c r="ESA131" s="333"/>
      <c r="ESB131" s="333"/>
      <c r="ESC131" s="333"/>
      <c r="ESD131" s="333"/>
      <c r="ESE131" s="333"/>
      <c r="ESF131" s="333"/>
      <c r="ESG131" s="333"/>
      <c r="ESH131" s="333"/>
      <c r="ESI131" s="333"/>
      <c r="ESJ131" s="333"/>
      <c r="ESK131" s="333"/>
      <c r="ESL131" s="333"/>
      <c r="ESM131" s="333"/>
      <c r="ESN131" s="333"/>
      <c r="ESO131" s="333"/>
      <c r="ESP131" s="333"/>
      <c r="ESQ131" s="333"/>
      <c r="ESR131" s="333"/>
      <c r="ESS131" s="333"/>
      <c r="EST131" s="333"/>
      <c r="ESU131" s="333"/>
      <c r="ESV131" s="333"/>
      <c r="ESW131" s="333"/>
      <c r="ESX131" s="333"/>
      <c r="ESY131" s="333"/>
      <c r="ESZ131" s="333"/>
      <c r="ETA131" s="333"/>
      <c r="ETB131" s="333"/>
      <c r="ETC131" s="333"/>
      <c r="ETD131" s="333"/>
      <c r="ETE131" s="333"/>
      <c r="ETF131" s="333"/>
      <c r="ETG131" s="333"/>
      <c r="ETH131" s="333"/>
      <c r="ETI131" s="333"/>
      <c r="ETJ131" s="333"/>
      <c r="ETK131" s="333"/>
      <c r="ETL131" s="333"/>
      <c r="ETM131" s="333"/>
      <c r="ETN131" s="333"/>
      <c r="ETO131" s="333"/>
      <c r="ETP131" s="333"/>
      <c r="ETQ131" s="333"/>
      <c r="ETR131" s="333"/>
      <c r="ETS131" s="333"/>
      <c r="ETT131" s="333"/>
      <c r="ETU131" s="333"/>
      <c r="ETV131" s="333"/>
      <c r="ETW131" s="333"/>
      <c r="ETX131" s="333"/>
      <c r="ETY131" s="333"/>
      <c r="ETZ131" s="333"/>
      <c r="EUA131" s="333"/>
      <c r="EUB131" s="333"/>
      <c r="EUC131" s="333"/>
      <c r="EUD131" s="333"/>
      <c r="EUE131" s="333"/>
      <c r="EUF131" s="333"/>
      <c r="EUG131" s="333"/>
      <c r="EUH131" s="333"/>
      <c r="EUI131" s="333"/>
      <c r="EUJ131" s="333"/>
      <c r="EUK131" s="333"/>
      <c r="EUL131" s="333"/>
      <c r="EUM131" s="333"/>
      <c r="EUN131" s="333"/>
      <c r="EUO131" s="333"/>
      <c r="EUP131" s="333"/>
      <c r="EUQ131" s="333"/>
      <c r="EUR131" s="333"/>
      <c r="EUS131" s="333"/>
      <c r="EUT131" s="333"/>
      <c r="EUU131" s="333"/>
      <c r="EUV131" s="333"/>
      <c r="EUW131" s="333"/>
      <c r="EUX131" s="333"/>
      <c r="EUY131" s="333"/>
      <c r="EUZ131" s="333"/>
      <c r="EVA131" s="333"/>
      <c r="EVB131" s="333"/>
      <c r="EVC131" s="333"/>
      <c r="EVD131" s="333"/>
      <c r="EVE131" s="333"/>
      <c r="EVF131" s="333"/>
      <c r="EVG131" s="333"/>
      <c r="EVH131" s="333"/>
      <c r="EVI131" s="333"/>
      <c r="EVJ131" s="333"/>
      <c r="EVK131" s="333"/>
      <c r="EVL131" s="333"/>
      <c r="EVM131" s="333"/>
      <c r="EVN131" s="333"/>
      <c r="EVO131" s="333"/>
      <c r="EVP131" s="333"/>
      <c r="EVQ131" s="333"/>
      <c r="EVR131" s="333"/>
      <c r="EVS131" s="333"/>
      <c r="EVT131" s="333"/>
      <c r="EVU131" s="333"/>
      <c r="EVV131" s="333"/>
      <c r="EVW131" s="333"/>
      <c r="EVX131" s="333"/>
      <c r="EVY131" s="333"/>
      <c r="EVZ131" s="333"/>
      <c r="EWA131" s="333"/>
      <c r="EWB131" s="333"/>
      <c r="EWC131" s="333"/>
      <c r="EWD131" s="333"/>
      <c r="EWE131" s="333"/>
      <c r="EWF131" s="333"/>
      <c r="EWG131" s="333"/>
      <c r="EWH131" s="333"/>
      <c r="EWI131" s="333"/>
      <c r="EWJ131" s="333"/>
      <c r="EWK131" s="333"/>
      <c r="EWL131" s="333"/>
      <c r="EWM131" s="333"/>
      <c r="EWN131" s="333"/>
      <c r="EWO131" s="333"/>
      <c r="EWP131" s="333"/>
      <c r="EWQ131" s="333"/>
      <c r="EWR131" s="333"/>
      <c r="EWS131" s="333"/>
      <c r="EWT131" s="333"/>
      <c r="EWU131" s="333"/>
      <c r="EWV131" s="333"/>
      <c r="EWW131" s="333"/>
      <c r="EWX131" s="333"/>
      <c r="EWY131" s="333"/>
      <c r="EWZ131" s="333"/>
      <c r="EXA131" s="333"/>
      <c r="EXB131" s="333"/>
      <c r="EXC131" s="333"/>
      <c r="EXD131" s="333"/>
      <c r="EXE131" s="333"/>
      <c r="EXF131" s="333"/>
      <c r="EXG131" s="333"/>
      <c r="EXH131" s="333"/>
      <c r="EXI131" s="333"/>
      <c r="EXJ131" s="333"/>
      <c r="EXK131" s="333"/>
      <c r="EXL131" s="333"/>
      <c r="EXM131" s="333"/>
      <c r="EXN131" s="333"/>
      <c r="EXO131" s="333"/>
      <c r="EXP131" s="333"/>
      <c r="EXQ131" s="333"/>
      <c r="EXR131" s="333"/>
      <c r="EXS131" s="333"/>
      <c r="EXT131" s="333"/>
      <c r="EXU131" s="333"/>
      <c r="EXV131" s="333"/>
      <c r="EXW131" s="333"/>
      <c r="EXX131" s="333"/>
      <c r="EXY131" s="333"/>
      <c r="EXZ131" s="333"/>
      <c r="EYA131" s="333"/>
      <c r="EYB131" s="333"/>
      <c r="EYC131" s="333"/>
      <c r="EYD131" s="333"/>
      <c r="EYE131" s="333"/>
      <c r="EYF131" s="333"/>
      <c r="EYG131" s="333"/>
      <c r="EYH131" s="333"/>
      <c r="EYI131" s="333"/>
      <c r="EYJ131" s="333"/>
      <c r="EYK131" s="333"/>
      <c r="EYL131" s="333"/>
      <c r="EYM131" s="333"/>
      <c r="EYN131" s="333"/>
      <c r="EYO131" s="333"/>
      <c r="EYP131" s="333"/>
      <c r="EYQ131" s="333"/>
      <c r="EYR131" s="333"/>
      <c r="EYS131" s="333"/>
      <c r="EYT131" s="333"/>
      <c r="EYU131" s="333"/>
      <c r="EYV131" s="333"/>
      <c r="EYW131" s="333"/>
      <c r="EYX131" s="333"/>
      <c r="EYY131" s="333"/>
      <c r="EYZ131" s="333"/>
      <c r="EZA131" s="333"/>
      <c r="EZB131" s="333"/>
      <c r="EZC131" s="333"/>
      <c r="EZD131" s="333"/>
      <c r="EZE131" s="333"/>
      <c r="EZF131" s="333"/>
      <c r="EZG131" s="333"/>
      <c r="EZH131" s="333"/>
      <c r="EZI131" s="333"/>
      <c r="EZJ131" s="333"/>
      <c r="EZK131" s="333"/>
      <c r="EZL131" s="333"/>
      <c r="EZM131" s="333"/>
      <c r="EZN131" s="333"/>
      <c r="EZO131" s="333"/>
      <c r="EZP131" s="333"/>
      <c r="EZQ131" s="333"/>
      <c r="EZR131" s="333"/>
      <c r="EZS131" s="333"/>
      <c r="EZT131" s="333"/>
      <c r="EZU131" s="333"/>
      <c r="EZV131" s="333"/>
      <c r="EZW131" s="333"/>
      <c r="EZX131" s="333"/>
      <c r="EZY131" s="333"/>
      <c r="EZZ131" s="333"/>
      <c r="FAA131" s="333"/>
      <c r="FAB131" s="333"/>
      <c r="FAC131" s="333"/>
      <c r="FAD131" s="333"/>
      <c r="FAE131" s="333"/>
      <c r="FAF131" s="333"/>
      <c r="FAG131" s="333"/>
      <c r="FAH131" s="333"/>
      <c r="FAI131" s="333"/>
      <c r="FAJ131" s="333"/>
      <c r="FAK131" s="333"/>
      <c r="FAL131" s="333"/>
      <c r="FAM131" s="333"/>
      <c r="FAN131" s="333"/>
      <c r="FAO131" s="333"/>
      <c r="FAP131" s="333"/>
      <c r="FAQ131" s="333"/>
      <c r="FAR131" s="333"/>
      <c r="FAS131" s="333"/>
      <c r="FAT131" s="333"/>
      <c r="FAU131" s="333"/>
      <c r="FAV131" s="333"/>
      <c r="FAW131" s="333"/>
      <c r="FAX131" s="333"/>
      <c r="FAY131" s="333"/>
      <c r="FAZ131" s="333"/>
      <c r="FBA131" s="333"/>
      <c r="FBB131" s="333"/>
      <c r="FBC131" s="333"/>
      <c r="FBD131" s="333"/>
      <c r="FBE131" s="333"/>
      <c r="FBF131" s="333"/>
      <c r="FBG131" s="333"/>
      <c r="FBH131" s="333"/>
      <c r="FBI131" s="333"/>
      <c r="FBJ131" s="333"/>
      <c r="FBK131" s="333"/>
      <c r="FBL131" s="333"/>
      <c r="FBM131" s="333"/>
      <c r="FBN131" s="333"/>
      <c r="FBO131" s="333"/>
      <c r="FBP131" s="333"/>
      <c r="FBQ131" s="333"/>
      <c r="FBR131" s="333"/>
      <c r="FBS131" s="333"/>
      <c r="FBT131" s="333"/>
      <c r="FBU131" s="333"/>
      <c r="FBV131" s="333"/>
      <c r="FBW131" s="333"/>
      <c r="FBX131" s="333"/>
      <c r="FBY131" s="333"/>
      <c r="FBZ131" s="333"/>
      <c r="FCA131" s="333"/>
      <c r="FCB131" s="333"/>
      <c r="FCC131" s="333"/>
      <c r="FCD131" s="333"/>
      <c r="FCE131" s="333"/>
      <c r="FCF131" s="333"/>
      <c r="FCG131" s="333"/>
      <c r="FCH131" s="333"/>
      <c r="FCI131" s="333"/>
      <c r="FCJ131" s="333"/>
      <c r="FCK131" s="333"/>
      <c r="FCL131" s="333"/>
      <c r="FCM131" s="333"/>
      <c r="FCN131" s="333"/>
      <c r="FCO131" s="333"/>
      <c r="FCP131" s="333"/>
      <c r="FCQ131" s="333"/>
      <c r="FCR131" s="333"/>
      <c r="FCS131" s="333"/>
      <c r="FCT131" s="333"/>
      <c r="FCU131" s="333"/>
      <c r="FCV131" s="333"/>
      <c r="FCW131" s="333"/>
      <c r="FCX131" s="333"/>
      <c r="FCY131" s="333"/>
      <c r="FCZ131" s="333"/>
      <c r="FDA131" s="333"/>
      <c r="FDB131" s="333"/>
      <c r="FDC131" s="333"/>
      <c r="FDD131" s="333"/>
      <c r="FDE131" s="333"/>
      <c r="FDF131" s="333"/>
      <c r="FDG131" s="333"/>
      <c r="FDH131" s="333"/>
      <c r="FDI131" s="333"/>
      <c r="FDJ131" s="333"/>
      <c r="FDK131" s="333"/>
      <c r="FDL131" s="333"/>
      <c r="FDM131" s="333"/>
      <c r="FDN131" s="333"/>
      <c r="FDO131" s="333"/>
      <c r="FDP131" s="333"/>
      <c r="FDQ131" s="333"/>
      <c r="FDR131" s="333"/>
      <c r="FDS131" s="333"/>
      <c r="FDT131" s="333"/>
      <c r="FDU131" s="333"/>
      <c r="FDV131" s="333"/>
      <c r="FDW131" s="333"/>
      <c r="FDX131" s="333"/>
      <c r="FDY131" s="333"/>
      <c r="FDZ131" s="333"/>
      <c r="FEA131" s="333"/>
      <c r="FEB131" s="333"/>
      <c r="FEC131" s="333"/>
      <c r="FED131" s="333"/>
      <c r="FEE131" s="333"/>
      <c r="FEF131" s="333"/>
      <c r="FEG131" s="333"/>
      <c r="FEH131" s="333"/>
      <c r="FEI131" s="333"/>
      <c r="FEJ131" s="333"/>
      <c r="FEK131" s="333"/>
      <c r="FEL131" s="333"/>
      <c r="FEM131" s="333"/>
      <c r="FEN131" s="333"/>
      <c r="FEO131" s="333"/>
      <c r="FEP131" s="333"/>
      <c r="FEQ131" s="333"/>
      <c r="FER131" s="333"/>
      <c r="FES131" s="333"/>
      <c r="FET131" s="333"/>
      <c r="FEU131" s="333"/>
      <c r="FEV131" s="333"/>
      <c r="FEW131" s="333"/>
      <c r="FEX131" s="333"/>
      <c r="FEY131" s="333"/>
      <c r="FEZ131" s="333"/>
      <c r="FFA131" s="333"/>
      <c r="FFB131" s="333"/>
      <c r="FFC131" s="333"/>
      <c r="FFD131" s="333"/>
      <c r="FFE131" s="333"/>
      <c r="FFF131" s="333"/>
      <c r="FFG131" s="333"/>
      <c r="FFH131" s="333"/>
      <c r="FFI131" s="333"/>
      <c r="FFJ131" s="333"/>
      <c r="FFK131" s="333"/>
      <c r="FFL131" s="333"/>
      <c r="FFM131" s="333"/>
      <c r="FFN131" s="333"/>
      <c r="FFO131" s="333"/>
      <c r="FFP131" s="333"/>
      <c r="FFQ131" s="333"/>
      <c r="FFR131" s="333"/>
      <c r="FFS131" s="333"/>
      <c r="FFT131" s="333"/>
      <c r="FFU131" s="333"/>
      <c r="FFV131" s="333"/>
      <c r="FFW131" s="333"/>
      <c r="FFX131" s="333"/>
      <c r="FFY131" s="333"/>
      <c r="FFZ131" s="333"/>
      <c r="FGA131" s="333"/>
      <c r="FGB131" s="333"/>
      <c r="FGC131" s="333"/>
      <c r="FGD131" s="333"/>
      <c r="FGE131" s="333"/>
      <c r="FGF131" s="333"/>
      <c r="FGG131" s="333"/>
      <c r="FGH131" s="333"/>
      <c r="FGI131" s="333"/>
      <c r="FGJ131" s="333"/>
      <c r="FGK131" s="333"/>
      <c r="FGL131" s="333"/>
      <c r="FGM131" s="333"/>
      <c r="FGN131" s="333"/>
      <c r="FGO131" s="333"/>
      <c r="FGP131" s="333"/>
      <c r="FGQ131" s="333"/>
      <c r="FGR131" s="333"/>
      <c r="FGS131" s="333"/>
      <c r="FGT131" s="333"/>
      <c r="FGU131" s="333"/>
      <c r="FGV131" s="333"/>
      <c r="FGW131" s="333"/>
      <c r="FGX131" s="333"/>
      <c r="FGY131" s="333"/>
      <c r="FGZ131" s="333"/>
      <c r="FHA131" s="333"/>
      <c r="FHB131" s="333"/>
      <c r="FHC131" s="333"/>
      <c r="FHD131" s="333"/>
      <c r="FHE131" s="333"/>
      <c r="FHF131" s="333"/>
      <c r="FHG131" s="333"/>
      <c r="FHH131" s="333"/>
      <c r="FHI131" s="333"/>
      <c r="FHJ131" s="333"/>
      <c r="FHK131" s="333"/>
      <c r="FHL131" s="333"/>
      <c r="FHM131" s="333"/>
      <c r="FHN131" s="333"/>
      <c r="FHO131" s="333"/>
      <c r="FHP131" s="333"/>
      <c r="FHQ131" s="333"/>
      <c r="FHR131" s="333"/>
      <c r="FHS131" s="333"/>
      <c r="FHT131" s="333"/>
      <c r="FHU131" s="333"/>
      <c r="FHV131" s="333"/>
      <c r="FHW131" s="333"/>
      <c r="FHX131" s="333"/>
      <c r="FHY131" s="333"/>
      <c r="FHZ131" s="333"/>
      <c r="FIA131" s="333"/>
      <c r="FIB131" s="333"/>
      <c r="FIC131" s="333"/>
      <c r="FID131" s="333"/>
      <c r="FIE131" s="333"/>
      <c r="FIF131" s="333"/>
      <c r="FIG131" s="333"/>
      <c r="FIH131" s="333"/>
      <c r="FII131" s="333"/>
      <c r="FIJ131" s="333"/>
      <c r="FIK131" s="333"/>
      <c r="FIL131" s="333"/>
      <c r="FIM131" s="333"/>
      <c r="FIN131" s="333"/>
      <c r="FIO131" s="333"/>
      <c r="FIP131" s="333"/>
      <c r="FIQ131" s="333"/>
      <c r="FIR131" s="333"/>
      <c r="FIS131" s="333"/>
      <c r="FIT131" s="333"/>
      <c r="FIU131" s="333"/>
      <c r="FIV131" s="333"/>
      <c r="FIW131" s="333"/>
      <c r="FIX131" s="333"/>
      <c r="FIY131" s="333"/>
      <c r="FIZ131" s="333"/>
      <c r="FJA131" s="333"/>
      <c r="FJB131" s="333"/>
      <c r="FJC131" s="333"/>
      <c r="FJD131" s="333"/>
      <c r="FJE131" s="333"/>
      <c r="FJF131" s="333"/>
      <c r="FJG131" s="333"/>
      <c r="FJH131" s="333"/>
      <c r="FJI131" s="333"/>
      <c r="FJJ131" s="333"/>
      <c r="FJK131" s="333"/>
      <c r="FJL131" s="333"/>
      <c r="FJM131" s="333"/>
      <c r="FJN131" s="333"/>
      <c r="FJO131" s="333"/>
      <c r="FJP131" s="333"/>
      <c r="FJQ131" s="333"/>
      <c r="FJR131" s="333"/>
      <c r="FJS131" s="333"/>
      <c r="FJT131" s="333"/>
      <c r="FJU131" s="333"/>
      <c r="FJV131" s="333"/>
      <c r="FJW131" s="333"/>
      <c r="FJX131" s="333"/>
      <c r="FJY131" s="333"/>
      <c r="FJZ131" s="333"/>
      <c r="FKA131" s="333"/>
      <c r="FKB131" s="333"/>
      <c r="FKC131" s="333"/>
      <c r="FKD131" s="333"/>
      <c r="FKE131" s="333"/>
      <c r="FKF131" s="333"/>
      <c r="FKG131" s="333"/>
      <c r="FKH131" s="333"/>
      <c r="FKI131" s="333"/>
      <c r="FKJ131" s="333"/>
      <c r="FKK131" s="333"/>
      <c r="FKL131" s="333"/>
      <c r="FKM131" s="333"/>
      <c r="FKN131" s="333"/>
      <c r="FKO131" s="333"/>
      <c r="FKP131" s="333"/>
      <c r="FKQ131" s="333"/>
      <c r="FKR131" s="333"/>
      <c r="FKS131" s="333"/>
      <c r="FKT131" s="333"/>
      <c r="FKU131" s="333"/>
      <c r="FKV131" s="333"/>
      <c r="FKW131" s="333"/>
      <c r="FKX131" s="333"/>
      <c r="FKY131" s="333"/>
      <c r="FKZ131" s="333"/>
      <c r="FLA131" s="333"/>
      <c r="FLB131" s="333"/>
      <c r="FLC131" s="333"/>
      <c r="FLD131" s="333"/>
      <c r="FLE131" s="333"/>
      <c r="FLF131" s="333"/>
      <c r="FLG131" s="333"/>
      <c r="FLH131" s="333"/>
      <c r="FLI131" s="333"/>
      <c r="FLJ131" s="333"/>
      <c r="FLK131" s="333"/>
      <c r="FLL131" s="333"/>
      <c r="FLM131" s="333"/>
      <c r="FLN131" s="333"/>
      <c r="FLO131" s="333"/>
      <c r="FLP131" s="333"/>
      <c r="FLQ131" s="333"/>
      <c r="FLR131" s="333"/>
      <c r="FLS131" s="333"/>
      <c r="FLT131" s="333"/>
      <c r="FLU131" s="333"/>
      <c r="FLV131" s="333"/>
      <c r="FLW131" s="333"/>
      <c r="FLX131" s="333"/>
      <c r="FLY131" s="333"/>
      <c r="FLZ131" s="333"/>
      <c r="FMA131" s="333"/>
      <c r="FMB131" s="333"/>
      <c r="FMC131" s="333"/>
      <c r="FMD131" s="333"/>
      <c r="FME131" s="333"/>
      <c r="FMF131" s="333"/>
      <c r="FMG131" s="333"/>
      <c r="FMH131" s="333"/>
      <c r="FMI131" s="333"/>
      <c r="FMJ131" s="333"/>
      <c r="FMK131" s="333"/>
      <c r="FML131" s="333"/>
      <c r="FMM131" s="333"/>
      <c r="FMN131" s="333"/>
      <c r="FMO131" s="333"/>
      <c r="FMP131" s="333"/>
      <c r="FMQ131" s="333"/>
      <c r="FMR131" s="333"/>
      <c r="FMS131" s="333"/>
      <c r="FMT131" s="333"/>
      <c r="FMU131" s="333"/>
      <c r="FMV131" s="333"/>
      <c r="FMW131" s="333"/>
      <c r="FMX131" s="333"/>
      <c r="FMY131" s="333"/>
      <c r="FMZ131" s="333"/>
      <c r="FNA131" s="333"/>
      <c r="FNB131" s="333"/>
      <c r="FNC131" s="333"/>
      <c r="FND131" s="333"/>
      <c r="FNE131" s="333"/>
      <c r="FNF131" s="333"/>
      <c r="FNG131" s="333"/>
      <c r="FNH131" s="333"/>
      <c r="FNI131" s="333"/>
      <c r="FNJ131" s="333"/>
      <c r="FNK131" s="333"/>
      <c r="FNL131" s="333"/>
      <c r="FNM131" s="333"/>
      <c r="FNN131" s="333"/>
      <c r="FNO131" s="333"/>
      <c r="FNP131" s="333"/>
      <c r="FNQ131" s="333"/>
      <c r="FNR131" s="333"/>
      <c r="FNS131" s="333"/>
      <c r="FNT131" s="333"/>
      <c r="FNU131" s="333"/>
      <c r="FNV131" s="333"/>
      <c r="FNW131" s="333"/>
      <c r="FNX131" s="333"/>
      <c r="FNY131" s="333"/>
      <c r="FNZ131" s="333"/>
      <c r="FOA131" s="333"/>
      <c r="FOB131" s="333"/>
      <c r="FOC131" s="333"/>
      <c r="FOD131" s="333"/>
      <c r="FOE131" s="333"/>
      <c r="FOF131" s="333"/>
      <c r="FOG131" s="333"/>
      <c r="FOH131" s="333"/>
      <c r="FOI131" s="333"/>
      <c r="FOJ131" s="333"/>
      <c r="FOK131" s="333"/>
      <c r="FOL131" s="333"/>
      <c r="FOM131" s="333"/>
      <c r="FON131" s="333"/>
      <c r="FOO131" s="333"/>
      <c r="FOP131" s="333"/>
      <c r="FOQ131" s="333"/>
      <c r="FOR131" s="333"/>
      <c r="FOS131" s="333"/>
      <c r="FOT131" s="333"/>
      <c r="FOU131" s="333"/>
      <c r="FOV131" s="333"/>
      <c r="FOW131" s="333"/>
      <c r="FOX131" s="333"/>
      <c r="FOY131" s="333"/>
      <c r="FOZ131" s="333"/>
      <c r="FPA131" s="333"/>
      <c r="FPB131" s="333"/>
      <c r="FPC131" s="333"/>
      <c r="FPD131" s="333"/>
      <c r="FPE131" s="333"/>
      <c r="FPF131" s="333"/>
      <c r="FPG131" s="333"/>
      <c r="FPH131" s="333"/>
      <c r="FPI131" s="333"/>
      <c r="FPJ131" s="333"/>
      <c r="FPK131" s="333"/>
      <c r="FPL131" s="333"/>
      <c r="FPM131" s="333"/>
      <c r="FPN131" s="333"/>
      <c r="FPO131" s="333"/>
      <c r="FPP131" s="333"/>
      <c r="FPQ131" s="333"/>
      <c r="FPR131" s="333"/>
      <c r="FPS131" s="333"/>
      <c r="FPT131" s="333"/>
      <c r="FPU131" s="333"/>
      <c r="FPV131" s="333"/>
      <c r="FPW131" s="333"/>
      <c r="FPX131" s="333"/>
      <c r="FPY131" s="333"/>
      <c r="FPZ131" s="333"/>
      <c r="FQA131" s="333"/>
      <c r="FQB131" s="333"/>
      <c r="FQC131" s="333"/>
      <c r="FQD131" s="333"/>
      <c r="FQE131" s="333"/>
      <c r="FQF131" s="333"/>
      <c r="FQG131" s="333"/>
      <c r="FQH131" s="333"/>
      <c r="FQI131" s="333"/>
      <c r="FQJ131" s="333"/>
      <c r="FQK131" s="333"/>
      <c r="FQL131" s="333"/>
      <c r="FQM131" s="333"/>
      <c r="FQN131" s="333"/>
      <c r="FQO131" s="333"/>
      <c r="FQP131" s="333"/>
      <c r="FQQ131" s="333"/>
      <c r="FQR131" s="333"/>
      <c r="FQS131" s="333"/>
      <c r="FQT131" s="333"/>
      <c r="FQU131" s="333"/>
      <c r="FQV131" s="333"/>
      <c r="FQW131" s="333"/>
      <c r="FQX131" s="333"/>
      <c r="FQY131" s="333"/>
      <c r="FQZ131" s="333"/>
      <c r="FRA131" s="333"/>
      <c r="FRB131" s="333"/>
      <c r="FRC131" s="333"/>
      <c r="FRD131" s="333"/>
      <c r="FRE131" s="333"/>
      <c r="FRF131" s="333"/>
      <c r="FRG131" s="333"/>
      <c r="FRH131" s="333"/>
      <c r="FRI131" s="333"/>
      <c r="FRJ131" s="333"/>
      <c r="FRK131" s="333"/>
      <c r="FRL131" s="333"/>
      <c r="FRM131" s="333"/>
      <c r="FRN131" s="333"/>
      <c r="FRO131" s="333"/>
      <c r="FRP131" s="333"/>
      <c r="FRQ131" s="333"/>
      <c r="FRR131" s="333"/>
      <c r="FRS131" s="333"/>
      <c r="FRT131" s="333"/>
      <c r="FRU131" s="333"/>
      <c r="FRV131" s="333"/>
      <c r="FRW131" s="333"/>
      <c r="FRX131" s="333"/>
      <c r="FRY131" s="333"/>
      <c r="FRZ131" s="333"/>
      <c r="FSA131" s="333"/>
      <c r="FSB131" s="333"/>
      <c r="FSC131" s="333"/>
      <c r="FSD131" s="333"/>
      <c r="FSE131" s="333"/>
      <c r="FSF131" s="333"/>
      <c r="FSG131" s="333"/>
      <c r="FSH131" s="333"/>
      <c r="FSI131" s="333"/>
      <c r="FSJ131" s="333"/>
      <c r="FSK131" s="333"/>
      <c r="FSL131" s="333"/>
      <c r="FSM131" s="333"/>
      <c r="FSN131" s="333"/>
      <c r="FSO131" s="333"/>
      <c r="FSP131" s="333"/>
      <c r="FSQ131" s="333"/>
      <c r="FSR131" s="333"/>
      <c r="FSS131" s="333"/>
      <c r="FST131" s="333"/>
      <c r="FSU131" s="333"/>
      <c r="FSV131" s="333"/>
      <c r="FSW131" s="333"/>
      <c r="FSX131" s="333"/>
      <c r="FSY131" s="333"/>
      <c r="FSZ131" s="333"/>
      <c r="FTA131" s="333"/>
      <c r="FTB131" s="333"/>
      <c r="FTC131" s="333"/>
      <c r="FTD131" s="333"/>
      <c r="FTE131" s="333"/>
      <c r="FTF131" s="333"/>
      <c r="FTG131" s="333"/>
      <c r="FTH131" s="333"/>
      <c r="FTI131" s="333"/>
      <c r="FTJ131" s="333"/>
      <c r="FTK131" s="333"/>
      <c r="FTL131" s="333"/>
      <c r="FTM131" s="333"/>
      <c r="FTN131" s="333"/>
      <c r="FTO131" s="333"/>
      <c r="FTP131" s="333"/>
      <c r="FTQ131" s="333"/>
      <c r="FTR131" s="333"/>
      <c r="FTS131" s="333"/>
      <c r="FTT131" s="333"/>
      <c r="FTU131" s="333"/>
      <c r="FTV131" s="333"/>
      <c r="FTW131" s="333"/>
      <c r="FTX131" s="333"/>
      <c r="FTY131" s="333"/>
      <c r="FTZ131" s="333"/>
      <c r="FUA131" s="333"/>
      <c r="FUB131" s="333"/>
      <c r="FUC131" s="333"/>
      <c r="FUD131" s="333"/>
      <c r="FUE131" s="333"/>
      <c r="FUF131" s="333"/>
      <c r="FUG131" s="333"/>
      <c r="FUH131" s="333"/>
      <c r="FUI131" s="333"/>
      <c r="FUJ131" s="333"/>
      <c r="FUK131" s="333"/>
      <c r="FUL131" s="333"/>
      <c r="FUM131" s="333"/>
      <c r="FUN131" s="333"/>
      <c r="FUO131" s="333"/>
      <c r="FUP131" s="333"/>
      <c r="FUQ131" s="333"/>
      <c r="FUR131" s="333"/>
      <c r="FUS131" s="333"/>
      <c r="FUT131" s="333"/>
      <c r="FUU131" s="333"/>
      <c r="FUV131" s="333"/>
      <c r="FUW131" s="333"/>
      <c r="FUX131" s="333"/>
      <c r="FUY131" s="333"/>
      <c r="FUZ131" s="333"/>
      <c r="FVA131" s="333"/>
      <c r="FVB131" s="333"/>
      <c r="FVC131" s="333"/>
      <c r="FVD131" s="333"/>
      <c r="FVE131" s="333"/>
      <c r="FVF131" s="333"/>
      <c r="FVG131" s="333"/>
      <c r="FVH131" s="333"/>
      <c r="FVI131" s="333"/>
      <c r="FVJ131" s="333"/>
      <c r="FVK131" s="333"/>
      <c r="FVL131" s="333"/>
      <c r="FVM131" s="333"/>
      <c r="FVN131" s="333"/>
      <c r="FVO131" s="333"/>
      <c r="FVP131" s="333"/>
      <c r="FVQ131" s="333"/>
      <c r="FVR131" s="333"/>
      <c r="FVS131" s="333"/>
      <c r="FVT131" s="333"/>
      <c r="FVU131" s="333"/>
      <c r="FVV131" s="333"/>
      <c r="FVW131" s="333"/>
      <c r="FVX131" s="333"/>
      <c r="FVY131" s="333"/>
      <c r="FVZ131" s="333"/>
      <c r="FWA131" s="333"/>
      <c r="FWB131" s="333"/>
      <c r="FWC131" s="333"/>
      <c r="FWD131" s="333"/>
      <c r="FWE131" s="333"/>
      <c r="FWF131" s="333"/>
      <c r="FWG131" s="333"/>
      <c r="FWH131" s="333"/>
      <c r="FWI131" s="333"/>
      <c r="FWJ131" s="333"/>
      <c r="FWK131" s="333"/>
      <c r="FWL131" s="333"/>
      <c r="FWM131" s="333"/>
      <c r="FWN131" s="333"/>
      <c r="FWO131" s="333"/>
      <c r="FWP131" s="333"/>
      <c r="FWQ131" s="333"/>
      <c r="FWR131" s="333"/>
      <c r="FWS131" s="333"/>
      <c r="FWT131" s="333"/>
      <c r="FWU131" s="333"/>
      <c r="FWV131" s="333"/>
      <c r="FWW131" s="333"/>
      <c r="FWX131" s="333"/>
      <c r="FWY131" s="333"/>
      <c r="FWZ131" s="333"/>
      <c r="FXA131" s="333"/>
      <c r="FXB131" s="333"/>
      <c r="FXC131" s="333"/>
      <c r="FXD131" s="333"/>
      <c r="FXE131" s="333"/>
      <c r="FXF131" s="333"/>
      <c r="FXG131" s="333"/>
      <c r="FXH131" s="333"/>
      <c r="FXI131" s="333"/>
      <c r="FXJ131" s="333"/>
      <c r="FXK131" s="333"/>
      <c r="FXL131" s="333"/>
      <c r="FXM131" s="333"/>
      <c r="FXN131" s="333"/>
      <c r="FXO131" s="333"/>
      <c r="FXP131" s="333"/>
      <c r="FXQ131" s="333"/>
      <c r="FXR131" s="333"/>
      <c r="FXS131" s="333"/>
      <c r="FXT131" s="333"/>
      <c r="FXU131" s="333"/>
      <c r="FXV131" s="333"/>
      <c r="FXW131" s="333"/>
      <c r="FXX131" s="333"/>
      <c r="FXY131" s="333"/>
      <c r="FXZ131" s="333"/>
      <c r="FYA131" s="333"/>
      <c r="FYB131" s="333"/>
      <c r="FYC131" s="333"/>
      <c r="FYD131" s="333"/>
      <c r="FYE131" s="333"/>
      <c r="FYF131" s="333"/>
      <c r="FYG131" s="333"/>
      <c r="FYH131" s="333"/>
      <c r="FYI131" s="333"/>
      <c r="FYJ131" s="333"/>
      <c r="FYK131" s="333"/>
      <c r="FYL131" s="333"/>
      <c r="FYM131" s="333"/>
      <c r="FYN131" s="333"/>
      <c r="FYO131" s="333"/>
      <c r="FYP131" s="333"/>
      <c r="FYQ131" s="333"/>
      <c r="FYR131" s="333"/>
      <c r="FYS131" s="333"/>
      <c r="FYT131" s="333"/>
      <c r="FYU131" s="333"/>
      <c r="FYV131" s="333"/>
      <c r="FYW131" s="333"/>
      <c r="FYX131" s="333"/>
      <c r="FYY131" s="333"/>
      <c r="FYZ131" s="333"/>
      <c r="FZA131" s="333"/>
      <c r="FZB131" s="333"/>
      <c r="FZC131" s="333"/>
      <c r="FZD131" s="333"/>
      <c r="FZE131" s="333"/>
      <c r="FZF131" s="333"/>
      <c r="FZG131" s="333"/>
      <c r="FZH131" s="333"/>
      <c r="FZI131" s="333"/>
      <c r="FZJ131" s="333"/>
      <c r="FZK131" s="333"/>
      <c r="FZL131" s="333"/>
      <c r="FZM131" s="333"/>
      <c r="FZN131" s="333"/>
      <c r="FZO131" s="333"/>
      <c r="FZP131" s="333"/>
      <c r="FZQ131" s="333"/>
      <c r="FZR131" s="333"/>
      <c r="FZS131" s="333"/>
      <c r="FZT131" s="333"/>
      <c r="FZU131" s="333"/>
      <c r="FZV131" s="333"/>
      <c r="FZW131" s="333"/>
      <c r="FZX131" s="333"/>
      <c r="FZY131" s="333"/>
      <c r="FZZ131" s="333"/>
      <c r="GAA131" s="333"/>
      <c r="GAB131" s="333"/>
      <c r="GAC131" s="333"/>
      <c r="GAD131" s="333"/>
      <c r="GAE131" s="333"/>
      <c r="GAF131" s="333"/>
      <c r="GAG131" s="333"/>
      <c r="GAH131" s="333"/>
      <c r="GAI131" s="333"/>
      <c r="GAJ131" s="333"/>
      <c r="GAK131" s="333"/>
      <c r="GAL131" s="333"/>
      <c r="GAM131" s="333"/>
      <c r="GAN131" s="333"/>
      <c r="GAO131" s="333"/>
      <c r="GAP131" s="333"/>
      <c r="GAQ131" s="333"/>
      <c r="GAR131" s="333"/>
      <c r="GAS131" s="333"/>
      <c r="GAT131" s="333"/>
      <c r="GAU131" s="333"/>
      <c r="GAV131" s="333"/>
      <c r="GAW131" s="333"/>
      <c r="GAX131" s="333"/>
      <c r="GAY131" s="333"/>
      <c r="GAZ131" s="333"/>
      <c r="GBA131" s="333"/>
      <c r="GBB131" s="333"/>
      <c r="GBC131" s="333"/>
      <c r="GBD131" s="333"/>
      <c r="GBE131" s="333"/>
      <c r="GBF131" s="333"/>
      <c r="GBG131" s="333"/>
      <c r="GBH131" s="333"/>
      <c r="GBI131" s="333"/>
      <c r="GBJ131" s="333"/>
      <c r="GBK131" s="333"/>
      <c r="GBL131" s="333"/>
      <c r="GBM131" s="333"/>
      <c r="GBN131" s="333"/>
      <c r="GBO131" s="333"/>
      <c r="GBP131" s="333"/>
      <c r="GBQ131" s="333"/>
      <c r="GBR131" s="333"/>
      <c r="GBS131" s="333"/>
      <c r="GBT131" s="333"/>
      <c r="GBU131" s="333"/>
      <c r="GBV131" s="333"/>
      <c r="GBW131" s="333"/>
      <c r="GBX131" s="333"/>
      <c r="GBY131" s="333"/>
      <c r="GBZ131" s="333"/>
      <c r="GCA131" s="333"/>
      <c r="GCB131" s="333"/>
      <c r="GCC131" s="333"/>
      <c r="GCD131" s="333"/>
      <c r="GCE131" s="333"/>
      <c r="GCF131" s="333"/>
      <c r="GCG131" s="333"/>
      <c r="GCH131" s="333"/>
      <c r="GCI131" s="333"/>
      <c r="GCJ131" s="333"/>
      <c r="GCK131" s="333"/>
      <c r="GCL131" s="333"/>
      <c r="GCM131" s="333"/>
      <c r="GCN131" s="333"/>
      <c r="GCO131" s="333"/>
      <c r="GCP131" s="333"/>
      <c r="GCQ131" s="333"/>
      <c r="GCR131" s="333"/>
      <c r="GCS131" s="333"/>
      <c r="GCT131" s="333"/>
      <c r="GCU131" s="333"/>
      <c r="GCV131" s="333"/>
      <c r="GCW131" s="333"/>
      <c r="GCX131" s="333"/>
      <c r="GCY131" s="333"/>
      <c r="GCZ131" s="333"/>
      <c r="GDA131" s="333"/>
      <c r="GDB131" s="333"/>
      <c r="GDC131" s="333"/>
      <c r="GDD131" s="333"/>
      <c r="GDE131" s="333"/>
      <c r="GDF131" s="333"/>
      <c r="GDG131" s="333"/>
      <c r="GDH131" s="333"/>
      <c r="GDI131" s="333"/>
      <c r="GDJ131" s="333"/>
      <c r="GDK131" s="333"/>
      <c r="GDL131" s="333"/>
      <c r="GDM131" s="333"/>
      <c r="GDN131" s="333"/>
      <c r="GDO131" s="333"/>
      <c r="GDP131" s="333"/>
      <c r="GDQ131" s="333"/>
      <c r="GDR131" s="333"/>
      <c r="GDS131" s="333"/>
      <c r="GDT131" s="333"/>
      <c r="GDU131" s="333"/>
      <c r="GDV131" s="333"/>
      <c r="GDW131" s="333"/>
      <c r="GDX131" s="333"/>
      <c r="GDY131" s="333"/>
      <c r="GDZ131" s="333"/>
      <c r="GEA131" s="333"/>
      <c r="GEB131" s="333"/>
      <c r="GEC131" s="333"/>
      <c r="GED131" s="333"/>
      <c r="GEE131" s="333"/>
      <c r="GEF131" s="333"/>
      <c r="GEG131" s="333"/>
      <c r="GEH131" s="333"/>
      <c r="GEI131" s="333"/>
      <c r="GEJ131" s="333"/>
      <c r="GEK131" s="333"/>
      <c r="GEL131" s="333"/>
      <c r="GEM131" s="333"/>
      <c r="GEN131" s="333"/>
      <c r="GEO131" s="333"/>
      <c r="GEP131" s="333"/>
      <c r="GEQ131" s="333"/>
      <c r="GER131" s="333"/>
      <c r="GES131" s="333"/>
      <c r="GET131" s="333"/>
      <c r="GEU131" s="333"/>
      <c r="GEV131" s="333"/>
      <c r="GEW131" s="333"/>
      <c r="GEX131" s="333"/>
      <c r="GEY131" s="333"/>
      <c r="GEZ131" s="333"/>
      <c r="GFA131" s="333"/>
      <c r="GFB131" s="333"/>
      <c r="GFC131" s="333"/>
      <c r="GFD131" s="333"/>
      <c r="GFE131" s="333"/>
      <c r="GFF131" s="333"/>
      <c r="GFG131" s="333"/>
      <c r="GFH131" s="333"/>
      <c r="GFI131" s="333"/>
      <c r="GFJ131" s="333"/>
      <c r="GFK131" s="333"/>
      <c r="GFL131" s="333"/>
      <c r="GFM131" s="333"/>
      <c r="GFN131" s="333"/>
      <c r="GFO131" s="333"/>
      <c r="GFP131" s="333"/>
      <c r="GFQ131" s="333"/>
      <c r="GFR131" s="333"/>
      <c r="GFS131" s="333"/>
      <c r="GFT131" s="333"/>
      <c r="GFU131" s="333"/>
      <c r="GFV131" s="333"/>
      <c r="GFW131" s="333"/>
      <c r="GFX131" s="333"/>
      <c r="GFY131" s="333"/>
      <c r="GFZ131" s="333"/>
      <c r="GGA131" s="333"/>
      <c r="GGB131" s="333"/>
      <c r="GGC131" s="333"/>
      <c r="GGD131" s="333"/>
      <c r="GGE131" s="333"/>
      <c r="GGF131" s="333"/>
      <c r="GGG131" s="333"/>
      <c r="GGH131" s="333"/>
      <c r="GGI131" s="333"/>
      <c r="GGJ131" s="333"/>
      <c r="GGK131" s="333"/>
      <c r="GGL131" s="333"/>
      <c r="GGM131" s="333"/>
      <c r="GGN131" s="333"/>
      <c r="GGO131" s="333"/>
      <c r="GGP131" s="333"/>
      <c r="GGQ131" s="333"/>
      <c r="GGR131" s="333"/>
      <c r="GGS131" s="333"/>
      <c r="GGT131" s="333"/>
      <c r="GGU131" s="333"/>
      <c r="GGV131" s="333"/>
      <c r="GGW131" s="333"/>
      <c r="GGX131" s="333"/>
      <c r="GGY131" s="333"/>
      <c r="GGZ131" s="333"/>
      <c r="GHA131" s="333"/>
      <c r="GHB131" s="333"/>
      <c r="GHC131" s="333"/>
      <c r="GHD131" s="333"/>
      <c r="GHE131" s="333"/>
      <c r="GHF131" s="333"/>
      <c r="GHG131" s="333"/>
      <c r="GHH131" s="333"/>
      <c r="GHI131" s="333"/>
      <c r="GHJ131" s="333"/>
      <c r="GHK131" s="333"/>
      <c r="GHL131" s="333"/>
      <c r="GHM131" s="333"/>
      <c r="GHN131" s="333"/>
      <c r="GHO131" s="333"/>
      <c r="GHP131" s="333"/>
      <c r="GHQ131" s="333"/>
      <c r="GHR131" s="333"/>
      <c r="GHS131" s="333"/>
      <c r="GHT131" s="333"/>
      <c r="GHU131" s="333"/>
      <c r="GHV131" s="333"/>
      <c r="GHW131" s="333"/>
      <c r="GHX131" s="333"/>
      <c r="GHY131" s="333"/>
      <c r="GHZ131" s="333"/>
      <c r="GIA131" s="333"/>
      <c r="GIB131" s="333"/>
      <c r="GIC131" s="333"/>
      <c r="GID131" s="333"/>
      <c r="GIE131" s="333"/>
      <c r="GIF131" s="333"/>
      <c r="GIG131" s="333"/>
      <c r="GIH131" s="333"/>
      <c r="GII131" s="333"/>
      <c r="GIJ131" s="333"/>
      <c r="GIK131" s="333"/>
      <c r="GIL131" s="333"/>
      <c r="GIM131" s="333"/>
      <c r="GIN131" s="333"/>
      <c r="GIO131" s="333"/>
      <c r="GIP131" s="333"/>
      <c r="GIQ131" s="333"/>
      <c r="GIR131" s="333"/>
      <c r="GIS131" s="333"/>
      <c r="GIT131" s="333"/>
      <c r="GIU131" s="333"/>
      <c r="GIV131" s="333"/>
      <c r="GIW131" s="333"/>
      <c r="GIX131" s="333"/>
      <c r="GIY131" s="333"/>
      <c r="GIZ131" s="333"/>
      <c r="GJA131" s="333"/>
      <c r="GJB131" s="333"/>
      <c r="GJC131" s="333"/>
      <c r="GJD131" s="333"/>
      <c r="GJE131" s="333"/>
      <c r="GJF131" s="333"/>
      <c r="GJG131" s="333"/>
      <c r="GJH131" s="333"/>
      <c r="GJI131" s="333"/>
      <c r="GJJ131" s="333"/>
      <c r="GJK131" s="333"/>
      <c r="GJL131" s="333"/>
      <c r="GJM131" s="333"/>
      <c r="GJN131" s="333"/>
      <c r="GJO131" s="333"/>
      <c r="GJP131" s="333"/>
      <c r="GJQ131" s="333"/>
      <c r="GJR131" s="333"/>
      <c r="GJS131" s="333"/>
      <c r="GJT131" s="333"/>
      <c r="GJU131" s="333"/>
      <c r="GJV131" s="333"/>
      <c r="GJW131" s="333"/>
      <c r="GJX131" s="333"/>
      <c r="GJY131" s="333"/>
      <c r="GJZ131" s="333"/>
      <c r="GKA131" s="333"/>
      <c r="GKB131" s="333"/>
      <c r="GKC131" s="333"/>
      <c r="GKD131" s="333"/>
      <c r="GKE131" s="333"/>
      <c r="GKF131" s="333"/>
      <c r="GKG131" s="333"/>
      <c r="GKH131" s="333"/>
      <c r="GKI131" s="333"/>
      <c r="GKJ131" s="333"/>
      <c r="GKK131" s="333"/>
      <c r="GKL131" s="333"/>
      <c r="GKM131" s="333"/>
      <c r="GKN131" s="333"/>
      <c r="GKO131" s="333"/>
      <c r="GKP131" s="333"/>
      <c r="GKQ131" s="333"/>
      <c r="GKR131" s="333"/>
      <c r="GKS131" s="333"/>
      <c r="GKT131" s="333"/>
      <c r="GKU131" s="333"/>
      <c r="GKV131" s="333"/>
      <c r="GKW131" s="333"/>
      <c r="GKX131" s="333"/>
      <c r="GKY131" s="333"/>
      <c r="GKZ131" s="333"/>
      <c r="GLA131" s="333"/>
      <c r="GLB131" s="333"/>
      <c r="GLC131" s="333"/>
      <c r="GLD131" s="333"/>
      <c r="GLE131" s="333"/>
      <c r="GLF131" s="333"/>
      <c r="GLG131" s="333"/>
      <c r="GLH131" s="333"/>
      <c r="GLI131" s="333"/>
      <c r="GLJ131" s="333"/>
      <c r="GLK131" s="333"/>
      <c r="GLL131" s="333"/>
      <c r="GLM131" s="333"/>
      <c r="GLN131" s="333"/>
      <c r="GLO131" s="333"/>
      <c r="GLP131" s="333"/>
      <c r="GLQ131" s="333"/>
      <c r="GLR131" s="333"/>
      <c r="GLS131" s="333"/>
      <c r="GLT131" s="333"/>
      <c r="GLU131" s="333"/>
      <c r="GLV131" s="333"/>
      <c r="GLW131" s="333"/>
      <c r="GLX131" s="333"/>
      <c r="GLY131" s="333"/>
      <c r="GLZ131" s="333"/>
      <c r="GMA131" s="333"/>
      <c r="GMB131" s="333"/>
      <c r="GMC131" s="333"/>
      <c r="GMD131" s="333"/>
      <c r="GME131" s="333"/>
      <c r="GMF131" s="333"/>
      <c r="GMG131" s="333"/>
      <c r="GMH131" s="333"/>
      <c r="GMI131" s="333"/>
      <c r="GMJ131" s="333"/>
      <c r="GMK131" s="333"/>
      <c r="GML131" s="333"/>
      <c r="GMM131" s="333"/>
      <c r="GMN131" s="333"/>
      <c r="GMO131" s="333"/>
      <c r="GMP131" s="333"/>
      <c r="GMQ131" s="333"/>
      <c r="GMR131" s="333"/>
      <c r="GMS131" s="333"/>
      <c r="GMT131" s="333"/>
      <c r="GMU131" s="333"/>
      <c r="GMV131" s="333"/>
      <c r="GMW131" s="333"/>
      <c r="GMX131" s="333"/>
      <c r="GMY131" s="333"/>
      <c r="GMZ131" s="333"/>
      <c r="GNA131" s="333"/>
      <c r="GNB131" s="333"/>
      <c r="GNC131" s="333"/>
      <c r="GND131" s="333"/>
      <c r="GNE131" s="333"/>
      <c r="GNF131" s="333"/>
      <c r="GNG131" s="333"/>
      <c r="GNH131" s="333"/>
      <c r="GNI131" s="333"/>
      <c r="GNJ131" s="333"/>
      <c r="GNK131" s="333"/>
      <c r="GNL131" s="333"/>
      <c r="GNM131" s="333"/>
      <c r="GNN131" s="333"/>
      <c r="GNO131" s="333"/>
      <c r="GNP131" s="333"/>
      <c r="GNQ131" s="333"/>
      <c r="GNR131" s="333"/>
      <c r="GNS131" s="333"/>
      <c r="GNT131" s="333"/>
      <c r="GNU131" s="333"/>
      <c r="GNV131" s="333"/>
      <c r="GNW131" s="333"/>
      <c r="GNX131" s="333"/>
      <c r="GNY131" s="333"/>
      <c r="GNZ131" s="333"/>
      <c r="GOA131" s="333"/>
      <c r="GOB131" s="333"/>
      <c r="GOC131" s="333"/>
      <c r="GOD131" s="333"/>
      <c r="GOE131" s="333"/>
      <c r="GOF131" s="333"/>
      <c r="GOG131" s="333"/>
      <c r="GOH131" s="333"/>
      <c r="GOI131" s="333"/>
      <c r="GOJ131" s="333"/>
      <c r="GOK131" s="333"/>
      <c r="GOL131" s="333"/>
      <c r="GOM131" s="333"/>
      <c r="GON131" s="333"/>
      <c r="GOO131" s="333"/>
      <c r="GOP131" s="333"/>
      <c r="GOQ131" s="333"/>
      <c r="GOR131" s="333"/>
      <c r="GOS131" s="333"/>
      <c r="GOT131" s="333"/>
      <c r="GOU131" s="333"/>
      <c r="GOV131" s="333"/>
      <c r="GOW131" s="333"/>
      <c r="GOX131" s="333"/>
      <c r="GOY131" s="333"/>
      <c r="GOZ131" s="333"/>
      <c r="GPA131" s="333"/>
      <c r="GPB131" s="333"/>
      <c r="GPC131" s="333"/>
      <c r="GPD131" s="333"/>
      <c r="GPE131" s="333"/>
      <c r="GPF131" s="333"/>
      <c r="GPG131" s="333"/>
      <c r="GPH131" s="333"/>
      <c r="GPI131" s="333"/>
      <c r="GPJ131" s="333"/>
      <c r="GPK131" s="333"/>
      <c r="GPL131" s="333"/>
      <c r="GPM131" s="333"/>
      <c r="GPN131" s="333"/>
      <c r="GPO131" s="333"/>
      <c r="GPP131" s="333"/>
      <c r="GPQ131" s="333"/>
      <c r="GPR131" s="333"/>
      <c r="GPS131" s="333"/>
      <c r="GPT131" s="333"/>
      <c r="GPU131" s="333"/>
      <c r="GPV131" s="333"/>
      <c r="GPW131" s="333"/>
      <c r="GPX131" s="333"/>
      <c r="GPY131" s="333"/>
      <c r="GPZ131" s="333"/>
      <c r="GQA131" s="333"/>
      <c r="GQB131" s="333"/>
      <c r="GQC131" s="333"/>
      <c r="GQD131" s="333"/>
      <c r="GQE131" s="333"/>
      <c r="GQF131" s="333"/>
      <c r="GQG131" s="333"/>
      <c r="GQH131" s="333"/>
      <c r="GQI131" s="333"/>
      <c r="GQJ131" s="333"/>
      <c r="GQK131" s="333"/>
      <c r="GQL131" s="333"/>
      <c r="GQM131" s="333"/>
      <c r="GQN131" s="333"/>
      <c r="GQO131" s="333"/>
      <c r="GQP131" s="333"/>
      <c r="GQQ131" s="333"/>
      <c r="GQR131" s="333"/>
      <c r="GQS131" s="333"/>
      <c r="GQT131" s="333"/>
      <c r="GQU131" s="333"/>
      <c r="GQV131" s="333"/>
      <c r="GQW131" s="333"/>
      <c r="GQX131" s="333"/>
      <c r="GQY131" s="333"/>
      <c r="GQZ131" s="333"/>
      <c r="GRA131" s="333"/>
      <c r="GRB131" s="333"/>
      <c r="GRC131" s="333"/>
      <c r="GRD131" s="333"/>
      <c r="GRE131" s="333"/>
      <c r="GRF131" s="333"/>
      <c r="GRG131" s="333"/>
      <c r="GRH131" s="333"/>
      <c r="GRI131" s="333"/>
      <c r="GRJ131" s="333"/>
      <c r="GRK131" s="333"/>
      <c r="GRL131" s="333"/>
      <c r="GRM131" s="333"/>
      <c r="GRN131" s="333"/>
      <c r="GRO131" s="333"/>
      <c r="GRP131" s="333"/>
      <c r="GRQ131" s="333"/>
      <c r="GRR131" s="333"/>
      <c r="GRS131" s="333"/>
      <c r="GRT131" s="333"/>
      <c r="GRU131" s="333"/>
      <c r="GRV131" s="333"/>
      <c r="GRW131" s="333"/>
      <c r="GRX131" s="333"/>
      <c r="GRY131" s="333"/>
      <c r="GRZ131" s="333"/>
      <c r="GSA131" s="333"/>
      <c r="GSB131" s="333"/>
      <c r="GSC131" s="333"/>
      <c r="GSD131" s="333"/>
      <c r="GSE131" s="333"/>
      <c r="GSF131" s="333"/>
      <c r="GSG131" s="333"/>
      <c r="GSH131" s="333"/>
      <c r="GSI131" s="333"/>
      <c r="GSJ131" s="333"/>
      <c r="GSK131" s="333"/>
      <c r="GSL131" s="333"/>
      <c r="GSM131" s="333"/>
      <c r="GSN131" s="333"/>
      <c r="GSO131" s="333"/>
      <c r="GSP131" s="333"/>
      <c r="GSQ131" s="333"/>
      <c r="GSR131" s="333"/>
      <c r="GSS131" s="333"/>
      <c r="GST131" s="333"/>
      <c r="GSU131" s="333"/>
      <c r="GSV131" s="333"/>
      <c r="GSW131" s="333"/>
      <c r="GSX131" s="333"/>
      <c r="GSY131" s="333"/>
      <c r="GSZ131" s="333"/>
      <c r="GTA131" s="333"/>
      <c r="GTB131" s="333"/>
      <c r="GTC131" s="333"/>
      <c r="GTD131" s="333"/>
      <c r="GTE131" s="333"/>
      <c r="GTF131" s="333"/>
      <c r="GTG131" s="333"/>
      <c r="GTH131" s="333"/>
      <c r="GTI131" s="333"/>
      <c r="GTJ131" s="333"/>
      <c r="GTK131" s="333"/>
      <c r="GTL131" s="333"/>
      <c r="GTM131" s="333"/>
      <c r="GTN131" s="333"/>
      <c r="GTO131" s="333"/>
      <c r="GTP131" s="333"/>
      <c r="GTQ131" s="333"/>
      <c r="GTR131" s="333"/>
      <c r="GTS131" s="333"/>
      <c r="GTT131" s="333"/>
      <c r="GTU131" s="333"/>
      <c r="GTV131" s="333"/>
      <c r="GTW131" s="333"/>
      <c r="GTX131" s="333"/>
      <c r="GTY131" s="333"/>
      <c r="GTZ131" s="333"/>
      <c r="GUA131" s="333"/>
      <c r="GUB131" s="333"/>
      <c r="GUC131" s="333"/>
      <c r="GUD131" s="333"/>
      <c r="GUE131" s="333"/>
      <c r="GUF131" s="333"/>
      <c r="GUG131" s="333"/>
      <c r="GUH131" s="333"/>
      <c r="GUI131" s="333"/>
      <c r="GUJ131" s="333"/>
      <c r="GUK131" s="333"/>
      <c r="GUL131" s="333"/>
      <c r="GUM131" s="333"/>
      <c r="GUN131" s="333"/>
      <c r="GUO131" s="333"/>
      <c r="GUP131" s="333"/>
      <c r="GUQ131" s="333"/>
      <c r="GUR131" s="333"/>
      <c r="GUS131" s="333"/>
      <c r="GUT131" s="333"/>
      <c r="GUU131" s="333"/>
      <c r="GUV131" s="333"/>
      <c r="GUW131" s="333"/>
      <c r="GUX131" s="333"/>
      <c r="GUY131" s="333"/>
      <c r="GUZ131" s="333"/>
      <c r="GVA131" s="333"/>
      <c r="GVB131" s="333"/>
      <c r="GVC131" s="333"/>
      <c r="GVD131" s="333"/>
      <c r="GVE131" s="333"/>
      <c r="GVF131" s="333"/>
      <c r="GVG131" s="333"/>
      <c r="GVH131" s="333"/>
      <c r="GVI131" s="333"/>
      <c r="GVJ131" s="333"/>
      <c r="GVK131" s="333"/>
      <c r="GVL131" s="333"/>
      <c r="GVM131" s="333"/>
      <c r="GVN131" s="333"/>
      <c r="GVO131" s="333"/>
      <c r="GVP131" s="333"/>
      <c r="GVQ131" s="333"/>
      <c r="GVR131" s="333"/>
      <c r="GVS131" s="333"/>
      <c r="GVT131" s="333"/>
      <c r="GVU131" s="333"/>
      <c r="GVV131" s="333"/>
      <c r="GVW131" s="333"/>
      <c r="GVX131" s="333"/>
      <c r="GVY131" s="333"/>
      <c r="GVZ131" s="333"/>
      <c r="GWA131" s="333"/>
      <c r="GWB131" s="333"/>
      <c r="GWC131" s="333"/>
      <c r="GWD131" s="333"/>
      <c r="GWE131" s="333"/>
      <c r="GWF131" s="333"/>
      <c r="GWG131" s="333"/>
      <c r="GWH131" s="333"/>
      <c r="GWI131" s="333"/>
      <c r="GWJ131" s="333"/>
      <c r="GWK131" s="333"/>
      <c r="GWL131" s="333"/>
      <c r="GWM131" s="333"/>
      <c r="GWN131" s="333"/>
      <c r="GWO131" s="333"/>
      <c r="GWP131" s="333"/>
      <c r="GWQ131" s="333"/>
      <c r="GWR131" s="333"/>
      <c r="GWS131" s="333"/>
      <c r="GWT131" s="333"/>
      <c r="GWU131" s="333"/>
      <c r="GWV131" s="333"/>
      <c r="GWW131" s="333"/>
      <c r="GWX131" s="333"/>
      <c r="GWY131" s="333"/>
      <c r="GWZ131" s="333"/>
      <c r="GXA131" s="333"/>
      <c r="GXB131" s="333"/>
      <c r="GXC131" s="333"/>
      <c r="GXD131" s="333"/>
      <c r="GXE131" s="333"/>
      <c r="GXF131" s="333"/>
      <c r="GXG131" s="333"/>
      <c r="GXH131" s="333"/>
      <c r="GXI131" s="333"/>
      <c r="GXJ131" s="333"/>
      <c r="GXK131" s="333"/>
      <c r="GXL131" s="333"/>
      <c r="GXM131" s="333"/>
      <c r="GXN131" s="333"/>
      <c r="GXO131" s="333"/>
      <c r="GXP131" s="333"/>
      <c r="GXQ131" s="333"/>
      <c r="GXR131" s="333"/>
      <c r="GXS131" s="333"/>
      <c r="GXT131" s="333"/>
      <c r="GXU131" s="333"/>
      <c r="GXV131" s="333"/>
      <c r="GXW131" s="333"/>
      <c r="GXX131" s="333"/>
      <c r="GXY131" s="333"/>
      <c r="GXZ131" s="333"/>
      <c r="GYA131" s="333"/>
      <c r="GYB131" s="333"/>
      <c r="GYC131" s="333"/>
      <c r="GYD131" s="333"/>
      <c r="GYE131" s="333"/>
      <c r="GYF131" s="333"/>
      <c r="GYG131" s="333"/>
      <c r="GYH131" s="333"/>
      <c r="GYI131" s="333"/>
      <c r="GYJ131" s="333"/>
      <c r="GYK131" s="333"/>
      <c r="GYL131" s="333"/>
      <c r="GYM131" s="333"/>
      <c r="GYN131" s="333"/>
      <c r="GYO131" s="333"/>
      <c r="GYP131" s="333"/>
      <c r="GYQ131" s="333"/>
      <c r="GYR131" s="333"/>
      <c r="GYS131" s="333"/>
      <c r="GYT131" s="333"/>
      <c r="GYU131" s="333"/>
      <c r="GYV131" s="333"/>
      <c r="GYW131" s="333"/>
      <c r="GYX131" s="333"/>
      <c r="GYY131" s="333"/>
      <c r="GYZ131" s="333"/>
      <c r="GZA131" s="333"/>
      <c r="GZB131" s="333"/>
      <c r="GZC131" s="333"/>
      <c r="GZD131" s="333"/>
      <c r="GZE131" s="333"/>
      <c r="GZF131" s="333"/>
      <c r="GZG131" s="333"/>
      <c r="GZH131" s="333"/>
      <c r="GZI131" s="333"/>
      <c r="GZJ131" s="333"/>
      <c r="GZK131" s="333"/>
      <c r="GZL131" s="333"/>
      <c r="GZM131" s="333"/>
      <c r="GZN131" s="333"/>
      <c r="GZO131" s="333"/>
      <c r="GZP131" s="333"/>
      <c r="GZQ131" s="333"/>
      <c r="GZR131" s="333"/>
      <c r="GZS131" s="333"/>
      <c r="GZT131" s="333"/>
      <c r="GZU131" s="333"/>
      <c r="GZV131" s="333"/>
      <c r="GZW131" s="333"/>
      <c r="GZX131" s="333"/>
      <c r="GZY131" s="333"/>
      <c r="GZZ131" s="333"/>
      <c r="HAA131" s="333"/>
      <c r="HAB131" s="333"/>
      <c r="HAC131" s="333"/>
      <c r="HAD131" s="333"/>
      <c r="HAE131" s="333"/>
      <c r="HAF131" s="333"/>
      <c r="HAG131" s="333"/>
      <c r="HAH131" s="333"/>
      <c r="HAI131" s="333"/>
      <c r="HAJ131" s="333"/>
      <c r="HAK131" s="333"/>
      <c r="HAL131" s="333"/>
      <c r="HAM131" s="333"/>
      <c r="HAN131" s="333"/>
      <c r="HAO131" s="333"/>
      <c r="HAP131" s="333"/>
      <c r="HAQ131" s="333"/>
      <c r="HAR131" s="333"/>
      <c r="HAS131" s="333"/>
      <c r="HAT131" s="333"/>
      <c r="HAU131" s="333"/>
      <c r="HAV131" s="333"/>
      <c r="HAW131" s="333"/>
      <c r="HAX131" s="333"/>
      <c r="HAY131" s="333"/>
      <c r="HAZ131" s="333"/>
      <c r="HBA131" s="333"/>
      <c r="HBB131" s="333"/>
      <c r="HBC131" s="333"/>
      <c r="HBD131" s="333"/>
      <c r="HBE131" s="333"/>
      <c r="HBF131" s="333"/>
      <c r="HBG131" s="333"/>
      <c r="HBH131" s="333"/>
      <c r="HBI131" s="333"/>
      <c r="HBJ131" s="333"/>
      <c r="HBK131" s="333"/>
      <c r="HBL131" s="333"/>
      <c r="HBM131" s="333"/>
      <c r="HBN131" s="333"/>
      <c r="HBO131" s="333"/>
      <c r="HBP131" s="333"/>
      <c r="HBQ131" s="333"/>
      <c r="HBR131" s="333"/>
      <c r="HBS131" s="333"/>
      <c r="HBT131" s="333"/>
      <c r="HBU131" s="333"/>
      <c r="HBV131" s="333"/>
      <c r="HBW131" s="333"/>
      <c r="HBX131" s="333"/>
      <c r="HBY131" s="333"/>
      <c r="HBZ131" s="333"/>
      <c r="HCA131" s="333"/>
      <c r="HCB131" s="333"/>
      <c r="HCC131" s="333"/>
      <c r="HCD131" s="333"/>
      <c r="HCE131" s="333"/>
      <c r="HCF131" s="333"/>
      <c r="HCG131" s="333"/>
      <c r="HCH131" s="333"/>
      <c r="HCI131" s="333"/>
      <c r="HCJ131" s="333"/>
      <c r="HCK131" s="333"/>
      <c r="HCL131" s="333"/>
      <c r="HCM131" s="333"/>
      <c r="HCN131" s="333"/>
      <c r="HCO131" s="333"/>
      <c r="HCP131" s="333"/>
      <c r="HCQ131" s="333"/>
      <c r="HCR131" s="333"/>
      <c r="HCS131" s="333"/>
      <c r="HCT131" s="333"/>
      <c r="HCU131" s="333"/>
      <c r="HCV131" s="333"/>
      <c r="HCW131" s="333"/>
      <c r="HCX131" s="333"/>
      <c r="HCY131" s="333"/>
      <c r="HCZ131" s="333"/>
      <c r="HDA131" s="333"/>
      <c r="HDB131" s="333"/>
      <c r="HDC131" s="333"/>
      <c r="HDD131" s="333"/>
      <c r="HDE131" s="333"/>
      <c r="HDF131" s="333"/>
      <c r="HDG131" s="333"/>
      <c r="HDH131" s="333"/>
      <c r="HDI131" s="333"/>
      <c r="HDJ131" s="333"/>
      <c r="HDK131" s="333"/>
      <c r="HDL131" s="333"/>
      <c r="HDM131" s="333"/>
      <c r="HDN131" s="333"/>
      <c r="HDO131" s="333"/>
      <c r="HDP131" s="333"/>
      <c r="HDQ131" s="333"/>
      <c r="HDR131" s="333"/>
      <c r="HDS131" s="333"/>
      <c r="HDT131" s="333"/>
      <c r="HDU131" s="333"/>
      <c r="HDV131" s="333"/>
      <c r="HDW131" s="333"/>
      <c r="HDX131" s="333"/>
      <c r="HDY131" s="333"/>
      <c r="HDZ131" s="333"/>
      <c r="HEA131" s="333"/>
      <c r="HEB131" s="333"/>
      <c r="HEC131" s="333"/>
      <c r="HED131" s="333"/>
      <c r="HEE131" s="333"/>
      <c r="HEF131" s="333"/>
      <c r="HEG131" s="333"/>
      <c r="HEH131" s="333"/>
      <c r="HEI131" s="333"/>
      <c r="HEJ131" s="333"/>
      <c r="HEK131" s="333"/>
      <c r="HEL131" s="333"/>
      <c r="HEM131" s="333"/>
      <c r="HEN131" s="333"/>
      <c r="HEO131" s="333"/>
      <c r="HEP131" s="333"/>
      <c r="HEQ131" s="333"/>
      <c r="HER131" s="333"/>
      <c r="HES131" s="333"/>
      <c r="HET131" s="333"/>
      <c r="HEU131" s="333"/>
      <c r="HEV131" s="333"/>
      <c r="HEW131" s="333"/>
      <c r="HEX131" s="333"/>
      <c r="HEY131" s="333"/>
      <c r="HEZ131" s="333"/>
      <c r="HFA131" s="333"/>
      <c r="HFB131" s="333"/>
      <c r="HFC131" s="333"/>
      <c r="HFD131" s="333"/>
      <c r="HFE131" s="333"/>
      <c r="HFF131" s="333"/>
      <c r="HFG131" s="333"/>
      <c r="HFH131" s="333"/>
      <c r="HFI131" s="333"/>
      <c r="HFJ131" s="333"/>
      <c r="HFK131" s="333"/>
      <c r="HFL131" s="333"/>
      <c r="HFM131" s="333"/>
      <c r="HFN131" s="333"/>
      <c r="HFO131" s="333"/>
      <c r="HFP131" s="333"/>
      <c r="HFQ131" s="333"/>
      <c r="HFR131" s="333"/>
      <c r="HFS131" s="333"/>
      <c r="HFT131" s="333"/>
      <c r="HFU131" s="333"/>
      <c r="HFV131" s="333"/>
      <c r="HFW131" s="333"/>
      <c r="HFX131" s="333"/>
      <c r="HFY131" s="333"/>
      <c r="HFZ131" s="333"/>
      <c r="HGA131" s="333"/>
      <c r="HGB131" s="333"/>
      <c r="HGC131" s="333"/>
      <c r="HGD131" s="333"/>
      <c r="HGE131" s="333"/>
      <c r="HGF131" s="333"/>
      <c r="HGG131" s="333"/>
      <c r="HGH131" s="333"/>
      <c r="HGI131" s="333"/>
      <c r="HGJ131" s="333"/>
      <c r="HGK131" s="333"/>
      <c r="HGL131" s="333"/>
      <c r="HGM131" s="333"/>
      <c r="HGN131" s="333"/>
      <c r="HGO131" s="333"/>
      <c r="HGP131" s="333"/>
      <c r="HGQ131" s="333"/>
      <c r="HGR131" s="333"/>
      <c r="HGS131" s="333"/>
      <c r="HGT131" s="333"/>
      <c r="HGU131" s="333"/>
      <c r="HGV131" s="333"/>
      <c r="HGW131" s="333"/>
      <c r="HGX131" s="333"/>
      <c r="HGY131" s="333"/>
      <c r="HGZ131" s="333"/>
      <c r="HHA131" s="333"/>
      <c r="HHB131" s="333"/>
      <c r="HHC131" s="333"/>
      <c r="HHD131" s="333"/>
      <c r="HHE131" s="333"/>
      <c r="HHF131" s="333"/>
      <c r="HHG131" s="333"/>
      <c r="HHH131" s="333"/>
      <c r="HHI131" s="333"/>
      <c r="HHJ131" s="333"/>
      <c r="HHK131" s="333"/>
      <c r="HHL131" s="333"/>
      <c r="HHM131" s="333"/>
      <c r="HHN131" s="333"/>
      <c r="HHO131" s="333"/>
      <c r="HHP131" s="333"/>
      <c r="HHQ131" s="333"/>
      <c r="HHR131" s="333"/>
      <c r="HHS131" s="333"/>
      <c r="HHT131" s="333"/>
      <c r="HHU131" s="333"/>
      <c r="HHV131" s="333"/>
      <c r="HHW131" s="333"/>
      <c r="HHX131" s="333"/>
      <c r="HHY131" s="333"/>
      <c r="HHZ131" s="333"/>
      <c r="HIA131" s="333"/>
      <c r="HIB131" s="333"/>
      <c r="HIC131" s="333"/>
      <c r="HID131" s="333"/>
      <c r="HIE131" s="333"/>
      <c r="HIF131" s="333"/>
      <c r="HIG131" s="333"/>
      <c r="HIH131" s="333"/>
      <c r="HII131" s="333"/>
      <c r="HIJ131" s="333"/>
      <c r="HIK131" s="333"/>
      <c r="HIL131" s="333"/>
      <c r="HIM131" s="333"/>
      <c r="HIN131" s="333"/>
      <c r="HIO131" s="333"/>
      <c r="HIP131" s="333"/>
      <c r="HIQ131" s="333"/>
      <c r="HIR131" s="333"/>
      <c r="HIS131" s="333"/>
      <c r="HIT131" s="333"/>
      <c r="HIU131" s="333"/>
      <c r="HIV131" s="333"/>
      <c r="HIW131" s="333"/>
      <c r="HIX131" s="333"/>
      <c r="HIY131" s="333"/>
      <c r="HIZ131" s="333"/>
      <c r="HJA131" s="333"/>
      <c r="HJB131" s="333"/>
      <c r="HJC131" s="333"/>
      <c r="HJD131" s="333"/>
      <c r="HJE131" s="333"/>
      <c r="HJF131" s="333"/>
      <c r="HJG131" s="333"/>
      <c r="HJH131" s="333"/>
      <c r="HJI131" s="333"/>
      <c r="HJJ131" s="333"/>
      <c r="HJK131" s="333"/>
      <c r="HJL131" s="333"/>
      <c r="HJM131" s="333"/>
      <c r="HJN131" s="333"/>
      <c r="HJO131" s="333"/>
      <c r="HJP131" s="333"/>
      <c r="HJQ131" s="333"/>
      <c r="HJR131" s="333"/>
      <c r="HJS131" s="333"/>
      <c r="HJT131" s="333"/>
      <c r="HJU131" s="333"/>
      <c r="HJV131" s="333"/>
      <c r="HJW131" s="333"/>
      <c r="HJX131" s="333"/>
      <c r="HJY131" s="333"/>
      <c r="HJZ131" s="333"/>
      <c r="HKA131" s="333"/>
      <c r="HKB131" s="333"/>
      <c r="HKC131" s="333"/>
      <c r="HKD131" s="333"/>
      <c r="HKE131" s="333"/>
      <c r="HKF131" s="333"/>
      <c r="HKG131" s="333"/>
      <c r="HKH131" s="333"/>
      <c r="HKI131" s="333"/>
      <c r="HKJ131" s="333"/>
      <c r="HKK131" s="333"/>
      <c r="HKL131" s="333"/>
      <c r="HKM131" s="333"/>
      <c r="HKN131" s="333"/>
      <c r="HKO131" s="333"/>
      <c r="HKP131" s="333"/>
      <c r="HKQ131" s="333"/>
      <c r="HKR131" s="333"/>
      <c r="HKS131" s="333"/>
      <c r="HKT131" s="333"/>
      <c r="HKU131" s="333"/>
      <c r="HKV131" s="333"/>
      <c r="HKW131" s="333"/>
      <c r="HKX131" s="333"/>
      <c r="HKY131" s="333"/>
      <c r="HKZ131" s="333"/>
      <c r="HLA131" s="333"/>
      <c r="HLB131" s="333"/>
      <c r="HLC131" s="333"/>
      <c r="HLD131" s="333"/>
      <c r="HLE131" s="333"/>
      <c r="HLF131" s="333"/>
      <c r="HLG131" s="333"/>
      <c r="HLH131" s="333"/>
      <c r="HLI131" s="333"/>
      <c r="HLJ131" s="333"/>
      <c r="HLK131" s="333"/>
      <c r="HLL131" s="333"/>
      <c r="HLM131" s="333"/>
      <c r="HLN131" s="333"/>
      <c r="HLO131" s="333"/>
      <c r="HLP131" s="333"/>
      <c r="HLQ131" s="333"/>
      <c r="HLR131" s="333"/>
      <c r="HLS131" s="333"/>
      <c r="HLT131" s="333"/>
      <c r="HLU131" s="333"/>
      <c r="HLV131" s="333"/>
      <c r="HLW131" s="333"/>
      <c r="HLX131" s="333"/>
      <c r="HLY131" s="333"/>
      <c r="HLZ131" s="333"/>
      <c r="HMA131" s="333"/>
      <c r="HMB131" s="333"/>
      <c r="HMC131" s="333"/>
      <c r="HMD131" s="333"/>
      <c r="HME131" s="333"/>
      <c r="HMF131" s="333"/>
      <c r="HMG131" s="333"/>
      <c r="HMH131" s="333"/>
      <c r="HMI131" s="333"/>
      <c r="HMJ131" s="333"/>
      <c r="HMK131" s="333"/>
      <c r="HML131" s="333"/>
      <c r="HMM131" s="333"/>
      <c r="HMN131" s="333"/>
      <c r="HMO131" s="333"/>
      <c r="HMP131" s="333"/>
      <c r="HMQ131" s="333"/>
      <c r="HMR131" s="333"/>
      <c r="HMS131" s="333"/>
      <c r="HMT131" s="333"/>
      <c r="HMU131" s="333"/>
      <c r="HMV131" s="333"/>
      <c r="HMW131" s="333"/>
      <c r="HMX131" s="333"/>
      <c r="HMY131" s="333"/>
      <c r="HMZ131" s="333"/>
      <c r="HNA131" s="333"/>
      <c r="HNB131" s="333"/>
      <c r="HNC131" s="333"/>
      <c r="HND131" s="333"/>
      <c r="HNE131" s="333"/>
      <c r="HNF131" s="333"/>
      <c r="HNG131" s="333"/>
      <c r="HNH131" s="333"/>
      <c r="HNI131" s="333"/>
      <c r="HNJ131" s="333"/>
      <c r="HNK131" s="333"/>
      <c r="HNL131" s="333"/>
      <c r="HNM131" s="333"/>
      <c r="HNN131" s="333"/>
      <c r="HNO131" s="333"/>
      <c r="HNP131" s="333"/>
      <c r="HNQ131" s="333"/>
      <c r="HNR131" s="333"/>
      <c r="HNS131" s="333"/>
      <c r="HNT131" s="333"/>
      <c r="HNU131" s="333"/>
      <c r="HNV131" s="333"/>
      <c r="HNW131" s="333"/>
      <c r="HNX131" s="333"/>
      <c r="HNY131" s="333"/>
      <c r="HNZ131" s="333"/>
      <c r="HOA131" s="333"/>
      <c r="HOB131" s="333"/>
      <c r="HOC131" s="333"/>
      <c r="HOD131" s="333"/>
      <c r="HOE131" s="333"/>
      <c r="HOF131" s="333"/>
      <c r="HOG131" s="333"/>
      <c r="HOH131" s="333"/>
      <c r="HOI131" s="333"/>
      <c r="HOJ131" s="333"/>
      <c r="HOK131" s="333"/>
      <c r="HOL131" s="333"/>
      <c r="HOM131" s="333"/>
      <c r="HON131" s="333"/>
      <c r="HOO131" s="333"/>
      <c r="HOP131" s="333"/>
      <c r="HOQ131" s="333"/>
      <c r="HOR131" s="333"/>
      <c r="HOS131" s="333"/>
      <c r="HOT131" s="333"/>
      <c r="HOU131" s="333"/>
      <c r="HOV131" s="333"/>
      <c r="HOW131" s="333"/>
      <c r="HOX131" s="333"/>
      <c r="HOY131" s="333"/>
      <c r="HOZ131" s="333"/>
      <c r="HPA131" s="333"/>
      <c r="HPB131" s="333"/>
      <c r="HPC131" s="333"/>
      <c r="HPD131" s="333"/>
      <c r="HPE131" s="333"/>
      <c r="HPF131" s="333"/>
      <c r="HPG131" s="333"/>
      <c r="HPH131" s="333"/>
      <c r="HPI131" s="333"/>
      <c r="HPJ131" s="333"/>
      <c r="HPK131" s="333"/>
      <c r="HPL131" s="333"/>
      <c r="HPM131" s="333"/>
      <c r="HPN131" s="333"/>
      <c r="HPO131" s="333"/>
      <c r="HPP131" s="333"/>
      <c r="HPQ131" s="333"/>
      <c r="HPR131" s="333"/>
      <c r="HPS131" s="333"/>
      <c r="HPT131" s="333"/>
      <c r="HPU131" s="333"/>
      <c r="HPV131" s="333"/>
      <c r="HPW131" s="333"/>
      <c r="HPX131" s="333"/>
      <c r="HPY131" s="333"/>
      <c r="HPZ131" s="333"/>
      <c r="HQA131" s="333"/>
      <c r="HQB131" s="333"/>
      <c r="HQC131" s="333"/>
      <c r="HQD131" s="333"/>
      <c r="HQE131" s="333"/>
      <c r="HQF131" s="333"/>
      <c r="HQG131" s="333"/>
      <c r="HQH131" s="333"/>
      <c r="HQI131" s="333"/>
      <c r="HQJ131" s="333"/>
      <c r="HQK131" s="333"/>
      <c r="HQL131" s="333"/>
      <c r="HQM131" s="333"/>
      <c r="HQN131" s="333"/>
      <c r="HQO131" s="333"/>
      <c r="HQP131" s="333"/>
      <c r="HQQ131" s="333"/>
      <c r="HQR131" s="333"/>
      <c r="HQS131" s="333"/>
      <c r="HQT131" s="333"/>
      <c r="HQU131" s="333"/>
      <c r="HQV131" s="333"/>
      <c r="HQW131" s="333"/>
      <c r="HQX131" s="333"/>
      <c r="HQY131" s="333"/>
      <c r="HQZ131" s="333"/>
      <c r="HRA131" s="333"/>
      <c r="HRB131" s="333"/>
      <c r="HRC131" s="333"/>
      <c r="HRD131" s="333"/>
      <c r="HRE131" s="333"/>
      <c r="HRF131" s="333"/>
      <c r="HRG131" s="333"/>
      <c r="HRH131" s="333"/>
      <c r="HRI131" s="333"/>
      <c r="HRJ131" s="333"/>
      <c r="HRK131" s="333"/>
      <c r="HRL131" s="333"/>
      <c r="HRM131" s="333"/>
      <c r="HRN131" s="333"/>
      <c r="HRO131" s="333"/>
      <c r="HRP131" s="333"/>
      <c r="HRQ131" s="333"/>
      <c r="HRR131" s="333"/>
      <c r="HRS131" s="333"/>
      <c r="HRT131" s="333"/>
      <c r="HRU131" s="333"/>
      <c r="HRV131" s="333"/>
      <c r="HRW131" s="333"/>
      <c r="HRX131" s="333"/>
      <c r="HRY131" s="333"/>
      <c r="HRZ131" s="333"/>
      <c r="HSA131" s="333"/>
      <c r="HSB131" s="333"/>
      <c r="HSC131" s="333"/>
      <c r="HSD131" s="333"/>
      <c r="HSE131" s="333"/>
      <c r="HSF131" s="333"/>
      <c r="HSG131" s="333"/>
      <c r="HSH131" s="333"/>
      <c r="HSI131" s="333"/>
      <c r="HSJ131" s="333"/>
      <c r="HSK131" s="333"/>
      <c r="HSL131" s="333"/>
      <c r="HSM131" s="333"/>
      <c r="HSN131" s="333"/>
      <c r="HSO131" s="333"/>
      <c r="HSP131" s="333"/>
      <c r="HSQ131" s="333"/>
      <c r="HSR131" s="333"/>
      <c r="HSS131" s="333"/>
      <c r="HST131" s="333"/>
      <c r="HSU131" s="333"/>
      <c r="HSV131" s="333"/>
      <c r="HSW131" s="333"/>
      <c r="HSX131" s="333"/>
      <c r="HSY131" s="333"/>
      <c r="HSZ131" s="333"/>
      <c r="HTA131" s="333"/>
      <c r="HTB131" s="333"/>
      <c r="HTC131" s="333"/>
      <c r="HTD131" s="333"/>
      <c r="HTE131" s="333"/>
      <c r="HTF131" s="333"/>
      <c r="HTG131" s="333"/>
      <c r="HTH131" s="333"/>
      <c r="HTI131" s="333"/>
      <c r="HTJ131" s="333"/>
      <c r="HTK131" s="333"/>
      <c r="HTL131" s="333"/>
      <c r="HTM131" s="333"/>
      <c r="HTN131" s="333"/>
      <c r="HTO131" s="333"/>
      <c r="HTP131" s="333"/>
      <c r="HTQ131" s="333"/>
      <c r="HTR131" s="333"/>
      <c r="HTS131" s="333"/>
      <c r="HTT131" s="333"/>
      <c r="HTU131" s="333"/>
      <c r="HTV131" s="333"/>
      <c r="HTW131" s="333"/>
      <c r="HTX131" s="333"/>
      <c r="HTY131" s="333"/>
      <c r="HTZ131" s="333"/>
      <c r="HUA131" s="333"/>
      <c r="HUB131" s="333"/>
      <c r="HUC131" s="333"/>
      <c r="HUD131" s="333"/>
      <c r="HUE131" s="333"/>
      <c r="HUF131" s="333"/>
      <c r="HUG131" s="333"/>
      <c r="HUH131" s="333"/>
      <c r="HUI131" s="333"/>
      <c r="HUJ131" s="333"/>
      <c r="HUK131" s="333"/>
      <c r="HUL131" s="333"/>
      <c r="HUM131" s="333"/>
      <c r="HUN131" s="333"/>
      <c r="HUO131" s="333"/>
      <c r="HUP131" s="333"/>
      <c r="HUQ131" s="333"/>
      <c r="HUR131" s="333"/>
      <c r="HUS131" s="333"/>
      <c r="HUT131" s="333"/>
      <c r="HUU131" s="333"/>
      <c r="HUV131" s="333"/>
      <c r="HUW131" s="333"/>
      <c r="HUX131" s="333"/>
      <c r="HUY131" s="333"/>
      <c r="HUZ131" s="333"/>
      <c r="HVA131" s="333"/>
      <c r="HVB131" s="333"/>
      <c r="HVC131" s="333"/>
      <c r="HVD131" s="333"/>
      <c r="HVE131" s="333"/>
      <c r="HVF131" s="333"/>
      <c r="HVG131" s="333"/>
      <c r="HVH131" s="333"/>
      <c r="HVI131" s="333"/>
      <c r="HVJ131" s="333"/>
      <c r="HVK131" s="333"/>
      <c r="HVL131" s="333"/>
      <c r="HVM131" s="333"/>
      <c r="HVN131" s="333"/>
      <c r="HVO131" s="333"/>
      <c r="HVP131" s="333"/>
      <c r="HVQ131" s="333"/>
      <c r="HVR131" s="333"/>
      <c r="HVS131" s="333"/>
      <c r="HVT131" s="333"/>
      <c r="HVU131" s="333"/>
      <c r="HVV131" s="333"/>
      <c r="HVW131" s="333"/>
      <c r="HVX131" s="333"/>
      <c r="HVY131" s="333"/>
      <c r="HVZ131" s="333"/>
      <c r="HWA131" s="333"/>
      <c r="HWB131" s="333"/>
      <c r="HWC131" s="333"/>
      <c r="HWD131" s="333"/>
      <c r="HWE131" s="333"/>
      <c r="HWF131" s="333"/>
      <c r="HWG131" s="333"/>
      <c r="HWH131" s="333"/>
      <c r="HWI131" s="333"/>
      <c r="HWJ131" s="333"/>
      <c r="HWK131" s="333"/>
      <c r="HWL131" s="333"/>
      <c r="HWM131" s="333"/>
      <c r="HWN131" s="333"/>
      <c r="HWO131" s="333"/>
      <c r="HWP131" s="333"/>
      <c r="HWQ131" s="333"/>
      <c r="HWR131" s="333"/>
      <c r="HWS131" s="333"/>
      <c r="HWT131" s="333"/>
      <c r="HWU131" s="333"/>
      <c r="HWV131" s="333"/>
      <c r="HWW131" s="333"/>
      <c r="HWX131" s="333"/>
      <c r="HWY131" s="333"/>
      <c r="HWZ131" s="333"/>
      <c r="HXA131" s="333"/>
      <c r="HXB131" s="333"/>
      <c r="HXC131" s="333"/>
      <c r="HXD131" s="333"/>
      <c r="HXE131" s="333"/>
      <c r="HXF131" s="333"/>
      <c r="HXG131" s="333"/>
      <c r="HXH131" s="333"/>
      <c r="HXI131" s="333"/>
      <c r="HXJ131" s="333"/>
      <c r="HXK131" s="333"/>
      <c r="HXL131" s="333"/>
      <c r="HXM131" s="333"/>
      <c r="HXN131" s="333"/>
      <c r="HXO131" s="333"/>
      <c r="HXP131" s="333"/>
      <c r="HXQ131" s="333"/>
      <c r="HXR131" s="333"/>
      <c r="HXS131" s="333"/>
      <c r="HXT131" s="333"/>
      <c r="HXU131" s="333"/>
      <c r="HXV131" s="333"/>
      <c r="HXW131" s="333"/>
      <c r="HXX131" s="333"/>
      <c r="HXY131" s="333"/>
      <c r="HXZ131" s="333"/>
      <c r="HYA131" s="333"/>
      <c r="HYB131" s="333"/>
      <c r="HYC131" s="333"/>
      <c r="HYD131" s="333"/>
      <c r="HYE131" s="333"/>
      <c r="HYF131" s="333"/>
      <c r="HYG131" s="333"/>
      <c r="HYH131" s="333"/>
      <c r="HYI131" s="333"/>
      <c r="HYJ131" s="333"/>
      <c r="HYK131" s="333"/>
      <c r="HYL131" s="333"/>
      <c r="HYM131" s="333"/>
      <c r="HYN131" s="333"/>
      <c r="HYO131" s="333"/>
      <c r="HYP131" s="333"/>
      <c r="HYQ131" s="333"/>
      <c r="HYR131" s="333"/>
      <c r="HYS131" s="333"/>
      <c r="HYT131" s="333"/>
      <c r="HYU131" s="333"/>
      <c r="HYV131" s="333"/>
      <c r="HYW131" s="333"/>
      <c r="HYX131" s="333"/>
      <c r="HYY131" s="333"/>
      <c r="HYZ131" s="333"/>
      <c r="HZA131" s="333"/>
      <c r="HZB131" s="333"/>
      <c r="HZC131" s="333"/>
      <c r="HZD131" s="333"/>
      <c r="HZE131" s="333"/>
      <c r="HZF131" s="333"/>
      <c r="HZG131" s="333"/>
      <c r="HZH131" s="333"/>
      <c r="HZI131" s="333"/>
      <c r="HZJ131" s="333"/>
      <c r="HZK131" s="333"/>
      <c r="HZL131" s="333"/>
      <c r="HZM131" s="333"/>
      <c r="HZN131" s="333"/>
      <c r="HZO131" s="333"/>
      <c r="HZP131" s="333"/>
      <c r="HZQ131" s="333"/>
      <c r="HZR131" s="333"/>
      <c r="HZS131" s="333"/>
      <c r="HZT131" s="333"/>
      <c r="HZU131" s="333"/>
      <c r="HZV131" s="333"/>
      <c r="HZW131" s="333"/>
      <c r="HZX131" s="333"/>
      <c r="HZY131" s="333"/>
      <c r="HZZ131" s="333"/>
      <c r="IAA131" s="333"/>
      <c r="IAB131" s="333"/>
      <c r="IAC131" s="333"/>
      <c r="IAD131" s="333"/>
      <c r="IAE131" s="333"/>
      <c r="IAF131" s="333"/>
      <c r="IAG131" s="333"/>
      <c r="IAH131" s="333"/>
      <c r="IAI131" s="333"/>
      <c r="IAJ131" s="333"/>
      <c r="IAK131" s="333"/>
      <c r="IAL131" s="333"/>
      <c r="IAM131" s="333"/>
      <c r="IAN131" s="333"/>
      <c r="IAO131" s="333"/>
      <c r="IAP131" s="333"/>
      <c r="IAQ131" s="333"/>
      <c r="IAR131" s="333"/>
      <c r="IAS131" s="333"/>
      <c r="IAT131" s="333"/>
      <c r="IAU131" s="333"/>
      <c r="IAV131" s="333"/>
      <c r="IAW131" s="333"/>
      <c r="IAX131" s="333"/>
      <c r="IAY131" s="333"/>
      <c r="IAZ131" s="333"/>
      <c r="IBA131" s="333"/>
      <c r="IBB131" s="333"/>
      <c r="IBC131" s="333"/>
      <c r="IBD131" s="333"/>
      <c r="IBE131" s="333"/>
      <c r="IBF131" s="333"/>
      <c r="IBG131" s="333"/>
      <c r="IBH131" s="333"/>
      <c r="IBI131" s="333"/>
      <c r="IBJ131" s="333"/>
      <c r="IBK131" s="333"/>
      <c r="IBL131" s="333"/>
      <c r="IBM131" s="333"/>
      <c r="IBN131" s="333"/>
      <c r="IBO131" s="333"/>
      <c r="IBP131" s="333"/>
      <c r="IBQ131" s="333"/>
      <c r="IBR131" s="333"/>
      <c r="IBS131" s="333"/>
      <c r="IBT131" s="333"/>
      <c r="IBU131" s="333"/>
      <c r="IBV131" s="333"/>
      <c r="IBW131" s="333"/>
      <c r="IBX131" s="333"/>
      <c r="IBY131" s="333"/>
      <c r="IBZ131" s="333"/>
      <c r="ICA131" s="333"/>
      <c r="ICB131" s="333"/>
      <c r="ICC131" s="333"/>
      <c r="ICD131" s="333"/>
      <c r="ICE131" s="333"/>
      <c r="ICF131" s="333"/>
      <c r="ICG131" s="333"/>
      <c r="ICH131" s="333"/>
      <c r="ICI131" s="333"/>
      <c r="ICJ131" s="333"/>
      <c r="ICK131" s="333"/>
      <c r="ICL131" s="333"/>
      <c r="ICM131" s="333"/>
      <c r="ICN131" s="333"/>
      <c r="ICO131" s="333"/>
      <c r="ICP131" s="333"/>
      <c r="ICQ131" s="333"/>
      <c r="ICR131" s="333"/>
      <c r="ICS131" s="333"/>
      <c r="ICT131" s="333"/>
      <c r="ICU131" s="333"/>
      <c r="ICV131" s="333"/>
      <c r="ICW131" s="333"/>
      <c r="ICX131" s="333"/>
      <c r="ICY131" s="333"/>
      <c r="ICZ131" s="333"/>
      <c r="IDA131" s="333"/>
      <c r="IDB131" s="333"/>
      <c r="IDC131" s="333"/>
      <c r="IDD131" s="333"/>
      <c r="IDE131" s="333"/>
      <c r="IDF131" s="333"/>
      <c r="IDG131" s="333"/>
      <c r="IDH131" s="333"/>
      <c r="IDI131" s="333"/>
      <c r="IDJ131" s="333"/>
      <c r="IDK131" s="333"/>
      <c r="IDL131" s="333"/>
      <c r="IDM131" s="333"/>
      <c r="IDN131" s="333"/>
      <c r="IDO131" s="333"/>
      <c r="IDP131" s="333"/>
      <c r="IDQ131" s="333"/>
      <c r="IDR131" s="333"/>
      <c r="IDS131" s="333"/>
      <c r="IDT131" s="333"/>
      <c r="IDU131" s="333"/>
      <c r="IDV131" s="333"/>
      <c r="IDW131" s="333"/>
      <c r="IDX131" s="333"/>
      <c r="IDY131" s="333"/>
      <c r="IDZ131" s="333"/>
      <c r="IEA131" s="333"/>
      <c r="IEB131" s="333"/>
      <c r="IEC131" s="333"/>
      <c r="IED131" s="333"/>
      <c r="IEE131" s="333"/>
      <c r="IEF131" s="333"/>
      <c r="IEG131" s="333"/>
      <c r="IEH131" s="333"/>
      <c r="IEI131" s="333"/>
      <c r="IEJ131" s="333"/>
      <c r="IEK131" s="333"/>
      <c r="IEL131" s="333"/>
      <c r="IEM131" s="333"/>
      <c r="IEN131" s="333"/>
      <c r="IEO131" s="333"/>
      <c r="IEP131" s="333"/>
      <c r="IEQ131" s="333"/>
      <c r="IER131" s="333"/>
      <c r="IES131" s="333"/>
      <c r="IET131" s="333"/>
      <c r="IEU131" s="333"/>
      <c r="IEV131" s="333"/>
      <c r="IEW131" s="333"/>
      <c r="IEX131" s="333"/>
      <c r="IEY131" s="333"/>
      <c r="IEZ131" s="333"/>
      <c r="IFA131" s="333"/>
      <c r="IFB131" s="333"/>
      <c r="IFC131" s="333"/>
      <c r="IFD131" s="333"/>
      <c r="IFE131" s="333"/>
      <c r="IFF131" s="333"/>
      <c r="IFG131" s="333"/>
      <c r="IFH131" s="333"/>
      <c r="IFI131" s="333"/>
      <c r="IFJ131" s="333"/>
      <c r="IFK131" s="333"/>
      <c r="IFL131" s="333"/>
      <c r="IFM131" s="333"/>
      <c r="IFN131" s="333"/>
      <c r="IFO131" s="333"/>
      <c r="IFP131" s="333"/>
      <c r="IFQ131" s="333"/>
      <c r="IFR131" s="333"/>
      <c r="IFS131" s="333"/>
      <c r="IFT131" s="333"/>
      <c r="IFU131" s="333"/>
      <c r="IFV131" s="333"/>
      <c r="IFW131" s="333"/>
      <c r="IFX131" s="333"/>
      <c r="IFY131" s="333"/>
      <c r="IFZ131" s="333"/>
      <c r="IGA131" s="333"/>
      <c r="IGB131" s="333"/>
      <c r="IGC131" s="333"/>
      <c r="IGD131" s="333"/>
      <c r="IGE131" s="333"/>
      <c r="IGF131" s="333"/>
      <c r="IGG131" s="333"/>
      <c r="IGH131" s="333"/>
      <c r="IGI131" s="333"/>
      <c r="IGJ131" s="333"/>
      <c r="IGK131" s="333"/>
      <c r="IGL131" s="333"/>
      <c r="IGM131" s="333"/>
      <c r="IGN131" s="333"/>
      <c r="IGO131" s="333"/>
      <c r="IGP131" s="333"/>
      <c r="IGQ131" s="333"/>
      <c r="IGR131" s="333"/>
      <c r="IGS131" s="333"/>
      <c r="IGT131" s="333"/>
      <c r="IGU131" s="333"/>
      <c r="IGV131" s="333"/>
      <c r="IGW131" s="333"/>
      <c r="IGX131" s="333"/>
      <c r="IGY131" s="333"/>
      <c r="IGZ131" s="333"/>
      <c r="IHA131" s="333"/>
      <c r="IHB131" s="333"/>
      <c r="IHC131" s="333"/>
      <c r="IHD131" s="333"/>
      <c r="IHE131" s="333"/>
      <c r="IHF131" s="333"/>
      <c r="IHG131" s="333"/>
      <c r="IHH131" s="333"/>
      <c r="IHI131" s="333"/>
      <c r="IHJ131" s="333"/>
      <c r="IHK131" s="333"/>
      <c r="IHL131" s="333"/>
      <c r="IHM131" s="333"/>
      <c r="IHN131" s="333"/>
      <c r="IHO131" s="333"/>
      <c r="IHP131" s="333"/>
      <c r="IHQ131" s="333"/>
      <c r="IHR131" s="333"/>
      <c r="IHS131" s="333"/>
      <c r="IHT131" s="333"/>
      <c r="IHU131" s="333"/>
      <c r="IHV131" s="333"/>
      <c r="IHW131" s="333"/>
      <c r="IHX131" s="333"/>
      <c r="IHY131" s="333"/>
      <c r="IHZ131" s="333"/>
      <c r="IIA131" s="333"/>
      <c r="IIB131" s="333"/>
      <c r="IIC131" s="333"/>
      <c r="IID131" s="333"/>
      <c r="IIE131" s="333"/>
      <c r="IIF131" s="333"/>
      <c r="IIG131" s="333"/>
      <c r="IIH131" s="333"/>
      <c r="III131" s="333"/>
      <c r="IIJ131" s="333"/>
      <c r="IIK131" s="333"/>
      <c r="IIL131" s="333"/>
      <c r="IIM131" s="333"/>
      <c r="IIN131" s="333"/>
      <c r="IIO131" s="333"/>
      <c r="IIP131" s="333"/>
      <c r="IIQ131" s="333"/>
      <c r="IIR131" s="333"/>
      <c r="IIS131" s="333"/>
      <c r="IIT131" s="333"/>
      <c r="IIU131" s="333"/>
      <c r="IIV131" s="333"/>
      <c r="IIW131" s="333"/>
      <c r="IIX131" s="333"/>
      <c r="IIY131" s="333"/>
      <c r="IIZ131" s="333"/>
      <c r="IJA131" s="333"/>
      <c r="IJB131" s="333"/>
      <c r="IJC131" s="333"/>
      <c r="IJD131" s="333"/>
      <c r="IJE131" s="333"/>
      <c r="IJF131" s="333"/>
      <c r="IJG131" s="333"/>
      <c r="IJH131" s="333"/>
      <c r="IJI131" s="333"/>
      <c r="IJJ131" s="333"/>
      <c r="IJK131" s="333"/>
      <c r="IJL131" s="333"/>
      <c r="IJM131" s="333"/>
      <c r="IJN131" s="333"/>
      <c r="IJO131" s="333"/>
      <c r="IJP131" s="333"/>
      <c r="IJQ131" s="333"/>
      <c r="IJR131" s="333"/>
      <c r="IJS131" s="333"/>
      <c r="IJT131" s="333"/>
      <c r="IJU131" s="333"/>
      <c r="IJV131" s="333"/>
      <c r="IJW131" s="333"/>
      <c r="IJX131" s="333"/>
      <c r="IJY131" s="333"/>
      <c r="IJZ131" s="333"/>
      <c r="IKA131" s="333"/>
      <c r="IKB131" s="333"/>
      <c r="IKC131" s="333"/>
      <c r="IKD131" s="333"/>
      <c r="IKE131" s="333"/>
      <c r="IKF131" s="333"/>
      <c r="IKG131" s="333"/>
      <c r="IKH131" s="333"/>
      <c r="IKI131" s="333"/>
      <c r="IKJ131" s="333"/>
      <c r="IKK131" s="333"/>
      <c r="IKL131" s="333"/>
      <c r="IKM131" s="333"/>
      <c r="IKN131" s="333"/>
      <c r="IKO131" s="333"/>
      <c r="IKP131" s="333"/>
      <c r="IKQ131" s="333"/>
      <c r="IKR131" s="333"/>
      <c r="IKS131" s="333"/>
      <c r="IKT131" s="333"/>
      <c r="IKU131" s="333"/>
      <c r="IKV131" s="333"/>
      <c r="IKW131" s="333"/>
      <c r="IKX131" s="333"/>
      <c r="IKY131" s="333"/>
      <c r="IKZ131" s="333"/>
      <c r="ILA131" s="333"/>
      <c r="ILB131" s="333"/>
      <c r="ILC131" s="333"/>
      <c r="ILD131" s="333"/>
      <c r="ILE131" s="333"/>
      <c r="ILF131" s="333"/>
      <c r="ILG131" s="333"/>
      <c r="ILH131" s="333"/>
      <c r="ILI131" s="333"/>
      <c r="ILJ131" s="333"/>
      <c r="ILK131" s="333"/>
      <c r="ILL131" s="333"/>
      <c r="ILM131" s="333"/>
      <c r="ILN131" s="333"/>
      <c r="ILO131" s="333"/>
      <c r="ILP131" s="333"/>
      <c r="ILQ131" s="333"/>
      <c r="ILR131" s="333"/>
      <c r="ILS131" s="333"/>
      <c r="ILT131" s="333"/>
      <c r="ILU131" s="333"/>
      <c r="ILV131" s="333"/>
      <c r="ILW131" s="333"/>
      <c r="ILX131" s="333"/>
      <c r="ILY131" s="333"/>
      <c r="ILZ131" s="333"/>
      <c r="IMA131" s="333"/>
      <c r="IMB131" s="333"/>
      <c r="IMC131" s="333"/>
      <c r="IMD131" s="333"/>
      <c r="IME131" s="333"/>
      <c r="IMF131" s="333"/>
      <c r="IMG131" s="333"/>
      <c r="IMH131" s="333"/>
      <c r="IMI131" s="333"/>
      <c r="IMJ131" s="333"/>
      <c r="IMK131" s="333"/>
      <c r="IML131" s="333"/>
      <c r="IMM131" s="333"/>
      <c r="IMN131" s="333"/>
      <c r="IMO131" s="333"/>
      <c r="IMP131" s="333"/>
      <c r="IMQ131" s="333"/>
      <c r="IMR131" s="333"/>
      <c r="IMS131" s="333"/>
      <c r="IMT131" s="333"/>
      <c r="IMU131" s="333"/>
      <c r="IMV131" s="333"/>
      <c r="IMW131" s="333"/>
      <c r="IMX131" s="333"/>
      <c r="IMY131" s="333"/>
      <c r="IMZ131" s="333"/>
      <c r="INA131" s="333"/>
      <c r="INB131" s="333"/>
      <c r="INC131" s="333"/>
      <c r="IND131" s="333"/>
      <c r="INE131" s="333"/>
      <c r="INF131" s="333"/>
      <c r="ING131" s="333"/>
      <c r="INH131" s="333"/>
      <c r="INI131" s="333"/>
      <c r="INJ131" s="333"/>
      <c r="INK131" s="333"/>
      <c r="INL131" s="333"/>
      <c r="INM131" s="333"/>
      <c r="INN131" s="333"/>
      <c r="INO131" s="333"/>
      <c r="INP131" s="333"/>
      <c r="INQ131" s="333"/>
      <c r="INR131" s="333"/>
      <c r="INS131" s="333"/>
      <c r="INT131" s="333"/>
      <c r="INU131" s="333"/>
      <c r="INV131" s="333"/>
      <c r="INW131" s="333"/>
      <c r="INX131" s="333"/>
      <c r="INY131" s="333"/>
      <c r="INZ131" s="333"/>
      <c r="IOA131" s="333"/>
      <c r="IOB131" s="333"/>
      <c r="IOC131" s="333"/>
      <c r="IOD131" s="333"/>
      <c r="IOE131" s="333"/>
      <c r="IOF131" s="333"/>
      <c r="IOG131" s="333"/>
      <c r="IOH131" s="333"/>
      <c r="IOI131" s="333"/>
      <c r="IOJ131" s="333"/>
      <c r="IOK131" s="333"/>
      <c r="IOL131" s="333"/>
      <c r="IOM131" s="333"/>
      <c r="ION131" s="333"/>
      <c r="IOO131" s="333"/>
      <c r="IOP131" s="333"/>
      <c r="IOQ131" s="333"/>
      <c r="IOR131" s="333"/>
      <c r="IOS131" s="333"/>
      <c r="IOT131" s="333"/>
      <c r="IOU131" s="333"/>
      <c r="IOV131" s="333"/>
      <c r="IOW131" s="333"/>
      <c r="IOX131" s="333"/>
      <c r="IOY131" s="333"/>
      <c r="IOZ131" s="333"/>
      <c r="IPA131" s="333"/>
      <c r="IPB131" s="333"/>
      <c r="IPC131" s="333"/>
      <c r="IPD131" s="333"/>
      <c r="IPE131" s="333"/>
      <c r="IPF131" s="333"/>
      <c r="IPG131" s="333"/>
      <c r="IPH131" s="333"/>
      <c r="IPI131" s="333"/>
      <c r="IPJ131" s="333"/>
      <c r="IPK131" s="333"/>
      <c r="IPL131" s="333"/>
      <c r="IPM131" s="333"/>
      <c r="IPN131" s="333"/>
      <c r="IPO131" s="333"/>
      <c r="IPP131" s="333"/>
      <c r="IPQ131" s="333"/>
      <c r="IPR131" s="333"/>
      <c r="IPS131" s="333"/>
      <c r="IPT131" s="333"/>
      <c r="IPU131" s="333"/>
      <c r="IPV131" s="333"/>
      <c r="IPW131" s="333"/>
      <c r="IPX131" s="333"/>
      <c r="IPY131" s="333"/>
      <c r="IPZ131" s="333"/>
      <c r="IQA131" s="333"/>
      <c r="IQB131" s="333"/>
      <c r="IQC131" s="333"/>
      <c r="IQD131" s="333"/>
      <c r="IQE131" s="333"/>
      <c r="IQF131" s="333"/>
      <c r="IQG131" s="333"/>
      <c r="IQH131" s="333"/>
      <c r="IQI131" s="333"/>
      <c r="IQJ131" s="333"/>
      <c r="IQK131" s="333"/>
      <c r="IQL131" s="333"/>
      <c r="IQM131" s="333"/>
      <c r="IQN131" s="333"/>
      <c r="IQO131" s="333"/>
      <c r="IQP131" s="333"/>
      <c r="IQQ131" s="333"/>
      <c r="IQR131" s="333"/>
      <c r="IQS131" s="333"/>
      <c r="IQT131" s="333"/>
      <c r="IQU131" s="333"/>
      <c r="IQV131" s="333"/>
      <c r="IQW131" s="333"/>
      <c r="IQX131" s="333"/>
      <c r="IQY131" s="333"/>
      <c r="IQZ131" s="333"/>
      <c r="IRA131" s="333"/>
      <c r="IRB131" s="333"/>
      <c r="IRC131" s="333"/>
      <c r="IRD131" s="333"/>
      <c r="IRE131" s="333"/>
      <c r="IRF131" s="333"/>
      <c r="IRG131" s="333"/>
      <c r="IRH131" s="333"/>
      <c r="IRI131" s="333"/>
      <c r="IRJ131" s="333"/>
      <c r="IRK131" s="333"/>
      <c r="IRL131" s="333"/>
      <c r="IRM131" s="333"/>
      <c r="IRN131" s="333"/>
      <c r="IRO131" s="333"/>
      <c r="IRP131" s="333"/>
      <c r="IRQ131" s="333"/>
      <c r="IRR131" s="333"/>
      <c r="IRS131" s="333"/>
      <c r="IRT131" s="333"/>
      <c r="IRU131" s="333"/>
      <c r="IRV131" s="333"/>
      <c r="IRW131" s="333"/>
      <c r="IRX131" s="333"/>
      <c r="IRY131" s="333"/>
      <c r="IRZ131" s="333"/>
      <c r="ISA131" s="333"/>
      <c r="ISB131" s="333"/>
      <c r="ISC131" s="333"/>
      <c r="ISD131" s="333"/>
      <c r="ISE131" s="333"/>
      <c r="ISF131" s="333"/>
      <c r="ISG131" s="333"/>
      <c r="ISH131" s="333"/>
      <c r="ISI131" s="333"/>
      <c r="ISJ131" s="333"/>
      <c r="ISK131" s="333"/>
      <c r="ISL131" s="333"/>
      <c r="ISM131" s="333"/>
      <c r="ISN131" s="333"/>
      <c r="ISO131" s="333"/>
      <c r="ISP131" s="333"/>
      <c r="ISQ131" s="333"/>
      <c r="ISR131" s="333"/>
      <c r="ISS131" s="333"/>
      <c r="IST131" s="333"/>
      <c r="ISU131" s="333"/>
      <c r="ISV131" s="333"/>
      <c r="ISW131" s="333"/>
      <c r="ISX131" s="333"/>
      <c r="ISY131" s="333"/>
      <c r="ISZ131" s="333"/>
      <c r="ITA131" s="333"/>
      <c r="ITB131" s="333"/>
      <c r="ITC131" s="333"/>
      <c r="ITD131" s="333"/>
      <c r="ITE131" s="333"/>
      <c r="ITF131" s="333"/>
      <c r="ITG131" s="333"/>
      <c r="ITH131" s="333"/>
      <c r="ITI131" s="333"/>
      <c r="ITJ131" s="333"/>
      <c r="ITK131" s="333"/>
      <c r="ITL131" s="333"/>
      <c r="ITM131" s="333"/>
      <c r="ITN131" s="333"/>
      <c r="ITO131" s="333"/>
      <c r="ITP131" s="333"/>
      <c r="ITQ131" s="333"/>
      <c r="ITR131" s="333"/>
      <c r="ITS131" s="333"/>
      <c r="ITT131" s="333"/>
      <c r="ITU131" s="333"/>
      <c r="ITV131" s="333"/>
      <c r="ITW131" s="333"/>
      <c r="ITX131" s="333"/>
      <c r="ITY131" s="333"/>
      <c r="ITZ131" s="333"/>
      <c r="IUA131" s="333"/>
      <c r="IUB131" s="333"/>
      <c r="IUC131" s="333"/>
      <c r="IUD131" s="333"/>
      <c r="IUE131" s="333"/>
      <c r="IUF131" s="333"/>
      <c r="IUG131" s="333"/>
      <c r="IUH131" s="333"/>
      <c r="IUI131" s="333"/>
      <c r="IUJ131" s="333"/>
      <c r="IUK131" s="333"/>
      <c r="IUL131" s="333"/>
      <c r="IUM131" s="333"/>
      <c r="IUN131" s="333"/>
      <c r="IUO131" s="333"/>
      <c r="IUP131" s="333"/>
      <c r="IUQ131" s="333"/>
      <c r="IUR131" s="333"/>
      <c r="IUS131" s="333"/>
      <c r="IUT131" s="333"/>
      <c r="IUU131" s="333"/>
      <c r="IUV131" s="333"/>
      <c r="IUW131" s="333"/>
      <c r="IUX131" s="333"/>
      <c r="IUY131" s="333"/>
      <c r="IUZ131" s="333"/>
      <c r="IVA131" s="333"/>
      <c r="IVB131" s="333"/>
      <c r="IVC131" s="333"/>
      <c r="IVD131" s="333"/>
      <c r="IVE131" s="333"/>
      <c r="IVF131" s="333"/>
      <c r="IVG131" s="333"/>
      <c r="IVH131" s="333"/>
      <c r="IVI131" s="333"/>
      <c r="IVJ131" s="333"/>
      <c r="IVK131" s="333"/>
      <c r="IVL131" s="333"/>
      <c r="IVM131" s="333"/>
      <c r="IVN131" s="333"/>
      <c r="IVO131" s="333"/>
      <c r="IVP131" s="333"/>
      <c r="IVQ131" s="333"/>
      <c r="IVR131" s="333"/>
      <c r="IVS131" s="333"/>
      <c r="IVT131" s="333"/>
      <c r="IVU131" s="333"/>
      <c r="IVV131" s="333"/>
      <c r="IVW131" s="333"/>
      <c r="IVX131" s="333"/>
      <c r="IVY131" s="333"/>
      <c r="IVZ131" s="333"/>
      <c r="IWA131" s="333"/>
      <c r="IWB131" s="333"/>
      <c r="IWC131" s="333"/>
      <c r="IWD131" s="333"/>
      <c r="IWE131" s="333"/>
      <c r="IWF131" s="333"/>
      <c r="IWG131" s="333"/>
      <c r="IWH131" s="333"/>
      <c r="IWI131" s="333"/>
      <c r="IWJ131" s="333"/>
      <c r="IWK131" s="333"/>
      <c r="IWL131" s="333"/>
      <c r="IWM131" s="333"/>
      <c r="IWN131" s="333"/>
      <c r="IWO131" s="333"/>
      <c r="IWP131" s="333"/>
      <c r="IWQ131" s="333"/>
      <c r="IWR131" s="333"/>
      <c r="IWS131" s="333"/>
      <c r="IWT131" s="333"/>
      <c r="IWU131" s="333"/>
      <c r="IWV131" s="333"/>
      <c r="IWW131" s="333"/>
      <c r="IWX131" s="333"/>
      <c r="IWY131" s="333"/>
      <c r="IWZ131" s="333"/>
      <c r="IXA131" s="333"/>
      <c r="IXB131" s="333"/>
      <c r="IXC131" s="333"/>
      <c r="IXD131" s="333"/>
      <c r="IXE131" s="333"/>
      <c r="IXF131" s="333"/>
      <c r="IXG131" s="333"/>
      <c r="IXH131" s="333"/>
      <c r="IXI131" s="333"/>
      <c r="IXJ131" s="333"/>
      <c r="IXK131" s="333"/>
      <c r="IXL131" s="333"/>
      <c r="IXM131" s="333"/>
      <c r="IXN131" s="333"/>
      <c r="IXO131" s="333"/>
      <c r="IXP131" s="333"/>
      <c r="IXQ131" s="333"/>
      <c r="IXR131" s="333"/>
      <c r="IXS131" s="333"/>
      <c r="IXT131" s="333"/>
      <c r="IXU131" s="333"/>
      <c r="IXV131" s="333"/>
      <c r="IXW131" s="333"/>
      <c r="IXX131" s="333"/>
      <c r="IXY131" s="333"/>
      <c r="IXZ131" s="333"/>
      <c r="IYA131" s="333"/>
      <c r="IYB131" s="333"/>
      <c r="IYC131" s="333"/>
      <c r="IYD131" s="333"/>
      <c r="IYE131" s="333"/>
      <c r="IYF131" s="333"/>
      <c r="IYG131" s="333"/>
      <c r="IYH131" s="333"/>
      <c r="IYI131" s="333"/>
      <c r="IYJ131" s="333"/>
      <c r="IYK131" s="333"/>
      <c r="IYL131" s="333"/>
      <c r="IYM131" s="333"/>
      <c r="IYN131" s="333"/>
      <c r="IYO131" s="333"/>
      <c r="IYP131" s="333"/>
      <c r="IYQ131" s="333"/>
      <c r="IYR131" s="333"/>
      <c r="IYS131" s="333"/>
      <c r="IYT131" s="333"/>
      <c r="IYU131" s="333"/>
      <c r="IYV131" s="333"/>
      <c r="IYW131" s="333"/>
      <c r="IYX131" s="333"/>
      <c r="IYY131" s="333"/>
      <c r="IYZ131" s="333"/>
      <c r="IZA131" s="333"/>
      <c r="IZB131" s="333"/>
      <c r="IZC131" s="333"/>
      <c r="IZD131" s="333"/>
      <c r="IZE131" s="333"/>
      <c r="IZF131" s="333"/>
      <c r="IZG131" s="333"/>
      <c r="IZH131" s="333"/>
      <c r="IZI131" s="333"/>
      <c r="IZJ131" s="333"/>
      <c r="IZK131" s="333"/>
      <c r="IZL131" s="333"/>
      <c r="IZM131" s="333"/>
      <c r="IZN131" s="333"/>
      <c r="IZO131" s="333"/>
      <c r="IZP131" s="333"/>
      <c r="IZQ131" s="333"/>
      <c r="IZR131" s="333"/>
      <c r="IZS131" s="333"/>
      <c r="IZT131" s="333"/>
      <c r="IZU131" s="333"/>
      <c r="IZV131" s="333"/>
      <c r="IZW131" s="333"/>
      <c r="IZX131" s="333"/>
      <c r="IZY131" s="333"/>
      <c r="IZZ131" s="333"/>
      <c r="JAA131" s="333"/>
      <c r="JAB131" s="333"/>
      <c r="JAC131" s="333"/>
      <c r="JAD131" s="333"/>
      <c r="JAE131" s="333"/>
      <c r="JAF131" s="333"/>
      <c r="JAG131" s="333"/>
      <c r="JAH131" s="333"/>
      <c r="JAI131" s="333"/>
      <c r="JAJ131" s="333"/>
      <c r="JAK131" s="333"/>
      <c r="JAL131" s="333"/>
      <c r="JAM131" s="333"/>
      <c r="JAN131" s="333"/>
      <c r="JAO131" s="333"/>
      <c r="JAP131" s="333"/>
      <c r="JAQ131" s="333"/>
      <c r="JAR131" s="333"/>
      <c r="JAS131" s="333"/>
      <c r="JAT131" s="333"/>
      <c r="JAU131" s="333"/>
      <c r="JAV131" s="333"/>
      <c r="JAW131" s="333"/>
      <c r="JAX131" s="333"/>
      <c r="JAY131" s="333"/>
      <c r="JAZ131" s="333"/>
      <c r="JBA131" s="333"/>
      <c r="JBB131" s="333"/>
      <c r="JBC131" s="333"/>
      <c r="JBD131" s="333"/>
      <c r="JBE131" s="333"/>
      <c r="JBF131" s="333"/>
      <c r="JBG131" s="333"/>
      <c r="JBH131" s="333"/>
      <c r="JBI131" s="333"/>
      <c r="JBJ131" s="333"/>
      <c r="JBK131" s="333"/>
      <c r="JBL131" s="333"/>
      <c r="JBM131" s="333"/>
      <c r="JBN131" s="333"/>
      <c r="JBO131" s="333"/>
      <c r="JBP131" s="333"/>
      <c r="JBQ131" s="333"/>
      <c r="JBR131" s="333"/>
      <c r="JBS131" s="333"/>
      <c r="JBT131" s="333"/>
      <c r="JBU131" s="333"/>
      <c r="JBV131" s="333"/>
      <c r="JBW131" s="333"/>
      <c r="JBX131" s="333"/>
      <c r="JBY131" s="333"/>
      <c r="JBZ131" s="333"/>
      <c r="JCA131" s="333"/>
      <c r="JCB131" s="333"/>
      <c r="JCC131" s="333"/>
      <c r="JCD131" s="333"/>
      <c r="JCE131" s="333"/>
      <c r="JCF131" s="333"/>
      <c r="JCG131" s="333"/>
      <c r="JCH131" s="333"/>
      <c r="JCI131" s="333"/>
      <c r="JCJ131" s="333"/>
      <c r="JCK131" s="333"/>
      <c r="JCL131" s="333"/>
      <c r="JCM131" s="333"/>
      <c r="JCN131" s="333"/>
      <c r="JCO131" s="333"/>
      <c r="JCP131" s="333"/>
      <c r="JCQ131" s="333"/>
      <c r="JCR131" s="333"/>
      <c r="JCS131" s="333"/>
      <c r="JCT131" s="333"/>
      <c r="JCU131" s="333"/>
      <c r="JCV131" s="333"/>
      <c r="JCW131" s="333"/>
      <c r="JCX131" s="333"/>
      <c r="JCY131" s="333"/>
      <c r="JCZ131" s="333"/>
      <c r="JDA131" s="333"/>
      <c r="JDB131" s="333"/>
      <c r="JDC131" s="333"/>
      <c r="JDD131" s="333"/>
      <c r="JDE131" s="333"/>
      <c r="JDF131" s="333"/>
      <c r="JDG131" s="333"/>
      <c r="JDH131" s="333"/>
      <c r="JDI131" s="333"/>
      <c r="JDJ131" s="333"/>
      <c r="JDK131" s="333"/>
      <c r="JDL131" s="333"/>
      <c r="JDM131" s="333"/>
      <c r="JDN131" s="333"/>
      <c r="JDO131" s="333"/>
      <c r="JDP131" s="333"/>
      <c r="JDQ131" s="333"/>
      <c r="JDR131" s="333"/>
      <c r="JDS131" s="333"/>
      <c r="JDT131" s="333"/>
      <c r="JDU131" s="333"/>
      <c r="JDV131" s="333"/>
      <c r="JDW131" s="333"/>
      <c r="JDX131" s="333"/>
      <c r="JDY131" s="333"/>
      <c r="JDZ131" s="333"/>
      <c r="JEA131" s="333"/>
      <c r="JEB131" s="333"/>
      <c r="JEC131" s="333"/>
      <c r="JED131" s="333"/>
      <c r="JEE131" s="333"/>
      <c r="JEF131" s="333"/>
      <c r="JEG131" s="333"/>
      <c r="JEH131" s="333"/>
      <c r="JEI131" s="333"/>
      <c r="JEJ131" s="333"/>
      <c r="JEK131" s="333"/>
      <c r="JEL131" s="333"/>
      <c r="JEM131" s="333"/>
      <c r="JEN131" s="333"/>
      <c r="JEO131" s="333"/>
      <c r="JEP131" s="333"/>
      <c r="JEQ131" s="333"/>
      <c r="JER131" s="333"/>
      <c r="JES131" s="333"/>
      <c r="JET131" s="333"/>
      <c r="JEU131" s="333"/>
      <c r="JEV131" s="333"/>
      <c r="JEW131" s="333"/>
      <c r="JEX131" s="333"/>
      <c r="JEY131" s="333"/>
      <c r="JEZ131" s="333"/>
      <c r="JFA131" s="333"/>
      <c r="JFB131" s="333"/>
      <c r="JFC131" s="333"/>
      <c r="JFD131" s="333"/>
      <c r="JFE131" s="333"/>
      <c r="JFF131" s="333"/>
      <c r="JFG131" s="333"/>
      <c r="JFH131" s="333"/>
      <c r="JFI131" s="333"/>
      <c r="JFJ131" s="333"/>
      <c r="JFK131" s="333"/>
      <c r="JFL131" s="333"/>
      <c r="JFM131" s="333"/>
      <c r="JFN131" s="333"/>
      <c r="JFO131" s="333"/>
      <c r="JFP131" s="333"/>
      <c r="JFQ131" s="333"/>
      <c r="JFR131" s="333"/>
      <c r="JFS131" s="333"/>
      <c r="JFT131" s="333"/>
      <c r="JFU131" s="333"/>
      <c r="JFV131" s="333"/>
      <c r="JFW131" s="333"/>
      <c r="JFX131" s="333"/>
      <c r="JFY131" s="333"/>
      <c r="JFZ131" s="333"/>
      <c r="JGA131" s="333"/>
      <c r="JGB131" s="333"/>
      <c r="JGC131" s="333"/>
      <c r="JGD131" s="333"/>
      <c r="JGE131" s="333"/>
      <c r="JGF131" s="333"/>
      <c r="JGG131" s="333"/>
      <c r="JGH131" s="333"/>
      <c r="JGI131" s="333"/>
      <c r="JGJ131" s="333"/>
      <c r="JGK131" s="333"/>
      <c r="JGL131" s="333"/>
      <c r="JGM131" s="333"/>
      <c r="JGN131" s="333"/>
      <c r="JGO131" s="333"/>
      <c r="JGP131" s="333"/>
      <c r="JGQ131" s="333"/>
      <c r="JGR131" s="333"/>
      <c r="JGS131" s="333"/>
      <c r="JGT131" s="333"/>
      <c r="JGU131" s="333"/>
      <c r="JGV131" s="333"/>
      <c r="JGW131" s="333"/>
      <c r="JGX131" s="333"/>
      <c r="JGY131" s="333"/>
      <c r="JGZ131" s="333"/>
      <c r="JHA131" s="333"/>
      <c r="JHB131" s="333"/>
      <c r="JHC131" s="333"/>
      <c r="JHD131" s="333"/>
      <c r="JHE131" s="333"/>
      <c r="JHF131" s="333"/>
      <c r="JHG131" s="333"/>
      <c r="JHH131" s="333"/>
      <c r="JHI131" s="333"/>
      <c r="JHJ131" s="333"/>
      <c r="JHK131" s="333"/>
      <c r="JHL131" s="333"/>
      <c r="JHM131" s="333"/>
      <c r="JHN131" s="333"/>
      <c r="JHO131" s="333"/>
      <c r="JHP131" s="333"/>
      <c r="JHQ131" s="333"/>
      <c r="JHR131" s="333"/>
      <c r="JHS131" s="333"/>
      <c r="JHT131" s="333"/>
      <c r="JHU131" s="333"/>
      <c r="JHV131" s="333"/>
      <c r="JHW131" s="333"/>
      <c r="JHX131" s="333"/>
      <c r="JHY131" s="333"/>
      <c r="JHZ131" s="333"/>
      <c r="JIA131" s="333"/>
      <c r="JIB131" s="333"/>
      <c r="JIC131" s="333"/>
      <c r="JID131" s="333"/>
      <c r="JIE131" s="333"/>
      <c r="JIF131" s="333"/>
      <c r="JIG131" s="333"/>
      <c r="JIH131" s="333"/>
      <c r="JII131" s="333"/>
      <c r="JIJ131" s="333"/>
      <c r="JIK131" s="333"/>
      <c r="JIL131" s="333"/>
      <c r="JIM131" s="333"/>
      <c r="JIN131" s="333"/>
      <c r="JIO131" s="333"/>
      <c r="JIP131" s="333"/>
      <c r="JIQ131" s="333"/>
      <c r="JIR131" s="333"/>
      <c r="JIS131" s="333"/>
      <c r="JIT131" s="333"/>
      <c r="JIU131" s="333"/>
      <c r="JIV131" s="333"/>
      <c r="JIW131" s="333"/>
      <c r="JIX131" s="333"/>
      <c r="JIY131" s="333"/>
      <c r="JIZ131" s="333"/>
      <c r="JJA131" s="333"/>
      <c r="JJB131" s="333"/>
      <c r="JJC131" s="333"/>
      <c r="JJD131" s="333"/>
      <c r="JJE131" s="333"/>
      <c r="JJF131" s="333"/>
      <c r="JJG131" s="333"/>
      <c r="JJH131" s="333"/>
      <c r="JJI131" s="333"/>
      <c r="JJJ131" s="333"/>
      <c r="JJK131" s="333"/>
      <c r="JJL131" s="333"/>
      <c r="JJM131" s="333"/>
      <c r="JJN131" s="333"/>
      <c r="JJO131" s="333"/>
      <c r="JJP131" s="333"/>
      <c r="JJQ131" s="333"/>
      <c r="JJR131" s="333"/>
      <c r="JJS131" s="333"/>
      <c r="JJT131" s="333"/>
      <c r="JJU131" s="333"/>
      <c r="JJV131" s="333"/>
      <c r="JJW131" s="333"/>
      <c r="JJX131" s="333"/>
      <c r="JJY131" s="333"/>
      <c r="JJZ131" s="333"/>
      <c r="JKA131" s="333"/>
      <c r="JKB131" s="333"/>
      <c r="JKC131" s="333"/>
      <c r="JKD131" s="333"/>
      <c r="JKE131" s="333"/>
      <c r="JKF131" s="333"/>
      <c r="JKG131" s="333"/>
      <c r="JKH131" s="333"/>
      <c r="JKI131" s="333"/>
      <c r="JKJ131" s="333"/>
      <c r="JKK131" s="333"/>
      <c r="JKL131" s="333"/>
      <c r="JKM131" s="333"/>
      <c r="JKN131" s="333"/>
      <c r="JKO131" s="333"/>
      <c r="JKP131" s="333"/>
      <c r="JKQ131" s="333"/>
      <c r="JKR131" s="333"/>
      <c r="JKS131" s="333"/>
      <c r="JKT131" s="333"/>
      <c r="JKU131" s="333"/>
      <c r="JKV131" s="333"/>
      <c r="JKW131" s="333"/>
      <c r="JKX131" s="333"/>
      <c r="JKY131" s="333"/>
      <c r="JKZ131" s="333"/>
      <c r="JLA131" s="333"/>
      <c r="JLB131" s="333"/>
      <c r="JLC131" s="333"/>
      <c r="JLD131" s="333"/>
      <c r="JLE131" s="333"/>
      <c r="JLF131" s="333"/>
      <c r="JLG131" s="333"/>
      <c r="JLH131" s="333"/>
      <c r="JLI131" s="333"/>
      <c r="JLJ131" s="333"/>
      <c r="JLK131" s="333"/>
      <c r="JLL131" s="333"/>
      <c r="JLM131" s="333"/>
      <c r="JLN131" s="333"/>
      <c r="JLO131" s="333"/>
      <c r="JLP131" s="333"/>
      <c r="JLQ131" s="333"/>
      <c r="JLR131" s="333"/>
      <c r="JLS131" s="333"/>
      <c r="JLT131" s="333"/>
      <c r="JLU131" s="333"/>
      <c r="JLV131" s="333"/>
      <c r="JLW131" s="333"/>
      <c r="JLX131" s="333"/>
      <c r="JLY131" s="333"/>
      <c r="JLZ131" s="333"/>
      <c r="JMA131" s="333"/>
      <c r="JMB131" s="333"/>
      <c r="JMC131" s="333"/>
      <c r="JMD131" s="333"/>
      <c r="JME131" s="333"/>
      <c r="JMF131" s="333"/>
      <c r="JMG131" s="333"/>
      <c r="JMH131" s="333"/>
      <c r="JMI131" s="333"/>
      <c r="JMJ131" s="333"/>
      <c r="JMK131" s="333"/>
      <c r="JML131" s="333"/>
      <c r="JMM131" s="333"/>
      <c r="JMN131" s="333"/>
      <c r="JMO131" s="333"/>
      <c r="JMP131" s="333"/>
      <c r="JMQ131" s="333"/>
      <c r="JMR131" s="333"/>
      <c r="JMS131" s="333"/>
      <c r="JMT131" s="333"/>
      <c r="JMU131" s="333"/>
      <c r="JMV131" s="333"/>
      <c r="JMW131" s="333"/>
      <c r="JMX131" s="333"/>
      <c r="JMY131" s="333"/>
      <c r="JMZ131" s="333"/>
      <c r="JNA131" s="333"/>
      <c r="JNB131" s="333"/>
      <c r="JNC131" s="333"/>
      <c r="JND131" s="333"/>
      <c r="JNE131" s="333"/>
      <c r="JNF131" s="333"/>
      <c r="JNG131" s="333"/>
      <c r="JNH131" s="333"/>
      <c r="JNI131" s="333"/>
      <c r="JNJ131" s="333"/>
      <c r="JNK131" s="333"/>
      <c r="JNL131" s="333"/>
      <c r="JNM131" s="333"/>
      <c r="JNN131" s="333"/>
      <c r="JNO131" s="333"/>
      <c r="JNP131" s="333"/>
      <c r="JNQ131" s="333"/>
      <c r="JNR131" s="333"/>
      <c r="JNS131" s="333"/>
      <c r="JNT131" s="333"/>
      <c r="JNU131" s="333"/>
      <c r="JNV131" s="333"/>
      <c r="JNW131" s="333"/>
      <c r="JNX131" s="333"/>
      <c r="JNY131" s="333"/>
      <c r="JNZ131" s="333"/>
      <c r="JOA131" s="333"/>
      <c r="JOB131" s="333"/>
      <c r="JOC131" s="333"/>
      <c r="JOD131" s="333"/>
      <c r="JOE131" s="333"/>
      <c r="JOF131" s="333"/>
      <c r="JOG131" s="333"/>
      <c r="JOH131" s="333"/>
      <c r="JOI131" s="333"/>
      <c r="JOJ131" s="333"/>
      <c r="JOK131" s="333"/>
      <c r="JOL131" s="333"/>
      <c r="JOM131" s="333"/>
      <c r="JON131" s="333"/>
      <c r="JOO131" s="333"/>
      <c r="JOP131" s="333"/>
      <c r="JOQ131" s="333"/>
      <c r="JOR131" s="333"/>
      <c r="JOS131" s="333"/>
      <c r="JOT131" s="333"/>
      <c r="JOU131" s="333"/>
      <c r="JOV131" s="333"/>
      <c r="JOW131" s="333"/>
      <c r="JOX131" s="333"/>
      <c r="JOY131" s="333"/>
      <c r="JOZ131" s="333"/>
      <c r="JPA131" s="333"/>
      <c r="JPB131" s="333"/>
      <c r="JPC131" s="333"/>
      <c r="JPD131" s="333"/>
      <c r="JPE131" s="333"/>
      <c r="JPF131" s="333"/>
      <c r="JPG131" s="333"/>
      <c r="JPH131" s="333"/>
      <c r="JPI131" s="333"/>
      <c r="JPJ131" s="333"/>
      <c r="JPK131" s="333"/>
      <c r="JPL131" s="333"/>
      <c r="JPM131" s="333"/>
      <c r="JPN131" s="333"/>
      <c r="JPO131" s="333"/>
      <c r="JPP131" s="333"/>
      <c r="JPQ131" s="333"/>
      <c r="JPR131" s="333"/>
      <c r="JPS131" s="333"/>
      <c r="JPT131" s="333"/>
      <c r="JPU131" s="333"/>
      <c r="JPV131" s="333"/>
      <c r="JPW131" s="333"/>
      <c r="JPX131" s="333"/>
      <c r="JPY131" s="333"/>
      <c r="JPZ131" s="333"/>
      <c r="JQA131" s="333"/>
      <c r="JQB131" s="333"/>
      <c r="JQC131" s="333"/>
      <c r="JQD131" s="333"/>
      <c r="JQE131" s="333"/>
      <c r="JQF131" s="333"/>
      <c r="JQG131" s="333"/>
      <c r="JQH131" s="333"/>
      <c r="JQI131" s="333"/>
      <c r="JQJ131" s="333"/>
      <c r="JQK131" s="333"/>
      <c r="JQL131" s="333"/>
      <c r="JQM131" s="333"/>
      <c r="JQN131" s="333"/>
      <c r="JQO131" s="333"/>
      <c r="JQP131" s="333"/>
      <c r="JQQ131" s="333"/>
      <c r="JQR131" s="333"/>
      <c r="JQS131" s="333"/>
      <c r="JQT131" s="333"/>
      <c r="JQU131" s="333"/>
      <c r="JQV131" s="333"/>
      <c r="JQW131" s="333"/>
      <c r="JQX131" s="333"/>
      <c r="JQY131" s="333"/>
      <c r="JQZ131" s="333"/>
      <c r="JRA131" s="333"/>
      <c r="JRB131" s="333"/>
      <c r="JRC131" s="333"/>
      <c r="JRD131" s="333"/>
      <c r="JRE131" s="333"/>
      <c r="JRF131" s="333"/>
      <c r="JRG131" s="333"/>
      <c r="JRH131" s="333"/>
      <c r="JRI131" s="333"/>
      <c r="JRJ131" s="333"/>
      <c r="JRK131" s="333"/>
      <c r="JRL131" s="333"/>
      <c r="JRM131" s="333"/>
      <c r="JRN131" s="333"/>
      <c r="JRO131" s="333"/>
      <c r="JRP131" s="333"/>
      <c r="JRQ131" s="333"/>
      <c r="JRR131" s="333"/>
      <c r="JRS131" s="333"/>
      <c r="JRT131" s="333"/>
      <c r="JRU131" s="333"/>
      <c r="JRV131" s="333"/>
      <c r="JRW131" s="333"/>
      <c r="JRX131" s="333"/>
      <c r="JRY131" s="333"/>
      <c r="JRZ131" s="333"/>
      <c r="JSA131" s="333"/>
      <c r="JSB131" s="333"/>
      <c r="JSC131" s="333"/>
      <c r="JSD131" s="333"/>
      <c r="JSE131" s="333"/>
      <c r="JSF131" s="333"/>
      <c r="JSG131" s="333"/>
      <c r="JSH131" s="333"/>
      <c r="JSI131" s="333"/>
      <c r="JSJ131" s="333"/>
      <c r="JSK131" s="333"/>
      <c r="JSL131" s="333"/>
      <c r="JSM131" s="333"/>
      <c r="JSN131" s="333"/>
      <c r="JSO131" s="333"/>
      <c r="JSP131" s="333"/>
      <c r="JSQ131" s="333"/>
      <c r="JSR131" s="333"/>
      <c r="JSS131" s="333"/>
      <c r="JST131" s="333"/>
      <c r="JSU131" s="333"/>
      <c r="JSV131" s="333"/>
      <c r="JSW131" s="333"/>
      <c r="JSX131" s="333"/>
      <c r="JSY131" s="333"/>
      <c r="JSZ131" s="333"/>
      <c r="JTA131" s="333"/>
      <c r="JTB131" s="333"/>
      <c r="JTC131" s="333"/>
      <c r="JTD131" s="333"/>
      <c r="JTE131" s="333"/>
      <c r="JTF131" s="333"/>
      <c r="JTG131" s="333"/>
      <c r="JTH131" s="333"/>
      <c r="JTI131" s="333"/>
      <c r="JTJ131" s="333"/>
      <c r="JTK131" s="333"/>
      <c r="JTL131" s="333"/>
      <c r="JTM131" s="333"/>
      <c r="JTN131" s="333"/>
      <c r="JTO131" s="333"/>
      <c r="JTP131" s="333"/>
      <c r="JTQ131" s="333"/>
      <c r="JTR131" s="333"/>
      <c r="JTS131" s="333"/>
      <c r="JTT131" s="333"/>
      <c r="JTU131" s="333"/>
      <c r="JTV131" s="333"/>
      <c r="JTW131" s="333"/>
      <c r="JTX131" s="333"/>
      <c r="JTY131" s="333"/>
      <c r="JTZ131" s="333"/>
      <c r="JUA131" s="333"/>
      <c r="JUB131" s="333"/>
      <c r="JUC131" s="333"/>
      <c r="JUD131" s="333"/>
      <c r="JUE131" s="333"/>
      <c r="JUF131" s="333"/>
      <c r="JUG131" s="333"/>
      <c r="JUH131" s="333"/>
      <c r="JUI131" s="333"/>
      <c r="JUJ131" s="333"/>
      <c r="JUK131" s="333"/>
      <c r="JUL131" s="333"/>
      <c r="JUM131" s="333"/>
      <c r="JUN131" s="333"/>
      <c r="JUO131" s="333"/>
      <c r="JUP131" s="333"/>
      <c r="JUQ131" s="333"/>
      <c r="JUR131" s="333"/>
      <c r="JUS131" s="333"/>
      <c r="JUT131" s="333"/>
      <c r="JUU131" s="333"/>
      <c r="JUV131" s="333"/>
      <c r="JUW131" s="333"/>
      <c r="JUX131" s="333"/>
      <c r="JUY131" s="333"/>
      <c r="JUZ131" s="333"/>
      <c r="JVA131" s="333"/>
      <c r="JVB131" s="333"/>
      <c r="JVC131" s="333"/>
      <c r="JVD131" s="333"/>
      <c r="JVE131" s="333"/>
      <c r="JVF131" s="333"/>
      <c r="JVG131" s="333"/>
      <c r="JVH131" s="333"/>
      <c r="JVI131" s="333"/>
      <c r="JVJ131" s="333"/>
      <c r="JVK131" s="333"/>
      <c r="JVL131" s="333"/>
      <c r="JVM131" s="333"/>
      <c r="JVN131" s="333"/>
      <c r="JVO131" s="333"/>
      <c r="JVP131" s="333"/>
      <c r="JVQ131" s="333"/>
      <c r="JVR131" s="333"/>
      <c r="JVS131" s="333"/>
      <c r="JVT131" s="333"/>
      <c r="JVU131" s="333"/>
      <c r="JVV131" s="333"/>
      <c r="JVW131" s="333"/>
      <c r="JVX131" s="333"/>
      <c r="JVY131" s="333"/>
      <c r="JVZ131" s="333"/>
      <c r="JWA131" s="333"/>
      <c r="JWB131" s="333"/>
      <c r="JWC131" s="333"/>
      <c r="JWD131" s="333"/>
      <c r="JWE131" s="333"/>
      <c r="JWF131" s="333"/>
      <c r="JWG131" s="333"/>
      <c r="JWH131" s="333"/>
      <c r="JWI131" s="333"/>
      <c r="JWJ131" s="333"/>
      <c r="JWK131" s="333"/>
      <c r="JWL131" s="333"/>
      <c r="JWM131" s="333"/>
      <c r="JWN131" s="333"/>
      <c r="JWO131" s="333"/>
      <c r="JWP131" s="333"/>
      <c r="JWQ131" s="333"/>
      <c r="JWR131" s="333"/>
      <c r="JWS131" s="333"/>
      <c r="JWT131" s="333"/>
      <c r="JWU131" s="333"/>
      <c r="JWV131" s="333"/>
      <c r="JWW131" s="333"/>
      <c r="JWX131" s="333"/>
      <c r="JWY131" s="333"/>
      <c r="JWZ131" s="333"/>
      <c r="JXA131" s="333"/>
      <c r="JXB131" s="333"/>
      <c r="JXC131" s="333"/>
      <c r="JXD131" s="333"/>
      <c r="JXE131" s="333"/>
      <c r="JXF131" s="333"/>
      <c r="JXG131" s="333"/>
      <c r="JXH131" s="333"/>
      <c r="JXI131" s="333"/>
      <c r="JXJ131" s="333"/>
      <c r="JXK131" s="333"/>
      <c r="JXL131" s="333"/>
      <c r="JXM131" s="333"/>
      <c r="JXN131" s="333"/>
      <c r="JXO131" s="333"/>
      <c r="JXP131" s="333"/>
      <c r="JXQ131" s="333"/>
      <c r="JXR131" s="333"/>
      <c r="JXS131" s="333"/>
      <c r="JXT131" s="333"/>
      <c r="JXU131" s="333"/>
      <c r="JXV131" s="333"/>
      <c r="JXW131" s="333"/>
      <c r="JXX131" s="333"/>
      <c r="JXY131" s="333"/>
      <c r="JXZ131" s="333"/>
      <c r="JYA131" s="333"/>
      <c r="JYB131" s="333"/>
      <c r="JYC131" s="333"/>
      <c r="JYD131" s="333"/>
      <c r="JYE131" s="333"/>
      <c r="JYF131" s="333"/>
      <c r="JYG131" s="333"/>
      <c r="JYH131" s="333"/>
      <c r="JYI131" s="333"/>
      <c r="JYJ131" s="333"/>
      <c r="JYK131" s="333"/>
      <c r="JYL131" s="333"/>
      <c r="JYM131" s="333"/>
      <c r="JYN131" s="333"/>
      <c r="JYO131" s="333"/>
      <c r="JYP131" s="333"/>
      <c r="JYQ131" s="333"/>
      <c r="JYR131" s="333"/>
      <c r="JYS131" s="333"/>
      <c r="JYT131" s="333"/>
      <c r="JYU131" s="333"/>
      <c r="JYV131" s="333"/>
      <c r="JYW131" s="333"/>
      <c r="JYX131" s="333"/>
      <c r="JYY131" s="333"/>
      <c r="JYZ131" s="333"/>
      <c r="JZA131" s="333"/>
      <c r="JZB131" s="333"/>
      <c r="JZC131" s="333"/>
      <c r="JZD131" s="333"/>
      <c r="JZE131" s="333"/>
      <c r="JZF131" s="333"/>
      <c r="JZG131" s="333"/>
      <c r="JZH131" s="333"/>
      <c r="JZI131" s="333"/>
      <c r="JZJ131" s="333"/>
      <c r="JZK131" s="333"/>
      <c r="JZL131" s="333"/>
      <c r="JZM131" s="333"/>
      <c r="JZN131" s="333"/>
      <c r="JZO131" s="333"/>
      <c r="JZP131" s="333"/>
      <c r="JZQ131" s="333"/>
      <c r="JZR131" s="333"/>
      <c r="JZS131" s="333"/>
      <c r="JZT131" s="333"/>
      <c r="JZU131" s="333"/>
      <c r="JZV131" s="333"/>
      <c r="JZW131" s="333"/>
      <c r="JZX131" s="333"/>
      <c r="JZY131" s="333"/>
      <c r="JZZ131" s="333"/>
      <c r="KAA131" s="333"/>
      <c r="KAB131" s="333"/>
      <c r="KAC131" s="333"/>
      <c r="KAD131" s="333"/>
      <c r="KAE131" s="333"/>
      <c r="KAF131" s="333"/>
      <c r="KAG131" s="333"/>
      <c r="KAH131" s="333"/>
      <c r="KAI131" s="333"/>
      <c r="KAJ131" s="333"/>
      <c r="KAK131" s="333"/>
      <c r="KAL131" s="333"/>
      <c r="KAM131" s="333"/>
      <c r="KAN131" s="333"/>
      <c r="KAO131" s="333"/>
      <c r="KAP131" s="333"/>
      <c r="KAQ131" s="333"/>
      <c r="KAR131" s="333"/>
      <c r="KAS131" s="333"/>
      <c r="KAT131" s="333"/>
      <c r="KAU131" s="333"/>
      <c r="KAV131" s="333"/>
      <c r="KAW131" s="333"/>
      <c r="KAX131" s="333"/>
      <c r="KAY131" s="333"/>
      <c r="KAZ131" s="333"/>
      <c r="KBA131" s="333"/>
      <c r="KBB131" s="333"/>
      <c r="KBC131" s="333"/>
      <c r="KBD131" s="333"/>
      <c r="KBE131" s="333"/>
      <c r="KBF131" s="333"/>
      <c r="KBG131" s="333"/>
      <c r="KBH131" s="333"/>
      <c r="KBI131" s="333"/>
      <c r="KBJ131" s="333"/>
      <c r="KBK131" s="333"/>
      <c r="KBL131" s="333"/>
      <c r="KBM131" s="333"/>
      <c r="KBN131" s="333"/>
      <c r="KBO131" s="333"/>
      <c r="KBP131" s="333"/>
      <c r="KBQ131" s="333"/>
      <c r="KBR131" s="333"/>
      <c r="KBS131" s="333"/>
      <c r="KBT131" s="333"/>
      <c r="KBU131" s="333"/>
      <c r="KBV131" s="333"/>
      <c r="KBW131" s="333"/>
      <c r="KBX131" s="333"/>
      <c r="KBY131" s="333"/>
      <c r="KBZ131" s="333"/>
      <c r="KCA131" s="333"/>
      <c r="KCB131" s="333"/>
      <c r="KCC131" s="333"/>
      <c r="KCD131" s="333"/>
      <c r="KCE131" s="333"/>
      <c r="KCF131" s="333"/>
      <c r="KCG131" s="333"/>
      <c r="KCH131" s="333"/>
      <c r="KCI131" s="333"/>
      <c r="KCJ131" s="333"/>
      <c r="KCK131" s="333"/>
      <c r="KCL131" s="333"/>
      <c r="KCM131" s="333"/>
      <c r="KCN131" s="333"/>
      <c r="KCO131" s="333"/>
      <c r="KCP131" s="333"/>
      <c r="KCQ131" s="333"/>
      <c r="KCR131" s="333"/>
      <c r="KCS131" s="333"/>
      <c r="KCT131" s="333"/>
      <c r="KCU131" s="333"/>
      <c r="KCV131" s="333"/>
      <c r="KCW131" s="333"/>
      <c r="KCX131" s="333"/>
      <c r="KCY131" s="333"/>
      <c r="KCZ131" s="333"/>
      <c r="KDA131" s="333"/>
      <c r="KDB131" s="333"/>
      <c r="KDC131" s="333"/>
      <c r="KDD131" s="333"/>
      <c r="KDE131" s="333"/>
      <c r="KDF131" s="333"/>
      <c r="KDG131" s="333"/>
      <c r="KDH131" s="333"/>
      <c r="KDI131" s="333"/>
      <c r="KDJ131" s="333"/>
      <c r="KDK131" s="333"/>
      <c r="KDL131" s="333"/>
      <c r="KDM131" s="333"/>
      <c r="KDN131" s="333"/>
      <c r="KDO131" s="333"/>
      <c r="KDP131" s="333"/>
      <c r="KDQ131" s="333"/>
      <c r="KDR131" s="333"/>
      <c r="KDS131" s="333"/>
      <c r="KDT131" s="333"/>
      <c r="KDU131" s="333"/>
      <c r="KDV131" s="333"/>
      <c r="KDW131" s="333"/>
      <c r="KDX131" s="333"/>
      <c r="KDY131" s="333"/>
      <c r="KDZ131" s="333"/>
      <c r="KEA131" s="333"/>
      <c r="KEB131" s="333"/>
      <c r="KEC131" s="333"/>
      <c r="KED131" s="333"/>
      <c r="KEE131" s="333"/>
      <c r="KEF131" s="333"/>
      <c r="KEG131" s="333"/>
      <c r="KEH131" s="333"/>
      <c r="KEI131" s="333"/>
      <c r="KEJ131" s="333"/>
      <c r="KEK131" s="333"/>
      <c r="KEL131" s="333"/>
      <c r="KEM131" s="333"/>
      <c r="KEN131" s="333"/>
      <c r="KEO131" s="333"/>
      <c r="KEP131" s="333"/>
      <c r="KEQ131" s="333"/>
      <c r="KER131" s="333"/>
      <c r="KES131" s="333"/>
      <c r="KET131" s="333"/>
      <c r="KEU131" s="333"/>
      <c r="KEV131" s="333"/>
      <c r="KEW131" s="333"/>
      <c r="KEX131" s="333"/>
      <c r="KEY131" s="333"/>
      <c r="KEZ131" s="333"/>
      <c r="KFA131" s="333"/>
      <c r="KFB131" s="333"/>
      <c r="KFC131" s="333"/>
      <c r="KFD131" s="333"/>
      <c r="KFE131" s="333"/>
      <c r="KFF131" s="333"/>
      <c r="KFG131" s="333"/>
      <c r="KFH131" s="333"/>
      <c r="KFI131" s="333"/>
      <c r="KFJ131" s="333"/>
      <c r="KFK131" s="333"/>
      <c r="KFL131" s="333"/>
      <c r="KFM131" s="333"/>
      <c r="KFN131" s="333"/>
      <c r="KFO131" s="333"/>
      <c r="KFP131" s="333"/>
      <c r="KFQ131" s="333"/>
      <c r="KFR131" s="333"/>
      <c r="KFS131" s="333"/>
      <c r="KFT131" s="333"/>
      <c r="KFU131" s="333"/>
      <c r="KFV131" s="333"/>
      <c r="KFW131" s="333"/>
      <c r="KFX131" s="333"/>
      <c r="KFY131" s="333"/>
      <c r="KFZ131" s="333"/>
      <c r="KGA131" s="333"/>
      <c r="KGB131" s="333"/>
      <c r="KGC131" s="333"/>
      <c r="KGD131" s="333"/>
      <c r="KGE131" s="333"/>
      <c r="KGF131" s="333"/>
      <c r="KGG131" s="333"/>
      <c r="KGH131" s="333"/>
      <c r="KGI131" s="333"/>
      <c r="KGJ131" s="333"/>
      <c r="KGK131" s="333"/>
      <c r="KGL131" s="333"/>
      <c r="KGM131" s="333"/>
      <c r="KGN131" s="333"/>
      <c r="KGO131" s="333"/>
      <c r="KGP131" s="333"/>
      <c r="KGQ131" s="333"/>
      <c r="KGR131" s="333"/>
      <c r="KGS131" s="333"/>
      <c r="KGT131" s="333"/>
      <c r="KGU131" s="333"/>
      <c r="KGV131" s="333"/>
      <c r="KGW131" s="333"/>
      <c r="KGX131" s="333"/>
      <c r="KGY131" s="333"/>
      <c r="KGZ131" s="333"/>
      <c r="KHA131" s="333"/>
      <c r="KHB131" s="333"/>
      <c r="KHC131" s="333"/>
      <c r="KHD131" s="333"/>
      <c r="KHE131" s="333"/>
      <c r="KHF131" s="333"/>
      <c r="KHG131" s="333"/>
      <c r="KHH131" s="333"/>
      <c r="KHI131" s="333"/>
      <c r="KHJ131" s="333"/>
      <c r="KHK131" s="333"/>
      <c r="KHL131" s="333"/>
      <c r="KHM131" s="333"/>
      <c r="KHN131" s="333"/>
      <c r="KHO131" s="333"/>
      <c r="KHP131" s="333"/>
      <c r="KHQ131" s="333"/>
      <c r="KHR131" s="333"/>
      <c r="KHS131" s="333"/>
      <c r="KHT131" s="333"/>
      <c r="KHU131" s="333"/>
      <c r="KHV131" s="333"/>
      <c r="KHW131" s="333"/>
      <c r="KHX131" s="333"/>
      <c r="KHY131" s="333"/>
      <c r="KHZ131" s="333"/>
      <c r="KIA131" s="333"/>
      <c r="KIB131" s="333"/>
      <c r="KIC131" s="333"/>
      <c r="KID131" s="333"/>
      <c r="KIE131" s="333"/>
      <c r="KIF131" s="333"/>
      <c r="KIG131" s="333"/>
      <c r="KIH131" s="333"/>
      <c r="KII131" s="333"/>
      <c r="KIJ131" s="333"/>
      <c r="KIK131" s="333"/>
      <c r="KIL131" s="333"/>
      <c r="KIM131" s="333"/>
      <c r="KIN131" s="333"/>
      <c r="KIO131" s="333"/>
      <c r="KIP131" s="333"/>
      <c r="KIQ131" s="333"/>
      <c r="KIR131" s="333"/>
      <c r="KIS131" s="333"/>
      <c r="KIT131" s="333"/>
      <c r="KIU131" s="333"/>
      <c r="KIV131" s="333"/>
      <c r="KIW131" s="333"/>
      <c r="KIX131" s="333"/>
      <c r="KIY131" s="333"/>
      <c r="KIZ131" s="333"/>
      <c r="KJA131" s="333"/>
      <c r="KJB131" s="333"/>
      <c r="KJC131" s="333"/>
      <c r="KJD131" s="333"/>
      <c r="KJE131" s="333"/>
      <c r="KJF131" s="333"/>
      <c r="KJG131" s="333"/>
      <c r="KJH131" s="333"/>
      <c r="KJI131" s="333"/>
      <c r="KJJ131" s="333"/>
      <c r="KJK131" s="333"/>
      <c r="KJL131" s="333"/>
      <c r="KJM131" s="333"/>
      <c r="KJN131" s="333"/>
      <c r="KJO131" s="333"/>
      <c r="KJP131" s="333"/>
      <c r="KJQ131" s="333"/>
      <c r="KJR131" s="333"/>
      <c r="KJS131" s="333"/>
      <c r="KJT131" s="333"/>
      <c r="KJU131" s="333"/>
      <c r="KJV131" s="333"/>
      <c r="KJW131" s="333"/>
      <c r="KJX131" s="333"/>
      <c r="KJY131" s="333"/>
      <c r="KJZ131" s="333"/>
      <c r="KKA131" s="333"/>
      <c r="KKB131" s="333"/>
      <c r="KKC131" s="333"/>
      <c r="KKD131" s="333"/>
      <c r="KKE131" s="333"/>
      <c r="KKF131" s="333"/>
      <c r="KKG131" s="333"/>
      <c r="KKH131" s="333"/>
      <c r="KKI131" s="333"/>
      <c r="KKJ131" s="333"/>
      <c r="KKK131" s="333"/>
      <c r="KKL131" s="333"/>
      <c r="KKM131" s="333"/>
      <c r="KKN131" s="333"/>
      <c r="KKO131" s="333"/>
      <c r="KKP131" s="333"/>
      <c r="KKQ131" s="333"/>
      <c r="KKR131" s="333"/>
      <c r="KKS131" s="333"/>
      <c r="KKT131" s="333"/>
      <c r="KKU131" s="333"/>
      <c r="KKV131" s="333"/>
      <c r="KKW131" s="333"/>
      <c r="KKX131" s="333"/>
      <c r="KKY131" s="333"/>
      <c r="KKZ131" s="333"/>
      <c r="KLA131" s="333"/>
      <c r="KLB131" s="333"/>
      <c r="KLC131" s="333"/>
      <c r="KLD131" s="333"/>
      <c r="KLE131" s="333"/>
      <c r="KLF131" s="333"/>
      <c r="KLG131" s="333"/>
      <c r="KLH131" s="333"/>
      <c r="KLI131" s="333"/>
      <c r="KLJ131" s="333"/>
      <c r="KLK131" s="333"/>
      <c r="KLL131" s="333"/>
      <c r="KLM131" s="333"/>
      <c r="KLN131" s="333"/>
      <c r="KLO131" s="333"/>
      <c r="KLP131" s="333"/>
      <c r="KLQ131" s="333"/>
      <c r="KLR131" s="333"/>
      <c r="KLS131" s="333"/>
      <c r="KLT131" s="333"/>
      <c r="KLU131" s="333"/>
      <c r="KLV131" s="333"/>
      <c r="KLW131" s="333"/>
      <c r="KLX131" s="333"/>
      <c r="KLY131" s="333"/>
      <c r="KLZ131" s="333"/>
      <c r="KMA131" s="333"/>
      <c r="KMB131" s="333"/>
      <c r="KMC131" s="333"/>
      <c r="KMD131" s="333"/>
      <c r="KME131" s="333"/>
      <c r="KMF131" s="333"/>
      <c r="KMG131" s="333"/>
      <c r="KMH131" s="333"/>
      <c r="KMI131" s="333"/>
      <c r="KMJ131" s="333"/>
      <c r="KMK131" s="333"/>
      <c r="KML131" s="333"/>
      <c r="KMM131" s="333"/>
      <c r="KMN131" s="333"/>
      <c r="KMO131" s="333"/>
      <c r="KMP131" s="333"/>
      <c r="KMQ131" s="333"/>
      <c r="KMR131" s="333"/>
      <c r="KMS131" s="333"/>
      <c r="KMT131" s="333"/>
      <c r="KMU131" s="333"/>
      <c r="KMV131" s="333"/>
      <c r="KMW131" s="333"/>
      <c r="KMX131" s="333"/>
      <c r="KMY131" s="333"/>
      <c r="KMZ131" s="333"/>
      <c r="KNA131" s="333"/>
      <c r="KNB131" s="333"/>
      <c r="KNC131" s="333"/>
      <c r="KND131" s="333"/>
      <c r="KNE131" s="333"/>
      <c r="KNF131" s="333"/>
      <c r="KNG131" s="333"/>
      <c r="KNH131" s="333"/>
      <c r="KNI131" s="333"/>
      <c r="KNJ131" s="333"/>
      <c r="KNK131" s="333"/>
      <c r="KNL131" s="333"/>
      <c r="KNM131" s="333"/>
      <c r="KNN131" s="333"/>
      <c r="KNO131" s="333"/>
      <c r="KNP131" s="333"/>
      <c r="KNQ131" s="333"/>
      <c r="KNR131" s="333"/>
      <c r="KNS131" s="333"/>
      <c r="KNT131" s="333"/>
      <c r="KNU131" s="333"/>
      <c r="KNV131" s="333"/>
      <c r="KNW131" s="333"/>
      <c r="KNX131" s="333"/>
      <c r="KNY131" s="333"/>
      <c r="KNZ131" s="333"/>
      <c r="KOA131" s="333"/>
      <c r="KOB131" s="333"/>
      <c r="KOC131" s="333"/>
      <c r="KOD131" s="333"/>
      <c r="KOE131" s="333"/>
      <c r="KOF131" s="333"/>
      <c r="KOG131" s="333"/>
      <c r="KOH131" s="333"/>
      <c r="KOI131" s="333"/>
      <c r="KOJ131" s="333"/>
      <c r="KOK131" s="333"/>
      <c r="KOL131" s="333"/>
      <c r="KOM131" s="333"/>
      <c r="KON131" s="333"/>
      <c r="KOO131" s="333"/>
      <c r="KOP131" s="333"/>
      <c r="KOQ131" s="333"/>
      <c r="KOR131" s="333"/>
      <c r="KOS131" s="333"/>
      <c r="KOT131" s="333"/>
      <c r="KOU131" s="333"/>
      <c r="KOV131" s="333"/>
      <c r="KOW131" s="333"/>
      <c r="KOX131" s="333"/>
      <c r="KOY131" s="333"/>
      <c r="KOZ131" s="333"/>
      <c r="KPA131" s="333"/>
      <c r="KPB131" s="333"/>
      <c r="KPC131" s="333"/>
      <c r="KPD131" s="333"/>
      <c r="KPE131" s="333"/>
      <c r="KPF131" s="333"/>
      <c r="KPG131" s="333"/>
      <c r="KPH131" s="333"/>
      <c r="KPI131" s="333"/>
      <c r="KPJ131" s="333"/>
      <c r="KPK131" s="333"/>
      <c r="KPL131" s="333"/>
      <c r="KPM131" s="333"/>
      <c r="KPN131" s="333"/>
      <c r="KPO131" s="333"/>
      <c r="KPP131" s="333"/>
      <c r="KPQ131" s="333"/>
      <c r="KPR131" s="333"/>
      <c r="KPS131" s="333"/>
      <c r="KPT131" s="333"/>
      <c r="KPU131" s="333"/>
      <c r="KPV131" s="333"/>
      <c r="KPW131" s="333"/>
      <c r="KPX131" s="333"/>
      <c r="KPY131" s="333"/>
      <c r="KPZ131" s="333"/>
      <c r="KQA131" s="333"/>
      <c r="KQB131" s="333"/>
      <c r="KQC131" s="333"/>
      <c r="KQD131" s="333"/>
      <c r="KQE131" s="333"/>
      <c r="KQF131" s="333"/>
      <c r="KQG131" s="333"/>
      <c r="KQH131" s="333"/>
      <c r="KQI131" s="333"/>
      <c r="KQJ131" s="333"/>
      <c r="KQK131" s="333"/>
      <c r="KQL131" s="333"/>
      <c r="KQM131" s="333"/>
      <c r="KQN131" s="333"/>
      <c r="KQO131" s="333"/>
      <c r="KQP131" s="333"/>
      <c r="KQQ131" s="333"/>
      <c r="KQR131" s="333"/>
      <c r="KQS131" s="333"/>
      <c r="KQT131" s="333"/>
      <c r="KQU131" s="333"/>
      <c r="KQV131" s="333"/>
      <c r="KQW131" s="333"/>
      <c r="KQX131" s="333"/>
      <c r="KQY131" s="333"/>
      <c r="KQZ131" s="333"/>
      <c r="KRA131" s="333"/>
      <c r="KRB131" s="333"/>
      <c r="KRC131" s="333"/>
      <c r="KRD131" s="333"/>
      <c r="KRE131" s="333"/>
      <c r="KRF131" s="333"/>
      <c r="KRG131" s="333"/>
      <c r="KRH131" s="333"/>
      <c r="KRI131" s="333"/>
      <c r="KRJ131" s="333"/>
      <c r="KRK131" s="333"/>
      <c r="KRL131" s="333"/>
      <c r="KRM131" s="333"/>
      <c r="KRN131" s="333"/>
      <c r="KRO131" s="333"/>
      <c r="KRP131" s="333"/>
      <c r="KRQ131" s="333"/>
      <c r="KRR131" s="333"/>
      <c r="KRS131" s="333"/>
      <c r="KRT131" s="333"/>
      <c r="KRU131" s="333"/>
      <c r="KRV131" s="333"/>
      <c r="KRW131" s="333"/>
      <c r="KRX131" s="333"/>
      <c r="KRY131" s="333"/>
      <c r="KRZ131" s="333"/>
      <c r="KSA131" s="333"/>
      <c r="KSB131" s="333"/>
      <c r="KSC131" s="333"/>
      <c r="KSD131" s="333"/>
      <c r="KSE131" s="333"/>
      <c r="KSF131" s="333"/>
      <c r="KSG131" s="333"/>
      <c r="KSH131" s="333"/>
      <c r="KSI131" s="333"/>
      <c r="KSJ131" s="333"/>
      <c r="KSK131" s="333"/>
      <c r="KSL131" s="333"/>
      <c r="KSM131" s="333"/>
      <c r="KSN131" s="333"/>
      <c r="KSO131" s="333"/>
      <c r="KSP131" s="333"/>
      <c r="KSQ131" s="333"/>
      <c r="KSR131" s="333"/>
      <c r="KSS131" s="333"/>
      <c r="KST131" s="333"/>
      <c r="KSU131" s="333"/>
      <c r="KSV131" s="333"/>
      <c r="KSW131" s="333"/>
      <c r="KSX131" s="333"/>
      <c r="KSY131" s="333"/>
      <c r="KSZ131" s="333"/>
      <c r="KTA131" s="333"/>
      <c r="KTB131" s="333"/>
      <c r="KTC131" s="333"/>
      <c r="KTD131" s="333"/>
      <c r="KTE131" s="333"/>
      <c r="KTF131" s="333"/>
      <c r="KTG131" s="333"/>
      <c r="KTH131" s="333"/>
      <c r="KTI131" s="333"/>
      <c r="KTJ131" s="333"/>
      <c r="KTK131" s="333"/>
      <c r="KTL131" s="333"/>
      <c r="KTM131" s="333"/>
      <c r="KTN131" s="333"/>
      <c r="KTO131" s="333"/>
      <c r="KTP131" s="333"/>
      <c r="KTQ131" s="333"/>
      <c r="KTR131" s="333"/>
      <c r="KTS131" s="333"/>
      <c r="KTT131" s="333"/>
      <c r="KTU131" s="333"/>
      <c r="KTV131" s="333"/>
      <c r="KTW131" s="333"/>
      <c r="KTX131" s="333"/>
      <c r="KTY131" s="333"/>
      <c r="KTZ131" s="333"/>
      <c r="KUA131" s="333"/>
      <c r="KUB131" s="333"/>
      <c r="KUC131" s="333"/>
      <c r="KUD131" s="333"/>
      <c r="KUE131" s="333"/>
      <c r="KUF131" s="333"/>
      <c r="KUG131" s="333"/>
      <c r="KUH131" s="333"/>
      <c r="KUI131" s="333"/>
      <c r="KUJ131" s="333"/>
      <c r="KUK131" s="333"/>
      <c r="KUL131" s="333"/>
      <c r="KUM131" s="333"/>
      <c r="KUN131" s="333"/>
      <c r="KUO131" s="333"/>
      <c r="KUP131" s="333"/>
      <c r="KUQ131" s="333"/>
      <c r="KUR131" s="333"/>
      <c r="KUS131" s="333"/>
      <c r="KUT131" s="333"/>
      <c r="KUU131" s="333"/>
      <c r="KUV131" s="333"/>
      <c r="KUW131" s="333"/>
      <c r="KUX131" s="333"/>
      <c r="KUY131" s="333"/>
      <c r="KUZ131" s="333"/>
      <c r="KVA131" s="333"/>
      <c r="KVB131" s="333"/>
      <c r="KVC131" s="333"/>
      <c r="KVD131" s="333"/>
      <c r="KVE131" s="333"/>
      <c r="KVF131" s="333"/>
      <c r="KVG131" s="333"/>
      <c r="KVH131" s="333"/>
      <c r="KVI131" s="333"/>
      <c r="KVJ131" s="333"/>
      <c r="KVK131" s="333"/>
      <c r="KVL131" s="333"/>
      <c r="KVM131" s="333"/>
      <c r="KVN131" s="333"/>
      <c r="KVO131" s="333"/>
      <c r="KVP131" s="333"/>
      <c r="KVQ131" s="333"/>
      <c r="KVR131" s="333"/>
      <c r="KVS131" s="333"/>
      <c r="KVT131" s="333"/>
      <c r="KVU131" s="333"/>
      <c r="KVV131" s="333"/>
      <c r="KVW131" s="333"/>
      <c r="KVX131" s="333"/>
      <c r="KVY131" s="333"/>
      <c r="KVZ131" s="333"/>
      <c r="KWA131" s="333"/>
      <c r="KWB131" s="333"/>
      <c r="KWC131" s="333"/>
      <c r="KWD131" s="333"/>
      <c r="KWE131" s="333"/>
      <c r="KWF131" s="333"/>
      <c r="KWG131" s="333"/>
      <c r="KWH131" s="333"/>
      <c r="KWI131" s="333"/>
      <c r="KWJ131" s="333"/>
      <c r="KWK131" s="333"/>
      <c r="KWL131" s="333"/>
      <c r="KWM131" s="333"/>
      <c r="KWN131" s="333"/>
      <c r="KWO131" s="333"/>
      <c r="KWP131" s="333"/>
      <c r="KWQ131" s="333"/>
      <c r="KWR131" s="333"/>
      <c r="KWS131" s="333"/>
      <c r="KWT131" s="333"/>
      <c r="KWU131" s="333"/>
      <c r="KWV131" s="333"/>
      <c r="KWW131" s="333"/>
      <c r="KWX131" s="333"/>
      <c r="KWY131" s="333"/>
      <c r="KWZ131" s="333"/>
      <c r="KXA131" s="333"/>
      <c r="KXB131" s="333"/>
      <c r="KXC131" s="333"/>
      <c r="KXD131" s="333"/>
      <c r="KXE131" s="333"/>
      <c r="KXF131" s="333"/>
      <c r="KXG131" s="333"/>
      <c r="KXH131" s="333"/>
      <c r="KXI131" s="333"/>
      <c r="KXJ131" s="333"/>
      <c r="KXK131" s="333"/>
      <c r="KXL131" s="333"/>
      <c r="KXM131" s="333"/>
      <c r="KXN131" s="333"/>
      <c r="KXO131" s="333"/>
      <c r="KXP131" s="333"/>
      <c r="KXQ131" s="333"/>
      <c r="KXR131" s="333"/>
      <c r="KXS131" s="333"/>
      <c r="KXT131" s="333"/>
      <c r="KXU131" s="333"/>
      <c r="KXV131" s="333"/>
      <c r="KXW131" s="333"/>
      <c r="KXX131" s="333"/>
      <c r="KXY131" s="333"/>
      <c r="KXZ131" s="333"/>
      <c r="KYA131" s="333"/>
      <c r="KYB131" s="333"/>
      <c r="KYC131" s="333"/>
      <c r="KYD131" s="333"/>
      <c r="KYE131" s="333"/>
      <c r="KYF131" s="333"/>
      <c r="KYG131" s="333"/>
      <c r="KYH131" s="333"/>
      <c r="KYI131" s="333"/>
      <c r="KYJ131" s="333"/>
      <c r="KYK131" s="333"/>
      <c r="KYL131" s="333"/>
      <c r="KYM131" s="333"/>
      <c r="KYN131" s="333"/>
      <c r="KYO131" s="333"/>
      <c r="KYP131" s="333"/>
      <c r="KYQ131" s="333"/>
      <c r="KYR131" s="333"/>
      <c r="KYS131" s="333"/>
      <c r="KYT131" s="333"/>
      <c r="KYU131" s="333"/>
      <c r="KYV131" s="333"/>
      <c r="KYW131" s="333"/>
      <c r="KYX131" s="333"/>
      <c r="KYY131" s="333"/>
      <c r="KYZ131" s="333"/>
      <c r="KZA131" s="333"/>
      <c r="KZB131" s="333"/>
      <c r="KZC131" s="333"/>
      <c r="KZD131" s="333"/>
      <c r="KZE131" s="333"/>
      <c r="KZF131" s="333"/>
      <c r="KZG131" s="333"/>
      <c r="KZH131" s="333"/>
      <c r="KZI131" s="333"/>
      <c r="KZJ131" s="333"/>
      <c r="KZK131" s="333"/>
      <c r="KZL131" s="333"/>
      <c r="KZM131" s="333"/>
      <c r="KZN131" s="333"/>
      <c r="KZO131" s="333"/>
      <c r="KZP131" s="333"/>
      <c r="KZQ131" s="333"/>
      <c r="KZR131" s="333"/>
      <c r="KZS131" s="333"/>
      <c r="KZT131" s="333"/>
      <c r="KZU131" s="333"/>
      <c r="KZV131" s="333"/>
      <c r="KZW131" s="333"/>
      <c r="KZX131" s="333"/>
      <c r="KZY131" s="333"/>
      <c r="KZZ131" s="333"/>
      <c r="LAA131" s="333"/>
      <c r="LAB131" s="333"/>
      <c r="LAC131" s="333"/>
      <c r="LAD131" s="333"/>
      <c r="LAE131" s="333"/>
      <c r="LAF131" s="333"/>
      <c r="LAG131" s="333"/>
      <c r="LAH131" s="333"/>
      <c r="LAI131" s="333"/>
      <c r="LAJ131" s="333"/>
      <c r="LAK131" s="333"/>
      <c r="LAL131" s="333"/>
      <c r="LAM131" s="333"/>
      <c r="LAN131" s="333"/>
      <c r="LAO131" s="333"/>
      <c r="LAP131" s="333"/>
      <c r="LAQ131" s="333"/>
      <c r="LAR131" s="333"/>
      <c r="LAS131" s="333"/>
      <c r="LAT131" s="333"/>
      <c r="LAU131" s="333"/>
      <c r="LAV131" s="333"/>
      <c r="LAW131" s="333"/>
      <c r="LAX131" s="333"/>
      <c r="LAY131" s="333"/>
      <c r="LAZ131" s="333"/>
      <c r="LBA131" s="333"/>
      <c r="LBB131" s="333"/>
      <c r="LBC131" s="333"/>
      <c r="LBD131" s="333"/>
      <c r="LBE131" s="333"/>
      <c r="LBF131" s="333"/>
      <c r="LBG131" s="333"/>
      <c r="LBH131" s="333"/>
      <c r="LBI131" s="333"/>
      <c r="LBJ131" s="333"/>
      <c r="LBK131" s="333"/>
      <c r="LBL131" s="333"/>
      <c r="LBM131" s="333"/>
      <c r="LBN131" s="333"/>
      <c r="LBO131" s="333"/>
      <c r="LBP131" s="333"/>
      <c r="LBQ131" s="333"/>
      <c r="LBR131" s="333"/>
      <c r="LBS131" s="333"/>
      <c r="LBT131" s="333"/>
      <c r="LBU131" s="333"/>
      <c r="LBV131" s="333"/>
      <c r="LBW131" s="333"/>
      <c r="LBX131" s="333"/>
      <c r="LBY131" s="333"/>
      <c r="LBZ131" s="333"/>
      <c r="LCA131" s="333"/>
      <c r="LCB131" s="333"/>
      <c r="LCC131" s="333"/>
      <c r="LCD131" s="333"/>
      <c r="LCE131" s="333"/>
      <c r="LCF131" s="333"/>
      <c r="LCG131" s="333"/>
      <c r="LCH131" s="333"/>
      <c r="LCI131" s="333"/>
      <c r="LCJ131" s="333"/>
      <c r="LCK131" s="333"/>
      <c r="LCL131" s="333"/>
      <c r="LCM131" s="333"/>
      <c r="LCN131" s="333"/>
      <c r="LCO131" s="333"/>
      <c r="LCP131" s="333"/>
      <c r="LCQ131" s="333"/>
      <c r="LCR131" s="333"/>
      <c r="LCS131" s="333"/>
      <c r="LCT131" s="333"/>
      <c r="LCU131" s="333"/>
      <c r="LCV131" s="333"/>
      <c r="LCW131" s="333"/>
      <c r="LCX131" s="333"/>
      <c r="LCY131" s="333"/>
      <c r="LCZ131" s="333"/>
      <c r="LDA131" s="333"/>
      <c r="LDB131" s="333"/>
      <c r="LDC131" s="333"/>
      <c r="LDD131" s="333"/>
      <c r="LDE131" s="333"/>
      <c r="LDF131" s="333"/>
      <c r="LDG131" s="333"/>
      <c r="LDH131" s="333"/>
      <c r="LDI131" s="333"/>
      <c r="LDJ131" s="333"/>
      <c r="LDK131" s="333"/>
      <c r="LDL131" s="333"/>
      <c r="LDM131" s="333"/>
      <c r="LDN131" s="333"/>
      <c r="LDO131" s="333"/>
      <c r="LDP131" s="333"/>
      <c r="LDQ131" s="333"/>
      <c r="LDR131" s="333"/>
      <c r="LDS131" s="333"/>
      <c r="LDT131" s="333"/>
      <c r="LDU131" s="333"/>
      <c r="LDV131" s="333"/>
      <c r="LDW131" s="333"/>
      <c r="LDX131" s="333"/>
      <c r="LDY131" s="333"/>
      <c r="LDZ131" s="333"/>
      <c r="LEA131" s="333"/>
      <c r="LEB131" s="333"/>
      <c r="LEC131" s="333"/>
      <c r="LED131" s="333"/>
      <c r="LEE131" s="333"/>
      <c r="LEF131" s="333"/>
      <c r="LEG131" s="333"/>
      <c r="LEH131" s="333"/>
      <c r="LEI131" s="333"/>
      <c r="LEJ131" s="333"/>
      <c r="LEK131" s="333"/>
      <c r="LEL131" s="333"/>
      <c r="LEM131" s="333"/>
      <c r="LEN131" s="333"/>
      <c r="LEO131" s="333"/>
      <c r="LEP131" s="333"/>
      <c r="LEQ131" s="333"/>
      <c r="LER131" s="333"/>
      <c r="LES131" s="333"/>
      <c r="LET131" s="333"/>
      <c r="LEU131" s="333"/>
      <c r="LEV131" s="333"/>
      <c r="LEW131" s="333"/>
      <c r="LEX131" s="333"/>
      <c r="LEY131" s="333"/>
      <c r="LEZ131" s="333"/>
      <c r="LFA131" s="333"/>
      <c r="LFB131" s="333"/>
      <c r="LFC131" s="333"/>
      <c r="LFD131" s="333"/>
      <c r="LFE131" s="333"/>
      <c r="LFF131" s="333"/>
      <c r="LFG131" s="333"/>
      <c r="LFH131" s="333"/>
      <c r="LFI131" s="333"/>
      <c r="LFJ131" s="333"/>
      <c r="LFK131" s="333"/>
      <c r="LFL131" s="333"/>
      <c r="LFM131" s="333"/>
      <c r="LFN131" s="333"/>
      <c r="LFO131" s="333"/>
      <c r="LFP131" s="333"/>
      <c r="LFQ131" s="333"/>
      <c r="LFR131" s="333"/>
      <c r="LFS131" s="333"/>
      <c r="LFT131" s="333"/>
      <c r="LFU131" s="333"/>
      <c r="LFV131" s="333"/>
      <c r="LFW131" s="333"/>
      <c r="LFX131" s="333"/>
      <c r="LFY131" s="333"/>
      <c r="LFZ131" s="333"/>
      <c r="LGA131" s="333"/>
      <c r="LGB131" s="333"/>
      <c r="LGC131" s="333"/>
      <c r="LGD131" s="333"/>
      <c r="LGE131" s="333"/>
      <c r="LGF131" s="333"/>
      <c r="LGG131" s="333"/>
      <c r="LGH131" s="333"/>
      <c r="LGI131" s="333"/>
      <c r="LGJ131" s="333"/>
      <c r="LGK131" s="333"/>
      <c r="LGL131" s="333"/>
      <c r="LGM131" s="333"/>
      <c r="LGN131" s="333"/>
      <c r="LGO131" s="333"/>
      <c r="LGP131" s="333"/>
      <c r="LGQ131" s="333"/>
      <c r="LGR131" s="333"/>
      <c r="LGS131" s="333"/>
      <c r="LGT131" s="333"/>
      <c r="LGU131" s="333"/>
      <c r="LGV131" s="333"/>
      <c r="LGW131" s="333"/>
      <c r="LGX131" s="333"/>
      <c r="LGY131" s="333"/>
      <c r="LGZ131" s="333"/>
      <c r="LHA131" s="333"/>
      <c r="LHB131" s="333"/>
      <c r="LHC131" s="333"/>
      <c r="LHD131" s="333"/>
      <c r="LHE131" s="333"/>
      <c r="LHF131" s="333"/>
      <c r="LHG131" s="333"/>
      <c r="LHH131" s="333"/>
      <c r="LHI131" s="333"/>
      <c r="LHJ131" s="333"/>
      <c r="LHK131" s="333"/>
      <c r="LHL131" s="333"/>
      <c r="LHM131" s="333"/>
      <c r="LHN131" s="333"/>
      <c r="LHO131" s="333"/>
      <c r="LHP131" s="333"/>
      <c r="LHQ131" s="333"/>
      <c r="LHR131" s="333"/>
      <c r="LHS131" s="333"/>
      <c r="LHT131" s="333"/>
      <c r="LHU131" s="333"/>
      <c r="LHV131" s="333"/>
      <c r="LHW131" s="333"/>
      <c r="LHX131" s="333"/>
      <c r="LHY131" s="333"/>
      <c r="LHZ131" s="333"/>
      <c r="LIA131" s="333"/>
      <c r="LIB131" s="333"/>
      <c r="LIC131" s="333"/>
      <c r="LID131" s="333"/>
      <c r="LIE131" s="333"/>
      <c r="LIF131" s="333"/>
      <c r="LIG131" s="333"/>
      <c r="LIH131" s="333"/>
      <c r="LII131" s="333"/>
      <c r="LIJ131" s="333"/>
      <c r="LIK131" s="333"/>
      <c r="LIL131" s="333"/>
      <c r="LIM131" s="333"/>
      <c r="LIN131" s="333"/>
      <c r="LIO131" s="333"/>
      <c r="LIP131" s="333"/>
      <c r="LIQ131" s="333"/>
      <c r="LIR131" s="333"/>
      <c r="LIS131" s="333"/>
      <c r="LIT131" s="333"/>
      <c r="LIU131" s="333"/>
      <c r="LIV131" s="333"/>
      <c r="LIW131" s="333"/>
      <c r="LIX131" s="333"/>
      <c r="LIY131" s="333"/>
      <c r="LIZ131" s="333"/>
      <c r="LJA131" s="333"/>
      <c r="LJB131" s="333"/>
      <c r="LJC131" s="333"/>
      <c r="LJD131" s="333"/>
      <c r="LJE131" s="333"/>
      <c r="LJF131" s="333"/>
      <c r="LJG131" s="333"/>
      <c r="LJH131" s="333"/>
      <c r="LJI131" s="333"/>
      <c r="LJJ131" s="333"/>
      <c r="LJK131" s="333"/>
      <c r="LJL131" s="333"/>
      <c r="LJM131" s="333"/>
      <c r="LJN131" s="333"/>
      <c r="LJO131" s="333"/>
      <c r="LJP131" s="333"/>
      <c r="LJQ131" s="333"/>
      <c r="LJR131" s="333"/>
      <c r="LJS131" s="333"/>
      <c r="LJT131" s="333"/>
      <c r="LJU131" s="333"/>
      <c r="LJV131" s="333"/>
      <c r="LJW131" s="333"/>
      <c r="LJX131" s="333"/>
      <c r="LJY131" s="333"/>
      <c r="LJZ131" s="333"/>
      <c r="LKA131" s="333"/>
      <c r="LKB131" s="333"/>
      <c r="LKC131" s="333"/>
      <c r="LKD131" s="333"/>
      <c r="LKE131" s="333"/>
      <c r="LKF131" s="333"/>
      <c r="LKG131" s="333"/>
      <c r="LKH131" s="333"/>
      <c r="LKI131" s="333"/>
      <c r="LKJ131" s="333"/>
      <c r="LKK131" s="333"/>
      <c r="LKL131" s="333"/>
      <c r="LKM131" s="333"/>
      <c r="LKN131" s="333"/>
      <c r="LKO131" s="333"/>
      <c r="LKP131" s="333"/>
      <c r="LKQ131" s="333"/>
      <c r="LKR131" s="333"/>
      <c r="LKS131" s="333"/>
      <c r="LKT131" s="333"/>
      <c r="LKU131" s="333"/>
      <c r="LKV131" s="333"/>
      <c r="LKW131" s="333"/>
      <c r="LKX131" s="333"/>
      <c r="LKY131" s="333"/>
      <c r="LKZ131" s="333"/>
      <c r="LLA131" s="333"/>
      <c r="LLB131" s="333"/>
      <c r="LLC131" s="333"/>
      <c r="LLD131" s="333"/>
      <c r="LLE131" s="333"/>
      <c r="LLF131" s="333"/>
      <c r="LLG131" s="333"/>
      <c r="LLH131" s="333"/>
      <c r="LLI131" s="333"/>
      <c r="LLJ131" s="333"/>
      <c r="LLK131" s="333"/>
      <c r="LLL131" s="333"/>
      <c r="LLM131" s="333"/>
      <c r="LLN131" s="333"/>
      <c r="LLO131" s="333"/>
      <c r="LLP131" s="333"/>
      <c r="LLQ131" s="333"/>
      <c r="LLR131" s="333"/>
      <c r="LLS131" s="333"/>
      <c r="LLT131" s="333"/>
      <c r="LLU131" s="333"/>
      <c r="LLV131" s="333"/>
      <c r="LLW131" s="333"/>
      <c r="LLX131" s="333"/>
      <c r="LLY131" s="333"/>
      <c r="LLZ131" s="333"/>
      <c r="LMA131" s="333"/>
      <c r="LMB131" s="333"/>
      <c r="LMC131" s="333"/>
      <c r="LMD131" s="333"/>
      <c r="LME131" s="333"/>
      <c r="LMF131" s="333"/>
      <c r="LMG131" s="333"/>
      <c r="LMH131" s="333"/>
      <c r="LMI131" s="333"/>
      <c r="LMJ131" s="333"/>
      <c r="LMK131" s="333"/>
      <c r="LML131" s="333"/>
      <c r="LMM131" s="333"/>
      <c r="LMN131" s="333"/>
      <c r="LMO131" s="333"/>
      <c r="LMP131" s="333"/>
      <c r="LMQ131" s="333"/>
      <c r="LMR131" s="333"/>
      <c r="LMS131" s="333"/>
      <c r="LMT131" s="333"/>
      <c r="LMU131" s="333"/>
      <c r="LMV131" s="333"/>
      <c r="LMW131" s="333"/>
      <c r="LMX131" s="333"/>
      <c r="LMY131" s="333"/>
      <c r="LMZ131" s="333"/>
      <c r="LNA131" s="333"/>
      <c r="LNB131" s="333"/>
      <c r="LNC131" s="333"/>
      <c r="LND131" s="333"/>
      <c r="LNE131" s="333"/>
      <c r="LNF131" s="333"/>
      <c r="LNG131" s="333"/>
      <c r="LNH131" s="333"/>
      <c r="LNI131" s="333"/>
      <c r="LNJ131" s="333"/>
      <c r="LNK131" s="333"/>
      <c r="LNL131" s="333"/>
      <c r="LNM131" s="333"/>
      <c r="LNN131" s="333"/>
      <c r="LNO131" s="333"/>
      <c r="LNP131" s="333"/>
      <c r="LNQ131" s="333"/>
      <c r="LNR131" s="333"/>
      <c r="LNS131" s="333"/>
      <c r="LNT131" s="333"/>
      <c r="LNU131" s="333"/>
      <c r="LNV131" s="333"/>
      <c r="LNW131" s="333"/>
      <c r="LNX131" s="333"/>
      <c r="LNY131" s="333"/>
      <c r="LNZ131" s="333"/>
      <c r="LOA131" s="333"/>
      <c r="LOB131" s="333"/>
      <c r="LOC131" s="333"/>
      <c r="LOD131" s="333"/>
      <c r="LOE131" s="333"/>
      <c r="LOF131" s="333"/>
      <c r="LOG131" s="333"/>
      <c r="LOH131" s="333"/>
      <c r="LOI131" s="333"/>
      <c r="LOJ131" s="333"/>
      <c r="LOK131" s="333"/>
      <c r="LOL131" s="333"/>
      <c r="LOM131" s="333"/>
      <c r="LON131" s="333"/>
      <c r="LOO131" s="333"/>
      <c r="LOP131" s="333"/>
      <c r="LOQ131" s="333"/>
      <c r="LOR131" s="333"/>
      <c r="LOS131" s="333"/>
      <c r="LOT131" s="333"/>
      <c r="LOU131" s="333"/>
      <c r="LOV131" s="333"/>
      <c r="LOW131" s="333"/>
      <c r="LOX131" s="333"/>
      <c r="LOY131" s="333"/>
      <c r="LOZ131" s="333"/>
      <c r="LPA131" s="333"/>
      <c r="LPB131" s="333"/>
      <c r="LPC131" s="333"/>
      <c r="LPD131" s="333"/>
      <c r="LPE131" s="333"/>
      <c r="LPF131" s="333"/>
      <c r="LPG131" s="333"/>
      <c r="LPH131" s="333"/>
      <c r="LPI131" s="333"/>
      <c r="LPJ131" s="333"/>
      <c r="LPK131" s="333"/>
      <c r="LPL131" s="333"/>
      <c r="LPM131" s="333"/>
      <c r="LPN131" s="333"/>
      <c r="LPO131" s="333"/>
      <c r="LPP131" s="333"/>
      <c r="LPQ131" s="333"/>
      <c r="LPR131" s="333"/>
      <c r="LPS131" s="333"/>
      <c r="LPT131" s="333"/>
      <c r="LPU131" s="333"/>
      <c r="LPV131" s="333"/>
      <c r="LPW131" s="333"/>
      <c r="LPX131" s="333"/>
      <c r="LPY131" s="333"/>
      <c r="LPZ131" s="333"/>
      <c r="LQA131" s="333"/>
      <c r="LQB131" s="333"/>
      <c r="LQC131" s="333"/>
      <c r="LQD131" s="333"/>
      <c r="LQE131" s="333"/>
      <c r="LQF131" s="333"/>
      <c r="LQG131" s="333"/>
      <c r="LQH131" s="333"/>
      <c r="LQI131" s="333"/>
      <c r="LQJ131" s="333"/>
      <c r="LQK131" s="333"/>
      <c r="LQL131" s="333"/>
      <c r="LQM131" s="333"/>
      <c r="LQN131" s="333"/>
      <c r="LQO131" s="333"/>
      <c r="LQP131" s="333"/>
      <c r="LQQ131" s="333"/>
      <c r="LQR131" s="333"/>
      <c r="LQS131" s="333"/>
      <c r="LQT131" s="333"/>
      <c r="LQU131" s="333"/>
      <c r="LQV131" s="333"/>
      <c r="LQW131" s="333"/>
      <c r="LQX131" s="333"/>
      <c r="LQY131" s="333"/>
      <c r="LQZ131" s="333"/>
      <c r="LRA131" s="333"/>
      <c r="LRB131" s="333"/>
      <c r="LRC131" s="333"/>
      <c r="LRD131" s="333"/>
      <c r="LRE131" s="333"/>
      <c r="LRF131" s="333"/>
      <c r="LRG131" s="333"/>
      <c r="LRH131" s="333"/>
      <c r="LRI131" s="333"/>
      <c r="LRJ131" s="333"/>
      <c r="LRK131" s="333"/>
      <c r="LRL131" s="333"/>
      <c r="LRM131" s="333"/>
      <c r="LRN131" s="333"/>
      <c r="LRO131" s="333"/>
      <c r="LRP131" s="333"/>
      <c r="LRQ131" s="333"/>
      <c r="LRR131" s="333"/>
      <c r="LRS131" s="333"/>
      <c r="LRT131" s="333"/>
      <c r="LRU131" s="333"/>
      <c r="LRV131" s="333"/>
      <c r="LRW131" s="333"/>
      <c r="LRX131" s="333"/>
      <c r="LRY131" s="333"/>
      <c r="LRZ131" s="333"/>
      <c r="LSA131" s="333"/>
      <c r="LSB131" s="333"/>
      <c r="LSC131" s="333"/>
      <c r="LSD131" s="333"/>
      <c r="LSE131" s="333"/>
      <c r="LSF131" s="333"/>
      <c r="LSG131" s="333"/>
      <c r="LSH131" s="333"/>
      <c r="LSI131" s="333"/>
      <c r="LSJ131" s="333"/>
      <c r="LSK131" s="333"/>
      <c r="LSL131" s="333"/>
      <c r="LSM131" s="333"/>
      <c r="LSN131" s="333"/>
      <c r="LSO131" s="333"/>
      <c r="LSP131" s="333"/>
      <c r="LSQ131" s="333"/>
      <c r="LSR131" s="333"/>
      <c r="LSS131" s="333"/>
      <c r="LST131" s="333"/>
      <c r="LSU131" s="333"/>
      <c r="LSV131" s="333"/>
      <c r="LSW131" s="333"/>
      <c r="LSX131" s="333"/>
      <c r="LSY131" s="333"/>
      <c r="LSZ131" s="333"/>
      <c r="LTA131" s="333"/>
      <c r="LTB131" s="333"/>
      <c r="LTC131" s="333"/>
      <c r="LTD131" s="333"/>
      <c r="LTE131" s="333"/>
      <c r="LTF131" s="333"/>
      <c r="LTG131" s="333"/>
      <c r="LTH131" s="333"/>
      <c r="LTI131" s="333"/>
      <c r="LTJ131" s="333"/>
      <c r="LTK131" s="333"/>
      <c r="LTL131" s="333"/>
      <c r="LTM131" s="333"/>
      <c r="LTN131" s="333"/>
      <c r="LTO131" s="333"/>
      <c r="LTP131" s="333"/>
      <c r="LTQ131" s="333"/>
      <c r="LTR131" s="333"/>
      <c r="LTS131" s="333"/>
      <c r="LTT131" s="333"/>
      <c r="LTU131" s="333"/>
      <c r="LTV131" s="333"/>
      <c r="LTW131" s="333"/>
      <c r="LTX131" s="333"/>
      <c r="LTY131" s="333"/>
      <c r="LTZ131" s="333"/>
      <c r="LUA131" s="333"/>
      <c r="LUB131" s="333"/>
      <c r="LUC131" s="333"/>
      <c r="LUD131" s="333"/>
      <c r="LUE131" s="333"/>
      <c r="LUF131" s="333"/>
      <c r="LUG131" s="333"/>
      <c r="LUH131" s="333"/>
      <c r="LUI131" s="333"/>
      <c r="LUJ131" s="333"/>
      <c r="LUK131" s="333"/>
      <c r="LUL131" s="333"/>
      <c r="LUM131" s="333"/>
      <c r="LUN131" s="333"/>
      <c r="LUO131" s="333"/>
      <c r="LUP131" s="333"/>
      <c r="LUQ131" s="333"/>
      <c r="LUR131" s="333"/>
      <c r="LUS131" s="333"/>
      <c r="LUT131" s="333"/>
      <c r="LUU131" s="333"/>
      <c r="LUV131" s="333"/>
      <c r="LUW131" s="333"/>
      <c r="LUX131" s="333"/>
      <c r="LUY131" s="333"/>
      <c r="LUZ131" s="333"/>
      <c r="LVA131" s="333"/>
      <c r="LVB131" s="333"/>
      <c r="LVC131" s="333"/>
      <c r="LVD131" s="333"/>
      <c r="LVE131" s="333"/>
      <c r="LVF131" s="333"/>
      <c r="LVG131" s="333"/>
      <c r="LVH131" s="333"/>
      <c r="LVI131" s="333"/>
      <c r="LVJ131" s="333"/>
      <c r="LVK131" s="333"/>
      <c r="LVL131" s="333"/>
      <c r="LVM131" s="333"/>
      <c r="LVN131" s="333"/>
      <c r="LVO131" s="333"/>
      <c r="LVP131" s="333"/>
      <c r="LVQ131" s="333"/>
      <c r="LVR131" s="333"/>
      <c r="LVS131" s="333"/>
      <c r="LVT131" s="333"/>
      <c r="LVU131" s="333"/>
      <c r="LVV131" s="333"/>
      <c r="LVW131" s="333"/>
      <c r="LVX131" s="333"/>
      <c r="LVY131" s="333"/>
      <c r="LVZ131" s="333"/>
      <c r="LWA131" s="333"/>
      <c r="LWB131" s="333"/>
      <c r="LWC131" s="333"/>
      <c r="LWD131" s="333"/>
      <c r="LWE131" s="333"/>
      <c r="LWF131" s="333"/>
      <c r="LWG131" s="333"/>
      <c r="LWH131" s="333"/>
      <c r="LWI131" s="333"/>
      <c r="LWJ131" s="333"/>
      <c r="LWK131" s="333"/>
      <c r="LWL131" s="333"/>
      <c r="LWM131" s="333"/>
      <c r="LWN131" s="333"/>
      <c r="LWO131" s="333"/>
      <c r="LWP131" s="333"/>
      <c r="LWQ131" s="333"/>
      <c r="LWR131" s="333"/>
      <c r="LWS131" s="333"/>
      <c r="LWT131" s="333"/>
      <c r="LWU131" s="333"/>
      <c r="LWV131" s="333"/>
      <c r="LWW131" s="333"/>
      <c r="LWX131" s="333"/>
      <c r="LWY131" s="333"/>
      <c r="LWZ131" s="333"/>
      <c r="LXA131" s="333"/>
      <c r="LXB131" s="333"/>
      <c r="LXC131" s="333"/>
      <c r="LXD131" s="333"/>
      <c r="LXE131" s="333"/>
      <c r="LXF131" s="333"/>
      <c r="LXG131" s="333"/>
      <c r="LXH131" s="333"/>
      <c r="LXI131" s="333"/>
      <c r="LXJ131" s="333"/>
      <c r="LXK131" s="333"/>
      <c r="LXL131" s="333"/>
      <c r="LXM131" s="333"/>
      <c r="LXN131" s="333"/>
      <c r="LXO131" s="333"/>
      <c r="LXP131" s="333"/>
      <c r="LXQ131" s="333"/>
      <c r="LXR131" s="333"/>
      <c r="LXS131" s="333"/>
      <c r="LXT131" s="333"/>
      <c r="LXU131" s="333"/>
      <c r="LXV131" s="333"/>
      <c r="LXW131" s="333"/>
      <c r="LXX131" s="333"/>
      <c r="LXY131" s="333"/>
      <c r="LXZ131" s="333"/>
      <c r="LYA131" s="333"/>
      <c r="LYB131" s="333"/>
      <c r="LYC131" s="333"/>
      <c r="LYD131" s="333"/>
      <c r="LYE131" s="333"/>
      <c r="LYF131" s="333"/>
      <c r="LYG131" s="333"/>
      <c r="LYH131" s="333"/>
      <c r="LYI131" s="333"/>
      <c r="LYJ131" s="333"/>
      <c r="LYK131" s="333"/>
      <c r="LYL131" s="333"/>
      <c r="LYM131" s="333"/>
      <c r="LYN131" s="333"/>
      <c r="LYO131" s="333"/>
      <c r="LYP131" s="333"/>
      <c r="LYQ131" s="333"/>
      <c r="LYR131" s="333"/>
      <c r="LYS131" s="333"/>
      <c r="LYT131" s="333"/>
      <c r="LYU131" s="333"/>
      <c r="LYV131" s="333"/>
      <c r="LYW131" s="333"/>
      <c r="LYX131" s="333"/>
      <c r="LYY131" s="333"/>
      <c r="LYZ131" s="333"/>
      <c r="LZA131" s="333"/>
      <c r="LZB131" s="333"/>
      <c r="LZC131" s="333"/>
      <c r="LZD131" s="333"/>
      <c r="LZE131" s="333"/>
      <c r="LZF131" s="333"/>
      <c r="LZG131" s="333"/>
      <c r="LZH131" s="333"/>
      <c r="LZI131" s="333"/>
      <c r="LZJ131" s="333"/>
      <c r="LZK131" s="333"/>
      <c r="LZL131" s="333"/>
      <c r="LZM131" s="333"/>
      <c r="LZN131" s="333"/>
      <c r="LZO131" s="333"/>
      <c r="LZP131" s="333"/>
      <c r="LZQ131" s="333"/>
      <c r="LZR131" s="333"/>
      <c r="LZS131" s="333"/>
      <c r="LZT131" s="333"/>
      <c r="LZU131" s="333"/>
      <c r="LZV131" s="333"/>
      <c r="LZW131" s="333"/>
      <c r="LZX131" s="333"/>
      <c r="LZY131" s="333"/>
      <c r="LZZ131" s="333"/>
      <c r="MAA131" s="333"/>
      <c r="MAB131" s="333"/>
      <c r="MAC131" s="333"/>
      <c r="MAD131" s="333"/>
      <c r="MAE131" s="333"/>
      <c r="MAF131" s="333"/>
      <c r="MAG131" s="333"/>
      <c r="MAH131" s="333"/>
      <c r="MAI131" s="333"/>
      <c r="MAJ131" s="333"/>
      <c r="MAK131" s="333"/>
      <c r="MAL131" s="333"/>
      <c r="MAM131" s="333"/>
      <c r="MAN131" s="333"/>
      <c r="MAO131" s="333"/>
      <c r="MAP131" s="333"/>
      <c r="MAQ131" s="333"/>
      <c r="MAR131" s="333"/>
      <c r="MAS131" s="333"/>
      <c r="MAT131" s="333"/>
      <c r="MAU131" s="333"/>
      <c r="MAV131" s="333"/>
      <c r="MAW131" s="333"/>
      <c r="MAX131" s="333"/>
      <c r="MAY131" s="333"/>
      <c r="MAZ131" s="333"/>
      <c r="MBA131" s="333"/>
      <c r="MBB131" s="333"/>
      <c r="MBC131" s="333"/>
      <c r="MBD131" s="333"/>
      <c r="MBE131" s="333"/>
      <c r="MBF131" s="333"/>
      <c r="MBG131" s="333"/>
      <c r="MBH131" s="333"/>
      <c r="MBI131" s="333"/>
      <c r="MBJ131" s="333"/>
      <c r="MBK131" s="333"/>
      <c r="MBL131" s="333"/>
      <c r="MBM131" s="333"/>
      <c r="MBN131" s="333"/>
      <c r="MBO131" s="333"/>
      <c r="MBP131" s="333"/>
      <c r="MBQ131" s="333"/>
      <c r="MBR131" s="333"/>
      <c r="MBS131" s="333"/>
      <c r="MBT131" s="333"/>
      <c r="MBU131" s="333"/>
      <c r="MBV131" s="333"/>
      <c r="MBW131" s="333"/>
      <c r="MBX131" s="333"/>
      <c r="MBY131" s="333"/>
      <c r="MBZ131" s="333"/>
      <c r="MCA131" s="333"/>
      <c r="MCB131" s="333"/>
      <c r="MCC131" s="333"/>
      <c r="MCD131" s="333"/>
      <c r="MCE131" s="333"/>
      <c r="MCF131" s="333"/>
      <c r="MCG131" s="333"/>
      <c r="MCH131" s="333"/>
      <c r="MCI131" s="333"/>
      <c r="MCJ131" s="333"/>
      <c r="MCK131" s="333"/>
      <c r="MCL131" s="333"/>
      <c r="MCM131" s="333"/>
      <c r="MCN131" s="333"/>
      <c r="MCO131" s="333"/>
      <c r="MCP131" s="333"/>
      <c r="MCQ131" s="333"/>
      <c r="MCR131" s="333"/>
      <c r="MCS131" s="333"/>
      <c r="MCT131" s="333"/>
      <c r="MCU131" s="333"/>
      <c r="MCV131" s="333"/>
      <c r="MCW131" s="333"/>
      <c r="MCX131" s="333"/>
      <c r="MCY131" s="333"/>
      <c r="MCZ131" s="333"/>
      <c r="MDA131" s="333"/>
      <c r="MDB131" s="333"/>
      <c r="MDC131" s="333"/>
      <c r="MDD131" s="333"/>
      <c r="MDE131" s="333"/>
      <c r="MDF131" s="333"/>
      <c r="MDG131" s="333"/>
      <c r="MDH131" s="333"/>
      <c r="MDI131" s="333"/>
      <c r="MDJ131" s="333"/>
      <c r="MDK131" s="333"/>
      <c r="MDL131" s="333"/>
      <c r="MDM131" s="333"/>
      <c r="MDN131" s="333"/>
      <c r="MDO131" s="333"/>
      <c r="MDP131" s="333"/>
      <c r="MDQ131" s="333"/>
      <c r="MDR131" s="333"/>
      <c r="MDS131" s="333"/>
      <c r="MDT131" s="333"/>
      <c r="MDU131" s="333"/>
      <c r="MDV131" s="333"/>
      <c r="MDW131" s="333"/>
      <c r="MDX131" s="333"/>
      <c r="MDY131" s="333"/>
      <c r="MDZ131" s="333"/>
      <c r="MEA131" s="333"/>
      <c r="MEB131" s="333"/>
      <c r="MEC131" s="333"/>
      <c r="MED131" s="333"/>
      <c r="MEE131" s="333"/>
      <c r="MEF131" s="333"/>
      <c r="MEG131" s="333"/>
      <c r="MEH131" s="333"/>
      <c r="MEI131" s="333"/>
      <c r="MEJ131" s="333"/>
      <c r="MEK131" s="333"/>
      <c r="MEL131" s="333"/>
      <c r="MEM131" s="333"/>
      <c r="MEN131" s="333"/>
      <c r="MEO131" s="333"/>
      <c r="MEP131" s="333"/>
      <c r="MEQ131" s="333"/>
      <c r="MER131" s="333"/>
      <c r="MES131" s="333"/>
      <c r="MET131" s="333"/>
      <c r="MEU131" s="333"/>
      <c r="MEV131" s="333"/>
      <c r="MEW131" s="333"/>
      <c r="MEX131" s="333"/>
      <c r="MEY131" s="333"/>
      <c r="MEZ131" s="333"/>
      <c r="MFA131" s="333"/>
      <c r="MFB131" s="333"/>
      <c r="MFC131" s="333"/>
      <c r="MFD131" s="333"/>
      <c r="MFE131" s="333"/>
      <c r="MFF131" s="333"/>
      <c r="MFG131" s="333"/>
      <c r="MFH131" s="333"/>
      <c r="MFI131" s="333"/>
      <c r="MFJ131" s="333"/>
      <c r="MFK131" s="333"/>
      <c r="MFL131" s="333"/>
      <c r="MFM131" s="333"/>
      <c r="MFN131" s="333"/>
      <c r="MFO131" s="333"/>
      <c r="MFP131" s="333"/>
      <c r="MFQ131" s="333"/>
      <c r="MFR131" s="333"/>
      <c r="MFS131" s="333"/>
      <c r="MFT131" s="333"/>
      <c r="MFU131" s="333"/>
      <c r="MFV131" s="333"/>
      <c r="MFW131" s="333"/>
      <c r="MFX131" s="333"/>
      <c r="MFY131" s="333"/>
      <c r="MFZ131" s="333"/>
      <c r="MGA131" s="333"/>
      <c r="MGB131" s="333"/>
      <c r="MGC131" s="333"/>
      <c r="MGD131" s="333"/>
      <c r="MGE131" s="333"/>
      <c r="MGF131" s="333"/>
      <c r="MGG131" s="333"/>
      <c r="MGH131" s="333"/>
      <c r="MGI131" s="333"/>
      <c r="MGJ131" s="333"/>
      <c r="MGK131" s="333"/>
      <c r="MGL131" s="333"/>
      <c r="MGM131" s="333"/>
      <c r="MGN131" s="333"/>
      <c r="MGO131" s="333"/>
      <c r="MGP131" s="333"/>
      <c r="MGQ131" s="333"/>
      <c r="MGR131" s="333"/>
      <c r="MGS131" s="333"/>
      <c r="MGT131" s="333"/>
      <c r="MGU131" s="333"/>
      <c r="MGV131" s="333"/>
      <c r="MGW131" s="333"/>
      <c r="MGX131" s="333"/>
      <c r="MGY131" s="333"/>
      <c r="MGZ131" s="333"/>
      <c r="MHA131" s="333"/>
      <c r="MHB131" s="333"/>
      <c r="MHC131" s="333"/>
      <c r="MHD131" s="333"/>
      <c r="MHE131" s="333"/>
      <c r="MHF131" s="333"/>
      <c r="MHG131" s="333"/>
      <c r="MHH131" s="333"/>
      <c r="MHI131" s="333"/>
      <c r="MHJ131" s="333"/>
      <c r="MHK131" s="333"/>
      <c r="MHL131" s="333"/>
      <c r="MHM131" s="333"/>
      <c r="MHN131" s="333"/>
      <c r="MHO131" s="333"/>
      <c r="MHP131" s="333"/>
      <c r="MHQ131" s="333"/>
      <c r="MHR131" s="333"/>
      <c r="MHS131" s="333"/>
      <c r="MHT131" s="333"/>
      <c r="MHU131" s="333"/>
      <c r="MHV131" s="333"/>
      <c r="MHW131" s="333"/>
      <c r="MHX131" s="333"/>
      <c r="MHY131" s="333"/>
      <c r="MHZ131" s="333"/>
      <c r="MIA131" s="333"/>
      <c r="MIB131" s="333"/>
      <c r="MIC131" s="333"/>
      <c r="MID131" s="333"/>
      <c r="MIE131" s="333"/>
      <c r="MIF131" s="333"/>
      <c r="MIG131" s="333"/>
      <c r="MIH131" s="333"/>
      <c r="MII131" s="333"/>
      <c r="MIJ131" s="333"/>
      <c r="MIK131" s="333"/>
      <c r="MIL131" s="333"/>
      <c r="MIM131" s="333"/>
      <c r="MIN131" s="333"/>
      <c r="MIO131" s="333"/>
      <c r="MIP131" s="333"/>
      <c r="MIQ131" s="333"/>
      <c r="MIR131" s="333"/>
      <c r="MIS131" s="333"/>
      <c r="MIT131" s="333"/>
      <c r="MIU131" s="333"/>
      <c r="MIV131" s="333"/>
      <c r="MIW131" s="333"/>
      <c r="MIX131" s="333"/>
      <c r="MIY131" s="333"/>
      <c r="MIZ131" s="333"/>
      <c r="MJA131" s="333"/>
      <c r="MJB131" s="333"/>
      <c r="MJC131" s="333"/>
      <c r="MJD131" s="333"/>
      <c r="MJE131" s="333"/>
      <c r="MJF131" s="333"/>
      <c r="MJG131" s="333"/>
      <c r="MJH131" s="333"/>
      <c r="MJI131" s="333"/>
      <c r="MJJ131" s="333"/>
      <c r="MJK131" s="333"/>
      <c r="MJL131" s="333"/>
      <c r="MJM131" s="333"/>
      <c r="MJN131" s="333"/>
      <c r="MJO131" s="333"/>
      <c r="MJP131" s="333"/>
      <c r="MJQ131" s="333"/>
      <c r="MJR131" s="333"/>
      <c r="MJS131" s="333"/>
      <c r="MJT131" s="333"/>
      <c r="MJU131" s="333"/>
      <c r="MJV131" s="333"/>
      <c r="MJW131" s="333"/>
      <c r="MJX131" s="333"/>
      <c r="MJY131" s="333"/>
      <c r="MJZ131" s="333"/>
      <c r="MKA131" s="333"/>
      <c r="MKB131" s="333"/>
      <c r="MKC131" s="333"/>
      <c r="MKD131" s="333"/>
      <c r="MKE131" s="333"/>
      <c r="MKF131" s="333"/>
      <c r="MKG131" s="333"/>
      <c r="MKH131" s="333"/>
      <c r="MKI131" s="333"/>
      <c r="MKJ131" s="333"/>
      <c r="MKK131" s="333"/>
      <c r="MKL131" s="333"/>
      <c r="MKM131" s="333"/>
      <c r="MKN131" s="333"/>
      <c r="MKO131" s="333"/>
      <c r="MKP131" s="333"/>
      <c r="MKQ131" s="333"/>
      <c r="MKR131" s="333"/>
      <c r="MKS131" s="333"/>
      <c r="MKT131" s="333"/>
      <c r="MKU131" s="333"/>
      <c r="MKV131" s="333"/>
      <c r="MKW131" s="333"/>
      <c r="MKX131" s="333"/>
      <c r="MKY131" s="333"/>
      <c r="MKZ131" s="333"/>
      <c r="MLA131" s="333"/>
      <c r="MLB131" s="333"/>
      <c r="MLC131" s="333"/>
      <c r="MLD131" s="333"/>
      <c r="MLE131" s="333"/>
      <c r="MLF131" s="333"/>
      <c r="MLG131" s="333"/>
      <c r="MLH131" s="333"/>
      <c r="MLI131" s="333"/>
      <c r="MLJ131" s="333"/>
      <c r="MLK131" s="333"/>
      <c r="MLL131" s="333"/>
      <c r="MLM131" s="333"/>
      <c r="MLN131" s="333"/>
      <c r="MLO131" s="333"/>
      <c r="MLP131" s="333"/>
      <c r="MLQ131" s="333"/>
      <c r="MLR131" s="333"/>
      <c r="MLS131" s="333"/>
      <c r="MLT131" s="333"/>
      <c r="MLU131" s="333"/>
      <c r="MLV131" s="333"/>
      <c r="MLW131" s="333"/>
      <c r="MLX131" s="333"/>
      <c r="MLY131" s="333"/>
      <c r="MLZ131" s="333"/>
      <c r="MMA131" s="333"/>
      <c r="MMB131" s="333"/>
      <c r="MMC131" s="333"/>
      <c r="MMD131" s="333"/>
      <c r="MME131" s="333"/>
      <c r="MMF131" s="333"/>
      <c r="MMG131" s="333"/>
      <c r="MMH131" s="333"/>
      <c r="MMI131" s="333"/>
      <c r="MMJ131" s="333"/>
      <c r="MMK131" s="333"/>
      <c r="MML131" s="333"/>
      <c r="MMM131" s="333"/>
      <c r="MMN131" s="333"/>
      <c r="MMO131" s="333"/>
      <c r="MMP131" s="333"/>
      <c r="MMQ131" s="333"/>
      <c r="MMR131" s="333"/>
      <c r="MMS131" s="333"/>
      <c r="MMT131" s="333"/>
      <c r="MMU131" s="333"/>
      <c r="MMV131" s="333"/>
      <c r="MMW131" s="333"/>
      <c r="MMX131" s="333"/>
      <c r="MMY131" s="333"/>
      <c r="MMZ131" s="333"/>
      <c r="MNA131" s="333"/>
      <c r="MNB131" s="333"/>
      <c r="MNC131" s="333"/>
      <c r="MND131" s="333"/>
      <c r="MNE131" s="333"/>
      <c r="MNF131" s="333"/>
      <c r="MNG131" s="333"/>
      <c r="MNH131" s="333"/>
      <c r="MNI131" s="333"/>
      <c r="MNJ131" s="333"/>
      <c r="MNK131" s="333"/>
      <c r="MNL131" s="333"/>
      <c r="MNM131" s="333"/>
      <c r="MNN131" s="333"/>
      <c r="MNO131" s="333"/>
      <c r="MNP131" s="333"/>
      <c r="MNQ131" s="333"/>
      <c r="MNR131" s="333"/>
      <c r="MNS131" s="333"/>
      <c r="MNT131" s="333"/>
      <c r="MNU131" s="333"/>
      <c r="MNV131" s="333"/>
      <c r="MNW131" s="333"/>
      <c r="MNX131" s="333"/>
      <c r="MNY131" s="333"/>
      <c r="MNZ131" s="333"/>
      <c r="MOA131" s="333"/>
      <c r="MOB131" s="333"/>
      <c r="MOC131" s="333"/>
      <c r="MOD131" s="333"/>
      <c r="MOE131" s="333"/>
      <c r="MOF131" s="333"/>
      <c r="MOG131" s="333"/>
      <c r="MOH131" s="333"/>
      <c r="MOI131" s="333"/>
      <c r="MOJ131" s="333"/>
      <c r="MOK131" s="333"/>
      <c r="MOL131" s="333"/>
      <c r="MOM131" s="333"/>
      <c r="MON131" s="333"/>
      <c r="MOO131" s="333"/>
      <c r="MOP131" s="333"/>
      <c r="MOQ131" s="333"/>
      <c r="MOR131" s="333"/>
      <c r="MOS131" s="333"/>
      <c r="MOT131" s="333"/>
      <c r="MOU131" s="333"/>
      <c r="MOV131" s="333"/>
      <c r="MOW131" s="333"/>
      <c r="MOX131" s="333"/>
      <c r="MOY131" s="333"/>
      <c r="MOZ131" s="333"/>
      <c r="MPA131" s="333"/>
      <c r="MPB131" s="333"/>
      <c r="MPC131" s="333"/>
      <c r="MPD131" s="333"/>
      <c r="MPE131" s="333"/>
      <c r="MPF131" s="333"/>
      <c r="MPG131" s="333"/>
      <c r="MPH131" s="333"/>
      <c r="MPI131" s="333"/>
      <c r="MPJ131" s="333"/>
      <c r="MPK131" s="333"/>
      <c r="MPL131" s="333"/>
      <c r="MPM131" s="333"/>
      <c r="MPN131" s="333"/>
      <c r="MPO131" s="333"/>
      <c r="MPP131" s="333"/>
      <c r="MPQ131" s="333"/>
      <c r="MPR131" s="333"/>
      <c r="MPS131" s="333"/>
      <c r="MPT131" s="333"/>
      <c r="MPU131" s="333"/>
      <c r="MPV131" s="333"/>
      <c r="MPW131" s="333"/>
      <c r="MPX131" s="333"/>
      <c r="MPY131" s="333"/>
      <c r="MPZ131" s="333"/>
      <c r="MQA131" s="333"/>
      <c r="MQB131" s="333"/>
      <c r="MQC131" s="333"/>
      <c r="MQD131" s="333"/>
      <c r="MQE131" s="333"/>
      <c r="MQF131" s="333"/>
      <c r="MQG131" s="333"/>
      <c r="MQH131" s="333"/>
      <c r="MQI131" s="333"/>
      <c r="MQJ131" s="333"/>
      <c r="MQK131" s="333"/>
      <c r="MQL131" s="333"/>
      <c r="MQM131" s="333"/>
      <c r="MQN131" s="333"/>
      <c r="MQO131" s="333"/>
      <c r="MQP131" s="333"/>
      <c r="MQQ131" s="333"/>
      <c r="MQR131" s="333"/>
      <c r="MQS131" s="333"/>
      <c r="MQT131" s="333"/>
      <c r="MQU131" s="333"/>
      <c r="MQV131" s="333"/>
      <c r="MQW131" s="333"/>
      <c r="MQX131" s="333"/>
      <c r="MQY131" s="333"/>
      <c r="MQZ131" s="333"/>
      <c r="MRA131" s="333"/>
      <c r="MRB131" s="333"/>
      <c r="MRC131" s="333"/>
      <c r="MRD131" s="333"/>
      <c r="MRE131" s="333"/>
      <c r="MRF131" s="333"/>
      <c r="MRG131" s="333"/>
      <c r="MRH131" s="333"/>
      <c r="MRI131" s="333"/>
      <c r="MRJ131" s="333"/>
      <c r="MRK131" s="333"/>
      <c r="MRL131" s="333"/>
      <c r="MRM131" s="333"/>
      <c r="MRN131" s="333"/>
      <c r="MRO131" s="333"/>
      <c r="MRP131" s="333"/>
      <c r="MRQ131" s="333"/>
      <c r="MRR131" s="333"/>
      <c r="MRS131" s="333"/>
      <c r="MRT131" s="333"/>
      <c r="MRU131" s="333"/>
      <c r="MRV131" s="333"/>
      <c r="MRW131" s="333"/>
      <c r="MRX131" s="333"/>
      <c r="MRY131" s="333"/>
      <c r="MRZ131" s="333"/>
      <c r="MSA131" s="333"/>
      <c r="MSB131" s="333"/>
      <c r="MSC131" s="333"/>
      <c r="MSD131" s="333"/>
      <c r="MSE131" s="333"/>
      <c r="MSF131" s="333"/>
      <c r="MSG131" s="333"/>
      <c r="MSH131" s="333"/>
      <c r="MSI131" s="333"/>
      <c r="MSJ131" s="333"/>
      <c r="MSK131" s="333"/>
      <c r="MSL131" s="333"/>
      <c r="MSM131" s="333"/>
      <c r="MSN131" s="333"/>
      <c r="MSO131" s="333"/>
      <c r="MSP131" s="333"/>
      <c r="MSQ131" s="333"/>
      <c r="MSR131" s="333"/>
      <c r="MSS131" s="333"/>
      <c r="MST131" s="333"/>
      <c r="MSU131" s="333"/>
      <c r="MSV131" s="333"/>
      <c r="MSW131" s="333"/>
      <c r="MSX131" s="333"/>
      <c r="MSY131" s="333"/>
      <c r="MSZ131" s="333"/>
      <c r="MTA131" s="333"/>
      <c r="MTB131" s="333"/>
      <c r="MTC131" s="333"/>
      <c r="MTD131" s="333"/>
      <c r="MTE131" s="333"/>
      <c r="MTF131" s="333"/>
      <c r="MTG131" s="333"/>
      <c r="MTH131" s="333"/>
      <c r="MTI131" s="333"/>
      <c r="MTJ131" s="333"/>
      <c r="MTK131" s="333"/>
      <c r="MTL131" s="333"/>
      <c r="MTM131" s="333"/>
      <c r="MTN131" s="333"/>
      <c r="MTO131" s="333"/>
      <c r="MTP131" s="333"/>
      <c r="MTQ131" s="333"/>
      <c r="MTR131" s="333"/>
      <c r="MTS131" s="333"/>
      <c r="MTT131" s="333"/>
      <c r="MTU131" s="333"/>
      <c r="MTV131" s="333"/>
      <c r="MTW131" s="333"/>
      <c r="MTX131" s="333"/>
      <c r="MTY131" s="333"/>
      <c r="MTZ131" s="333"/>
      <c r="MUA131" s="333"/>
      <c r="MUB131" s="333"/>
      <c r="MUC131" s="333"/>
      <c r="MUD131" s="333"/>
      <c r="MUE131" s="333"/>
      <c r="MUF131" s="333"/>
      <c r="MUG131" s="333"/>
      <c r="MUH131" s="333"/>
      <c r="MUI131" s="333"/>
      <c r="MUJ131" s="333"/>
      <c r="MUK131" s="333"/>
      <c r="MUL131" s="333"/>
      <c r="MUM131" s="333"/>
      <c r="MUN131" s="333"/>
      <c r="MUO131" s="333"/>
      <c r="MUP131" s="333"/>
      <c r="MUQ131" s="333"/>
      <c r="MUR131" s="333"/>
      <c r="MUS131" s="333"/>
      <c r="MUT131" s="333"/>
      <c r="MUU131" s="333"/>
      <c r="MUV131" s="333"/>
      <c r="MUW131" s="333"/>
      <c r="MUX131" s="333"/>
      <c r="MUY131" s="333"/>
      <c r="MUZ131" s="333"/>
      <c r="MVA131" s="333"/>
      <c r="MVB131" s="333"/>
      <c r="MVC131" s="333"/>
      <c r="MVD131" s="333"/>
      <c r="MVE131" s="333"/>
      <c r="MVF131" s="333"/>
      <c r="MVG131" s="333"/>
      <c r="MVH131" s="333"/>
      <c r="MVI131" s="333"/>
      <c r="MVJ131" s="333"/>
      <c r="MVK131" s="333"/>
      <c r="MVL131" s="333"/>
      <c r="MVM131" s="333"/>
      <c r="MVN131" s="333"/>
      <c r="MVO131" s="333"/>
      <c r="MVP131" s="333"/>
      <c r="MVQ131" s="333"/>
      <c r="MVR131" s="333"/>
      <c r="MVS131" s="333"/>
      <c r="MVT131" s="333"/>
      <c r="MVU131" s="333"/>
      <c r="MVV131" s="333"/>
      <c r="MVW131" s="333"/>
      <c r="MVX131" s="333"/>
      <c r="MVY131" s="333"/>
      <c r="MVZ131" s="333"/>
      <c r="MWA131" s="333"/>
      <c r="MWB131" s="333"/>
      <c r="MWC131" s="333"/>
      <c r="MWD131" s="333"/>
      <c r="MWE131" s="333"/>
      <c r="MWF131" s="333"/>
      <c r="MWG131" s="333"/>
      <c r="MWH131" s="333"/>
      <c r="MWI131" s="333"/>
      <c r="MWJ131" s="333"/>
      <c r="MWK131" s="333"/>
      <c r="MWL131" s="333"/>
      <c r="MWM131" s="333"/>
      <c r="MWN131" s="333"/>
      <c r="MWO131" s="333"/>
      <c r="MWP131" s="333"/>
      <c r="MWQ131" s="333"/>
      <c r="MWR131" s="333"/>
      <c r="MWS131" s="333"/>
      <c r="MWT131" s="333"/>
      <c r="MWU131" s="333"/>
      <c r="MWV131" s="333"/>
      <c r="MWW131" s="333"/>
      <c r="MWX131" s="333"/>
      <c r="MWY131" s="333"/>
      <c r="MWZ131" s="333"/>
      <c r="MXA131" s="333"/>
      <c r="MXB131" s="333"/>
      <c r="MXC131" s="333"/>
      <c r="MXD131" s="333"/>
      <c r="MXE131" s="333"/>
      <c r="MXF131" s="333"/>
      <c r="MXG131" s="333"/>
      <c r="MXH131" s="333"/>
      <c r="MXI131" s="333"/>
      <c r="MXJ131" s="333"/>
      <c r="MXK131" s="333"/>
      <c r="MXL131" s="333"/>
      <c r="MXM131" s="333"/>
      <c r="MXN131" s="333"/>
      <c r="MXO131" s="333"/>
      <c r="MXP131" s="333"/>
      <c r="MXQ131" s="333"/>
      <c r="MXR131" s="333"/>
      <c r="MXS131" s="333"/>
      <c r="MXT131" s="333"/>
      <c r="MXU131" s="333"/>
      <c r="MXV131" s="333"/>
      <c r="MXW131" s="333"/>
      <c r="MXX131" s="333"/>
      <c r="MXY131" s="333"/>
      <c r="MXZ131" s="333"/>
      <c r="MYA131" s="333"/>
      <c r="MYB131" s="333"/>
      <c r="MYC131" s="333"/>
      <c r="MYD131" s="333"/>
      <c r="MYE131" s="333"/>
      <c r="MYF131" s="333"/>
      <c r="MYG131" s="333"/>
      <c r="MYH131" s="333"/>
      <c r="MYI131" s="333"/>
      <c r="MYJ131" s="333"/>
      <c r="MYK131" s="333"/>
      <c r="MYL131" s="333"/>
      <c r="MYM131" s="333"/>
      <c r="MYN131" s="333"/>
      <c r="MYO131" s="333"/>
      <c r="MYP131" s="333"/>
      <c r="MYQ131" s="333"/>
      <c r="MYR131" s="333"/>
      <c r="MYS131" s="333"/>
      <c r="MYT131" s="333"/>
      <c r="MYU131" s="333"/>
      <c r="MYV131" s="333"/>
      <c r="MYW131" s="333"/>
      <c r="MYX131" s="333"/>
      <c r="MYY131" s="333"/>
      <c r="MYZ131" s="333"/>
      <c r="MZA131" s="333"/>
      <c r="MZB131" s="333"/>
      <c r="MZC131" s="333"/>
      <c r="MZD131" s="333"/>
      <c r="MZE131" s="333"/>
      <c r="MZF131" s="333"/>
      <c r="MZG131" s="333"/>
      <c r="MZH131" s="333"/>
      <c r="MZI131" s="333"/>
      <c r="MZJ131" s="333"/>
      <c r="MZK131" s="333"/>
      <c r="MZL131" s="333"/>
      <c r="MZM131" s="333"/>
      <c r="MZN131" s="333"/>
      <c r="MZO131" s="333"/>
      <c r="MZP131" s="333"/>
      <c r="MZQ131" s="333"/>
      <c r="MZR131" s="333"/>
      <c r="MZS131" s="333"/>
      <c r="MZT131" s="333"/>
      <c r="MZU131" s="333"/>
      <c r="MZV131" s="333"/>
      <c r="MZW131" s="333"/>
      <c r="MZX131" s="333"/>
      <c r="MZY131" s="333"/>
      <c r="MZZ131" s="333"/>
      <c r="NAA131" s="333"/>
      <c r="NAB131" s="333"/>
      <c r="NAC131" s="333"/>
      <c r="NAD131" s="333"/>
      <c r="NAE131" s="333"/>
      <c r="NAF131" s="333"/>
      <c r="NAG131" s="333"/>
      <c r="NAH131" s="333"/>
      <c r="NAI131" s="333"/>
      <c r="NAJ131" s="333"/>
      <c r="NAK131" s="333"/>
      <c r="NAL131" s="333"/>
      <c r="NAM131" s="333"/>
      <c r="NAN131" s="333"/>
      <c r="NAO131" s="333"/>
      <c r="NAP131" s="333"/>
      <c r="NAQ131" s="333"/>
      <c r="NAR131" s="333"/>
      <c r="NAS131" s="333"/>
      <c r="NAT131" s="333"/>
      <c r="NAU131" s="333"/>
      <c r="NAV131" s="333"/>
      <c r="NAW131" s="333"/>
      <c r="NAX131" s="333"/>
      <c r="NAY131" s="333"/>
      <c r="NAZ131" s="333"/>
      <c r="NBA131" s="333"/>
      <c r="NBB131" s="333"/>
      <c r="NBC131" s="333"/>
      <c r="NBD131" s="333"/>
      <c r="NBE131" s="333"/>
      <c r="NBF131" s="333"/>
      <c r="NBG131" s="333"/>
      <c r="NBH131" s="333"/>
      <c r="NBI131" s="333"/>
      <c r="NBJ131" s="333"/>
      <c r="NBK131" s="333"/>
      <c r="NBL131" s="333"/>
      <c r="NBM131" s="333"/>
      <c r="NBN131" s="333"/>
      <c r="NBO131" s="333"/>
      <c r="NBP131" s="333"/>
      <c r="NBQ131" s="333"/>
      <c r="NBR131" s="333"/>
      <c r="NBS131" s="333"/>
      <c r="NBT131" s="333"/>
      <c r="NBU131" s="333"/>
      <c r="NBV131" s="333"/>
      <c r="NBW131" s="333"/>
      <c r="NBX131" s="333"/>
      <c r="NBY131" s="333"/>
      <c r="NBZ131" s="333"/>
      <c r="NCA131" s="333"/>
      <c r="NCB131" s="333"/>
      <c r="NCC131" s="333"/>
      <c r="NCD131" s="333"/>
      <c r="NCE131" s="333"/>
      <c r="NCF131" s="333"/>
      <c r="NCG131" s="333"/>
      <c r="NCH131" s="333"/>
      <c r="NCI131" s="333"/>
      <c r="NCJ131" s="333"/>
      <c r="NCK131" s="333"/>
      <c r="NCL131" s="333"/>
      <c r="NCM131" s="333"/>
      <c r="NCN131" s="333"/>
      <c r="NCO131" s="333"/>
      <c r="NCP131" s="333"/>
      <c r="NCQ131" s="333"/>
      <c r="NCR131" s="333"/>
      <c r="NCS131" s="333"/>
      <c r="NCT131" s="333"/>
      <c r="NCU131" s="333"/>
      <c r="NCV131" s="333"/>
      <c r="NCW131" s="333"/>
      <c r="NCX131" s="333"/>
      <c r="NCY131" s="333"/>
      <c r="NCZ131" s="333"/>
      <c r="NDA131" s="333"/>
      <c r="NDB131" s="333"/>
      <c r="NDC131" s="333"/>
      <c r="NDD131" s="333"/>
      <c r="NDE131" s="333"/>
      <c r="NDF131" s="333"/>
      <c r="NDG131" s="333"/>
      <c r="NDH131" s="333"/>
      <c r="NDI131" s="333"/>
      <c r="NDJ131" s="333"/>
      <c r="NDK131" s="333"/>
      <c r="NDL131" s="333"/>
      <c r="NDM131" s="333"/>
      <c r="NDN131" s="333"/>
      <c r="NDO131" s="333"/>
      <c r="NDP131" s="333"/>
      <c r="NDQ131" s="333"/>
      <c r="NDR131" s="333"/>
      <c r="NDS131" s="333"/>
      <c r="NDT131" s="333"/>
      <c r="NDU131" s="333"/>
      <c r="NDV131" s="333"/>
      <c r="NDW131" s="333"/>
      <c r="NDX131" s="333"/>
      <c r="NDY131" s="333"/>
      <c r="NDZ131" s="333"/>
      <c r="NEA131" s="333"/>
      <c r="NEB131" s="333"/>
      <c r="NEC131" s="333"/>
      <c r="NED131" s="333"/>
      <c r="NEE131" s="333"/>
      <c r="NEF131" s="333"/>
      <c r="NEG131" s="333"/>
      <c r="NEH131" s="333"/>
      <c r="NEI131" s="333"/>
      <c r="NEJ131" s="333"/>
      <c r="NEK131" s="333"/>
      <c r="NEL131" s="333"/>
      <c r="NEM131" s="333"/>
      <c r="NEN131" s="333"/>
      <c r="NEO131" s="333"/>
      <c r="NEP131" s="333"/>
      <c r="NEQ131" s="333"/>
      <c r="NER131" s="333"/>
      <c r="NES131" s="333"/>
      <c r="NET131" s="333"/>
      <c r="NEU131" s="333"/>
      <c r="NEV131" s="333"/>
      <c r="NEW131" s="333"/>
      <c r="NEX131" s="333"/>
      <c r="NEY131" s="333"/>
      <c r="NEZ131" s="333"/>
      <c r="NFA131" s="333"/>
      <c r="NFB131" s="333"/>
      <c r="NFC131" s="333"/>
      <c r="NFD131" s="333"/>
      <c r="NFE131" s="333"/>
      <c r="NFF131" s="333"/>
      <c r="NFG131" s="333"/>
      <c r="NFH131" s="333"/>
      <c r="NFI131" s="333"/>
      <c r="NFJ131" s="333"/>
      <c r="NFK131" s="333"/>
      <c r="NFL131" s="333"/>
      <c r="NFM131" s="333"/>
      <c r="NFN131" s="333"/>
      <c r="NFO131" s="333"/>
      <c r="NFP131" s="333"/>
      <c r="NFQ131" s="333"/>
      <c r="NFR131" s="333"/>
      <c r="NFS131" s="333"/>
      <c r="NFT131" s="333"/>
      <c r="NFU131" s="333"/>
      <c r="NFV131" s="333"/>
      <c r="NFW131" s="333"/>
      <c r="NFX131" s="333"/>
      <c r="NFY131" s="333"/>
      <c r="NFZ131" s="333"/>
      <c r="NGA131" s="333"/>
      <c r="NGB131" s="333"/>
      <c r="NGC131" s="333"/>
      <c r="NGD131" s="333"/>
      <c r="NGE131" s="333"/>
      <c r="NGF131" s="333"/>
      <c r="NGG131" s="333"/>
      <c r="NGH131" s="333"/>
      <c r="NGI131" s="333"/>
      <c r="NGJ131" s="333"/>
      <c r="NGK131" s="333"/>
      <c r="NGL131" s="333"/>
      <c r="NGM131" s="333"/>
      <c r="NGN131" s="333"/>
      <c r="NGO131" s="333"/>
      <c r="NGP131" s="333"/>
      <c r="NGQ131" s="333"/>
      <c r="NGR131" s="333"/>
      <c r="NGS131" s="333"/>
      <c r="NGT131" s="333"/>
      <c r="NGU131" s="333"/>
      <c r="NGV131" s="333"/>
      <c r="NGW131" s="333"/>
      <c r="NGX131" s="333"/>
      <c r="NGY131" s="333"/>
      <c r="NGZ131" s="333"/>
      <c r="NHA131" s="333"/>
      <c r="NHB131" s="333"/>
      <c r="NHC131" s="333"/>
      <c r="NHD131" s="333"/>
      <c r="NHE131" s="333"/>
      <c r="NHF131" s="333"/>
      <c r="NHG131" s="333"/>
      <c r="NHH131" s="333"/>
      <c r="NHI131" s="333"/>
      <c r="NHJ131" s="333"/>
      <c r="NHK131" s="333"/>
      <c r="NHL131" s="333"/>
      <c r="NHM131" s="333"/>
      <c r="NHN131" s="333"/>
      <c r="NHO131" s="333"/>
      <c r="NHP131" s="333"/>
      <c r="NHQ131" s="333"/>
      <c r="NHR131" s="333"/>
      <c r="NHS131" s="333"/>
      <c r="NHT131" s="333"/>
      <c r="NHU131" s="333"/>
      <c r="NHV131" s="333"/>
      <c r="NHW131" s="333"/>
      <c r="NHX131" s="333"/>
      <c r="NHY131" s="333"/>
      <c r="NHZ131" s="333"/>
      <c r="NIA131" s="333"/>
      <c r="NIB131" s="333"/>
      <c r="NIC131" s="333"/>
      <c r="NID131" s="333"/>
      <c r="NIE131" s="333"/>
      <c r="NIF131" s="333"/>
      <c r="NIG131" s="333"/>
      <c r="NIH131" s="333"/>
      <c r="NII131" s="333"/>
      <c r="NIJ131" s="333"/>
      <c r="NIK131" s="333"/>
      <c r="NIL131" s="333"/>
      <c r="NIM131" s="333"/>
      <c r="NIN131" s="333"/>
      <c r="NIO131" s="333"/>
      <c r="NIP131" s="333"/>
      <c r="NIQ131" s="333"/>
      <c r="NIR131" s="333"/>
      <c r="NIS131" s="333"/>
      <c r="NIT131" s="333"/>
      <c r="NIU131" s="333"/>
      <c r="NIV131" s="333"/>
      <c r="NIW131" s="333"/>
      <c r="NIX131" s="333"/>
      <c r="NIY131" s="333"/>
      <c r="NIZ131" s="333"/>
      <c r="NJA131" s="333"/>
      <c r="NJB131" s="333"/>
      <c r="NJC131" s="333"/>
      <c r="NJD131" s="333"/>
      <c r="NJE131" s="333"/>
      <c r="NJF131" s="333"/>
      <c r="NJG131" s="333"/>
      <c r="NJH131" s="333"/>
      <c r="NJI131" s="333"/>
      <c r="NJJ131" s="333"/>
      <c r="NJK131" s="333"/>
      <c r="NJL131" s="333"/>
      <c r="NJM131" s="333"/>
      <c r="NJN131" s="333"/>
      <c r="NJO131" s="333"/>
      <c r="NJP131" s="333"/>
      <c r="NJQ131" s="333"/>
      <c r="NJR131" s="333"/>
      <c r="NJS131" s="333"/>
      <c r="NJT131" s="333"/>
      <c r="NJU131" s="333"/>
      <c r="NJV131" s="333"/>
      <c r="NJW131" s="333"/>
      <c r="NJX131" s="333"/>
      <c r="NJY131" s="333"/>
      <c r="NJZ131" s="333"/>
      <c r="NKA131" s="333"/>
      <c r="NKB131" s="333"/>
      <c r="NKC131" s="333"/>
      <c r="NKD131" s="333"/>
      <c r="NKE131" s="333"/>
      <c r="NKF131" s="333"/>
      <c r="NKG131" s="333"/>
      <c r="NKH131" s="333"/>
      <c r="NKI131" s="333"/>
      <c r="NKJ131" s="333"/>
      <c r="NKK131" s="333"/>
      <c r="NKL131" s="333"/>
      <c r="NKM131" s="333"/>
      <c r="NKN131" s="333"/>
      <c r="NKO131" s="333"/>
      <c r="NKP131" s="333"/>
      <c r="NKQ131" s="333"/>
      <c r="NKR131" s="333"/>
      <c r="NKS131" s="333"/>
      <c r="NKT131" s="333"/>
      <c r="NKU131" s="333"/>
      <c r="NKV131" s="333"/>
      <c r="NKW131" s="333"/>
      <c r="NKX131" s="333"/>
      <c r="NKY131" s="333"/>
      <c r="NKZ131" s="333"/>
      <c r="NLA131" s="333"/>
      <c r="NLB131" s="333"/>
      <c r="NLC131" s="333"/>
      <c r="NLD131" s="333"/>
      <c r="NLE131" s="333"/>
      <c r="NLF131" s="333"/>
      <c r="NLG131" s="333"/>
      <c r="NLH131" s="333"/>
      <c r="NLI131" s="333"/>
      <c r="NLJ131" s="333"/>
      <c r="NLK131" s="333"/>
      <c r="NLL131" s="333"/>
      <c r="NLM131" s="333"/>
      <c r="NLN131" s="333"/>
      <c r="NLO131" s="333"/>
      <c r="NLP131" s="333"/>
      <c r="NLQ131" s="333"/>
      <c r="NLR131" s="333"/>
      <c r="NLS131" s="333"/>
      <c r="NLT131" s="333"/>
      <c r="NLU131" s="333"/>
      <c r="NLV131" s="333"/>
      <c r="NLW131" s="333"/>
      <c r="NLX131" s="333"/>
      <c r="NLY131" s="333"/>
      <c r="NLZ131" s="333"/>
      <c r="NMA131" s="333"/>
      <c r="NMB131" s="333"/>
      <c r="NMC131" s="333"/>
      <c r="NMD131" s="333"/>
      <c r="NME131" s="333"/>
      <c r="NMF131" s="333"/>
      <c r="NMG131" s="333"/>
      <c r="NMH131" s="333"/>
      <c r="NMI131" s="333"/>
      <c r="NMJ131" s="333"/>
      <c r="NMK131" s="333"/>
      <c r="NML131" s="333"/>
      <c r="NMM131" s="333"/>
      <c r="NMN131" s="333"/>
      <c r="NMO131" s="333"/>
      <c r="NMP131" s="333"/>
      <c r="NMQ131" s="333"/>
      <c r="NMR131" s="333"/>
      <c r="NMS131" s="333"/>
      <c r="NMT131" s="333"/>
      <c r="NMU131" s="333"/>
      <c r="NMV131" s="333"/>
      <c r="NMW131" s="333"/>
      <c r="NMX131" s="333"/>
      <c r="NMY131" s="333"/>
      <c r="NMZ131" s="333"/>
      <c r="NNA131" s="333"/>
      <c r="NNB131" s="333"/>
      <c r="NNC131" s="333"/>
      <c r="NND131" s="333"/>
      <c r="NNE131" s="333"/>
      <c r="NNF131" s="333"/>
      <c r="NNG131" s="333"/>
      <c r="NNH131" s="333"/>
      <c r="NNI131" s="333"/>
      <c r="NNJ131" s="333"/>
      <c r="NNK131" s="333"/>
      <c r="NNL131" s="333"/>
      <c r="NNM131" s="333"/>
      <c r="NNN131" s="333"/>
      <c r="NNO131" s="333"/>
      <c r="NNP131" s="333"/>
      <c r="NNQ131" s="333"/>
      <c r="NNR131" s="333"/>
      <c r="NNS131" s="333"/>
      <c r="NNT131" s="333"/>
      <c r="NNU131" s="333"/>
      <c r="NNV131" s="333"/>
      <c r="NNW131" s="333"/>
      <c r="NNX131" s="333"/>
      <c r="NNY131" s="333"/>
      <c r="NNZ131" s="333"/>
      <c r="NOA131" s="333"/>
      <c r="NOB131" s="333"/>
      <c r="NOC131" s="333"/>
      <c r="NOD131" s="333"/>
      <c r="NOE131" s="333"/>
      <c r="NOF131" s="333"/>
      <c r="NOG131" s="333"/>
      <c r="NOH131" s="333"/>
      <c r="NOI131" s="333"/>
      <c r="NOJ131" s="333"/>
      <c r="NOK131" s="333"/>
      <c r="NOL131" s="333"/>
      <c r="NOM131" s="333"/>
      <c r="NON131" s="333"/>
      <c r="NOO131" s="333"/>
      <c r="NOP131" s="333"/>
      <c r="NOQ131" s="333"/>
      <c r="NOR131" s="333"/>
      <c r="NOS131" s="333"/>
      <c r="NOT131" s="333"/>
      <c r="NOU131" s="333"/>
      <c r="NOV131" s="333"/>
      <c r="NOW131" s="333"/>
      <c r="NOX131" s="333"/>
      <c r="NOY131" s="333"/>
      <c r="NOZ131" s="333"/>
      <c r="NPA131" s="333"/>
      <c r="NPB131" s="333"/>
      <c r="NPC131" s="333"/>
      <c r="NPD131" s="333"/>
      <c r="NPE131" s="333"/>
      <c r="NPF131" s="333"/>
      <c r="NPG131" s="333"/>
      <c r="NPH131" s="333"/>
      <c r="NPI131" s="333"/>
      <c r="NPJ131" s="333"/>
      <c r="NPK131" s="333"/>
      <c r="NPL131" s="333"/>
      <c r="NPM131" s="333"/>
      <c r="NPN131" s="333"/>
      <c r="NPO131" s="333"/>
      <c r="NPP131" s="333"/>
      <c r="NPQ131" s="333"/>
      <c r="NPR131" s="333"/>
      <c r="NPS131" s="333"/>
      <c r="NPT131" s="333"/>
      <c r="NPU131" s="333"/>
      <c r="NPV131" s="333"/>
      <c r="NPW131" s="333"/>
      <c r="NPX131" s="333"/>
      <c r="NPY131" s="333"/>
      <c r="NPZ131" s="333"/>
      <c r="NQA131" s="333"/>
      <c r="NQB131" s="333"/>
      <c r="NQC131" s="333"/>
      <c r="NQD131" s="333"/>
      <c r="NQE131" s="333"/>
      <c r="NQF131" s="333"/>
      <c r="NQG131" s="333"/>
      <c r="NQH131" s="333"/>
      <c r="NQI131" s="333"/>
      <c r="NQJ131" s="333"/>
      <c r="NQK131" s="333"/>
      <c r="NQL131" s="333"/>
      <c r="NQM131" s="333"/>
      <c r="NQN131" s="333"/>
      <c r="NQO131" s="333"/>
      <c r="NQP131" s="333"/>
      <c r="NQQ131" s="333"/>
      <c r="NQR131" s="333"/>
      <c r="NQS131" s="333"/>
      <c r="NQT131" s="333"/>
      <c r="NQU131" s="333"/>
      <c r="NQV131" s="333"/>
      <c r="NQW131" s="333"/>
      <c r="NQX131" s="333"/>
      <c r="NQY131" s="333"/>
      <c r="NQZ131" s="333"/>
      <c r="NRA131" s="333"/>
      <c r="NRB131" s="333"/>
      <c r="NRC131" s="333"/>
      <c r="NRD131" s="333"/>
      <c r="NRE131" s="333"/>
      <c r="NRF131" s="333"/>
      <c r="NRG131" s="333"/>
      <c r="NRH131" s="333"/>
      <c r="NRI131" s="333"/>
      <c r="NRJ131" s="333"/>
      <c r="NRK131" s="333"/>
      <c r="NRL131" s="333"/>
      <c r="NRM131" s="333"/>
      <c r="NRN131" s="333"/>
      <c r="NRO131" s="333"/>
      <c r="NRP131" s="333"/>
      <c r="NRQ131" s="333"/>
      <c r="NRR131" s="333"/>
      <c r="NRS131" s="333"/>
      <c r="NRT131" s="333"/>
      <c r="NRU131" s="333"/>
      <c r="NRV131" s="333"/>
      <c r="NRW131" s="333"/>
      <c r="NRX131" s="333"/>
      <c r="NRY131" s="333"/>
      <c r="NRZ131" s="333"/>
      <c r="NSA131" s="333"/>
      <c r="NSB131" s="333"/>
      <c r="NSC131" s="333"/>
      <c r="NSD131" s="333"/>
      <c r="NSE131" s="333"/>
      <c r="NSF131" s="333"/>
      <c r="NSG131" s="333"/>
      <c r="NSH131" s="333"/>
      <c r="NSI131" s="333"/>
      <c r="NSJ131" s="333"/>
      <c r="NSK131" s="333"/>
      <c r="NSL131" s="333"/>
      <c r="NSM131" s="333"/>
      <c r="NSN131" s="333"/>
      <c r="NSO131" s="333"/>
      <c r="NSP131" s="333"/>
      <c r="NSQ131" s="333"/>
      <c r="NSR131" s="333"/>
      <c r="NSS131" s="333"/>
      <c r="NST131" s="333"/>
      <c r="NSU131" s="333"/>
      <c r="NSV131" s="333"/>
      <c r="NSW131" s="333"/>
      <c r="NSX131" s="333"/>
      <c r="NSY131" s="333"/>
      <c r="NSZ131" s="333"/>
      <c r="NTA131" s="333"/>
      <c r="NTB131" s="333"/>
      <c r="NTC131" s="333"/>
      <c r="NTD131" s="333"/>
      <c r="NTE131" s="333"/>
      <c r="NTF131" s="333"/>
      <c r="NTG131" s="333"/>
      <c r="NTH131" s="333"/>
      <c r="NTI131" s="333"/>
      <c r="NTJ131" s="333"/>
      <c r="NTK131" s="333"/>
      <c r="NTL131" s="333"/>
      <c r="NTM131" s="333"/>
      <c r="NTN131" s="333"/>
      <c r="NTO131" s="333"/>
      <c r="NTP131" s="333"/>
      <c r="NTQ131" s="333"/>
      <c r="NTR131" s="333"/>
      <c r="NTS131" s="333"/>
      <c r="NTT131" s="333"/>
      <c r="NTU131" s="333"/>
      <c r="NTV131" s="333"/>
      <c r="NTW131" s="333"/>
      <c r="NTX131" s="333"/>
      <c r="NTY131" s="333"/>
      <c r="NTZ131" s="333"/>
      <c r="NUA131" s="333"/>
      <c r="NUB131" s="333"/>
      <c r="NUC131" s="333"/>
      <c r="NUD131" s="333"/>
      <c r="NUE131" s="333"/>
      <c r="NUF131" s="333"/>
      <c r="NUG131" s="333"/>
      <c r="NUH131" s="333"/>
      <c r="NUI131" s="333"/>
      <c r="NUJ131" s="333"/>
      <c r="NUK131" s="333"/>
      <c r="NUL131" s="333"/>
      <c r="NUM131" s="333"/>
      <c r="NUN131" s="333"/>
      <c r="NUO131" s="333"/>
      <c r="NUP131" s="333"/>
      <c r="NUQ131" s="333"/>
      <c r="NUR131" s="333"/>
      <c r="NUS131" s="333"/>
      <c r="NUT131" s="333"/>
      <c r="NUU131" s="333"/>
      <c r="NUV131" s="333"/>
      <c r="NUW131" s="333"/>
      <c r="NUX131" s="333"/>
      <c r="NUY131" s="333"/>
      <c r="NUZ131" s="333"/>
      <c r="NVA131" s="333"/>
      <c r="NVB131" s="333"/>
      <c r="NVC131" s="333"/>
      <c r="NVD131" s="333"/>
      <c r="NVE131" s="333"/>
      <c r="NVF131" s="333"/>
      <c r="NVG131" s="333"/>
      <c r="NVH131" s="333"/>
      <c r="NVI131" s="333"/>
      <c r="NVJ131" s="333"/>
      <c r="NVK131" s="333"/>
      <c r="NVL131" s="333"/>
      <c r="NVM131" s="333"/>
      <c r="NVN131" s="333"/>
      <c r="NVO131" s="333"/>
      <c r="NVP131" s="333"/>
      <c r="NVQ131" s="333"/>
      <c r="NVR131" s="333"/>
      <c r="NVS131" s="333"/>
      <c r="NVT131" s="333"/>
      <c r="NVU131" s="333"/>
      <c r="NVV131" s="333"/>
      <c r="NVW131" s="333"/>
      <c r="NVX131" s="333"/>
      <c r="NVY131" s="333"/>
      <c r="NVZ131" s="333"/>
      <c r="NWA131" s="333"/>
      <c r="NWB131" s="333"/>
      <c r="NWC131" s="333"/>
      <c r="NWD131" s="333"/>
      <c r="NWE131" s="333"/>
      <c r="NWF131" s="333"/>
      <c r="NWG131" s="333"/>
      <c r="NWH131" s="333"/>
      <c r="NWI131" s="333"/>
      <c r="NWJ131" s="333"/>
      <c r="NWK131" s="333"/>
      <c r="NWL131" s="333"/>
      <c r="NWM131" s="333"/>
      <c r="NWN131" s="333"/>
      <c r="NWO131" s="333"/>
      <c r="NWP131" s="333"/>
      <c r="NWQ131" s="333"/>
      <c r="NWR131" s="333"/>
      <c r="NWS131" s="333"/>
      <c r="NWT131" s="333"/>
      <c r="NWU131" s="333"/>
      <c r="NWV131" s="333"/>
      <c r="NWW131" s="333"/>
      <c r="NWX131" s="333"/>
      <c r="NWY131" s="333"/>
      <c r="NWZ131" s="333"/>
      <c r="NXA131" s="333"/>
      <c r="NXB131" s="333"/>
      <c r="NXC131" s="333"/>
      <c r="NXD131" s="333"/>
      <c r="NXE131" s="333"/>
      <c r="NXF131" s="333"/>
      <c r="NXG131" s="333"/>
      <c r="NXH131" s="333"/>
      <c r="NXI131" s="333"/>
      <c r="NXJ131" s="333"/>
      <c r="NXK131" s="333"/>
      <c r="NXL131" s="333"/>
      <c r="NXM131" s="333"/>
      <c r="NXN131" s="333"/>
      <c r="NXO131" s="333"/>
      <c r="NXP131" s="333"/>
      <c r="NXQ131" s="333"/>
      <c r="NXR131" s="333"/>
      <c r="NXS131" s="333"/>
      <c r="NXT131" s="333"/>
      <c r="NXU131" s="333"/>
      <c r="NXV131" s="333"/>
      <c r="NXW131" s="333"/>
      <c r="NXX131" s="333"/>
      <c r="NXY131" s="333"/>
      <c r="NXZ131" s="333"/>
      <c r="NYA131" s="333"/>
      <c r="NYB131" s="333"/>
      <c r="NYC131" s="333"/>
      <c r="NYD131" s="333"/>
      <c r="NYE131" s="333"/>
      <c r="NYF131" s="333"/>
      <c r="NYG131" s="333"/>
      <c r="NYH131" s="333"/>
      <c r="NYI131" s="333"/>
      <c r="NYJ131" s="333"/>
      <c r="NYK131" s="333"/>
      <c r="NYL131" s="333"/>
      <c r="NYM131" s="333"/>
      <c r="NYN131" s="333"/>
      <c r="NYO131" s="333"/>
      <c r="NYP131" s="333"/>
      <c r="NYQ131" s="333"/>
      <c r="NYR131" s="333"/>
      <c r="NYS131" s="333"/>
      <c r="NYT131" s="333"/>
      <c r="NYU131" s="333"/>
      <c r="NYV131" s="333"/>
      <c r="NYW131" s="333"/>
      <c r="NYX131" s="333"/>
      <c r="NYY131" s="333"/>
      <c r="NYZ131" s="333"/>
      <c r="NZA131" s="333"/>
      <c r="NZB131" s="333"/>
      <c r="NZC131" s="333"/>
      <c r="NZD131" s="333"/>
      <c r="NZE131" s="333"/>
      <c r="NZF131" s="333"/>
      <c r="NZG131" s="333"/>
      <c r="NZH131" s="333"/>
      <c r="NZI131" s="333"/>
      <c r="NZJ131" s="333"/>
      <c r="NZK131" s="333"/>
      <c r="NZL131" s="333"/>
      <c r="NZM131" s="333"/>
      <c r="NZN131" s="333"/>
      <c r="NZO131" s="333"/>
      <c r="NZP131" s="333"/>
      <c r="NZQ131" s="333"/>
      <c r="NZR131" s="333"/>
      <c r="NZS131" s="333"/>
      <c r="NZT131" s="333"/>
      <c r="NZU131" s="333"/>
      <c r="NZV131" s="333"/>
      <c r="NZW131" s="333"/>
      <c r="NZX131" s="333"/>
      <c r="NZY131" s="333"/>
      <c r="NZZ131" s="333"/>
      <c r="OAA131" s="333"/>
      <c r="OAB131" s="333"/>
      <c r="OAC131" s="333"/>
      <c r="OAD131" s="333"/>
      <c r="OAE131" s="333"/>
      <c r="OAF131" s="333"/>
      <c r="OAG131" s="333"/>
      <c r="OAH131" s="333"/>
      <c r="OAI131" s="333"/>
      <c r="OAJ131" s="333"/>
      <c r="OAK131" s="333"/>
      <c r="OAL131" s="333"/>
      <c r="OAM131" s="333"/>
      <c r="OAN131" s="333"/>
      <c r="OAO131" s="333"/>
      <c r="OAP131" s="333"/>
      <c r="OAQ131" s="333"/>
      <c r="OAR131" s="333"/>
      <c r="OAS131" s="333"/>
      <c r="OAT131" s="333"/>
      <c r="OAU131" s="333"/>
      <c r="OAV131" s="333"/>
      <c r="OAW131" s="333"/>
      <c r="OAX131" s="333"/>
      <c r="OAY131" s="333"/>
      <c r="OAZ131" s="333"/>
      <c r="OBA131" s="333"/>
      <c r="OBB131" s="333"/>
      <c r="OBC131" s="333"/>
      <c r="OBD131" s="333"/>
      <c r="OBE131" s="333"/>
      <c r="OBF131" s="333"/>
      <c r="OBG131" s="333"/>
      <c r="OBH131" s="333"/>
      <c r="OBI131" s="333"/>
      <c r="OBJ131" s="333"/>
      <c r="OBK131" s="333"/>
      <c r="OBL131" s="333"/>
      <c r="OBM131" s="333"/>
      <c r="OBN131" s="333"/>
      <c r="OBO131" s="333"/>
      <c r="OBP131" s="333"/>
      <c r="OBQ131" s="333"/>
      <c r="OBR131" s="333"/>
      <c r="OBS131" s="333"/>
      <c r="OBT131" s="333"/>
      <c r="OBU131" s="333"/>
      <c r="OBV131" s="333"/>
      <c r="OBW131" s="333"/>
      <c r="OBX131" s="333"/>
      <c r="OBY131" s="333"/>
      <c r="OBZ131" s="333"/>
      <c r="OCA131" s="333"/>
      <c r="OCB131" s="333"/>
      <c r="OCC131" s="333"/>
      <c r="OCD131" s="333"/>
      <c r="OCE131" s="333"/>
      <c r="OCF131" s="333"/>
      <c r="OCG131" s="333"/>
      <c r="OCH131" s="333"/>
      <c r="OCI131" s="333"/>
      <c r="OCJ131" s="333"/>
      <c r="OCK131" s="333"/>
      <c r="OCL131" s="333"/>
      <c r="OCM131" s="333"/>
      <c r="OCN131" s="333"/>
      <c r="OCO131" s="333"/>
      <c r="OCP131" s="333"/>
      <c r="OCQ131" s="333"/>
      <c r="OCR131" s="333"/>
      <c r="OCS131" s="333"/>
      <c r="OCT131" s="333"/>
      <c r="OCU131" s="333"/>
      <c r="OCV131" s="333"/>
      <c r="OCW131" s="333"/>
      <c r="OCX131" s="333"/>
      <c r="OCY131" s="333"/>
      <c r="OCZ131" s="333"/>
      <c r="ODA131" s="333"/>
      <c r="ODB131" s="333"/>
      <c r="ODC131" s="333"/>
      <c r="ODD131" s="333"/>
      <c r="ODE131" s="333"/>
      <c r="ODF131" s="333"/>
      <c r="ODG131" s="333"/>
      <c r="ODH131" s="333"/>
      <c r="ODI131" s="333"/>
      <c r="ODJ131" s="333"/>
      <c r="ODK131" s="333"/>
      <c r="ODL131" s="333"/>
      <c r="ODM131" s="333"/>
      <c r="ODN131" s="333"/>
      <c r="ODO131" s="333"/>
      <c r="ODP131" s="333"/>
      <c r="ODQ131" s="333"/>
      <c r="ODR131" s="333"/>
      <c r="ODS131" s="333"/>
      <c r="ODT131" s="333"/>
      <c r="ODU131" s="333"/>
      <c r="ODV131" s="333"/>
      <c r="ODW131" s="333"/>
      <c r="ODX131" s="333"/>
      <c r="ODY131" s="333"/>
      <c r="ODZ131" s="333"/>
      <c r="OEA131" s="333"/>
      <c r="OEB131" s="333"/>
      <c r="OEC131" s="333"/>
      <c r="OED131" s="333"/>
      <c r="OEE131" s="333"/>
      <c r="OEF131" s="333"/>
      <c r="OEG131" s="333"/>
      <c r="OEH131" s="333"/>
      <c r="OEI131" s="333"/>
      <c r="OEJ131" s="333"/>
      <c r="OEK131" s="333"/>
      <c r="OEL131" s="333"/>
      <c r="OEM131" s="333"/>
      <c r="OEN131" s="333"/>
      <c r="OEO131" s="333"/>
      <c r="OEP131" s="333"/>
      <c r="OEQ131" s="333"/>
      <c r="OER131" s="333"/>
      <c r="OES131" s="333"/>
      <c r="OET131" s="333"/>
      <c r="OEU131" s="333"/>
      <c r="OEV131" s="333"/>
      <c r="OEW131" s="333"/>
      <c r="OEX131" s="333"/>
      <c r="OEY131" s="333"/>
      <c r="OEZ131" s="333"/>
      <c r="OFA131" s="333"/>
      <c r="OFB131" s="333"/>
      <c r="OFC131" s="333"/>
      <c r="OFD131" s="333"/>
      <c r="OFE131" s="333"/>
      <c r="OFF131" s="333"/>
      <c r="OFG131" s="333"/>
      <c r="OFH131" s="333"/>
      <c r="OFI131" s="333"/>
      <c r="OFJ131" s="333"/>
      <c r="OFK131" s="333"/>
      <c r="OFL131" s="333"/>
      <c r="OFM131" s="333"/>
      <c r="OFN131" s="333"/>
      <c r="OFO131" s="333"/>
      <c r="OFP131" s="333"/>
      <c r="OFQ131" s="333"/>
      <c r="OFR131" s="333"/>
      <c r="OFS131" s="333"/>
      <c r="OFT131" s="333"/>
      <c r="OFU131" s="333"/>
      <c r="OFV131" s="333"/>
      <c r="OFW131" s="333"/>
      <c r="OFX131" s="333"/>
      <c r="OFY131" s="333"/>
      <c r="OFZ131" s="333"/>
      <c r="OGA131" s="333"/>
      <c r="OGB131" s="333"/>
      <c r="OGC131" s="333"/>
      <c r="OGD131" s="333"/>
      <c r="OGE131" s="333"/>
      <c r="OGF131" s="333"/>
      <c r="OGG131" s="333"/>
      <c r="OGH131" s="333"/>
      <c r="OGI131" s="333"/>
      <c r="OGJ131" s="333"/>
      <c r="OGK131" s="333"/>
      <c r="OGL131" s="333"/>
      <c r="OGM131" s="333"/>
      <c r="OGN131" s="333"/>
      <c r="OGO131" s="333"/>
      <c r="OGP131" s="333"/>
      <c r="OGQ131" s="333"/>
      <c r="OGR131" s="333"/>
      <c r="OGS131" s="333"/>
      <c r="OGT131" s="333"/>
      <c r="OGU131" s="333"/>
      <c r="OGV131" s="333"/>
      <c r="OGW131" s="333"/>
      <c r="OGX131" s="333"/>
      <c r="OGY131" s="333"/>
      <c r="OGZ131" s="333"/>
      <c r="OHA131" s="333"/>
      <c r="OHB131" s="333"/>
      <c r="OHC131" s="333"/>
      <c r="OHD131" s="333"/>
      <c r="OHE131" s="333"/>
      <c r="OHF131" s="333"/>
      <c r="OHG131" s="333"/>
      <c r="OHH131" s="333"/>
      <c r="OHI131" s="333"/>
      <c r="OHJ131" s="333"/>
      <c r="OHK131" s="333"/>
      <c r="OHL131" s="333"/>
      <c r="OHM131" s="333"/>
      <c r="OHN131" s="333"/>
      <c r="OHO131" s="333"/>
      <c r="OHP131" s="333"/>
      <c r="OHQ131" s="333"/>
      <c r="OHR131" s="333"/>
      <c r="OHS131" s="333"/>
      <c r="OHT131" s="333"/>
      <c r="OHU131" s="333"/>
      <c r="OHV131" s="333"/>
      <c r="OHW131" s="333"/>
      <c r="OHX131" s="333"/>
      <c r="OHY131" s="333"/>
      <c r="OHZ131" s="333"/>
      <c r="OIA131" s="333"/>
      <c r="OIB131" s="333"/>
      <c r="OIC131" s="333"/>
      <c r="OID131" s="333"/>
      <c r="OIE131" s="333"/>
      <c r="OIF131" s="333"/>
      <c r="OIG131" s="333"/>
      <c r="OIH131" s="333"/>
      <c r="OII131" s="333"/>
      <c r="OIJ131" s="333"/>
      <c r="OIK131" s="333"/>
      <c r="OIL131" s="333"/>
      <c r="OIM131" s="333"/>
      <c r="OIN131" s="333"/>
      <c r="OIO131" s="333"/>
      <c r="OIP131" s="333"/>
      <c r="OIQ131" s="333"/>
      <c r="OIR131" s="333"/>
      <c r="OIS131" s="333"/>
      <c r="OIT131" s="333"/>
      <c r="OIU131" s="333"/>
      <c r="OIV131" s="333"/>
      <c r="OIW131" s="333"/>
      <c r="OIX131" s="333"/>
      <c r="OIY131" s="333"/>
      <c r="OIZ131" s="333"/>
      <c r="OJA131" s="333"/>
      <c r="OJB131" s="333"/>
      <c r="OJC131" s="333"/>
      <c r="OJD131" s="333"/>
      <c r="OJE131" s="333"/>
      <c r="OJF131" s="333"/>
      <c r="OJG131" s="333"/>
      <c r="OJH131" s="333"/>
      <c r="OJI131" s="333"/>
      <c r="OJJ131" s="333"/>
      <c r="OJK131" s="333"/>
      <c r="OJL131" s="333"/>
      <c r="OJM131" s="333"/>
      <c r="OJN131" s="333"/>
      <c r="OJO131" s="333"/>
      <c r="OJP131" s="333"/>
      <c r="OJQ131" s="333"/>
      <c r="OJR131" s="333"/>
      <c r="OJS131" s="333"/>
      <c r="OJT131" s="333"/>
      <c r="OJU131" s="333"/>
      <c r="OJV131" s="333"/>
      <c r="OJW131" s="333"/>
      <c r="OJX131" s="333"/>
      <c r="OJY131" s="333"/>
      <c r="OJZ131" s="333"/>
      <c r="OKA131" s="333"/>
      <c r="OKB131" s="333"/>
      <c r="OKC131" s="333"/>
      <c r="OKD131" s="333"/>
      <c r="OKE131" s="333"/>
      <c r="OKF131" s="333"/>
      <c r="OKG131" s="333"/>
      <c r="OKH131" s="333"/>
      <c r="OKI131" s="333"/>
      <c r="OKJ131" s="333"/>
      <c r="OKK131" s="333"/>
      <c r="OKL131" s="333"/>
      <c r="OKM131" s="333"/>
      <c r="OKN131" s="333"/>
      <c r="OKO131" s="333"/>
      <c r="OKP131" s="333"/>
      <c r="OKQ131" s="333"/>
      <c r="OKR131" s="333"/>
      <c r="OKS131" s="333"/>
      <c r="OKT131" s="333"/>
      <c r="OKU131" s="333"/>
      <c r="OKV131" s="333"/>
      <c r="OKW131" s="333"/>
      <c r="OKX131" s="333"/>
      <c r="OKY131" s="333"/>
      <c r="OKZ131" s="333"/>
      <c r="OLA131" s="333"/>
      <c r="OLB131" s="333"/>
      <c r="OLC131" s="333"/>
      <c r="OLD131" s="333"/>
      <c r="OLE131" s="333"/>
      <c r="OLF131" s="333"/>
      <c r="OLG131" s="333"/>
      <c r="OLH131" s="333"/>
      <c r="OLI131" s="333"/>
      <c r="OLJ131" s="333"/>
      <c r="OLK131" s="333"/>
      <c r="OLL131" s="333"/>
      <c r="OLM131" s="333"/>
      <c r="OLN131" s="333"/>
      <c r="OLO131" s="333"/>
      <c r="OLP131" s="333"/>
      <c r="OLQ131" s="333"/>
      <c r="OLR131" s="333"/>
      <c r="OLS131" s="333"/>
      <c r="OLT131" s="333"/>
      <c r="OLU131" s="333"/>
      <c r="OLV131" s="333"/>
      <c r="OLW131" s="333"/>
      <c r="OLX131" s="333"/>
      <c r="OLY131" s="333"/>
      <c r="OLZ131" s="333"/>
      <c r="OMA131" s="333"/>
      <c r="OMB131" s="333"/>
      <c r="OMC131" s="333"/>
      <c r="OMD131" s="333"/>
      <c r="OME131" s="333"/>
      <c r="OMF131" s="333"/>
      <c r="OMG131" s="333"/>
      <c r="OMH131" s="333"/>
      <c r="OMI131" s="333"/>
      <c r="OMJ131" s="333"/>
      <c r="OMK131" s="333"/>
      <c r="OML131" s="333"/>
      <c r="OMM131" s="333"/>
      <c r="OMN131" s="333"/>
      <c r="OMO131" s="333"/>
      <c r="OMP131" s="333"/>
      <c r="OMQ131" s="333"/>
      <c r="OMR131" s="333"/>
      <c r="OMS131" s="333"/>
      <c r="OMT131" s="333"/>
      <c r="OMU131" s="333"/>
      <c r="OMV131" s="333"/>
      <c r="OMW131" s="333"/>
      <c r="OMX131" s="333"/>
      <c r="OMY131" s="333"/>
      <c r="OMZ131" s="333"/>
      <c r="ONA131" s="333"/>
      <c r="ONB131" s="333"/>
      <c r="ONC131" s="333"/>
      <c r="OND131" s="333"/>
      <c r="ONE131" s="333"/>
      <c r="ONF131" s="333"/>
      <c r="ONG131" s="333"/>
      <c r="ONH131" s="333"/>
      <c r="ONI131" s="333"/>
      <c r="ONJ131" s="333"/>
      <c r="ONK131" s="333"/>
      <c r="ONL131" s="333"/>
      <c r="ONM131" s="333"/>
      <c r="ONN131" s="333"/>
      <c r="ONO131" s="333"/>
      <c r="ONP131" s="333"/>
      <c r="ONQ131" s="333"/>
      <c r="ONR131" s="333"/>
      <c r="ONS131" s="333"/>
      <c r="ONT131" s="333"/>
      <c r="ONU131" s="333"/>
      <c r="ONV131" s="333"/>
      <c r="ONW131" s="333"/>
      <c r="ONX131" s="333"/>
      <c r="ONY131" s="333"/>
      <c r="ONZ131" s="333"/>
      <c r="OOA131" s="333"/>
      <c r="OOB131" s="333"/>
      <c r="OOC131" s="333"/>
      <c r="OOD131" s="333"/>
      <c r="OOE131" s="333"/>
      <c r="OOF131" s="333"/>
      <c r="OOG131" s="333"/>
      <c r="OOH131" s="333"/>
      <c r="OOI131" s="333"/>
      <c r="OOJ131" s="333"/>
      <c r="OOK131" s="333"/>
      <c r="OOL131" s="333"/>
      <c r="OOM131" s="333"/>
      <c r="OON131" s="333"/>
      <c r="OOO131" s="333"/>
      <c r="OOP131" s="333"/>
      <c r="OOQ131" s="333"/>
      <c r="OOR131" s="333"/>
      <c r="OOS131" s="333"/>
      <c r="OOT131" s="333"/>
      <c r="OOU131" s="333"/>
      <c r="OOV131" s="333"/>
      <c r="OOW131" s="333"/>
      <c r="OOX131" s="333"/>
      <c r="OOY131" s="333"/>
      <c r="OOZ131" s="333"/>
      <c r="OPA131" s="333"/>
      <c r="OPB131" s="333"/>
      <c r="OPC131" s="333"/>
      <c r="OPD131" s="333"/>
      <c r="OPE131" s="333"/>
      <c r="OPF131" s="333"/>
      <c r="OPG131" s="333"/>
      <c r="OPH131" s="333"/>
      <c r="OPI131" s="333"/>
      <c r="OPJ131" s="333"/>
      <c r="OPK131" s="333"/>
      <c r="OPL131" s="333"/>
      <c r="OPM131" s="333"/>
      <c r="OPN131" s="333"/>
      <c r="OPO131" s="333"/>
      <c r="OPP131" s="333"/>
      <c r="OPQ131" s="333"/>
      <c r="OPR131" s="333"/>
      <c r="OPS131" s="333"/>
      <c r="OPT131" s="333"/>
      <c r="OPU131" s="333"/>
      <c r="OPV131" s="333"/>
      <c r="OPW131" s="333"/>
      <c r="OPX131" s="333"/>
      <c r="OPY131" s="333"/>
      <c r="OPZ131" s="333"/>
      <c r="OQA131" s="333"/>
      <c r="OQB131" s="333"/>
      <c r="OQC131" s="333"/>
      <c r="OQD131" s="333"/>
      <c r="OQE131" s="333"/>
      <c r="OQF131" s="333"/>
      <c r="OQG131" s="333"/>
      <c r="OQH131" s="333"/>
      <c r="OQI131" s="333"/>
      <c r="OQJ131" s="333"/>
      <c r="OQK131" s="333"/>
      <c r="OQL131" s="333"/>
      <c r="OQM131" s="333"/>
      <c r="OQN131" s="333"/>
      <c r="OQO131" s="333"/>
      <c r="OQP131" s="333"/>
      <c r="OQQ131" s="333"/>
      <c r="OQR131" s="333"/>
      <c r="OQS131" s="333"/>
      <c r="OQT131" s="333"/>
      <c r="OQU131" s="333"/>
      <c r="OQV131" s="333"/>
      <c r="OQW131" s="333"/>
      <c r="OQX131" s="333"/>
      <c r="OQY131" s="333"/>
      <c r="OQZ131" s="333"/>
      <c r="ORA131" s="333"/>
      <c r="ORB131" s="333"/>
      <c r="ORC131" s="333"/>
      <c r="ORD131" s="333"/>
      <c r="ORE131" s="333"/>
      <c r="ORF131" s="333"/>
      <c r="ORG131" s="333"/>
      <c r="ORH131" s="333"/>
      <c r="ORI131" s="333"/>
      <c r="ORJ131" s="333"/>
      <c r="ORK131" s="333"/>
      <c r="ORL131" s="333"/>
      <c r="ORM131" s="333"/>
      <c r="ORN131" s="333"/>
      <c r="ORO131" s="333"/>
      <c r="ORP131" s="333"/>
      <c r="ORQ131" s="333"/>
      <c r="ORR131" s="333"/>
      <c r="ORS131" s="333"/>
      <c r="ORT131" s="333"/>
      <c r="ORU131" s="333"/>
      <c r="ORV131" s="333"/>
      <c r="ORW131" s="333"/>
      <c r="ORX131" s="333"/>
      <c r="ORY131" s="333"/>
      <c r="ORZ131" s="333"/>
      <c r="OSA131" s="333"/>
      <c r="OSB131" s="333"/>
      <c r="OSC131" s="333"/>
      <c r="OSD131" s="333"/>
      <c r="OSE131" s="333"/>
      <c r="OSF131" s="333"/>
      <c r="OSG131" s="333"/>
      <c r="OSH131" s="333"/>
      <c r="OSI131" s="333"/>
      <c r="OSJ131" s="333"/>
      <c r="OSK131" s="333"/>
      <c r="OSL131" s="333"/>
      <c r="OSM131" s="333"/>
      <c r="OSN131" s="333"/>
      <c r="OSO131" s="333"/>
      <c r="OSP131" s="333"/>
      <c r="OSQ131" s="333"/>
      <c r="OSR131" s="333"/>
      <c r="OSS131" s="333"/>
      <c r="OST131" s="333"/>
      <c r="OSU131" s="333"/>
      <c r="OSV131" s="333"/>
      <c r="OSW131" s="333"/>
      <c r="OSX131" s="333"/>
      <c r="OSY131" s="333"/>
      <c r="OSZ131" s="333"/>
      <c r="OTA131" s="333"/>
      <c r="OTB131" s="333"/>
      <c r="OTC131" s="333"/>
      <c r="OTD131" s="333"/>
      <c r="OTE131" s="333"/>
      <c r="OTF131" s="333"/>
      <c r="OTG131" s="333"/>
      <c r="OTH131" s="333"/>
      <c r="OTI131" s="333"/>
      <c r="OTJ131" s="333"/>
      <c r="OTK131" s="333"/>
      <c r="OTL131" s="333"/>
      <c r="OTM131" s="333"/>
      <c r="OTN131" s="333"/>
      <c r="OTO131" s="333"/>
      <c r="OTP131" s="333"/>
      <c r="OTQ131" s="333"/>
      <c r="OTR131" s="333"/>
      <c r="OTS131" s="333"/>
      <c r="OTT131" s="333"/>
      <c r="OTU131" s="333"/>
      <c r="OTV131" s="333"/>
      <c r="OTW131" s="333"/>
      <c r="OTX131" s="333"/>
      <c r="OTY131" s="333"/>
      <c r="OTZ131" s="333"/>
      <c r="OUA131" s="333"/>
      <c r="OUB131" s="333"/>
      <c r="OUC131" s="333"/>
      <c r="OUD131" s="333"/>
      <c r="OUE131" s="333"/>
      <c r="OUF131" s="333"/>
      <c r="OUG131" s="333"/>
      <c r="OUH131" s="333"/>
      <c r="OUI131" s="333"/>
      <c r="OUJ131" s="333"/>
      <c r="OUK131" s="333"/>
      <c r="OUL131" s="333"/>
      <c r="OUM131" s="333"/>
      <c r="OUN131" s="333"/>
      <c r="OUO131" s="333"/>
      <c r="OUP131" s="333"/>
      <c r="OUQ131" s="333"/>
      <c r="OUR131" s="333"/>
      <c r="OUS131" s="333"/>
      <c r="OUT131" s="333"/>
      <c r="OUU131" s="333"/>
      <c r="OUV131" s="333"/>
      <c r="OUW131" s="333"/>
      <c r="OUX131" s="333"/>
      <c r="OUY131" s="333"/>
      <c r="OUZ131" s="333"/>
      <c r="OVA131" s="333"/>
      <c r="OVB131" s="333"/>
      <c r="OVC131" s="333"/>
      <c r="OVD131" s="333"/>
      <c r="OVE131" s="333"/>
      <c r="OVF131" s="333"/>
      <c r="OVG131" s="333"/>
      <c r="OVH131" s="333"/>
      <c r="OVI131" s="333"/>
      <c r="OVJ131" s="333"/>
      <c r="OVK131" s="333"/>
      <c r="OVL131" s="333"/>
      <c r="OVM131" s="333"/>
      <c r="OVN131" s="333"/>
      <c r="OVO131" s="333"/>
      <c r="OVP131" s="333"/>
      <c r="OVQ131" s="333"/>
      <c r="OVR131" s="333"/>
      <c r="OVS131" s="333"/>
      <c r="OVT131" s="333"/>
      <c r="OVU131" s="333"/>
      <c r="OVV131" s="333"/>
      <c r="OVW131" s="333"/>
      <c r="OVX131" s="333"/>
      <c r="OVY131" s="333"/>
      <c r="OVZ131" s="333"/>
      <c r="OWA131" s="333"/>
      <c r="OWB131" s="333"/>
      <c r="OWC131" s="333"/>
      <c r="OWD131" s="333"/>
      <c r="OWE131" s="333"/>
      <c r="OWF131" s="333"/>
      <c r="OWG131" s="333"/>
      <c r="OWH131" s="333"/>
      <c r="OWI131" s="333"/>
      <c r="OWJ131" s="333"/>
      <c r="OWK131" s="333"/>
      <c r="OWL131" s="333"/>
      <c r="OWM131" s="333"/>
      <c r="OWN131" s="333"/>
      <c r="OWO131" s="333"/>
      <c r="OWP131" s="333"/>
      <c r="OWQ131" s="333"/>
      <c r="OWR131" s="333"/>
      <c r="OWS131" s="333"/>
      <c r="OWT131" s="333"/>
      <c r="OWU131" s="333"/>
      <c r="OWV131" s="333"/>
      <c r="OWW131" s="333"/>
      <c r="OWX131" s="333"/>
      <c r="OWY131" s="333"/>
      <c r="OWZ131" s="333"/>
      <c r="OXA131" s="333"/>
      <c r="OXB131" s="333"/>
      <c r="OXC131" s="333"/>
      <c r="OXD131" s="333"/>
      <c r="OXE131" s="333"/>
      <c r="OXF131" s="333"/>
      <c r="OXG131" s="333"/>
      <c r="OXH131" s="333"/>
      <c r="OXI131" s="333"/>
      <c r="OXJ131" s="333"/>
      <c r="OXK131" s="333"/>
      <c r="OXL131" s="333"/>
      <c r="OXM131" s="333"/>
      <c r="OXN131" s="333"/>
      <c r="OXO131" s="333"/>
      <c r="OXP131" s="333"/>
      <c r="OXQ131" s="333"/>
      <c r="OXR131" s="333"/>
      <c r="OXS131" s="333"/>
      <c r="OXT131" s="333"/>
      <c r="OXU131" s="333"/>
      <c r="OXV131" s="333"/>
      <c r="OXW131" s="333"/>
      <c r="OXX131" s="333"/>
      <c r="OXY131" s="333"/>
      <c r="OXZ131" s="333"/>
      <c r="OYA131" s="333"/>
      <c r="OYB131" s="333"/>
      <c r="OYC131" s="333"/>
      <c r="OYD131" s="333"/>
      <c r="OYE131" s="333"/>
      <c r="OYF131" s="333"/>
      <c r="OYG131" s="333"/>
      <c r="OYH131" s="333"/>
      <c r="OYI131" s="333"/>
      <c r="OYJ131" s="333"/>
      <c r="OYK131" s="333"/>
      <c r="OYL131" s="333"/>
      <c r="OYM131" s="333"/>
      <c r="OYN131" s="333"/>
      <c r="OYO131" s="333"/>
      <c r="OYP131" s="333"/>
      <c r="OYQ131" s="333"/>
      <c r="OYR131" s="333"/>
      <c r="OYS131" s="333"/>
      <c r="OYT131" s="333"/>
      <c r="OYU131" s="333"/>
      <c r="OYV131" s="333"/>
      <c r="OYW131" s="333"/>
      <c r="OYX131" s="333"/>
      <c r="OYY131" s="333"/>
      <c r="OYZ131" s="333"/>
      <c r="OZA131" s="333"/>
      <c r="OZB131" s="333"/>
      <c r="OZC131" s="333"/>
      <c r="OZD131" s="333"/>
      <c r="OZE131" s="333"/>
      <c r="OZF131" s="333"/>
      <c r="OZG131" s="333"/>
      <c r="OZH131" s="333"/>
      <c r="OZI131" s="333"/>
      <c r="OZJ131" s="333"/>
      <c r="OZK131" s="333"/>
      <c r="OZL131" s="333"/>
      <c r="OZM131" s="333"/>
      <c r="OZN131" s="333"/>
      <c r="OZO131" s="333"/>
      <c r="OZP131" s="333"/>
      <c r="OZQ131" s="333"/>
      <c r="OZR131" s="333"/>
      <c r="OZS131" s="333"/>
      <c r="OZT131" s="333"/>
      <c r="OZU131" s="333"/>
      <c r="OZV131" s="333"/>
      <c r="OZW131" s="333"/>
      <c r="OZX131" s="333"/>
      <c r="OZY131" s="333"/>
      <c r="OZZ131" s="333"/>
      <c r="PAA131" s="333"/>
      <c r="PAB131" s="333"/>
      <c r="PAC131" s="333"/>
      <c r="PAD131" s="333"/>
      <c r="PAE131" s="333"/>
      <c r="PAF131" s="333"/>
      <c r="PAG131" s="333"/>
      <c r="PAH131" s="333"/>
      <c r="PAI131" s="333"/>
      <c r="PAJ131" s="333"/>
      <c r="PAK131" s="333"/>
      <c r="PAL131" s="333"/>
      <c r="PAM131" s="333"/>
      <c r="PAN131" s="333"/>
      <c r="PAO131" s="333"/>
      <c r="PAP131" s="333"/>
      <c r="PAQ131" s="333"/>
      <c r="PAR131" s="333"/>
      <c r="PAS131" s="333"/>
      <c r="PAT131" s="333"/>
      <c r="PAU131" s="333"/>
      <c r="PAV131" s="333"/>
      <c r="PAW131" s="333"/>
      <c r="PAX131" s="333"/>
      <c r="PAY131" s="333"/>
      <c r="PAZ131" s="333"/>
      <c r="PBA131" s="333"/>
      <c r="PBB131" s="333"/>
      <c r="PBC131" s="333"/>
      <c r="PBD131" s="333"/>
      <c r="PBE131" s="333"/>
      <c r="PBF131" s="333"/>
      <c r="PBG131" s="333"/>
      <c r="PBH131" s="333"/>
      <c r="PBI131" s="333"/>
      <c r="PBJ131" s="333"/>
      <c r="PBK131" s="333"/>
      <c r="PBL131" s="333"/>
      <c r="PBM131" s="333"/>
      <c r="PBN131" s="333"/>
      <c r="PBO131" s="333"/>
      <c r="PBP131" s="333"/>
      <c r="PBQ131" s="333"/>
      <c r="PBR131" s="333"/>
      <c r="PBS131" s="333"/>
      <c r="PBT131" s="333"/>
      <c r="PBU131" s="333"/>
      <c r="PBV131" s="333"/>
      <c r="PBW131" s="333"/>
      <c r="PBX131" s="333"/>
      <c r="PBY131" s="333"/>
      <c r="PBZ131" s="333"/>
      <c r="PCA131" s="333"/>
      <c r="PCB131" s="333"/>
      <c r="PCC131" s="333"/>
      <c r="PCD131" s="333"/>
      <c r="PCE131" s="333"/>
      <c r="PCF131" s="333"/>
      <c r="PCG131" s="333"/>
      <c r="PCH131" s="333"/>
      <c r="PCI131" s="333"/>
      <c r="PCJ131" s="333"/>
      <c r="PCK131" s="333"/>
      <c r="PCL131" s="333"/>
      <c r="PCM131" s="333"/>
      <c r="PCN131" s="333"/>
      <c r="PCO131" s="333"/>
      <c r="PCP131" s="333"/>
      <c r="PCQ131" s="333"/>
      <c r="PCR131" s="333"/>
      <c r="PCS131" s="333"/>
      <c r="PCT131" s="333"/>
      <c r="PCU131" s="333"/>
      <c r="PCV131" s="333"/>
      <c r="PCW131" s="333"/>
      <c r="PCX131" s="333"/>
      <c r="PCY131" s="333"/>
      <c r="PCZ131" s="333"/>
      <c r="PDA131" s="333"/>
      <c r="PDB131" s="333"/>
      <c r="PDC131" s="333"/>
      <c r="PDD131" s="333"/>
      <c r="PDE131" s="333"/>
      <c r="PDF131" s="333"/>
      <c r="PDG131" s="333"/>
      <c r="PDH131" s="333"/>
      <c r="PDI131" s="333"/>
      <c r="PDJ131" s="333"/>
      <c r="PDK131" s="333"/>
      <c r="PDL131" s="333"/>
      <c r="PDM131" s="333"/>
      <c r="PDN131" s="333"/>
      <c r="PDO131" s="333"/>
      <c r="PDP131" s="333"/>
      <c r="PDQ131" s="333"/>
      <c r="PDR131" s="333"/>
      <c r="PDS131" s="333"/>
      <c r="PDT131" s="333"/>
      <c r="PDU131" s="333"/>
      <c r="PDV131" s="333"/>
      <c r="PDW131" s="333"/>
      <c r="PDX131" s="333"/>
      <c r="PDY131" s="333"/>
      <c r="PDZ131" s="333"/>
      <c r="PEA131" s="333"/>
      <c r="PEB131" s="333"/>
      <c r="PEC131" s="333"/>
      <c r="PED131" s="333"/>
      <c r="PEE131" s="333"/>
      <c r="PEF131" s="333"/>
      <c r="PEG131" s="333"/>
      <c r="PEH131" s="333"/>
      <c r="PEI131" s="333"/>
      <c r="PEJ131" s="333"/>
      <c r="PEK131" s="333"/>
      <c r="PEL131" s="333"/>
      <c r="PEM131" s="333"/>
      <c r="PEN131" s="333"/>
      <c r="PEO131" s="333"/>
      <c r="PEP131" s="333"/>
      <c r="PEQ131" s="333"/>
      <c r="PER131" s="333"/>
      <c r="PES131" s="333"/>
      <c r="PET131" s="333"/>
      <c r="PEU131" s="333"/>
      <c r="PEV131" s="333"/>
      <c r="PEW131" s="333"/>
      <c r="PEX131" s="333"/>
      <c r="PEY131" s="333"/>
      <c r="PEZ131" s="333"/>
      <c r="PFA131" s="333"/>
      <c r="PFB131" s="333"/>
      <c r="PFC131" s="333"/>
      <c r="PFD131" s="333"/>
      <c r="PFE131" s="333"/>
      <c r="PFF131" s="333"/>
      <c r="PFG131" s="333"/>
      <c r="PFH131" s="333"/>
      <c r="PFI131" s="333"/>
      <c r="PFJ131" s="333"/>
      <c r="PFK131" s="333"/>
      <c r="PFL131" s="333"/>
      <c r="PFM131" s="333"/>
      <c r="PFN131" s="333"/>
      <c r="PFO131" s="333"/>
      <c r="PFP131" s="333"/>
      <c r="PFQ131" s="333"/>
      <c r="PFR131" s="333"/>
      <c r="PFS131" s="333"/>
      <c r="PFT131" s="333"/>
      <c r="PFU131" s="333"/>
      <c r="PFV131" s="333"/>
      <c r="PFW131" s="333"/>
      <c r="PFX131" s="333"/>
      <c r="PFY131" s="333"/>
      <c r="PFZ131" s="333"/>
      <c r="PGA131" s="333"/>
      <c r="PGB131" s="333"/>
      <c r="PGC131" s="333"/>
      <c r="PGD131" s="333"/>
      <c r="PGE131" s="333"/>
      <c r="PGF131" s="333"/>
      <c r="PGG131" s="333"/>
      <c r="PGH131" s="333"/>
      <c r="PGI131" s="333"/>
      <c r="PGJ131" s="333"/>
      <c r="PGK131" s="333"/>
      <c r="PGL131" s="333"/>
      <c r="PGM131" s="333"/>
      <c r="PGN131" s="333"/>
      <c r="PGO131" s="333"/>
      <c r="PGP131" s="333"/>
      <c r="PGQ131" s="333"/>
      <c r="PGR131" s="333"/>
      <c r="PGS131" s="333"/>
      <c r="PGT131" s="333"/>
      <c r="PGU131" s="333"/>
      <c r="PGV131" s="333"/>
      <c r="PGW131" s="333"/>
      <c r="PGX131" s="333"/>
      <c r="PGY131" s="333"/>
      <c r="PGZ131" s="333"/>
      <c r="PHA131" s="333"/>
      <c r="PHB131" s="333"/>
      <c r="PHC131" s="333"/>
      <c r="PHD131" s="333"/>
      <c r="PHE131" s="333"/>
      <c r="PHF131" s="333"/>
      <c r="PHG131" s="333"/>
      <c r="PHH131" s="333"/>
      <c r="PHI131" s="333"/>
      <c r="PHJ131" s="333"/>
      <c r="PHK131" s="333"/>
      <c r="PHL131" s="333"/>
      <c r="PHM131" s="333"/>
      <c r="PHN131" s="333"/>
      <c r="PHO131" s="333"/>
      <c r="PHP131" s="333"/>
      <c r="PHQ131" s="333"/>
      <c r="PHR131" s="333"/>
      <c r="PHS131" s="333"/>
      <c r="PHT131" s="333"/>
      <c r="PHU131" s="333"/>
      <c r="PHV131" s="333"/>
      <c r="PHW131" s="333"/>
      <c r="PHX131" s="333"/>
      <c r="PHY131" s="333"/>
      <c r="PHZ131" s="333"/>
      <c r="PIA131" s="333"/>
      <c r="PIB131" s="333"/>
      <c r="PIC131" s="333"/>
      <c r="PID131" s="333"/>
      <c r="PIE131" s="333"/>
      <c r="PIF131" s="333"/>
      <c r="PIG131" s="333"/>
      <c r="PIH131" s="333"/>
      <c r="PII131" s="333"/>
      <c r="PIJ131" s="333"/>
      <c r="PIK131" s="333"/>
      <c r="PIL131" s="333"/>
      <c r="PIM131" s="333"/>
      <c r="PIN131" s="333"/>
      <c r="PIO131" s="333"/>
      <c r="PIP131" s="333"/>
      <c r="PIQ131" s="333"/>
      <c r="PIR131" s="333"/>
      <c r="PIS131" s="333"/>
      <c r="PIT131" s="333"/>
      <c r="PIU131" s="333"/>
      <c r="PIV131" s="333"/>
      <c r="PIW131" s="333"/>
      <c r="PIX131" s="333"/>
      <c r="PIY131" s="333"/>
      <c r="PIZ131" s="333"/>
      <c r="PJA131" s="333"/>
      <c r="PJB131" s="333"/>
      <c r="PJC131" s="333"/>
      <c r="PJD131" s="333"/>
      <c r="PJE131" s="333"/>
      <c r="PJF131" s="333"/>
      <c r="PJG131" s="333"/>
      <c r="PJH131" s="333"/>
      <c r="PJI131" s="333"/>
      <c r="PJJ131" s="333"/>
      <c r="PJK131" s="333"/>
      <c r="PJL131" s="333"/>
      <c r="PJM131" s="333"/>
      <c r="PJN131" s="333"/>
      <c r="PJO131" s="333"/>
      <c r="PJP131" s="333"/>
      <c r="PJQ131" s="333"/>
      <c r="PJR131" s="333"/>
      <c r="PJS131" s="333"/>
      <c r="PJT131" s="333"/>
      <c r="PJU131" s="333"/>
      <c r="PJV131" s="333"/>
      <c r="PJW131" s="333"/>
      <c r="PJX131" s="333"/>
      <c r="PJY131" s="333"/>
      <c r="PJZ131" s="333"/>
      <c r="PKA131" s="333"/>
      <c r="PKB131" s="333"/>
      <c r="PKC131" s="333"/>
      <c r="PKD131" s="333"/>
      <c r="PKE131" s="333"/>
      <c r="PKF131" s="333"/>
      <c r="PKG131" s="333"/>
      <c r="PKH131" s="333"/>
      <c r="PKI131" s="333"/>
      <c r="PKJ131" s="333"/>
      <c r="PKK131" s="333"/>
      <c r="PKL131" s="333"/>
      <c r="PKM131" s="333"/>
      <c r="PKN131" s="333"/>
      <c r="PKO131" s="333"/>
      <c r="PKP131" s="333"/>
      <c r="PKQ131" s="333"/>
      <c r="PKR131" s="333"/>
      <c r="PKS131" s="333"/>
      <c r="PKT131" s="333"/>
      <c r="PKU131" s="333"/>
      <c r="PKV131" s="333"/>
      <c r="PKW131" s="333"/>
      <c r="PKX131" s="333"/>
      <c r="PKY131" s="333"/>
      <c r="PKZ131" s="333"/>
      <c r="PLA131" s="333"/>
      <c r="PLB131" s="333"/>
      <c r="PLC131" s="333"/>
      <c r="PLD131" s="333"/>
      <c r="PLE131" s="333"/>
      <c r="PLF131" s="333"/>
      <c r="PLG131" s="333"/>
      <c r="PLH131" s="333"/>
      <c r="PLI131" s="333"/>
      <c r="PLJ131" s="333"/>
      <c r="PLK131" s="333"/>
      <c r="PLL131" s="333"/>
      <c r="PLM131" s="333"/>
      <c r="PLN131" s="333"/>
      <c r="PLO131" s="333"/>
      <c r="PLP131" s="333"/>
      <c r="PLQ131" s="333"/>
      <c r="PLR131" s="333"/>
      <c r="PLS131" s="333"/>
      <c r="PLT131" s="333"/>
      <c r="PLU131" s="333"/>
      <c r="PLV131" s="333"/>
      <c r="PLW131" s="333"/>
      <c r="PLX131" s="333"/>
      <c r="PLY131" s="333"/>
      <c r="PLZ131" s="333"/>
      <c r="PMA131" s="333"/>
      <c r="PMB131" s="333"/>
      <c r="PMC131" s="333"/>
      <c r="PMD131" s="333"/>
      <c r="PME131" s="333"/>
      <c r="PMF131" s="333"/>
      <c r="PMG131" s="333"/>
      <c r="PMH131" s="333"/>
      <c r="PMI131" s="333"/>
      <c r="PMJ131" s="333"/>
      <c r="PMK131" s="333"/>
      <c r="PML131" s="333"/>
      <c r="PMM131" s="333"/>
      <c r="PMN131" s="333"/>
      <c r="PMO131" s="333"/>
      <c r="PMP131" s="333"/>
      <c r="PMQ131" s="333"/>
      <c r="PMR131" s="333"/>
      <c r="PMS131" s="333"/>
      <c r="PMT131" s="333"/>
      <c r="PMU131" s="333"/>
      <c r="PMV131" s="333"/>
      <c r="PMW131" s="333"/>
      <c r="PMX131" s="333"/>
      <c r="PMY131" s="333"/>
      <c r="PMZ131" s="333"/>
      <c r="PNA131" s="333"/>
      <c r="PNB131" s="333"/>
      <c r="PNC131" s="333"/>
      <c r="PND131" s="333"/>
      <c r="PNE131" s="333"/>
      <c r="PNF131" s="333"/>
      <c r="PNG131" s="333"/>
      <c r="PNH131" s="333"/>
      <c r="PNI131" s="333"/>
      <c r="PNJ131" s="333"/>
      <c r="PNK131" s="333"/>
      <c r="PNL131" s="333"/>
      <c r="PNM131" s="333"/>
      <c r="PNN131" s="333"/>
      <c r="PNO131" s="333"/>
      <c r="PNP131" s="333"/>
      <c r="PNQ131" s="333"/>
      <c r="PNR131" s="333"/>
      <c r="PNS131" s="333"/>
      <c r="PNT131" s="333"/>
      <c r="PNU131" s="333"/>
      <c r="PNV131" s="333"/>
      <c r="PNW131" s="333"/>
      <c r="PNX131" s="333"/>
      <c r="PNY131" s="333"/>
      <c r="PNZ131" s="333"/>
      <c r="POA131" s="333"/>
      <c r="POB131" s="333"/>
      <c r="POC131" s="333"/>
      <c r="POD131" s="333"/>
      <c r="POE131" s="333"/>
      <c r="POF131" s="333"/>
      <c r="POG131" s="333"/>
      <c r="POH131" s="333"/>
      <c r="POI131" s="333"/>
      <c r="POJ131" s="333"/>
      <c r="POK131" s="333"/>
      <c r="POL131" s="333"/>
      <c r="POM131" s="333"/>
      <c r="PON131" s="333"/>
      <c r="POO131" s="333"/>
      <c r="POP131" s="333"/>
      <c r="POQ131" s="333"/>
      <c r="POR131" s="333"/>
      <c r="POS131" s="333"/>
      <c r="POT131" s="333"/>
      <c r="POU131" s="333"/>
      <c r="POV131" s="333"/>
      <c r="POW131" s="333"/>
      <c r="POX131" s="333"/>
      <c r="POY131" s="333"/>
      <c r="POZ131" s="333"/>
      <c r="PPA131" s="333"/>
      <c r="PPB131" s="333"/>
      <c r="PPC131" s="333"/>
      <c r="PPD131" s="333"/>
      <c r="PPE131" s="333"/>
      <c r="PPF131" s="333"/>
      <c r="PPG131" s="333"/>
      <c r="PPH131" s="333"/>
      <c r="PPI131" s="333"/>
      <c r="PPJ131" s="333"/>
      <c r="PPK131" s="333"/>
      <c r="PPL131" s="333"/>
      <c r="PPM131" s="333"/>
      <c r="PPN131" s="333"/>
      <c r="PPO131" s="333"/>
      <c r="PPP131" s="333"/>
      <c r="PPQ131" s="333"/>
      <c r="PPR131" s="333"/>
      <c r="PPS131" s="333"/>
      <c r="PPT131" s="333"/>
      <c r="PPU131" s="333"/>
      <c r="PPV131" s="333"/>
      <c r="PPW131" s="333"/>
      <c r="PPX131" s="333"/>
      <c r="PPY131" s="333"/>
      <c r="PPZ131" s="333"/>
      <c r="PQA131" s="333"/>
      <c r="PQB131" s="333"/>
      <c r="PQC131" s="333"/>
      <c r="PQD131" s="333"/>
      <c r="PQE131" s="333"/>
      <c r="PQF131" s="333"/>
      <c r="PQG131" s="333"/>
      <c r="PQH131" s="333"/>
      <c r="PQI131" s="333"/>
      <c r="PQJ131" s="333"/>
      <c r="PQK131" s="333"/>
      <c r="PQL131" s="333"/>
      <c r="PQM131" s="333"/>
      <c r="PQN131" s="333"/>
      <c r="PQO131" s="333"/>
      <c r="PQP131" s="333"/>
      <c r="PQQ131" s="333"/>
      <c r="PQR131" s="333"/>
      <c r="PQS131" s="333"/>
      <c r="PQT131" s="333"/>
      <c r="PQU131" s="333"/>
      <c r="PQV131" s="333"/>
      <c r="PQW131" s="333"/>
      <c r="PQX131" s="333"/>
      <c r="PQY131" s="333"/>
      <c r="PQZ131" s="333"/>
      <c r="PRA131" s="333"/>
      <c r="PRB131" s="333"/>
      <c r="PRC131" s="333"/>
      <c r="PRD131" s="333"/>
      <c r="PRE131" s="333"/>
      <c r="PRF131" s="333"/>
      <c r="PRG131" s="333"/>
      <c r="PRH131" s="333"/>
      <c r="PRI131" s="333"/>
      <c r="PRJ131" s="333"/>
      <c r="PRK131" s="333"/>
      <c r="PRL131" s="333"/>
      <c r="PRM131" s="333"/>
      <c r="PRN131" s="333"/>
      <c r="PRO131" s="333"/>
      <c r="PRP131" s="333"/>
      <c r="PRQ131" s="333"/>
      <c r="PRR131" s="333"/>
      <c r="PRS131" s="333"/>
      <c r="PRT131" s="333"/>
      <c r="PRU131" s="333"/>
      <c r="PRV131" s="333"/>
      <c r="PRW131" s="333"/>
      <c r="PRX131" s="333"/>
      <c r="PRY131" s="333"/>
      <c r="PRZ131" s="333"/>
      <c r="PSA131" s="333"/>
      <c r="PSB131" s="333"/>
      <c r="PSC131" s="333"/>
      <c r="PSD131" s="333"/>
      <c r="PSE131" s="333"/>
      <c r="PSF131" s="333"/>
      <c r="PSG131" s="333"/>
      <c r="PSH131" s="333"/>
      <c r="PSI131" s="333"/>
      <c r="PSJ131" s="333"/>
      <c r="PSK131" s="333"/>
      <c r="PSL131" s="333"/>
      <c r="PSM131" s="333"/>
      <c r="PSN131" s="333"/>
      <c r="PSO131" s="333"/>
      <c r="PSP131" s="333"/>
      <c r="PSQ131" s="333"/>
      <c r="PSR131" s="333"/>
      <c r="PSS131" s="333"/>
      <c r="PST131" s="333"/>
      <c r="PSU131" s="333"/>
      <c r="PSV131" s="333"/>
      <c r="PSW131" s="333"/>
      <c r="PSX131" s="333"/>
      <c r="PSY131" s="333"/>
      <c r="PSZ131" s="333"/>
      <c r="PTA131" s="333"/>
      <c r="PTB131" s="333"/>
      <c r="PTC131" s="333"/>
      <c r="PTD131" s="333"/>
      <c r="PTE131" s="333"/>
      <c r="PTF131" s="333"/>
      <c r="PTG131" s="333"/>
      <c r="PTH131" s="333"/>
      <c r="PTI131" s="333"/>
      <c r="PTJ131" s="333"/>
      <c r="PTK131" s="333"/>
      <c r="PTL131" s="333"/>
      <c r="PTM131" s="333"/>
      <c r="PTN131" s="333"/>
      <c r="PTO131" s="333"/>
      <c r="PTP131" s="333"/>
      <c r="PTQ131" s="333"/>
      <c r="PTR131" s="333"/>
      <c r="PTS131" s="333"/>
      <c r="PTT131" s="333"/>
      <c r="PTU131" s="333"/>
      <c r="PTV131" s="333"/>
      <c r="PTW131" s="333"/>
      <c r="PTX131" s="333"/>
      <c r="PTY131" s="333"/>
      <c r="PTZ131" s="333"/>
      <c r="PUA131" s="333"/>
      <c r="PUB131" s="333"/>
      <c r="PUC131" s="333"/>
      <c r="PUD131" s="333"/>
      <c r="PUE131" s="333"/>
      <c r="PUF131" s="333"/>
      <c r="PUG131" s="333"/>
      <c r="PUH131" s="333"/>
      <c r="PUI131" s="333"/>
      <c r="PUJ131" s="333"/>
      <c r="PUK131" s="333"/>
      <c r="PUL131" s="333"/>
      <c r="PUM131" s="333"/>
      <c r="PUN131" s="333"/>
      <c r="PUO131" s="333"/>
      <c r="PUP131" s="333"/>
      <c r="PUQ131" s="333"/>
      <c r="PUR131" s="333"/>
      <c r="PUS131" s="333"/>
      <c r="PUT131" s="333"/>
      <c r="PUU131" s="333"/>
      <c r="PUV131" s="333"/>
      <c r="PUW131" s="333"/>
      <c r="PUX131" s="333"/>
      <c r="PUY131" s="333"/>
      <c r="PUZ131" s="333"/>
      <c r="PVA131" s="333"/>
      <c r="PVB131" s="333"/>
      <c r="PVC131" s="333"/>
      <c r="PVD131" s="333"/>
      <c r="PVE131" s="333"/>
      <c r="PVF131" s="333"/>
      <c r="PVG131" s="333"/>
      <c r="PVH131" s="333"/>
      <c r="PVI131" s="333"/>
      <c r="PVJ131" s="333"/>
      <c r="PVK131" s="333"/>
      <c r="PVL131" s="333"/>
      <c r="PVM131" s="333"/>
      <c r="PVN131" s="333"/>
      <c r="PVO131" s="333"/>
      <c r="PVP131" s="333"/>
      <c r="PVQ131" s="333"/>
      <c r="PVR131" s="333"/>
      <c r="PVS131" s="333"/>
      <c r="PVT131" s="333"/>
      <c r="PVU131" s="333"/>
      <c r="PVV131" s="333"/>
      <c r="PVW131" s="333"/>
      <c r="PVX131" s="333"/>
      <c r="PVY131" s="333"/>
      <c r="PVZ131" s="333"/>
      <c r="PWA131" s="333"/>
      <c r="PWB131" s="333"/>
      <c r="PWC131" s="333"/>
      <c r="PWD131" s="333"/>
      <c r="PWE131" s="333"/>
      <c r="PWF131" s="333"/>
      <c r="PWG131" s="333"/>
      <c r="PWH131" s="333"/>
      <c r="PWI131" s="333"/>
      <c r="PWJ131" s="333"/>
      <c r="PWK131" s="333"/>
      <c r="PWL131" s="333"/>
      <c r="PWM131" s="333"/>
      <c r="PWN131" s="333"/>
      <c r="PWO131" s="333"/>
      <c r="PWP131" s="333"/>
      <c r="PWQ131" s="333"/>
      <c r="PWR131" s="333"/>
      <c r="PWS131" s="333"/>
      <c r="PWT131" s="333"/>
      <c r="PWU131" s="333"/>
      <c r="PWV131" s="333"/>
      <c r="PWW131" s="333"/>
      <c r="PWX131" s="333"/>
      <c r="PWY131" s="333"/>
      <c r="PWZ131" s="333"/>
      <c r="PXA131" s="333"/>
      <c r="PXB131" s="333"/>
      <c r="PXC131" s="333"/>
      <c r="PXD131" s="333"/>
      <c r="PXE131" s="333"/>
      <c r="PXF131" s="333"/>
      <c r="PXG131" s="333"/>
      <c r="PXH131" s="333"/>
      <c r="PXI131" s="333"/>
      <c r="PXJ131" s="333"/>
      <c r="PXK131" s="333"/>
      <c r="PXL131" s="333"/>
      <c r="PXM131" s="333"/>
      <c r="PXN131" s="333"/>
      <c r="PXO131" s="333"/>
      <c r="PXP131" s="333"/>
      <c r="PXQ131" s="333"/>
      <c r="PXR131" s="333"/>
      <c r="PXS131" s="333"/>
      <c r="PXT131" s="333"/>
      <c r="PXU131" s="333"/>
      <c r="PXV131" s="333"/>
      <c r="PXW131" s="333"/>
      <c r="PXX131" s="333"/>
      <c r="PXY131" s="333"/>
      <c r="PXZ131" s="333"/>
      <c r="PYA131" s="333"/>
      <c r="PYB131" s="333"/>
      <c r="PYC131" s="333"/>
      <c r="PYD131" s="333"/>
      <c r="PYE131" s="333"/>
      <c r="PYF131" s="333"/>
      <c r="PYG131" s="333"/>
      <c r="PYH131" s="333"/>
      <c r="PYI131" s="333"/>
      <c r="PYJ131" s="333"/>
      <c r="PYK131" s="333"/>
      <c r="PYL131" s="333"/>
      <c r="PYM131" s="333"/>
      <c r="PYN131" s="333"/>
      <c r="PYO131" s="333"/>
      <c r="PYP131" s="333"/>
      <c r="PYQ131" s="333"/>
      <c r="PYR131" s="333"/>
      <c r="PYS131" s="333"/>
      <c r="PYT131" s="333"/>
      <c r="PYU131" s="333"/>
      <c r="PYV131" s="333"/>
      <c r="PYW131" s="333"/>
      <c r="PYX131" s="333"/>
      <c r="PYY131" s="333"/>
      <c r="PYZ131" s="333"/>
      <c r="PZA131" s="333"/>
      <c r="PZB131" s="333"/>
      <c r="PZC131" s="333"/>
      <c r="PZD131" s="333"/>
      <c r="PZE131" s="333"/>
      <c r="PZF131" s="333"/>
      <c r="PZG131" s="333"/>
      <c r="PZH131" s="333"/>
      <c r="PZI131" s="333"/>
      <c r="PZJ131" s="333"/>
      <c r="PZK131" s="333"/>
      <c r="PZL131" s="333"/>
      <c r="PZM131" s="333"/>
      <c r="PZN131" s="333"/>
      <c r="PZO131" s="333"/>
      <c r="PZP131" s="333"/>
      <c r="PZQ131" s="333"/>
      <c r="PZR131" s="333"/>
      <c r="PZS131" s="333"/>
      <c r="PZT131" s="333"/>
      <c r="PZU131" s="333"/>
      <c r="PZV131" s="333"/>
      <c r="PZW131" s="333"/>
      <c r="PZX131" s="333"/>
      <c r="PZY131" s="333"/>
      <c r="PZZ131" s="333"/>
      <c r="QAA131" s="333"/>
      <c r="QAB131" s="333"/>
      <c r="QAC131" s="333"/>
      <c r="QAD131" s="333"/>
      <c r="QAE131" s="333"/>
      <c r="QAF131" s="333"/>
      <c r="QAG131" s="333"/>
      <c r="QAH131" s="333"/>
      <c r="QAI131" s="333"/>
      <c r="QAJ131" s="333"/>
      <c r="QAK131" s="333"/>
      <c r="QAL131" s="333"/>
      <c r="QAM131" s="333"/>
      <c r="QAN131" s="333"/>
      <c r="QAO131" s="333"/>
      <c r="QAP131" s="333"/>
      <c r="QAQ131" s="333"/>
      <c r="QAR131" s="333"/>
      <c r="QAS131" s="333"/>
      <c r="QAT131" s="333"/>
      <c r="QAU131" s="333"/>
      <c r="QAV131" s="333"/>
      <c r="QAW131" s="333"/>
      <c r="QAX131" s="333"/>
      <c r="QAY131" s="333"/>
      <c r="QAZ131" s="333"/>
      <c r="QBA131" s="333"/>
      <c r="QBB131" s="333"/>
      <c r="QBC131" s="333"/>
      <c r="QBD131" s="333"/>
      <c r="QBE131" s="333"/>
      <c r="QBF131" s="333"/>
      <c r="QBG131" s="333"/>
      <c r="QBH131" s="333"/>
      <c r="QBI131" s="333"/>
      <c r="QBJ131" s="333"/>
      <c r="QBK131" s="333"/>
      <c r="QBL131" s="333"/>
      <c r="QBM131" s="333"/>
      <c r="QBN131" s="333"/>
      <c r="QBO131" s="333"/>
      <c r="QBP131" s="333"/>
      <c r="QBQ131" s="333"/>
      <c r="QBR131" s="333"/>
      <c r="QBS131" s="333"/>
      <c r="QBT131" s="333"/>
      <c r="QBU131" s="333"/>
      <c r="QBV131" s="333"/>
      <c r="QBW131" s="333"/>
      <c r="QBX131" s="333"/>
      <c r="QBY131" s="333"/>
      <c r="QBZ131" s="333"/>
      <c r="QCA131" s="333"/>
      <c r="QCB131" s="333"/>
      <c r="QCC131" s="333"/>
      <c r="QCD131" s="333"/>
      <c r="QCE131" s="333"/>
      <c r="QCF131" s="333"/>
      <c r="QCG131" s="333"/>
      <c r="QCH131" s="333"/>
      <c r="QCI131" s="333"/>
      <c r="QCJ131" s="333"/>
      <c r="QCK131" s="333"/>
      <c r="QCL131" s="333"/>
      <c r="QCM131" s="333"/>
      <c r="QCN131" s="333"/>
      <c r="QCO131" s="333"/>
      <c r="QCP131" s="333"/>
      <c r="QCQ131" s="333"/>
      <c r="QCR131" s="333"/>
      <c r="QCS131" s="333"/>
      <c r="QCT131" s="333"/>
      <c r="QCU131" s="333"/>
      <c r="QCV131" s="333"/>
      <c r="QCW131" s="333"/>
      <c r="QCX131" s="333"/>
      <c r="QCY131" s="333"/>
      <c r="QCZ131" s="333"/>
      <c r="QDA131" s="333"/>
      <c r="QDB131" s="333"/>
      <c r="QDC131" s="333"/>
      <c r="QDD131" s="333"/>
      <c r="QDE131" s="333"/>
      <c r="QDF131" s="333"/>
      <c r="QDG131" s="333"/>
      <c r="QDH131" s="333"/>
      <c r="QDI131" s="333"/>
      <c r="QDJ131" s="333"/>
      <c r="QDK131" s="333"/>
      <c r="QDL131" s="333"/>
      <c r="QDM131" s="333"/>
      <c r="QDN131" s="333"/>
      <c r="QDO131" s="333"/>
      <c r="QDP131" s="333"/>
      <c r="QDQ131" s="333"/>
      <c r="QDR131" s="333"/>
      <c r="QDS131" s="333"/>
      <c r="QDT131" s="333"/>
      <c r="QDU131" s="333"/>
      <c r="QDV131" s="333"/>
      <c r="QDW131" s="333"/>
      <c r="QDX131" s="333"/>
      <c r="QDY131" s="333"/>
      <c r="QDZ131" s="333"/>
      <c r="QEA131" s="333"/>
      <c r="QEB131" s="333"/>
      <c r="QEC131" s="333"/>
      <c r="QED131" s="333"/>
      <c r="QEE131" s="333"/>
      <c r="QEF131" s="333"/>
      <c r="QEG131" s="333"/>
      <c r="QEH131" s="333"/>
      <c r="QEI131" s="333"/>
      <c r="QEJ131" s="333"/>
      <c r="QEK131" s="333"/>
      <c r="QEL131" s="333"/>
      <c r="QEM131" s="333"/>
      <c r="QEN131" s="333"/>
      <c r="QEO131" s="333"/>
      <c r="QEP131" s="333"/>
      <c r="QEQ131" s="333"/>
      <c r="QER131" s="333"/>
      <c r="QES131" s="333"/>
      <c r="QET131" s="333"/>
      <c r="QEU131" s="333"/>
      <c r="QEV131" s="333"/>
      <c r="QEW131" s="333"/>
      <c r="QEX131" s="333"/>
      <c r="QEY131" s="333"/>
      <c r="QEZ131" s="333"/>
      <c r="QFA131" s="333"/>
      <c r="QFB131" s="333"/>
      <c r="QFC131" s="333"/>
      <c r="QFD131" s="333"/>
      <c r="QFE131" s="333"/>
      <c r="QFF131" s="333"/>
      <c r="QFG131" s="333"/>
      <c r="QFH131" s="333"/>
      <c r="QFI131" s="333"/>
      <c r="QFJ131" s="333"/>
      <c r="QFK131" s="333"/>
      <c r="QFL131" s="333"/>
      <c r="QFM131" s="333"/>
      <c r="QFN131" s="333"/>
      <c r="QFO131" s="333"/>
      <c r="QFP131" s="333"/>
      <c r="QFQ131" s="333"/>
      <c r="QFR131" s="333"/>
      <c r="QFS131" s="333"/>
      <c r="QFT131" s="333"/>
      <c r="QFU131" s="333"/>
      <c r="QFV131" s="333"/>
      <c r="QFW131" s="333"/>
      <c r="QFX131" s="333"/>
      <c r="QFY131" s="333"/>
      <c r="QFZ131" s="333"/>
      <c r="QGA131" s="333"/>
      <c r="QGB131" s="333"/>
      <c r="QGC131" s="333"/>
      <c r="QGD131" s="333"/>
      <c r="QGE131" s="333"/>
      <c r="QGF131" s="333"/>
      <c r="QGG131" s="333"/>
      <c r="QGH131" s="333"/>
      <c r="QGI131" s="333"/>
      <c r="QGJ131" s="333"/>
      <c r="QGK131" s="333"/>
      <c r="QGL131" s="333"/>
      <c r="QGM131" s="333"/>
      <c r="QGN131" s="333"/>
      <c r="QGO131" s="333"/>
      <c r="QGP131" s="333"/>
      <c r="QGQ131" s="333"/>
      <c r="QGR131" s="333"/>
      <c r="QGS131" s="333"/>
      <c r="QGT131" s="333"/>
      <c r="QGU131" s="333"/>
      <c r="QGV131" s="333"/>
      <c r="QGW131" s="333"/>
      <c r="QGX131" s="333"/>
      <c r="QGY131" s="333"/>
      <c r="QGZ131" s="333"/>
      <c r="QHA131" s="333"/>
      <c r="QHB131" s="333"/>
      <c r="QHC131" s="333"/>
      <c r="QHD131" s="333"/>
      <c r="QHE131" s="333"/>
      <c r="QHF131" s="333"/>
      <c r="QHG131" s="333"/>
      <c r="QHH131" s="333"/>
      <c r="QHI131" s="333"/>
      <c r="QHJ131" s="333"/>
      <c r="QHK131" s="333"/>
      <c r="QHL131" s="333"/>
      <c r="QHM131" s="333"/>
      <c r="QHN131" s="333"/>
      <c r="QHO131" s="333"/>
      <c r="QHP131" s="333"/>
      <c r="QHQ131" s="333"/>
      <c r="QHR131" s="333"/>
      <c r="QHS131" s="333"/>
      <c r="QHT131" s="333"/>
      <c r="QHU131" s="333"/>
      <c r="QHV131" s="333"/>
      <c r="QHW131" s="333"/>
      <c r="QHX131" s="333"/>
      <c r="QHY131" s="333"/>
      <c r="QHZ131" s="333"/>
      <c r="QIA131" s="333"/>
      <c r="QIB131" s="333"/>
      <c r="QIC131" s="333"/>
      <c r="QID131" s="333"/>
      <c r="QIE131" s="333"/>
      <c r="QIF131" s="333"/>
      <c r="QIG131" s="333"/>
      <c r="QIH131" s="333"/>
      <c r="QII131" s="333"/>
      <c r="QIJ131" s="333"/>
      <c r="QIK131" s="333"/>
      <c r="QIL131" s="333"/>
      <c r="QIM131" s="333"/>
      <c r="QIN131" s="333"/>
      <c r="QIO131" s="333"/>
      <c r="QIP131" s="333"/>
      <c r="QIQ131" s="333"/>
      <c r="QIR131" s="333"/>
      <c r="QIS131" s="333"/>
      <c r="QIT131" s="333"/>
      <c r="QIU131" s="333"/>
      <c r="QIV131" s="333"/>
      <c r="QIW131" s="333"/>
      <c r="QIX131" s="333"/>
      <c r="QIY131" s="333"/>
      <c r="QIZ131" s="333"/>
      <c r="QJA131" s="333"/>
      <c r="QJB131" s="333"/>
      <c r="QJC131" s="333"/>
      <c r="QJD131" s="333"/>
      <c r="QJE131" s="333"/>
      <c r="QJF131" s="333"/>
      <c r="QJG131" s="333"/>
      <c r="QJH131" s="333"/>
      <c r="QJI131" s="333"/>
      <c r="QJJ131" s="333"/>
      <c r="QJK131" s="333"/>
      <c r="QJL131" s="333"/>
      <c r="QJM131" s="333"/>
      <c r="QJN131" s="333"/>
      <c r="QJO131" s="333"/>
      <c r="QJP131" s="333"/>
      <c r="QJQ131" s="333"/>
      <c r="QJR131" s="333"/>
      <c r="QJS131" s="333"/>
      <c r="QJT131" s="333"/>
      <c r="QJU131" s="333"/>
      <c r="QJV131" s="333"/>
      <c r="QJW131" s="333"/>
      <c r="QJX131" s="333"/>
      <c r="QJY131" s="333"/>
      <c r="QJZ131" s="333"/>
      <c r="QKA131" s="333"/>
      <c r="QKB131" s="333"/>
      <c r="QKC131" s="333"/>
      <c r="QKD131" s="333"/>
      <c r="QKE131" s="333"/>
      <c r="QKF131" s="333"/>
      <c r="QKG131" s="333"/>
      <c r="QKH131" s="333"/>
      <c r="QKI131" s="333"/>
      <c r="QKJ131" s="333"/>
      <c r="QKK131" s="333"/>
      <c r="QKL131" s="333"/>
      <c r="QKM131" s="333"/>
      <c r="QKN131" s="333"/>
      <c r="QKO131" s="333"/>
      <c r="QKP131" s="333"/>
      <c r="QKQ131" s="333"/>
      <c r="QKR131" s="333"/>
      <c r="QKS131" s="333"/>
      <c r="QKT131" s="333"/>
      <c r="QKU131" s="333"/>
      <c r="QKV131" s="333"/>
      <c r="QKW131" s="333"/>
      <c r="QKX131" s="333"/>
      <c r="QKY131" s="333"/>
      <c r="QKZ131" s="333"/>
      <c r="QLA131" s="333"/>
      <c r="QLB131" s="333"/>
      <c r="QLC131" s="333"/>
      <c r="QLD131" s="333"/>
      <c r="QLE131" s="333"/>
      <c r="QLF131" s="333"/>
      <c r="QLG131" s="333"/>
      <c r="QLH131" s="333"/>
      <c r="QLI131" s="333"/>
      <c r="QLJ131" s="333"/>
      <c r="QLK131" s="333"/>
      <c r="QLL131" s="333"/>
      <c r="QLM131" s="333"/>
      <c r="QLN131" s="333"/>
      <c r="QLO131" s="333"/>
      <c r="QLP131" s="333"/>
      <c r="QLQ131" s="333"/>
      <c r="QLR131" s="333"/>
      <c r="QLS131" s="333"/>
      <c r="QLT131" s="333"/>
      <c r="QLU131" s="333"/>
      <c r="QLV131" s="333"/>
      <c r="QLW131" s="333"/>
      <c r="QLX131" s="333"/>
      <c r="QLY131" s="333"/>
      <c r="QLZ131" s="333"/>
      <c r="QMA131" s="333"/>
      <c r="QMB131" s="333"/>
      <c r="QMC131" s="333"/>
      <c r="QMD131" s="333"/>
      <c r="QME131" s="333"/>
      <c r="QMF131" s="333"/>
      <c r="QMG131" s="333"/>
      <c r="QMH131" s="333"/>
      <c r="QMI131" s="333"/>
      <c r="QMJ131" s="333"/>
      <c r="QMK131" s="333"/>
      <c r="QML131" s="333"/>
      <c r="QMM131" s="333"/>
      <c r="QMN131" s="333"/>
      <c r="QMO131" s="333"/>
      <c r="QMP131" s="333"/>
      <c r="QMQ131" s="333"/>
      <c r="QMR131" s="333"/>
      <c r="QMS131" s="333"/>
      <c r="QMT131" s="333"/>
      <c r="QMU131" s="333"/>
      <c r="QMV131" s="333"/>
      <c r="QMW131" s="333"/>
      <c r="QMX131" s="333"/>
      <c r="QMY131" s="333"/>
      <c r="QMZ131" s="333"/>
      <c r="QNA131" s="333"/>
      <c r="QNB131" s="333"/>
      <c r="QNC131" s="333"/>
      <c r="QND131" s="333"/>
      <c r="QNE131" s="333"/>
      <c r="QNF131" s="333"/>
      <c r="QNG131" s="333"/>
      <c r="QNH131" s="333"/>
      <c r="QNI131" s="333"/>
      <c r="QNJ131" s="333"/>
      <c r="QNK131" s="333"/>
      <c r="QNL131" s="333"/>
      <c r="QNM131" s="333"/>
      <c r="QNN131" s="333"/>
      <c r="QNO131" s="333"/>
      <c r="QNP131" s="333"/>
      <c r="QNQ131" s="333"/>
      <c r="QNR131" s="333"/>
      <c r="QNS131" s="333"/>
      <c r="QNT131" s="333"/>
      <c r="QNU131" s="333"/>
      <c r="QNV131" s="333"/>
      <c r="QNW131" s="333"/>
      <c r="QNX131" s="333"/>
      <c r="QNY131" s="333"/>
      <c r="QNZ131" s="333"/>
      <c r="QOA131" s="333"/>
      <c r="QOB131" s="333"/>
      <c r="QOC131" s="333"/>
      <c r="QOD131" s="333"/>
      <c r="QOE131" s="333"/>
      <c r="QOF131" s="333"/>
      <c r="QOG131" s="333"/>
      <c r="QOH131" s="333"/>
      <c r="QOI131" s="333"/>
      <c r="QOJ131" s="333"/>
      <c r="QOK131" s="333"/>
      <c r="QOL131" s="333"/>
      <c r="QOM131" s="333"/>
      <c r="QON131" s="333"/>
      <c r="QOO131" s="333"/>
      <c r="QOP131" s="333"/>
      <c r="QOQ131" s="333"/>
      <c r="QOR131" s="333"/>
      <c r="QOS131" s="333"/>
      <c r="QOT131" s="333"/>
      <c r="QOU131" s="333"/>
      <c r="QOV131" s="333"/>
      <c r="QOW131" s="333"/>
      <c r="QOX131" s="333"/>
      <c r="QOY131" s="333"/>
      <c r="QOZ131" s="333"/>
      <c r="QPA131" s="333"/>
      <c r="QPB131" s="333"/>
      <c r="QPC131" s="333"/>
      <c r="QPD131" s="333"/>
      <c r="QPE131" s="333"/>
      <c r="QPF131" s="333"/>
      <c r="QPG131" s="333"/>
      <c r="QPH131" s="333"/>
      <c r="QPI131" s="333"/>
      <c r="QPJ131" s="333"/>
      <c r="QPK131" s="333"/>
      <c r="QPL131" s="333"/>
      <c r="QPM131" s="333"/>
      <c r="QPN131" s="333"/>
      <c r="QPO131" s="333"/>
      <c r="QPP131" s="333"/>
      <c r="QPQ131" s="333"/>
      <c r="QPR131" s="333"/>
      <c r="QPS131" s="333"/>
      <c r="QPT131" s="333"/>
      <c r="QPU131" s="333"/>
      <c r="QPV131" s="333"/>
      <c r="QPW131" s="333"/>
      <c r="QPX131" s="333"/>
      <c r="QPY131" s="333"/>
      <c r="QPZ131" s="333"/>
      <c r="QQA131" s="333"/>
      <c r="QQB131" s="333"/>
      <c r="QQC131" s="333"/>
      <c r="QQD131" s="333"/>
      <c r="QQE131" s="333"/>
      <c r="QQF131" s="333"/>
      <c r="QQG131" s="333"/>
      <c r="QQH131" s="333"/>
      <c r="QQI131" s="333"/>
      <c r="QQJ131" s="333"/>
      <c r="QQK131" s="333"/>
      <c r="QQL131" s="333"/>
      <c r="QQM131" s="333"/>
      <c r="QQN131" s="333"/>
      <c r="QQO131" s="333"/>
      <c r="QQP131" s="333"/>
      <c r="QQQ131" s="333"/>
      <c r="QQR131" s="333"/>
      <c r="QQS131" s="333"/>
      <c r="QQT131" s="333"/>
      <c r="QQU131" s="333"/>
      <c r="QQV131" s="333"/>
      <c r="QQW131" s="333"/>
      <c r="QQX131" s="333"/>
      <c r="QQY131" s="333"/>
      <c r="QQZ131" s="333"/>
      <c r="QRA131" s="333"/>
      <c r="QRB131" s="333"/>
      <c r="QRC131" s="333"/>
      <c r="QRD131" s="333"/>
      <c r="QRE131" s="333"/>
      <c r="QRF131" s="333"/>
      <c r="QRG131" s="333"/>
      <c r="QRH131" s="333"/>
      <c r="QRI131" s="333"/>
      <c r="QRJ131" s="333"/>
      <c r="QRK131" s="333"/>
      <c r="QRL131" s="333"/>
      <c r="QRM131" s="333"/>
      <c r="QRN131" s="333"/>
      <c r="QRO131" s="333"/>
      <c r="QRP131" s="333"/>
      <c r="QRQ131" s="333"/>
      <c r="QRR131" s="333"/>
      <c r="QRS131" s="333"/>
      <c r="QRT131" s="333"/>
      <c r="QRU131" s="333"/>
      <c r="QRV131" s="333"/>
      <c r="QRW131" s="333"/>
      <c r="QRX131" s="333"/>
      <c r="QRY131" s="333"/>
      <c r="QRZ131" s="333"/>
      <c r="QSA131" s="333"/>
      <c r="QSB131" s="333"/>
      <c r="QSC131" s="333"/>
      <c r="QSD131" s="333"/>
      <c r="QSE131" s="333"/>
      <c r="QSF131" s="333"/>
      <c r="QSG131" s="333"/>
      <c r="QSH131" s="333"/>
      <c r="QSI131" s="333"/>
      <c r="QSJ131" s="333"/>
      <c r="QSK131" s="333"/>
      <c r="QSL131" s="333"/>
      <c r="QSM131" s="333"/>
      <c r="QSN131" s="333"/>
      <c r="QSO131" s="333"/>
      <c r="QSP131" s="333"/>
      <c r="QSQ131" s="333"/>
      <c r="QSR131" s="333"/>
      <c r="QSS131" s="333"/>
      <c r="QST131" s="333"/>
      <c r="QSU131" s="333"/>
      <c r="QSV131" s="333"/>
      <c r="QSW131" s="333"/>
      <c r="QSX131" s="333"/>
      <c r="QSY131" s="333"/>
      <c r="QSZ131" s="333"/>
      <c r="QTA131" s="333"/>
      <c r="QTB131" s="333"/>
      <c r="QTC131" s="333"/>
      <c r="QTD131" s="333"/>
      <c r="QTE131" s="333"/>
      <c r="QTF131" s="333"/>
      <c r="QTG131" s="333"/>
      <c r="QTH131" s="333"/>
      <c r="QTI131" s="333"/>
      <c r="QTJ131" s="333"/>
      <c r="QTK131" s="333"/>
      <c r="QTL131" s="333"/>
      <c r="QTM131" s="333"/>
      <c r="QTN131" s="333"/>
      <c r="QTO131" s="333"/>
      <c r="QTP131" s="333"/>
      <c r="QTQ131" s="333"/>
      <c r="QTR131" s="333"/>
      <c r="QTS131" s="333"/>
      <c r="QTT131" s="333"/>
      <c r="QTU131" s="333"/>
      <c r="QTV131" s="333"/>
      <c r="QTW131" s="333"/>
      <c r="QTX131" s="333"/>
      <c r="QTY131" s="333"/>
      <c r="QTZ131" s="333"/>
      <c r="QUA131" s="333"/>
      <c r="QUB131" s="333"/>
      <c r="QUC131" s="333"/>
      <c r="QUD131" s="333"/>
      <c r="QUE131" s="333"/>
      <c r="QUF131" s="333"/>
      <c r="QUG131" s="333"/>
      <c r="QUH131" s="333"/>
      <c r="QUI131" s="333"/>
      <c r="QUJ131" s="333"/>
      <c r="QUK131" s="333"/>
      <c r="QUL131" s="333"/>
      <c r="QUM131" s="333"/>
      <c r="QUN131" s="333"/>
      <c r="QUO131" s="333"/>
      <c r="QUP131" s="333"/>
      <c r="QUQ131" s="333"/>
      <c r="QUR131" s="333"/>
      <c r="QUS131" s="333"/>
      <c r="QUT131" s="333"/>
      <c r="QUU131" s="333"/>
      <c r="QUV131" s="333"/>
      <c r="QUW131" s="333"/>
      <c r="QUX131" s="333"/>
      <c r="QUY131" s="333"/>
      <c r="QUZ131" s="333"/>
      <c r="QVA131" s="333"/>
      <c r="QVB131" s="333"/>
      <c r="QVC131" s="333"/>
      <c r="QVD131" s="333"/>
      <c r="QVE131" s="333"/>
      <c r="QVF131" s="333"/>
      <c r="QVG131" s="333"/>
      <c r="QVH131" s="333"/>
      <c r="QVI131" s="333"/>
      <c r="QVJ131" s="333"/>
      <c r="QVK131" s="333"/>
      <c r="QVL131" s="333"/>
      <c r="QVM131" s="333"/>
      <c r="QVN131" s="333"/>
      <c r="QVO131" s="333"/>
      <c r="QVP131" s="333"/>
      <c r="QVQ131" s="333"/>
      <c r="QVR131" s="333"/>
      <c r="QVS131" s="333"/>
      <c r="QVT131" s="333"/>
      <c r="QVU131" s="333"/>
      <c r="QVV131" s="333"/>
      <c r="QVW131" s="333"/>
      <c r="QVX131" s="333"/>
      <c r="QVY131" s="333"/>
      <c r="QVZ131" s="333"/>
      <c r="QWA131" s="333"/>
      <c r="QWB131" s="333"/>
      <c r="QWC131" s="333"/>
      <c r="QWD131" s="333"/>
      <c r="QWE131" s="333"/>
      <c r="QWF131" s="333"/>
      <c r="QWG131" s="333"/>
      <c r="QWH131" s="333"/>
      <c r="QWI131" s="333"/>
      <c r="QWJ131" s="333"/>
      <c r="QWK131" s="333"/>
      <c r="QWL131" s="333"/>
      <c r="QWM131" s="333"/>
      <c r="QWN131" s="333"/>
      <c r="QWO131" s="333"/>
      <c r="QWP131" s="333"/>
      <c r="QWQ131" s="333"/>
      <c r="QWR131" s="333"/>
      <c r="QWS131" s="333"/>
      <c r="QWT131" s="333"/>
      <c r="QWU131" s="333"/>
      <c r="QWV131" s="333"/>
      <c r="QWW131" s="333"/>
      <c r="QWX131" s="333"/>
      <c r="QWY131" s="333"/>
      <c r="QWZ131" s="333"/>
      <c r="QXA131" s="333"/>
      <c r="QXB131" s="333"/>
      <c r="QXC131" s="333"/>
      <c r="QXD131" s="333"/>
      <c r="QXE131" s="333"/>
      <c r="QXF131" s="333"/>
      <c r="QXG131" s="333"/>
      <c r="QXH131" s="333"/>
      <c r="QXI131" s="333"/>
      <c r="QXJ131" s="333"/>
      <c r="QXK131" s="333"/>
      <c r="QXL131" s="333"/>
      <c r="QXM131" s="333"/>
      <c r="QXN131" s="333"/>
      <c r="QXO131" s="333"/>
      <c r="QXP131" s="333"/>
      <c r="QXQ131" s="333"/>
      <c r="QXR131" s="333"/>
      <c r="QXS131" s="333"/>
      <c r="QXT131" s="333"/>
      <c r="QXU131" s="333"/>
      <c r="QXV131" s="333"/>
      <c r="QXW131" s="333"/>
      <c r="QXX131" s="333"/>
      <c r="QXY131" s="333"/>
      <c r="QXZ131" s="333"/>
      <c r="QYA131" s="333"/>
      <c r="QYB131" s="333"/>
      <c r="QYC131" s="333"/>
      <c r="QYD131" s="333"/>
      <c r="QYE131" s="333"/>
      <c r="QYF131" s="333"/>
      <c r="QYG131" s="333"/>
      <c r="QYH131" s="333"/>
      <c r="QYI131" s="333"/>
      <c r="QYJ131" s="333"/>
      <c r="QYK131" s="333"/>
      <c r="QYL131" s="333"/>
      <c r="QYM131" s="333"/>
      <c r="QYN131" s="333"/>
      <c r="QYO131" s="333"/>
      <c r="QYP131" s="333"/>
      <c r="QYQ131" s="333"/>
      <c r="QYR131" s="333"/>
      <c r="QYS131" s="333"/>
      <c r="QYT131" s="333"/>
      <c r="QYU131" s="333"/>
      <c r="QYV131" s="333"/>
      <c r="QYW131" s="333"/>
      <c r="QYX131" s="333"/>
      <c r="QYY131" s="333"/>
      <c r="QYZ131" s="333"/>
      <c r="QZA131" s="333"/>
      <c r="QZB131" s="333"/>
      <c r="QZC131" s="333"/>
      <c r="QZD131" s="333"/>
      <c r="QZE131" s="333"/>
      <c r="QZF131" s="333"/>
      <c r="QZG131" s="333"/>
      <c r="QZH131" s="333"/>
      <c r="QZI131" s="333"/>
      <c r="QZJ131" s="333"/>
      <c r="QZK131" s="333"/>
      <c r="QZL131" s="333"/>
      <c r="QZM131" s="333"/>
      <c r="QZN131" s="333"/>
      <c r="QZO131" s="333"/>
      <c r="QZP131" s="333"/>
      <c r="QZQ131" s="333"/>
      <c r="QZR131" s="333"/>
      <c r="QZS131" s="333"/>
      <c r="QZT131" s="333"/>
      <c r="QZU131" s="333"/>
      <c r="QZV131" s="333"/>
      <c r="QZW131" s="333"/>
      <c r="QZX131" s="333"/>
      <c r="QZY131" s="333"/>
      <c r="QZZ131" s="333"/>
      <c r="RAA131" s="333"/>
      <c r="RAB131" s="333"/>
      <c r="RAC131" s="333"/>
      <c r="RAD131" s="333"/>
      <c r="RAE131" s="333"/>
      <c r="RAF131" s="333"/>
      <c r="RAG131" s="333"/>
      <c r="RAH131" s="333"/>
      <c r="RAI131" s="333"/>
      <c r="RAJ131" s="333"/>
      <c r="RAK131" s="333"/>
      <c r="RAL131" s="333"/>
      <c r="RAM131" s="333"/>
      <c r="RAN131" s="333"/>
      <c r="RAO131" s="333"/>
      <c r="RAP131" s="333"/>
      <c r="RAQ131" s="333"/>
      <c r="RAR131" s="333"/>
      <c r="RAS131" s="333"/>
      <c r="RAT131" s="333"/>
      <c r="RAU131" s="333"/>
      <c r="RAV131" s="333"/>
      <c r="RAW131" s="333"/>
      <c r="RAX131" s="333"/>
      <c r="RAY131" s="333"/>
      <c r="RAZ131" s="333"/>
      <c r="RBA131" s="333"/>
      <c r="RBB131" s="333"/>
      <c r="RBC131" s="333"/>
      <c r="RBD131" s="333"/>
      <c r="RBE131" s="333"/>
      <c r="RBF131" s="333"/>
      <c r="RBG131" s="333"/>
      <c r="RBH131" s="333"/>
      <c r="RBI131" s="333"/>
      <c r="RBJ131" s="333"/>
      <c r="RBK131" s="333"/>
      <c r="RBL131" s="333"/>
      <c r="RBM131" s="333"/>
      <c r="RBN131" s="333"/>
      <c r="RBO131" s="333"/>
      <c r="RBP131" s="333"/>
      <c r="RBQ131" s="333"/>
      <c r="RBR131" s="333"/>
      <c r="RBS131" s="333"/>
      <c r="RBT131" s="333"/>
      <c r="RBU131" s="333"/>
      <c r="RBV131" s="333"/>
      <c r="RBW131" s="333"/>
      <c r="RBX131" s="333"/>
      <c r="RBY131" s="333"/>
      <c r="RBZ131" s="333"/>
      <c r="RCA131" s="333"/>
      <c r="RCB131" s="333"/>
      <c r="RCC131" s="333"/>
      <c r="RCD131" s="333"/>
      <c r="RCE131" s="333"/>
      <c r="RCF131" s="333"/>
      <c r="RCG131" s="333"/>
      <c r="RCH131" s="333"/>
      <c r="RCI131" s="333"/>
      <c r="RCJ131" s="333"/>
      <c r="RCK131" s="333"/>
      <c r="RCL131" s="333"/>
      <c r="RCM131" s="333"/>
      <c r="RCN131" s="333"/>
      <c r="RCO131" s="333"/>
      <c r="RCP131" s="333"/>
      <c r="RCQ131" s="333"/>
      <c r="RCR131" s="333"/>
      <c r="RCS131" s="333"/>
      <c r="RCT131" s="333"/>
      <c r="RCU131" s="333"/>
      <c r="RCV131" s="333"/>
      <c r="RCW131" s="333"/>
      <c r="RCX131" s="333"/>
      <c r="RCY131" s="333"/>
      <c r="RCZ131" s="333"/>
      <c r="RDA131" s="333"/>
      <c r="RDB131" s="333"/>
      <c r="RDC131" s="333"/>
      <c r="RDD131" s="333"/>
      <c r="RDE131" s="333"/>
      <c r="RDF131" s="333"/>
      <c r="RDG131" s="333"/>
      <c r="RDH131" s="333"/>
      <c r="RDI131" s="333"/>
      <c r="RDJ131" s="333"/>
      <c r="RDK131" s="333"/>
      <c r="RDL131" s="333"/>
      <c r="RDM131" s="333"/>
      <c r="RDN131" s="333"/>
      <c r="RDO131" s="333"/>
      <c r="RDP131" s="333"/>
      <c r="RDQ131" s="333"/>
      <c r="RDR131" s="333"/>
      <c r="RDS131" s="333"/>
      <c r="RDT131" s="333"/>
      <c r="RDU131" s="333"/>
      <c r="RDV131" s="333"/>
      <c r="RDW131" s="333"/>
      <c r="RDX131" s="333"/>
      <c r="RDY131" s="333"/>
      <c r="RDZ131" s="333"/>
      <c r="REA131" s="333"/>
      <c r="REB131" s="333"/>
      <c r="REC131" s="333"/>
      <c r="RED131" s="333"/>
      <c r="REE131" s="333"/>
      <c r="REF131" s="333"/>
      <c r="REG131" s="333"/>
      <c r="REH131" s="333"/>
      <c r="REI131" s="333"/>
      <c r="REJ131" s="333"/>
      <c r="REK131" s="333"/>
      <c r="REL131" s="333"/>
      <c r="REM131" s="333"/>
      <c r="REN131" s="333"/>
      <c r="REO131" s="333"/>
      <c r="REP131" s="333"/>
      <c r="REQ131" s="333"/>
      <c r="RER131" s="333"/>
      <c r="RES131" s="333"/>
      <c r="RET131" s="333"/>
      <c r="REU131" s="333"/>
      <c r="REV131" s="333"/>
      <c r="REW131" s="333"/>
      <c r="REX131" s="333"/>
      <c r="REY131" s="333"/>
      <c r="REZ131" s="333"/>
      <c r="RFA131" s="333"/>
      <c r="RFB131" s="333"/>
      <c r="RFC131" s="333"/>
      <c r="RFD131" s="333"/>
      <c r="RFE131" s="333"/>
      <c r="RFF131" s="333"/>
      <c r="RFG131" s="333"/>
      <c r="RFH131" s="333"/>
      <c r="RFI131" s="333"/>
      <c r="RFJ131" s="333"/>
      <c r="RFK131" s="333"/>
      <c r="RFL131" s="333"/>
      <c r="RFM131" s="333"/>
      <c r="RFN131" s="333"/>
      <c r="RFO131" s="333"/>
      <c r="RFP131" s="333"/>
      <c r="RFQ131" s="333"/>
      <c r="RFR131" s="333"/>
      <c r="RFS131" s="333"/>
      <c r="RFT131" s="333"/>
      <c r="RFU131" s="333"/>
      <c r="RFV131" s="333"/>
      <c r="RFW131" s="333"/>
      <c r="RFX131" s="333"/>
      <c r="RFY131" s="333"/>
      <c r="RFZ131" s="333"/>
      <c r="RGA131" s="333"/>
      <c r="RGB131" s="333"/>
      <c r="RGC131" s="333"/>
      <c r="RGD131" s="333"/>
      <c r="RGE131" s="333"/>
      <c r="RGF131" s="333"/>
      <c r="RGG131" s="333"/>
      <c r="RGH131" s="333"/>
      <c r="RGI131" s="333"/>
      <c r="RGJ131" s="333"/>
      <c r="RGK131" s="333"/>
      <c r="RGL131" s="333"/>
      <c r="RGM131" s="333"/>
      <c r="RGN131" s="333"/>
      <c r="RGO131" s="333"/>
      <c r="RGP131" s="333"/>
      <c r="RGQ131" s="333"/>
      <c r="RGR131" s="333"/>
      <c r="RGS131" s="333"/>
      <c r="RGT131" s="333"/>
      <c r="RGU131" s="333"/>
      <c r="RGV131" s="333"/>
      <c r="RGW131" s="333"/>
      <c r="RGX131" s="333"/>
      <c r="RGY131" s="333"/>
      <c r="RGZ131" s="333"/>
      <c r="RHA131" s="333"/>
      <c r="RHB131" s="333"/>
      <c r="RHC131" s="333"/>
      <c r="RHD131" s="333"/>
      <c r="RHE131" s="333"/>
      <c r="RHF131" s="333"/>
      <c r="RHG131" s="333"/>
      <c r="RHH131" s="333"/>
      <c r="RHI131" s="333"/>
      <c r="RHJ131" s="333"/>
      <c r="RHK131" s="333"/>
      <c r="RHL131" s="333"/>
      <c r="RHM131" s="333"/>
      <c r="RHN131" s="333"/>
      <c r="RHO131" s="333"/>
      <c r="RHP131" s="333"/>
      <c r="RHQ131" s="333"/>
      <c r="RHR131" s="333"/>
      <c r="RHS131" s="333"/>
      <c r="RHT131" s="333"/>
      <c r="RHU131" s="333"/>
      <c r="RHV131" s="333"/>
      <c r="RHW131" s="333"/>
      <c r="RHX131" s="333"/>
      <c r="RHY131" s="333"/>
      <c r="RHZ131" s="333"/>
      <c r="RIA131" s="333"/>
      <c r="RIB131" s="333"/>
      <c r="RIC131" s="333"/>
      <c r="RID131" s="333"/>
      <c r="RIE131" s="333"/>
      <c r="RIF131" s="333"/>
      <c r="RIG131" s="333"/>
      <c r="RIH131" s="333"/>
      <c r="RII131" s="333"/>
      <c r="RIJ131" s="333"/>
      <c r="RIK131" s="333"/>
      <c r="RIL131" s="333"/>
      <c r="RIM131" s="333"/>
      <c r="RIN131" s="333"/>
      <c r="RIO131" s="333"/>
      <c r="RIP131" s="333"/>
      <c r="RIQ131" s="333"/>
      <c r="RIR131" s="333"/>
      <c r="RIS131" s="333"/>
      <c r="RIT131" s="333"/>
      <c r="RIU131" s="333"/>
      <c r="RIV131" s="333"/>
      <c r="RIW131" s="333"/>
      <c r="RIX131" s="333"/>
      <c r="RIY131" s="333"/>
      <c r="RIZ131" s="333"/>
      <c r="RJA131" s="333"/>
      <c r="RJB131" s="333"/>
      <c r="RJC131" s="333"/>
      <c r="RJD131" s="333"/>
      <c r="RJE131" s="333"/>
      <c r="RJF131" s="333"/>
      <c r="RJG131" s="333"/>
      <c r="RJH131" s="333"/>
      <c r="RJI131" s="333"/>
      <c r="RJJ131" s="333"/>
      <c r="RJK131" s="333"/>
      <c r="RJL131" s="333"/>
      <c r="RJM131" s="333"/>
      <c r="RJN131" s="333"/>
      <c r="RJO131" s="333"/>
      <c r="RJP131" s="333"/>
      <c r="RJQ131" s="333"/>
      <c r="RJR131" s="333"/>
      <c r="RJS131" s="333"/>
      <c r="RJT131" s="333"/>
      <c r="RJU131" s="333"/>
      <c r="RJV131" s="333"/>
      <c r="RJW131" s="333"/>
      <c r="RJX131" s="333"/>
      <c r="RJY131" s="333"/>
      <c r="RJZ131" s="333"/>
      <c r="RKA131" s="333"/>
      <c r="RKB131" s="333"/>
      <c r="RKC131" s="333"/>
      <c r="RKD131" s="333"/>
      <c r="RKE131" s="333"/>
      <c r="RKF131" s="333"/>
      <c r="RKG131" s="333"/>
      <c r="RKH131" s="333"/>
      <c r="RKI131" s="333"/>
      <c r="RKJ131" s="333"/>
      <c r="RKK131" s="333"/>
      <c r="RKL131" s="333"/>
      <c r="RKM131" s="333"/>
      <c r="RKN131" s="333"/>
      <c r="RKO131" s="333"/>
      <c r="RKP131" s="333"/>
      <c r="RKQ131" s="333"/>
      <c r="RKR131" s="333"/>
      <c r="RKS131" s="333"/>
      <c r="RKT131" s="333"/>
      <c r="RKU131" s="333"/>
      <c r="RKV131" s="333"/>
      <c r="RKW131" s="333"/>
      <c r="RKX131" s="333"/>
      <c r="RKY131" s="333"/>
      <c r="RKZ131" s="333"/>
      <c r="RLA131" s="333"/>
      <c r="RLB131" s="333"/>
      <c r="RLC131" s="333"/>
      <c r="RLD131" s="333"/>
      <c r="RLE131" s="333"/>
      <c r="RLF131" s="333"/>
      <c r="RLG131" s="333"/>
      <c r="RLH131" s="333"/>
      <c r="RLI131" s="333"/>
      <c r="RLJ131" s="333"/>
      <c r="RLK131" s="333"/>
      <c r="RLL131" s="333"/>
      <c r="RLM131" s="333"/>
      <c r="RLN131" s="333"/>
      <c r="RLO131" s="333"/>
      <c r="RLP131" s="333"/>
      <c r="RLQ131" s="333"/>
      <c r="RLR131" s="333"/>
      <c r="RLS131" s="333"/>
      <c r="RLT131" s="333"/>
      <c r="RLU131" s="333"/>
      <c r="RLV131" s="333"/>
      <c r="RLW131" s="333"/>
      <c r="RLX131" s="333"/>
      <c r="RLY131" s="333"/>
      <c r="RLZ131" s="333"/>
      <c r="RMA131" s="333"/>
      <c r="RMB131" s="333"/>
      <c r="RMC131" s="333"/>
      <c r="RMD131" s="333"/>
      <c r="RME131" s="333"/>
      <c r="RMF131" s="333"/>
      <c r="RMG131" s="333"/>
      <c r="RMH131" s="333"/>
      <c r="RMI131" s="333"/>
      <c r="RMJ131" s="333"/>
      <c r="RMK131" s="333"/>
      <c r="RML131" s="333"/>
      <c r="RMM131" s="333"/>
      <c r="RMN131" s="333"/>
      <c r="RMO131" s="333"/>
      <c r="RMP131" s="333"/>
      <c r="RMQ131" s="333"/>
      <c r="RMR131" s="333"/>
      <c r="RMS131" s="333"/>
      <c r="RMT131" s="333"/>
      <c r="RMU131" s="333"/>
      <c r="RMV131" s="333"/>
      <c r="RMW131" s="333"/>
      <c r="RMX131" s="333"/>
      <c r="RMY131" s="333"/>
      <c r="RMZ131" s="333"/>
      <c r="RNA131" s="333"/>
      <c r="RNB131" s="333"/>
      <c r="RNC131" s="333"/>
      <c r="RND131" s="333"/>
      <c r="RNE131" s="333"/>
      <c r="RNF131" s="333"/>
      <c r="RNG131" s="333"/>
      <c r="RNH131" s="333"/>
      <c r="RNI131" s="333"/>
      <c r="RNJ131" s="333"/>
      <c r="RNK131" s="333"/>
      <c r="RNL131" s="333"/>
      <c r="RNM131" s="333"/>
      <c r="RNN131" s="333"/>
      <c r="RNO131" s="333"/>
      <c r="RNP131" s="333"/>
      <c r="RNQ131" s="333"/>
      <c r="RNR131" s="333"/>
      <c r="RNS131" s="333"/>
      <c r="RNT131" s="333"/>
      <c r="RNU131" s="333"/>
      <c r="RNV131" s="333"/>
      <c r="RNW131" s="333"/>
      <c r="RNX131" s="333"/>
      <c r="RNY131" s="333"/>
      <c r="RNZ131" s="333"/>
      <c r="ROA131" s="333"/>
      <c r="ROB131" s="333"/>
      <c r="ROC131" s="333"/>
      <c r="ROD131" s="333"/>
      <c r="ROE131" s="333"/>
      <c r="ROF131" s="333"/>
      <c r="ROG131" s="333"/>
      <c r="ROH131" s="333"/>
      <c r="ROI131" s="333"/>
      <c r="ROJ131" s="333"/>
      <c r="ROK131" s="333"/>
      <c r="ROL131" s="333"/>
      <c r="ROM131" s="333"/>
      <c r="RON131" s="333"/>
      <c r="ROO131" s="333"/>
      <c r="ROP131" s="333"/>
      <c r="ROQ131" s="333"/>
      <c r="ROR131" s="333"/>
      <c r="ROS131" s="333"/>
      <c r="ROT131" s="333"/>
      <c r="ROU131" s="333"/>
      <c r="ROV131" s="333"/>
      <c r="ROW131" s="333"/>
      <c r="ROX131" s="333"/>
      <c r="ROY131" s="333"/>
      <c r="ROZ131" s="333"/>
      <c r="RPA131" s="333"/>
      <c r="RPB131" s="333"/>
      <c r="RPC131" s="333"/>
      <c r="RPD131" s="333"/>
      <c r="RPE131" s="333"/>
      <c r="RPF131" s="333"/>
      <c r="RPG131" s="333"/>
      <c r="RPH131" s="333"/>
      <c r="RPI131" s="333"/>
      <c r="RPJ131" s="333"/>
      <c r="RPK131" s="333"/>
      <c r="RPL131" s="333"/>
      <c r="RPM131" s="333"/>
      <c r="RPN131" s="333"/>
      <c r="RPO131" s="333"/>
      <c r="RPP131" s="333"/>
      <c r="RPQ131" s="333"/>
      <c r="RPR131" s="333"/>
      <c r="RPS131" s="333"/>
      <c r="RPT131" s="333"/>
      <c r="RPU131" s="333"/>
      <c r="RPV131" s="333"/>
      <c r="RPW131" s="333"/>
      <c r="RPX131" s="333"/>
      <c r="RPY131" s="333"/>
      <c r="RPZ131" s="333"/>
      <c r="RQA131" s="333"/>
      <c r="RQB131" s="333"/>
      <c r="RQC131" s="333"/>
      <c r="RQD131" s="333"/>
      <c r="RQE131" s="333"/>
      <c r="RQF131" s="333"/>
      <c r="RQG131" s="333"/>
      <c r="RQH131" s="333"/>
      <c r="RQI131" s="333"/>
      <c r="RQJ131" s="333"/>
      <c r="RQK131" s="333"/>
      <c r="RQL131" s="333"/>
      <c r="RQM131" s="333"/>
      <c r="RQN131" s="333"/>
      <c r="RQO131" s="333"/>
      <c r="RQP131" s="333"/>
      <c r="RQQ131" s="333"/>
      <c r="RQR131" s="333"/>
      <c r="RQS131" s="333"/>
      <c r="RQT131" s="333"/>
      <c r="RQU131" s="333"/>
      <c r="RQV131" s="333"/>
      <c r="RQW131" s="333"/>
      <c r="RQX131" s="333"/>
      <c r="RQY131" s="333"/>
      <c r="RQZ131" s="333"/>
      <c r="RRA131" s="333"/>
      <c r="RRB131" s="333"/>
      <c r="RRC131" s="333"/>
      <c r="RRD131" s="333"/>
      <c r="RRE131" s="333"/>
      <c r="RRF131" s="333"/>
      <c r="RRG131" s="333"/>
      <c r="RRH131" s="333"/>
      <c r="RRI131" s="333"/>
      <c r="RRJ131" s="333"/>
      <c r="RRK131" s="333"/>
      <c r="RRL131" s="333"/>
      <c r="RRM131" s="333"/>
      <c r="RRN131" s="333"/>
      <c r="RRO131" s="333"/>
      <c r="RRP131" s="333"/>
      <c r="RRQ131" s="333"/>
      <c r="RRR131" s="333"/>
      <c r="RRS131" s="333"/>
      <c r="RRT131" s="333"/>
      <c r="RRU131" s="333"/>
      <c r="RRV131" s="333"/>
      <c r="RRW131" s="333"/>
      <c r="RRX131" s="333"/>
      <c r="RRY131" s="333"/>
      <c r="RRZ131" s="333"/>
      <c r="RSA131" s="333"/>
      <c r="RSB131" s="333"/>
      <c r="RSC131" s="333"/>
      <c r="RSD131" s="333"/>
      <c r="RSE131" s="333"/>
      <c r="RSF131" s="333"/>
      <c r="RSG131" s="333"/>
      <c r="RSH131" s="333"/>
      <c r="RSI131" s="333"/>
      <c r="RSJ131" s="333"/>
      <c r="RSK131" s="333"/>
      <c r="RSL131" s="333"/>
      <c r="RSM131" s="333"/>
      <c r="RSN131" s="333"/>
      <c r="RSO131" s="333"/>
      <c r="RSP131" s="333"/>
      <c r="RSQ131" s="333"/>
      <c r="RSR131" s="333"/>
      <c r="RSS131" s="333"/>
      <c r="RST131" s="333"/>
      <c r="RSU131" s="333"/>
      <c r="RSV131" s="333"/>
      <c r="RSW131" s="333"/>
      <c r="RSX131" s="333"/>
      <c r="RSY131" s="333"/>
      <c r="RSZ131" s="333"/>
      <c r="RTA131" s="333"/>
      <c r="RTB131" s="333"/>
      <c r="RTC131" s="333"/>
      <c r="RTD131" s="333"/>
      <c r="RTE131" s="333"/>
      <c r="RTF131" s="333"/>
      <c r="RTG131" s="333"/>
      <c r="RTH131" s="333"/>
      <c r="RTI131" s="333"/>
      <c r="RTJ131" s="333"/>
      <c r="RTK131" s="333"/>
      <c r="RTL131" s="333"/>
      <c r="RTM131" s="333"/>
      <c r="RTN131" s="333"/>
      <c r="RTO131" s="333"/>
      <c r="RTP131" s="333"/>
      <c r="RTQ131" s="333"/>
      <c r="RTR131" s="333"/>
      <c r="RTS131" s="333"/>
      <c r="RTT131" s="333"/>
      <c r="RTU131" s="333"/>
      <c r="RTV131" s="333"/>
      <c r="RTW131" s="333"/>
      <c r="RTX131" s="333"/>
      <c r="RTY131" s="333"/>
      <c r="RTZ131" s="333"/>
      <c r="RUA131" s="333"/>
      <c r="RUB131" s="333"/>
      <c r="RUC131" s="333"/>
      <c r="RUD131" s="333"/>
      <c r="RUE131" s="333"/>
      <c r="RUF131" s="333"/>
      <c r="RUG131" s="333"/>
      <c r="RUH131" s="333"/>
      <c r="RUI131" s="333"/>
      <c r="RUJ131" s="333"/>
      <c r="RUK131" s="333"/>
      <c r="RUL131" s="333"/>
      <c r="RUM131" s="333"/>
      <c r="RUN131" s="333"/>
      <c r="RUO131" s="333"/>
      <c r="RUP131" s="333"/>
      <c r="RUQ131" s="333"/>
      <c r="RUR131" s="333"/>
      <c r="RUS131" s="333"/>
      <c r="RUT131" s="333"/>
      <c r="RUU131" s="333"/>
      <c r="RUV131" s="333"/>
      <c r="RUW131" s="333"/>
      <c r="RUX131" s="333"/>
      <c r="RUY131" s="333"/>
      <c r="RUZ131" s="333"/>
      <c r="RVA131" s="333"/>
      <c r="RVB131" s="333"/>
      <c r="RVC131" s="333"/>
      <c r="RVD131" s="333"/>
      <c r="RVE131" s="333"/>
      <c r="RVF131" s="333"/>
      <c r="RVG131" s="333"/>
      <c r="RVH131" s="333"/>
      <c r="RVI131" s="333"/>
      <c r="RVJ131" s="333"/>
      <c r="RVK131" s="333"/>
      <c r="RVL131" s="333"/>
      <c r="RVM131" s="333"/>
      <c r="RVN131" s="333"/>
      <c r="RVO131" s="333"/>
      <c r="RVP131" s="333"/>
      <c r="RVQ131" s="333"/>
      <c r="RVR131" s="333"/>
      <c r="RVS131" s="333"/>
      <c r="RVT131" s="333"/>
      <c r="RVU131" s="333"/>
      <c r="RVV131" s="333"/>
      <c r="RVW131" s="333"/>
      <c r="RVX131" s="333"/>
      <c r="RVY131" s="333"/>
      <c r="RVZ131" s="333"/>
      <c r="RWA131" s="333"/>
      <c r="RWB131" s="333"/>
      <c r="RWC131" s="333"/>
      <c r="RWD131" s="333"/>
      <c r="RWE131" s="333"/>
      <c r="RWF131" s="333"/>
      <c r="RWG131" s="333"/>
      <c r="RWH131" s="333"/>
      <c r="RWI131" s="333"/>
      <c r="RWJ131" s="333"/>
      <c r="RWK131" s="333"/>
      <c r="RWL131" s="333"/>
      <c r="RWM131" s="333"/>
      <c r="RWN131" s="333"/>
      <c r="RWO131" s="333"/>
      <c r="RWP131" s="333"/>
      <c r="RWQ131" s="333"/>
      <c r="RWR131" s="333"/>
      <c r="RWS131" s="333"/>
      <c r="RWT131" s="333"/>
      <c r="RWU131" s="333"/>
      <c r="RWV131" s="333"/>
      <c r="RWW131" s="333"/>
      <c r="RWX131" s="333"/>
      <c r="RWY131" s="333"/>
      <c r="RWZ131" s="333"/>
      <c r="RXA131" s="333"/>
      <c r="RXB131" s="333"/>
      <c r="RXC131" s="333"/>
      <c r="RXD131" s="333"/>
      <c r="RXE131" s="333"/>
      <c r="RXF131" s="333"/>
      <c r="RXG131" s="333"/>
      <c r="RXH131" s="333"/>
      <c r="RXI131" s="333"/>
      <c r="RXJ131" s="333"/>
      <c r="RXK131" s="333"/>
      <c r="RXL131" s="333"/>
      <c r="RXM131" s="333"/>
      <c r="RXN131" s="333"/>
      <c r="RXO131" s="333"/>
      <c r="RXP131" s="333"/>
      <c r="RXQ131" s="333"/>
      <c r="RXR131" s="333"/>
      <c r="RXS131" s="333"/>
      <c r="RXT131" s="333"/>
      <c r="RXU131" s="333"/>
      <c r="RXV131" s="333"/>
      <c r="RXW131" s="333"/>
      <c r="RXX131" s="333"/>
      <c r="RXY131" s="333"/>
      <c r="RXZ131" s="333"/>
      <c r="RYA131" s="333"/>
      <c r="RYB131" s="333"/>
      <c r="RYC131" s="333"/>
      <c r="RYD131" s="333"/>
      <c r="RYE131" s="333"/>
      <c r="RYF131" s="333"/>
      <c r="RYG131" s="333"/>
      <c r="RYH131" s="333"/>
      <c r="RYI131" s="333"/>
      <c r="RYJ131" s="333"/>
      <c r="RYK131" s="333"/>
      <c r="RYL131" s="333"/>
      <c r="RYM131" s="333"/>
      <c r="RYN131" s="333"/>
      <c r="RYO131" s="333"/>
      <c r="RYP131" s="333"/>
      <c r="RYQ131" s="333"/>
      <c r="RYR131" s="333"/>
      <c r="RYS131" s="333"/>
      <c r="RYT131" s="333"/>
      <c r="RYU131" s="333"/>
      <c r="RYV131" s="333"/>
      <c r="RYW131" s="333"/>
      <c r="RYX131" s="333"/>
      <c r="RYY131" s="333"/>
      <c r="RYZ131" s="333"/>
      <c r="RZA131" s="333"/>
      <c r="RZB131" s="333"/>
      <c r="RZC131" s="333"/>
      <c r="RZD131" s="333"/>
      <c r="RZE131" s="333"/>
      <c r="RZF131" s="333"/>
      <c r="RZG131" s="333"/>
      <c r="RZH131" s="333"/>
      <c r="RZI131" s="333"/>
      <c r="RZJ131" s="333"/>
      <c r="RZK131" s="333"/>
      <c r="RZL131" s="333"/>
      <c r="RZM131" s="333"/>
      <c r="RZN131" s="333"/>
      <c r="RZO131" s="333"/>
      <c r="RZP131" s="333"/>
      <c r="RZQ131" s="333"/>
      <c r="RZR131" s="333"/>
      <c r="RZS131" s="333"/>
      <c r="RZT131" s="333"/>
      <c r="RZU131" s="333"/>
      <c r="RZV131" s="333"/>
      <c r="RZW131" s="333"/>
      <c r="RZX131" s="333"/>
      <c r="RZY131" s="333"/>
      <c r="RZZ131" s="333"/>
      <c r="SAA131" s="333"/>
      <c r="SAB131" s="333"/>
      <c r="SAC131" s="333"/>
      <c r="SAD131" s="333"/>
      <c r="SAE131" s="333"/>
      <c r="SAF131" s="333"/>
      <c r="SAG131" s="333"/>
      <c r="SAH131" s="333"/>
      <c r="SAI131" s="333"/>
      <c r="SAJ131" s="333"/>
      <c r="SAK131" s="333"/>
      <c r="SAL131" s="333"/>
      <c r="SAM131" s="333"/>
      <c r="SAN131" s="333"/>
      <c r="SAO131" s="333"/>
      <c r="SAP131" s="333"/>
      <c r="SAQ131" s="333"/>
      <c r="SAR131" s="333"/>
      <c r="SAS131" s="333"/>
      <c r="SAT131" s="333"/>
      <c r="SAU131" s="333"/>
      <c r="SAV131" s="333"/>
      <c r="SAW131" s="333"/>
      <c r="SAX131" s="333"/>
      <c r="SAY131" s="333"/>
      <c r="SAZ131" s="333"/>
      <c r="SBA131" s="333"/>
      <c r="SBB131" s="333"/>
      <c r="SBC131" s="333"/>
      <c r="SBD131" s="333"/>
      <c r="SBE131" s="333"/>
      <c r="SBF131" s="333"/>
      <c r="SBG131" s="333"/>
      <c r="SBH131" s="333"/>
      <c r="SBI131" s="333"/>
      <c r="SBJ131" s="333"/>
      <c r="SBK131" s="333"/>
      <c r="SBL131" s="333"/>
      <c r="SBM131" s="333"/>
      <c r="SBN131" s="333"/>
      <c r="SBO131" s="333"/>
      <c r="SBP131" s="333"/>
      <c r="SBQ131" s="333"/>
      <c r="SBR131" s="333"/>
      <c r="SBS131" s="333"/>
      <c r="SBT131" s="333"/>
      <c r="SBU131" s="333"/>
      <c r="SBV131" s="333"/>
      <c r="SBW131" s="333"/>
      <c r="SBX131" s="333"/>
      <c r="SBY131" s="333"/>
      <c r="SBZ131" s="333"/>
      <c r="SCA131" s="333"/>
      <c r="SCB131" s="333"/>
      <c r="SCC131" s="333"/>
      <c r="SCD131" s="333"/>
      <c r="SCE131" s="333"/>
      <c r="SCF131" s="333"/>
      <c r="SCG131" s="333"/>
      <c r="SCH131" s="333"/>
      <c r="SCI131" s="333"/>
      <c r="SCJ131" s="333"/>
      <c r="SCK131" s="333"/>
      <c r="SCL131" s="333"/>
      <c r="SCM131" s="333"/>
      <c r="SCN131" s="333"/>
      <c r="SCO131" s="333"/>
      <c r="SCP131" s="333"/>
      <c r="SCQ131" s="333"/>
      <c r="SCR131" s="333"/>
      <c r="SCS131" s="333"/>
      <c r="SCT131" s="333"/>
      <c r="SCU131" s="333"/>
      <c r="SCV131" s="333"/>
      <c r="SCW131" s="333"/>
      <c r="SCX131" s="333"/>
      <c r="SCY131" s="333"/>
      <c r="SCZ131" s="333"/>
      <c r="SDA131" s="333"/>
      <c r="SDB131" s="333"/>
      <c r="SDC131" s="333"/>
      <c r="SDD131" s="333"/>
      <c r="SDE131" s="333"/>
      <c r="SDF131" s="333"/>
      <c r="SDG131" s="333"/>
      <c r="SDH131" s="333"/>
      <c r="SDI131" s="333"/>
      <c r="SDJ131" s="333"/>
      <c r="SDK131" s="333"/>
      <c r="SDL131" s="333"/>
      <c r="SDM131" s="333"/>
      <c r="SDN131" s="333"/>
      <c r="SDO131" s="333"/>
      <c r="SDP131" s="333"/>
      <c r="SDQ131" s="333"/>
      <c r="SDR131" s="333"/>
      <c r="SDS131" s="333"/>
      <c r="SDT131" s="333"/>
      <c r="SDU131" s="333"/>
      <c r="SDV131" s="333"/>
      <c r="SDW131" s="333"/>
      <c r="SDX131" s="333"/>
      <c r="SDY131" s="333"/>
      <c r="SDZ131" s="333"/>
      <c r="SEA131" s="333"/>
      <c r="SEB131" s="333"/>
      <c r="SEC131" s="333"/>
      <c r="SED131" s="333"/>
      <c r="SEE131" s="333"/>
      <c r="SEF131" s="333"/>
      <c r="SEG131" s="333"/>
      <c r="SEH131" s="333"/>
      <c r="SEI131" s="333"/>
      <c r="SEJ131" s="333"/>
      <c r="SEK131" s="333"/>
      <c r="SEL131" s="333"/>
      <c r="SEM131" s="333"/>
      <c r="SEN131" s="333"/>
      <c r="SEO131" s="333"/>
      <c r="SEP131" s="333"/>
      <c r="SEQ131" s="333"/>
      <c r="SER131" s="333"/>
      <c r="SES131" s="333"/>
      <c r="SET131" s="333"/>
      <c r="SEU131" s="333"/>
      <c r="SEV131" s="333"/>
      <c r="SEW131" s="333"/>
      <c r="SEX131" s="333"/>
      <c r="SEY131" s="333"/>
      <c r="SEZ131" s="333"/>
      <c r="SFA131" s="333"/>
      <c r="SFB131" s="333"/>
      <c r="SFC131" s="333"/>
      <c r="SFD131" s="333"/>
      <c r="SFE131" s="333"/>
      <c r="SFF131" s="333"/>
      <c r="SFG131" s="333"/>
      <c r="SFH131" s="333"/>
      <c r="SFI131" s="333"/>
      <c r="SFJ131" s="333"/>
      <c r="SFK131" s="333"/>
      <c r="SFL131" s="333"/>
      <c r="SFM131" s="333"/>
      <c r="SFN131" s="333"/>
      <c r="SFO131" s="333"/>
      <c r="SFP131" s="333"/>
      <c r="SFQ131" s="333"/>
      <c r="SFR131" s="333"/>
      <c r="SFS131" s="333"/>
      <c r="SFT131" s="333"/>
      <c r="SFU131" s="333"/>
      <c r="SFV131" s="333"/>
      <c r="SFW131" s="333"/>
      <c r="SFX131" s="333"/>
      <c r="SFY131" s="333"/>
      <c r="SFZ131" s="333"/>
      <c r="SGA131" s="333"/>
      <c r="SGB131" s="333"/>
      <c r="SGC131" s="333"/>
      <c r="SGD131" s="333"/>
      <c r="SGE131" s="333"/>
      <c r="SGF131" s="333"/>
      <c r="SGG131" s="333"/>
      <c r="SGH131" s="333"/>
      <c r="SGI131" s="333"/>
      <c r="SGJ131" s="333"/>
      <c r="SGK131" s="333"/>
      <c r="SGL131" s="333"/>
      <c r="SGM131" s="333"/>
      <c r="SGN131" s="333"/>
      <c r="SGO131" s="333"/>
      <c r="SGP131" s="333"/>
      <c r="SGQ131" s="333"/>
      <c r="SGR131" s="333"/>
      <c r="SGS131" s="333"/>
      <c r="SGT131" s="333"/>
      <c r="SGU131" s="333"/>
      <c r="SGV131" s="333"/>
      <c r="SGW131" s="333"/>
      <c r="SGX131" s="333"/>
      <c r="SGY131" s="333"/>
      <c r="SGZ131" s="333"/>
      <c r="SHA131" s="333"/>
      <c r="SHB131" s="333"/>
      <c r="SHC131" s="333"/>
      <c r="SHD131" s="333"/>
      <c r="SHE131" s="333"/>
      <c r="SHF131" s="333"/>
      <c r="SHG131" s="333"/>
      <c r="SHH131" s="333"/>
      <c r="SHI131" s="333"/>
      <c r="SHJ131" s="333"/>
      <c r="SHK131" s="333"/>
      <c r="SHL131" s="333"/>
      <c r="SHM131" s="333"/>
      <c r="SHN131" s="333"/>
      <c r="SHO131" s="333"/>
      <c r="SHP131" s="333"/>
      <c r="SHQ131" s="333"/>
      <c r="SHR131" s="333"/>
      <c r="SHS131" s="333"/>
      <c r="SHT131" s="333"/>
      <c r="SHU131" s="333"/>
      <c r="SHV131" s="333"/>
      <c r="SHW131" s="333"/>
      <c r="SHX131" s="333"/>
      <c r="SHY131" s="333"/>
      <c r="SHZ131" s="333"/>
      <c r="SIA131" s="333"/>
      <c r="SIB131" s="333"/>
      <c r="SIC131" s="333"/>
      <c r="SID131" s="333"/>
      <c r="SIE131" s="333"/>
      <c r="SIF131" s="333"/>
      <c r="SIG131" s="333"/>
      <c r="SIH131" s="333"/>
      <c r="SII131" s="333"/>
      <c r="SIJ131" s="333"/>
      <c r="SIK131" s="333"/>
      <c r="SIL131" s="333"/>
      <c r="SIM131" s="333"/>
      <c r="SIN131" s="333"/>
      <c r="SIO131" s="333"/>
      <c r="SIP131" s="333"/>
      <c r="SIQ131" s="333"/>
      <c r="SIR131" s="333"/>
      <c r="SIS131" s="333"/>
      <c r="SIT131" s="333"/>
      <c r="SIU131" s="333"/>
      <c r="SIV131" s="333"/>
      <c r="SIW131" s="333"/>
      <c r="SIX131" s="333"/>
      <c r="SIY131" s="333"/>
      <c r="SIZ131" s="333"/>
      <c r="SJA131" s="333"/>
      <c r="SJB131" s="333"/>
      <c r="SJC131" s="333"/>
      <c r="SJD131" s="333"/>
      <c r="SJE131" s="333"/>
      <c r="SJF131" s="333"/>
      <c r="SJG131" s="333"/>
      <c r="SJH131" s="333"/>
      <c r="SJI131" s="333"/>
      <c r="SJJ131" s="333"/>
      <c r="SJK131" s="333"/>
      <c r="SJL131" s="333"/>
      <c r="SJM131" s="333"/>
      <c r="SJN131" s="333"/>
      <c r="SJO131" s="333"/>
      <c r="SJP131" s="333"/>
      <c r="SJQ131" s="333"/>
      <c r="SJR131" s="333"/>
      <c r="SJS131" s="333"/>
      <c r="SJT131" s="333"/>
      <c r="SJU131" s="333"/>
      <c r="SJV131" s="333"/>
      <c r="SJW131" s="333"/>
      <c r="SJX131" s="333"/>
      <c r="SJY131" s="333"/>
      <c r="SJZ131" s="333"/>
      <c r="SKA131" s="333"/>
      <c r="SKB131" s="333"/>
      <c r="SKC131" s="333"/>
      <c r="SKD131" s="333"/>
      <c r="SKE131" s="333"/>
      <c r="SKF131" s="333"/>
      <c r="SKG131" s="333"/>
      <c r="SKH131" s="333"/>
      <c r="SKI131" s="333"/>
      <c r="SKJ131" s="333"/>
      <c r="SKK131" s="333"/>
      <c r="SKL131" s="333"/>
      <c r="SKM131" s="333"/>
      <c r="SKN131" s="333"/>
      <c r="SKO131" s="333"/>
      <c r="SKP131" s="333"/>
      <c r="SKQ131" s="333"/>
      <c r="SKR131" s="333"/>
      <c r="SKS131" s="333"/>
      <c r="SKT131" s="333"/>
      <c r="SKU131" s="333"/>
      <c r="SKV131" s="333"/>
      <c r="SKW131" s="333"/>
      <c r="SKX131" s="333"/>
      <c r="SKY131" s="333"/>
      <c r="SKZ131" s="333"/>
      <c r="SLA131" s="333"/>
      <c r="SLB131" s="333"/>
      <c r="SLC131" s="333"/>
      <c r="SLD131" s="333"/>
      <c r="SLE131" s="333"/>
      <c r="SLF131" s="333"/>
      <c r="SLG131" s="333"/>
      <c r="SLH131" s="333"/>
      <c r="SLI131" s="333"/>
      <c r="SLJ131" s="333"/>
      <c r="SLK131" s="333"/>
      <c r="SLL131" s="333"/>
      <c r="SLM131" s="333"/>
      <c r="SLN131" s="333"/>
      <c r="SLO131" s="333"/>
      <c r="SLP131" s="333"/>
      <c r="SLQ131" s="333"/>
      <c r="SLR131" s="333"/>
      <c r="SLS131" s="333"/>
      <c r="SLT131" s="333"/>
      <c r="SLU131" s="333"/>
      <c r="SLV131" s="333"/>
      <c r="SLW131" s="333"/>
      <c r="SLX131" s="333"/>
      <c r="SLY131" s="333"/>
      <c r="SLZ131" s="333"/>
      <c r="SMA131" s="333"/>
      <c r="SMB131" s="333"/>
      <c r="SMC131" s="333"/>
      <c r="SMD131" s="333"/>
      <c r="SME131" s="333"/>
      <c r="SMF131" s="333"/>
      <c r="SMG131" s="333"/>
      <c r="SMH131" s="333"/>
      <c r="SMI131" s="333"/>
      <c r="SMJ131" s="333"/>
      <c r="SMK131" s="333"/>
      <c r="SML131" s="333"/>
      <c r="SMM131" s="333"/>
      <c r="SMN131" s="333"/>
      <c r="SMO131" s="333"/>
      <c r="SMP131" s="333"/>
      <c r="SMQ131" s="333"/>
      <c r="SMR131" s="333"/>
      <c r="SMS131" s="333"/>
      <c r="SMT131" s="333"/>
      <c r="SMU131" s="333"/>
      <c r="SMV131" s="333"/>
      <c r="SMW131" s="333"/>
      <c r="SMX131" s="333"/>
      <c r="SMY131" s="333"/>
      <c r="SMZ131" s="333"/>
      <c r="SNA131" s="333"/>
      <c r="SNB131" s="333"/>
      <c r="SNC131" s="333"/>
      <c r="SND131" s="333"/>
      <c r="SNE131" s="333"/>
      <c r="SNF131" s="333"/>
      <c r="SNG131" s="333"/>
      <c r="SNH131" s="333"/>
      <c r="SNI131" s="333"/>
      <c r="SNJ131" s="333"/>
      <c r="SNK131" s="333"/>
      <c r="SNL131" s="333"/>
      <c r="SNM131" s="333"/>
      <c r="SNN131" s="333"/>
      <c r="SNO131" s="333"/>
      <c r="SNP131" s="333"/>
      <c r="SNQ131" s="333"/>
      <c r="SNR131" s="333"/>
      <c r="SNS131" s="333"/>
      <c r="SNT131" s="333"/>
      <c r="SNU131" s="333"/>
      <c r="SNV131" s="333"/>
      <c r="SNW131" s="333"/>
      <c r="SNX131" s="333"/>
      <c r="SNY131" s="333"/>
      <c r="SNZ131" s="333"/>
      <c r="SOA131" s="333"/>
      <c r="SOB131" s="333"/>
      <c r="SOC131" s="333"/>
      <c r="SOD131" s="333"/>
      <c r="SOE131" s="333"/>
      <c r="SOF131" s="333"/>
      <c r="SOG131" s="333"/>
      <c r="SOH131" s="333"/>
      <c r="SOI131" s="333"/>
      <c r="SOJ131" s="333"/>
      <c r="SOK131" s="333"/>
      <c r="SOL131" s="333"/>
      <c r="SOM131" s="333"/>
      <c r="SON131" s="333"/>
      <c r="SOO131" s="333"/>
      <c r="SOP131" s="333"/>
      <c r="SOQ131" s="333"/>
      <c r="SOR131" s="333"/>
      <c r="SOS131" s="333"/>
      <c r="SOT131" s="333"/>
      <c r="SOU131" s="333"/>
      <c r="SOV131" s="333"/>
      <c r="SOW131" s="333"/>
      <c r="SOX131" s="333"/>
      <c r="SOY131" s="333"/>
      <c r="SOZ131" s="333"/>
      <c r="SPA131" s="333"/>
      <c r="SPB131" s="333"/>
      <c r="SPC131" s="333"/>
      <c r="SPD131" s="333"/>
      <c r="SPE131" s="333"/>
      <c r="SPF131" s="333"/>
      <c r="SPG131" s="333"/>
      <c r="SPH131" s="333"/>
      <c r="SPI131" s="333"/>
      <c r="SPJ131" s="333"/>
      <c r="SPK131" s="333"/>
      <c r="SPL131" s="333"/>
      <c r="SPM131" s="333"/>
      <c r="SPN131" s="333"/>
      <c r="SPO131" s="333"/>
      <c r="SPP131" s="333"/>
      <c r="SPQ131" s="333"/>
      <c r="SPR131" s="333"/>
      <c r="SPS131" s="333"/>
      <c r="SPT131" s="333"/>
      <c r="SPU131" s="333"/>
      <c r="SPV131" s="333"/>
      <c r="SPW131" s="333"/>
      <c r="SPX131" s="333"/>
      <c r="SPY131" s="333"/>
      <c r="SPZ131" s="333"/>
      <c r="SQA131" s="333"/>
      <c r="SQB131" s="333"/>
      <c r="SQC131" s="333"/>
      <c r="SQD131" s="333"/>
      <c r="SQE131" s="333"/>
      <c r="SQF131" s="333"/>
      <c r="SQG131" s="333"/>
      <c r="SQH131" s="333"/>
      <c r="SQI131" s="333"/>
      <c r="SQJ131" s="333"/>
      <c r="SQK131" s="333"/>
      <c r="SQL131" s="333"/>
      <c r="SQM131" s="333"/>
      <c r="SQN131" s="333"/>
      <c r="SQO131" s="333"/>
      <c r="SQP131" s="333"/>
      <c r="SQQ131" s="333"/>
      <c r="SQR131" s="333"/>
      <c r="SQS131" s="333"/>
      <c r="SQT131" s="333"/>
      <c r="SQU131" s="333"/>
      <c r="SQV131" s="333"/>
      <c r="SQW131" s="333"/>
      <c r="SQX131" s="333"/>
      <c r="SQY131" s="333"/>
      <c r="SQZ131" s="333"/>
      <c r="SRA131" s="333"/>
      <c r="SRB131" s="333"/>
      <c r="SRC131" s="333"/>
      <c r="SRD131" s="333"/>
      <c r="SRE131" s="333"/>
      <c r="SRF131" s="333"/>
      <c r="SRG131" s="333"/>
      <c r="SRH131" s="333"/>
      <c r="SRI131" s="333"/>
      <c r="SRJ131" s="333"/>
      <c r="SRK131" s="333"/>
      <c r="SRL131" s="333"/>
      <c r="SRM131" s="333"/>
      <c r="SRN131" s="333"/>
      <c r="SRO131" s="333"/>
      <c r="SRP131" s="333"/>
      <c r="SRQ131" s="333"/>
      <c r="SRR131" s="333"/>
      <c r="SRS131" s="333"/>
      <c r="SRT131" s="333"/>
      <c r="SRU131" s="333"/>
      <c r="SRV131" s="333"/>
      <c r="SRW131" s="333"/>
      <c r="SRX131" s="333"/>
      <c r="SRY131" s="333"/>
      <c r="SRZ131" s="333"/>
      <c r="SSA131" s="333"/>
      <c r="SSB131" s="333"/>
      <c r="SSC131" s="333"/>
      <c r="SSD131" s="333"/>
      <c r="SSE131" s="333"/>
      <c r="SSF131" s="333"/>
      <c r="SSG131" s="333"/>
      <c r="SSH131" s="333"/>
      <c r="SSI131" s="333"/>
      <c r="SSJ131" s="333"/>
      <c r="SSK131" s="333"/>
      <c r="SSL131" s="333"/>
      <c r="SSM131" s="333"/>
      <c r="SSN131" s="333"/>
      <c r="SSO131" s="333"/>
      <c r="SSP131" s="333"/>
      <c r="SSQ131" s="333"/>
      <c r="SSR131" s="333"/>
      <c r="SSS131" s="333"/>
      <c r="SST131" s="333"/>
      <c r="SSU131" s="333"/>
      <c r="SSV131" s="333"/>
      <c r="SSW131" s="333"/>
      <c r="SSX131" s="333"/>
      <c r="SSY131" s="333"/>
      <c r="SSZ131" s="333"/>
      <c r="STA131" s="333"/>
      <c r="STB131" s="333"/>
      <c r="STC131" s="333"/>
      <c r="STD131" s="333"/>
      <c r="STE131" s="333"/>
      <c r="STF131" s="333"/>
      <c r="STG131" s="333"/>
      <c r="STH131" s="333"/>
      <c r="STI131" s="333"/>
      <c r="STJ131" s="333"/>
      <c r="STK131" s="333"/>
      <c r="STL131" s="333"/>
      <c r="STM131" s="333"/>
      <c r="STN131" s="333"/>
      <c r="STO131" s="333"/>
      <c r="STP131" s="333"/>
      <c r="STQ131" s="333"/>
      <c r="STR131" s="333"/>
      <c r="STS131" s="333"/>
      <c r="STT131" s="333"/>
      <c r="STU131" s="333"/>
      <c r="STV131" s="333"/>
      <c r="STW131" s="333"/>
      <c r="STX131" s="333"/>
      <c r="STY131" s="333"/>
      <c r="STZ131" s="333"/>
      <c r="SUA131" s="333"/>
      <c r="SUB131" s="333"/>
      <c r="SUC131" s="333"/>
      <c r="SUD131" s="333"/>
      <c r="SUE131" s="333"/>
      <c r="SUF131" s="333"/>
      <c r="SUG131" s="333"/>
      <c r="SUH131" s="333"/>
      <c r="SUI131" s="333"/>
      <c r="SUJ131" s="333"/>
      <c r="SUK131" s="333"/>
      <c r="SUL131" s="333"/>
      <c r="SUM131" s="333"/>
      <c r="SUN131" s="333"/>
      <c r="SUO131" s="333"/>
      <c r="SUP131" s="333"/>
      <c r="SUQ131" s="333"/>
      <c r="SUR131" s="333"/>
      <c r="SUS131" s="333"/>
      <c r="SUT131" s="333"/>
      <c r="SUU131" s="333"/>
      <c r="SUV131" s="333"/>
      <c r="SUW131" s="333"/>
      <c r="SUX131" s="333"/>
      <c r="SUY131" s="333"/>
      <c r="SUZ131" s="333"/>
      <c r="SVA131" s="333"/>
      <c r="SVB131" s="333"/>
      <c r="SVC131" s="333"/>
      <c r="SVD131" s="333"/>
      <c r="SVE131" s="333"/>
      <c r="SVF131" s="333"/>
      <c r="SVG131" s="333"/>
      <c r="SVH131" s="333"/>
      <c r="SVI131" s="333"/>
      <c r="SVJ131" s="333"/>
      <c r="SVK131" s="333"/>
      <c r="SVL131" s="333"/>
      <c r="SVM131" s="333"/>
      <c r="SVN131" s="333"/>
      <c r="SVO131" s="333"/>
      <c r="SVP131" s="333"/>
      <c r="SVQ131" s="333"/>
      <c r="SVR131" s="333"/>
      <c r="SVS131" s="333"/>
      <c r="SVT131" s="333"/>
      <c r="SVU131" s="333"/>
      <c r="SVV131" s="333"/>
      <c r="SVW131" s="333"/>
      <c r="SVX131" s="333"/>
      <c r="SVY131" s="333"/>
      <c r="SVZ131" s="333"/>
      <c r="SWA131" s="333"/>
      <c r="SWB131" s="333"/>
      <c r="SWC131" s="333"/>
      <c r="SWD131" s="333"/>
      <c r="SWE131" s="333"/>
      <c r="SWF131" s="333"/>
      <c r="SWG131" s="333"/>
      <c r="SWH131" s="333"/>
      <c r="SWI131" s="333"/>
      <c r="SWJ131" s="333"/>
      <c r="SWK131" s="333"/>
      <c r="SWL131" s="333"/>
      <c r="SWM131" s="333"/>
      <c r="SWN131" s="333"/>
      <c r="SWO131" s="333"/>
      <c r="SWP131" s="333"/>
      <c r="SWQ131" s="333"/>
      <c r="SWR131" s="333"/>
      <c r="SWS131" s="333"/>
      <c r="SWT131" s="333"/>
      <c r="SWU131" s="333"/>
      <c r="SWV131" s="333"/>
      <c r="SWW131" s="333"/>
      <c r="SWX131" s="333"/>
      <c r="SWY131" s="333"/>
      <c r="SWZ131" s="333"/>
      <c r="SXA131" s="333"/>
      <c r="SXB131" s="333"/>
      <c r="SXC131" s="333"/>
      <c r="SXD131" s="333"/>
      <c r="SXE131" s="333"/>
      <c r="SXF131" s="333"/>
      <c r="SXG131" s="333"/>
      <c r="SXH131" s="333"/>
      <c r="SXI131" s="333"/>
      <c r="SXJ131" s="333"/>
      <c r="SXK131" s="333"/>
      <c r="SXL131" s="333"/>
      <c r="SXM131" s="333"/>
      <c r="SXN131" s="333"/>
      <c r="SXO131" s="333"/>
      <c r="SXP131" s="333"/>
      <c r="SXQ131" s="333"/>
      <c r="SXR131" s="333"/>
      <c r="SXS131" s="333"/>
      <c r="SXT131" s="333"/>
      <c r="SXU131" s="333"/>
      <c r="SXV131" s="333"/>
      <c r="SXW131" s="333"/>
      <c r="SXX131" s="333"/>
      <c r="SXY131" s="333"/>
      <c r="SXZ131" s="333"/>
      <c r="SYA131" s="333"/>
      <c r="SYB131" s="333"/>
      <c r="SYC131" s="333"/>
      <c r="SYD131" s="333"/>
      <c r="SYE131" s="333"/>
      <c r="SYF131" s="333"/>
      <c r="SYG131" s="333"/>
      <c r="SYH131" s="333"/>
      <c r="SYI131" s="333"/>
      <c r="SYJ131" s="333"/>
      <c r="SYK131" s="333"/>
      <c r="SYL131" s="333"/>
      <c r="SYM131" s="333"/>
      <c r="SYN131" s="333"/>
      <c r="SYO131" s="333"/>
      <c r="SYP131" s="333"/>
      <c r="SYQ131" s="333"/>
      <c r="SYR131" s="333"/>
      <c r="SYS131" s="333"/>
      <c r="SYT131" s="333"/>
      <c r="SYU131" s="333"/>
      <c r="SYV131" s="333"/>
      <c r="SYW131" s="333"/>
      <c r="SYX131" s="333"/>
      <c r="SYY131" s="333"/>
      <c r="SYZ131" s="333"/>
      <c r="SZA131" s="333"/>
      <c r="SZB131" s="333"/>
      <c r="SZC131" s="333"/>
      <c r="SZD131" s="333"/>
      <c r="SZE131" s="333"/>
      <c r="SZF131" s="333"/>
      <c r="SZG131" s="333"/>
      <c r="SZH131" s="333"/>
      <c r="SZI131" s="333"/>
      <c r="SZJ131" s="333"/>
      <c r="SZK131" s="333"/>
      <c r="SZL131" s="333"/>
      <c r="SZM131" s="333"/>
      <c r="SZN131" s="333"/>
      <c r="SZO131" s="333"/>
      <c r="SZP131" s="333"/>
      <c r="SZQ131" s="333"/>
      <c r="SZR131" s="333"/>
      <c r="SZS131" s="333"/>
      <c r="SZT131" s="333"/>
      <c r="SZU131" s="333"/>
      <c r="SZV131" s="333"/>
      <c r="SZW131" s="333"/>
      <c r="SZX131" s="333"/>
      <c r="SZY131" s="333"/>
      <c r="SZZ131" s="333"/>
      <c r="TAA131" s="333"/>
      <c r="TAB131" s="333"/>
      <c r="TAC131" s="333"/>
      <c r="TAD131" s="333"/>
      <c r="TAE131" s="333"/>
      <c r="TAF131" s="333"/>
      <c r="TAG131" s="333"/>
      <c r="TAH131" s="333"/>
      <c r="TAI131" s="333"/>
      <c r="TAJ131" s="333"/>
      <c r="TAK131" s="333"/>
      <c r="TAL131" s="333"/>
      <c r="TAM131" s="333"/>
      <c r="TAN131" s="333"/>
      <c r="TAO131" s="333"/>
      <c r="TAP131" s="333"/>
      <c r="TAQ131" s="333"/>
      <c r="TAR131" s="333"/>
      <c r="TAS131" s="333"/>
      <c r="TAT131" s="333"/>
      <c r="TAU131" s="333"/>
      <c r="TAV131" s="333"/>
      <c r="TAW131" s="333"/>
      <c r="TAX131" s="333"/>
      <c r="TAY131" s="333"/>
      <c r="TAZ131" s="333"/>
      <c r="TBA131" s="333"/>
      <c r="TBB131" s="333"/>
      <c r="TBC131" s="333"/>
      <c r="TBD131" s="333"/>
      <c r="TBE131" s="333"/>
      <c r="TBF131" s="333"/>
      <c r="TBG131" s="333"/>
      <c r="TBH131" s="333"/>
      <c r="TBI131" s="333"/>
      <c r="TBJ131" s="333"/>
      <c r="TBK131" s="333"/>
      <c r="TBL131" s="333"/>
      <c r="TBM131" s="333"/>
      <c r="TBN131" s="333"/>
      <c r="TBO131" s="333"/>
      <c r="TBP131" s="333"/>
      <c r="TBQ131" s="333"/>
      <c r="TBR131" s="333"/>
      <c r="TBS131" s="333"/>
      <c r="TBT131" s="333"/>
      <c r="TBU131" s="333"/>
      <c r="TBV131" s="333"/>
      <c r="TBW131" s="333"/>
      <c r="TBX131" s="333"/>
      <c r="TBY131" s="333"/>
      <c r="TBZ131" s="333"/>
      <c r="TCA131" s="333"/>
      <c r="TCB131" s="333"/>
      <c r="TCC131" s="333"/>
      <c r="TCD131" s="333"/>
      <c r="TCE131" s="333"/>
      <c r="TCF131" s="333"/>
      <c r="TCG131" s="333"/>
      <c r="TCH131" s="333"/>
      <c r="TCI131" s="333"/>
      <c r="TCJ131" s="333"/>
      <c r="TCK131" s="333"/>
      <c r="TCL131" s="333"/>
      <c r="TCM131" s="333"/>
      <c r="TCN131" s="333"/>
      <c r="TCO131" s="333"/>
      <c r="TCP131" s="333"/>
      <c r="TCQ131" s="333"/>
      <c r="TCR131" s="333"/>
      <c r="TCS131" s="333"/>
      <c r="TCT131" s="333"/>
      <c r="TCU131" s="333"/>
      <c r="TCV131" s="333"/>
      <c r="TCW131" s="333"/>
      <c r="TCX131" s="333"/>
      <c r="TCY131" s="333"/>
      <c r="TCZ131" s="333"/>
      <c r="TDA131" s="333"/>
      <c r="TDB131" s="333"/>
      <c r="TDC131" s="333"/>
      <c r="TDD131" s="333"/>
      <c r="TDE131" s="333"/>
      <c r="TDF131" s="333"/>
      <c r="TDG131" s="333"/>
      <c r="TDH131" s="333"/>
      <c r="TDI131" s="333"/>
      <c r="TDJ131" s="333"/>
      <c r="TDK131" s="333"/>
      <c r="TDL131" s="333"/>
      <c r="TDM131" s="333"/>
      <c r="TDN131" s="333"/>
      <c r="TDO131" s="333"/>
      <c r="TDP131" s="333"/>
      <c r="TDQ131" s="333"/>
      <c r="TDR131" s="333"/>
      <c r="TDS131" s="333"/>
      <c r="TDT131" s="333"/>
      <c r="TDU131" s="333"/>
      <c r="TDV131" s="333"/>
      <c r="TDW131" s="333"/>
      <c r="TDX131" s="333"/>
      <c r="TDY131" s="333"/>
      <c r="TDZ131" s="333"/>
      <c r="TEA131" s="333"/>
      <c r="TEB131" s="333"/>
      <c r="TEC131" s="333"/>
      <c r="TED131" s="333"/>
      <c r="TEE131" s="333"/>
      <c r="TEF131" s="333"/>
      <c r="TEG131" s="333"/>
      <c r="TEH131" s="333"/>
      <c r="TEI131" s="333"/>
      <c r="TEJ131" s="333"/>
      <c r="TEK131" s="333"/>
      <c r="TEL131" s="333"/>
      <c r="TEM131" s="333"/>
      <c r="TEN131" s="333"/>
      <c r="TEO131" s="333"/>
      <c r="TEP131" s="333"/>
      <c r="TEQ131" s="333"/>
      <c r="TER131" s="333"/>
      <c r="TES131" s="333"/>
      <c r="TET131" s="333"/>
      <c r="TEU131" s="333"/>
      <c r="TEV131" s="333"/>
      <c r="TEW131" s="333"/>
      <c r="TEX131" s="333"/>
      <c r="TEY131" s="333"/>
      <c r="TEZ131" s="333"/>
      <c r="TFA131" s="333"/>
      <c r="TFB131" s="333"/>
      <c r="TFC131" s="333"/>
      <c r="TFD131" s="333"/>
      <c r="TFE131" s="333"/>
      <c r="TFF131" s="333"/>
      <c r="TFG131" s="333"/>
      <c r="TFH131" s="333"/>
      <c r="TFI131" s="333"/>
      <c r="TFJ131" s="333"/>
      <c r="TFK131" s="333"/>
      <c r="TFL131" s="333"/>
      <c r="TFM131" s="333"/>
      <c r="TFN131" s="333"/>
      <c r="TFO131" s="333"/>
      <c r="TFP131" s="333"/>
      <c r="TFQ131" s="333"/>
      <c r="TFR131" s="333"/>
      <c r="TFS131" s="333"/>
      <c r="TFT131" s="333"/>
      <c r="TFU131" s="333"/>
      <c r="TFV131" s="333"/>
      <c r="TFW131" s="333"/>
      <c r="TFX131" s="333"/>
      <c r="TFY131" s="333"/>
      <c r="TFZ131" s="333"/>
      <c r="TGA131" s="333"/>
      <c r="TGB131" s="333"/>
      <c r="TGC131" s="333"/>
      <c r="TGD131" s="333"/>
      <c r="TGE131" s="333"/>
      <c r="TGF131" s="333"/>
      <c r="TGG131" s="333"/>
      <c r="TGH131" s="333"/>
      <c r="TGI131" s="333"/>
      <c r="TGJ131" s="333"/>
      <c r="TGK131" s="333"/>
      <c r="TGL131" s="333"/>
      <c r="TGM131" s="333"/>
      <c r="TGN131" s="333"/>
      <c r="TGO131" s="333"/>
      <c r="TGP131" s="333"/>
      <c r="TGQ131" s="333"/>
      <c r="TGR131" s="333"/>
      <c r="TGS131" s="333"/>
      <c r="TGT131" s="333"/>
      <c r="TGU131" s="333"/>
      <c r="TGV131" s="333"/>
      <c r="TGW131" s="333"/>
      <c r="TGX131" s="333"/>
      <c r="TGY131" s="333"/>
      <c r="TGZ131" s="333"/>
      <c r="THA131" s="333"/>
      <c r="THB131" s="333"/>
      <c r="THC131" s="333"/>
      <c r="THD131" s="333"/>
      <c r="THE131" s="333"/>
      <c r="THF131" s="333"/>
      <c r="THG131" s="333"/>
      <c r="THH131" s="333"/>
      <c r="THI131" s="333"/>
      <c r="THJ131" s="333"/>
      <c r="THK131" s="333"/>
      <c r="THL131" s="333"/>
      <c r="THM131" s="333"/>
      <c r="THN131" s="333"/>
      <c r="THO131" s="333"/>
      <c r="THP131" s="333"/>
      <c r="THQ131" s="333"/>
      <c r="THR131" s="333"/>
      <c r="THS131" s="333"/>
      <c r="THT131" s="333"/>
      <c r="THU131" s="333"/>
      <c r="THV131" s="333"/>
      <c r="THW131" s="333"/>
      <c r="THX131" s="333"/>
      <c r="THY131" s="333"/>
      <c r="THZ131" s="333"/>
      <c r="TIA131" s="333"/>
      <c r="TIB131" s="333"/>
      <c r="TIC131" s="333"/>
      <c r="TID131" s="333"/>
      <c r="TIE131" s="333"/>
      <c r="TIF131" s="333"/>
      <c r="TIG131" s="333"/>
      <c r="TIH131" s="333"/>
      <c r="TII131" s="333"/>
      <c r="TIJ131" s="333"/>
      <c r="TIK131" s="333"/>
      <c r="TIL131" s="333"/>
      <c r="TIM131" s="333"/>
      <c r="TIN131" s="333"/>
      <c r="TIO131" s="333"/>
      <c r="TIP131" s="333"/>
      <c r="TIQ131" s="333"/>
      <c r="TIR131" s="333"/>
      <c r="TIS131" s="333"/>
      <c r="TIT131" s="333"/>
      <c r="TIU131" s="333"/>
      <c r="TIV131" s="333"/>
      <c r="TIW131" s="333"/>
      <c r="TIX131" s="333"/>
      <c r="TIY131" s="333"/>
      <c r="TIZ131" s="333"/>
      <c r="TJA131" s="333"/>
      <c r="TJB131" s="333"/>
      <c r="TJC131" s="333"/>
      <c r="TJD131" s="333"/>
      <c r="TJE131" s="333"/>
      <c r="TJF131" s="333"/>
      <c r="TJG131" s="333"/>
      <c r="TJH131" s="333"/>
      <c r="TJI131" s="333"/>
      <c r="TJJ131" s="333"/>
      <c r="TJK131" s="333"/>
      <c r="TJL131" s="333"/>
      <c r="TJM131" s="333"/>
      <c r="TJN131" s="333"/>
      <c r="TJO131" s="333"/>
      <c r="TJP131" s="333"/>
      <c r="TJQ131" s="333"/>
      <c r="TJR131" s="333"/>
      <c r="TJS131" s="333"/>
      <c r="TJT131" s="333"/>
      <c r="TJU131" s="333"/>
      <c r="TJV131" s="333"/>
      <c r="TJW131" s="333"/>
      <c r="TJX131" s="333"/>
      <c r="TJY131" s="333"/>
      <c r="TJZ131" s="333"/>
      <c r="TKA131" s="333"/>
      <c r="TKB131" s="333"/>
      <c r="TKC131" s="333"/>
      <c r="TKD131" s="333"/>
      <c r="TKE131" s="333"/>
      <c r="TKF131" s="333"/>
      <c r="TKG131" s="333"/>
      <c r="TKH131" s="333"/>
      <c r="TKI131" s="333"/>
      <c r="TKJ131" s="333"/>
      <c r="TKK131" s="333"/>
      <c r="TKL131" s="333"/>
      <c r="TKM131" s="333"/>
      <c r="TKN131" s="333"/>
      <c r="TKO131" s="333"/>
      <c r="TKP131" s="333"/>
      <c r="TKQ131" s="333"/>
      <c r="TKR131" s="333"/>
      <c r="TKS131" s="333"/>
      <c r="TKT131" s="333"/>
      <c r="TKU131" s="333"/>
      <c r="TKV131" s="333"/>
      <c r="TKW131" s="333"/>
      <c r="TKX131" s="333"/>
      <c r="TKY131" s="333"/>
      <c r="TKZ131" s="333"/>
      <c r="TLA131" s="333"/>
      <c r="TLB131" s="333"/>
      <c r="TLC131" s="333"/>
      <c r="TLD131" s="333"/>
      <c r="TLE131" s="333"/>
      <c r="TLF131" s="333"/>
      <c r="TLG131" s="333"/>
      <c r="TLH131" s="333"/>
      <c r="TLI131" s="333"/>
      <c r="TLJ131" s="333"/>
      <c r="TLK131" s="333"/>
      <c r="TLL131" s="333"/>
      <c r="TLM131" s="333"/>
      <c r="TLN131" s="333"/>
      <c r="TLO131" s="333"/>
      <c r="TLP131" s="333"/>
      <c r="TLQ131" s="333"/>
      <c r="TLR131" s="333"/>
      <c r="TLS131" s="333"/>
      <c r="TLT131" s="333"/>
      <c r="TLU131" s="333"/>
      <c r="TLV131" s="333"/>
      <c r="TLW131" s="333"/>
      <c r="TLX131" s="333"/>
      <c r="TLY131" s="333"/>
      <c r="TLZ131" s="333"/>
      <c r="TMA131" s="333"/>
      <c r="TMB131" s="333"/>
      <c r="TMC131" s="333"/>
      <c r="TMD131" s="333"/>
      <c r="TME131" s="333"/>
      <c r="TMF131" s="333"/>
      <c r="TMG131" s="333"/>
      <c r="TMH131" s="333"/>
      <c r="TMI131" s="333"/>
      <c r="TMJ131" s="333"/>
      <c r="TMK131" s="333"/>
      <c r="TML131" s="333"/>
      <c r="TMM131" s="333"/>
      <c r="TMN131" s="333"/>
      <c r="TMO131" s="333"/>
      <c r="TMP131" s="333"/>
      <c r="TMQ131" s="333"/>
      <c r="TMR131" s="333"/>
      <c r="TMS131" s="333"/>
      <c r="TMT131" s="333"/>
      <c r="TMU131" s="333"/>
      <c r="TMV131" s="333"/>
      <c r="TMW131" s="333"/>
      <c r="TMX131" s="333"/>
      <c r="TMY131" s="333"/>
      <c r="TMZ131" s="333"/>
      <c r="TNA131" s="333"/>
      <c r="TNB131" s="333"/>
      <c r="TNC131" s="333"/>
      <c r="TND131" s="333"/>
      <c r="TNE131" s="333"/>
      <c r="TNF131" s="333"/>
      <c r="TNG131" s="333"/>
      <c r="TNH131" s="333"/>
      <c r="TNI131" s="333"/>
      <c r="TNJ131" s="333"/>
      <c r="TNK131" s="333"/>
      <c r="TNL131" s="333"/>
      <c r="TNM131" s="333"/>
      <c r="TNN131" s="333"/>
      <c r="TNO131" s="333"/>
      <c r="TNP131" s="333"/>
      <c r="TNQ131" s="333"/>
      <c r="TNR131" s="333"/>
      <c r="TNS131" s="333"/>
      <c r="TNT131" s="333"/>
      <c r="TNU131" s="333"/>
      <c r="TNV131" s="333"/>
      <c r="TNW131" s="333"/>
      <c r="TNX131" s="333"/>
      <c r="TNY131" s="333"/>
      <c r="TNZ131" s="333"/>
      <c r="TOA131" s="333"/>
      <c r="TOB131" s="333"/>
      <c r="TOC131" s="333"/>
      <c r="TOD131" s="333"/>
      <c r="TOE131" s="333"/>
      <c r="TOF131" s="333"/>
      <c r="TOG131" s="333"/>
      <c r="TOH131" s="333"/>
      <c r="TOI131" s="333"/>
      <c r="TOJ131" s="333"/>
      <c r="TOK131" s="333"/>
      <c r="TOL131" s="333"/>
      <c r="TOM131" s="333"/>
      <c r="TON131" s="333"/>
      <c r="TOO131" s="333"/>
      <c r="TOP131" s="333"/>
      <c r="TOQ131" s="333"/>
      <c r="TOR131" s="333"/>
      <c r="TOS131" s="333"/>
      <c r="TOT131" s="333"/>
      <c r="TOU131" s="333"/>
      <c r="TOV131" s="333"/>
      <c r="TOW131" s="333"/>
      <c r="TOX131" s="333"/>
      <c r="TOY131" s="333"/>
      <c r="TOZ131" s="333"/>
      <c r="TPA131" s="333"/>
      <c r="TPB131" s="333"/>
      <c r="TPC131" s="333"/>
      <c r="TPD131" s="333"/>
      <c r="TPE131" s="333"/>
      <c r="TPF131" s="333"/>
      <c r="TPG131" s="333"/>
      <c r="TPH131" s="333"/>
      <c r="TPI131" s="333"/>
      <c r="TPJ131" s="333"/>
      <c r="TPK131" s="333"/>
      <c r="TPL131" s="333"/>
      <c r="TPM131" s="333"/>
      <c r="TPN131" s="333"/>
      <c r="TPO131" s="333"/>
      <c r="TPP131" s="333"/>
      <c r="TPQ131" s="333"/>
      <c r="TPR131" s="333"/>
      <c r="TPS131" s="333"/>
      <c r="TPT131" s="333"/>
      <c r="TPU131" s="333"/>
      <c r="TPV131" s="333"/>
      <c r="TPW131" s="333"/>
      <c r="TPX131" s="333"/>
      <c r="TPY131" s="333"/>
      <c r="TPZ131" s="333"/>
      <c r="TQA131" s="333"/>
      <c r="TQB131" s="333"/>
      <c r="TQC131" s="333"/>
      <c r="TQD131" s="333"/>
      <c r="TQE131" s="333"/>
      <c r="TQF131" s="333"/>
      <c r="TQG131" s="333"/>
      <c r="TQH131" s="333"/>
      <c r="TQI131" s="333"/>
      <c r="TQJ131" s="333"/>
      <c r="TQK131" s="333"/>
      <c r="TQL131" s="333"/>
      <c r="TQM131" s="333"/>
      <c r="TQN131" s="333"/>
      <c r="TQO131" s="333"/>
      <c r="TQP131" s="333"/>
      <c r="TQQ131" s="333"/>
      <c r="TQR131" s="333"/>
      <c r="TQS131" s="333"/>
      <c r="TQT131" s="333"/>
      <c r="TQU131" s="333"/>
      <c r="TQV131" s="333"/>
      <c r="TQW131" s="333"/>
      <c r="TQX131" s="333"/>
      <c r="TQY131" s="333"/>
      <c r="TQZ131" s="333"/>
      <c r="TRA131" s="333"/>
      <c r="TRB131" s="333"/>
      <c r="TRC131" s="333"/>
      <c r="TRD131" s="333"/>
      <c r="TRE131" s="333"/>
      <c r="TRF131" s="333"/>
      <c r="TRG131" s="333"/>
      <c r="TRH131" s="333"/>
      <c r="TRI131" s="333"/>
      <c r="TRJ131" s="333"/>
      <c r="TRK131" s="333"/>
      <c r="TRL131" s="333"/>
      <c r="TRM131" s="333"/>
      <c r="TRN131" s="333"/>
      <c r="TRO131" s="333"/>
      <c r="TRP131" s="333"/>
      <c r="TRQ131" s="333"/>
      <c r="TRR131" s="333"/>
      <c r="TRS131" s="333"/>
      <c r="TRT131" s="333"/>
      <c r="TRU131" s="333"/>
      <c r="TRV131" s="333"/>
      <c r="TRW131" s="333"/>
      <c r="TRX131" s="333"/>
      <c r="TRY131" s="333"/>
      <c r="TRZ131" s="333"/>
      <c r="TSA131" s="333"/>
      <c r="TSB131" s="333"/>
      <c r="TSC131" s="333"/>
      <c r="TSD131" s="333"/>
      <c r="TSE131" s="333"/>
      <c r="TSF131" s="333"/>
      <c r="TSG131" s="333"/>
      <c r="TSH131" s="333"/>
      <c r="TSI131" s="333"/>
      <c r="TSJ131" s="333"/>
      <c r="TSK131" s="333"/>
      <c r="TSL131" s="333"/>
      <c r="TSM131" s="333"/>
      <c r="TSN131" s="333"/>
      <c r="TSO131" s="333"/>
      <c r="TSP131" s="333"/>
      <c r="TSQ131" s="333"/>
      <c r="TSR131" s="333"/>
      <c r="TSS131" s="333"/>
      <c r="TST131" s="333"/>
      <c r="TSU131" s="333"/>
      <c r="TSV131" s="333"/>
      <c r="TSW131" s="333"/>
      <c r="TSX131" s="333"/>
      <c r="TSY131" s="333"/>
      <c r="TSZ131" s="333"/>
      <c r="TTA131" s="333"/>
      <c r="TTB131" s="333"/>
      <c r="TTC131" s="333"/>
      <c r="TTD131" s="333"/>
      <c r="TTE131" s="333"/>
      <c r="TTF131" s="333"/>
      <c r="TTG131" s="333"/>
      <c r="TTH131" s="333"/>
      <c r="TTI131" s="333"/>
      <c r="TTJ131" s="333"/>
      <c r="TTK131" s="333"/>
      <c r="TTL131" s="333"/>
      <c r="TTM131" s="333"/>
      <c r="TTN131" s="333"/>
      <c r="TTO131" s="333"/>
      <c r="TTP131" s="333"/>
      <c r="TTQ131" s="333"/>
      <c r="TTR131" s="333"/>
      <c r="TTS131" s="333"/>
      <c r="TTT131" s="333"/>
      <c r="TTU131" s="333"/>
      <c r="TTV131" s="333"/>
      <c r="TTW131" s="333"/>
      <c r="TTX131" s="333"/>
      <c r="TTY131" s="333"/>
      <c r="TTZ131" s="333"/>
      <c r="TUA131" s="333"/>
      <c r="TUB131" s="333"/>
      <c r="TUC131" s="333"/>
      <c r="TUD131" s="333"/>
      <c r="TUE131" s="333"/>
      <c r="TUF131" s="333"/>
      <c r="TUG131" s="333"/>
      <c r="TUH131" s="333"/>
      <c r="TUI131" s="333"/>
      <c r="TUJ131" s="333"/>
      <c r="TUK131" s="333"/>
      <c r="TUL131" s="333"/>
      <c r="TUM131" s="333"/>
      <c r="TUN131" s="333"/>
      <c r="TUO131" s="333"/>
      <c r="TUP131" s="333"/>
      <c r="TUQ131" s="333"/>
      <c r="TUR131" s="333"/>
      <c r="TUS131" s="333"/>
      <c r="TUT131" s="333"/>
      <c r="TUU131" s="333"/>
      <c r="TUV131" s="333"/>
      <c r="TUW131" s="333"/>
      <c r="TUX131" s="333"/>
      <c r="TUY131" s="333"/>
      <c r="TUZ131" s="333"/>
      <c r="TVA131" s="333"/>
      <c r="TVB131" s="333"/>
      <c r="TVC131" s="333"/>
      <c r="TVD131" s="333"/>
      <c r="TVE131" s="333"/>
      <c r="TVF131" s="333"/>
      <c r="TVG131" s="333"/>
      <c r="TVH131" s="333"/>
      <c r="TVI131" s="333"/>
      <c r="TVJ131" s="333"/>
      <c r="TVK131" s="333"/>
      <c r="TVL131" s="333"/>
      <c r="TVM131" s="333"/>
      <c r="TVN131" s="333"/>
      <c r="TVO131" s="333"/>
      <c r="TVP131" s="333"/>
      <c r="TVQ131" s="333"/>
      <c r="TVR131" s="333"/>
      <c r="TVS131" s="333"/>
      <c r="TVT131" s="333"/>
      <c r="TVU131" s="333"/>
      <c r="TVV131" s="333"/>
      <c r="TVW131" s="333"/>
      <c r="TVX131" s="333"/>
      <c r="TVY131" s="333"/>
      <c r="TVZ131" s="333"/>
      <c r="TWA131" s="333"/>
      <c r="TWB131" s="333"/>
      <c r="TWC131" s="333"/>
      <c r="TWD131" s="333"/>
      <c r="TWE131" s="333"/>
      <c r="TWF131" s="333"/>
      <c r="TWG131" s="333"/>
      <c r="TWH131" s="333"/>
      <c r="TWI131" s="333"/>
      <c r="TWJ131" s="333"/>
      <c r="TWK131" s="333"/>
      <c r="TWL131" s="333"/>
      <c r="TWM131" s="333"/>
      <c r="TWN131" s="333"/>
      <c r="TWO131" s="333"/>
      <c r="TWP131" s="333"/>
      <c r="TWQ131" s="333"/>
      <c r="TWR131" s="333"/>
      <c r="TWS131" s="333"/>
      <c r="TWT131" s="333"/>
      <c r="TWU131" s="333"/>
      <c r="TWV131" s="333"/>
      <c r="TWW131" s="333"/>
      <c r="TWX131" s="333"/>
      <c r="TWY131" s="333"/>
      <c r="TWZ131" s="333"/>
      <c r="TXA131" s="333"/>
      <c r="TXB131" s="333"/>
      <c r="TXC131" s="333"/>
      <c r="TXD131" s="333"/>
      <c r="TXE131" s="333"/>
      <c r="TXF131" s="333"/>
      <c r="TXG131" s="333"/>
      <c r="TXH131" s="333"/>
      <c r="TXI131" s="333"/>
      <c r="TXJ131" s="333"/>
      <c r="TXK131" s="333"/>
      <c r="TXL131" s="333"/>
      <c r="TXM131" s="333"/>
      <c r="TXN131" s="333"/>
      <c r="TXO131" s="333"/>
      <c r="TXP131" s="333"/>
      <c r="TXQ131" s="333"/>
      <c r="TXR131" s="333"/>
      <c r="TXS131" s="333"/>
      <c r="TXT131" s="333"/>
      <c r="TXU131" s="333"/>
      <c r="TXV131" s="333"/>
      <c r="TXW131" s="333"/>
      <c r="TXX131" s="333"/>
      <c r="TXY131" s="333"/>
      <c r="TXZ131" s="333"/>
      <c r="TYA131" s="333"/>
      <c r="TYB131" s="333"/>
      <c r="TYC131" s="333"/>
      <c r="TYD131" s="333"/>
      <c r="TYE131" s="333"/>
      <c r="TYF131" s="333"/>
      <c r="TYG131" s="333"/>
      <c r="TYH131" s="333"/>
      <c r="TYI131" s="333"/>
      <c r="TYJ131" s="333"/>
      <c r="TYK131" s="333"/>
      <c r="TYL131" s="333"/>
      <c r="TYM131" s="333"/>
      <c r="TYN131" s="333"/>
      <c r="TYO131" s="333"/>
      <c r="TYP131" s="333"/>
      <c r="TYQ131" s="333"/>
      <c r="TYR131" s="333"/>
      <c r="TYS131" s="333"/>
      <c r="TYT131" s="333"/>
      <c r="TYU131" s="333"/>
      <c r="TYV131" s="333"/>
      <c r="TYW131" s="333"/>
      <c r="TYX131" s="333"/>
      <c r="TYY131" s="333"/>
      <c r="TYZ131" s="333"/>
      <c r="TZA131" s="333"/>
      <c r="TZB131" s="333"/>
      <c r="TZC131" s="333"/>
      <c r="TZD131" s="333"/>
      <c r="TZE131" s="333"/>
      <c r="TZF131" s="333"/>
      <c r="TZG131" s="333"/>
      <c r="TZH131" s="333"/>
      <c r="TZI131" s="333"/>
      <c r="TZJ131" s="333"/>
      <c r="TZK131" s="333"/>
      <c r="TZL131" s="333"/>
      <c r="TZM131" s="333"/>
      <c r="TZN131" s="333"/>
      <c r="TZO131" s="333"/>
      <c r="TZP131" s="333"/>
      <c r="TZQ131" s="333"/>
      <c r="TZR131" s="333"/>
      <c r="TZS131" s="333"/>
      <c r="TZT131" s="333"/>
      <c r="TZU131" s="333"/>
      <c r="TZV131" s="333"/>
      <c r="TZW131" s="333"/>
      <c r="TZX131" s="333"/>
      <c r="TZY131" s="333"/>
      <c r="TZZ131" s="333"/>
      <c r="UAA131" s="333"/>
      <c r="UAB131" s="333"/>
      <c r="UAC131" s="333"/>
      <c r="UAD131" s="333"/>
      <c r="UAE131" s="333"/>
      <c r="UAF131" s="333"/>
      <c r="UAG131" s="333"/>
      <c r="UAH131" s="333"/>
      <c r="UAI131" s="333"/>
      <c r="UAJ131" s="333"/>
      <c r="UAK131" s="333"/>
      <c r="UAL131" s="333"/>
      <c r="UAM131" s="333"/>
      <c r="UAN131" s="333"/>
      <c r="UAO131" s="333"/>
      <c r="UAP131" s="333"/>
      <c r="UAQ131" s="333"/>
      <c r="UAR131" s="333"/>
      <c r="UAS131" s="333"/>
      <c r="UAT131" s="333"/>
      <c r="UAU131" s="333"/>
      <c r="UAV131" s="333"/>
      <c r="UAW131" s="333"/>
      <c r="UAX131" s="333"/>
      <c r="UAY131" s="333"/>
      <c r="UAZ131" s="333"/>
      <c r="UBA131" s="333"/>
      <c r="UBB131" s="333"/>
      <c r="UBC131" s="333"/>
      <c r="UBD131" s="333"/>
      <c r="UBE131" s="333"/>
      <c r="UBF131" s="333"/>
      <c r="UBG131" s="333"/>
      <c r="UBH131" s="333"/>
      <c r="UBI131" s="333"/>
      <c r="UBJ131" s="333"/>
      <c r="UBK131" s="333"/>
      <c r="UBL131" s="333"/>
      <c r="UBM131" s="333"/>
      <c r="UBN131" s="333"/>
      <c r="UBO131" s="333"/>
      <c r="UBP131" s="333"/>
      <c r="UBQ131" s="333"/>
      <c r="UBR131" s="333"/>
      <c r="UBS131" s="333"/>
      <c r="UBT131" s="333"/>
      <c r="UBU131" s="333"/>
      <c r="UBV131" s="333"/>
      <c r="UBW131" s="333"/>
      <c r="UBX131" s="333"/>
      <c r="UBY131" s="333"/>
      <c r="UBZ131" s="333"/>
      <c r="UCA131" s="333"/>
      <c r="UCB131" s="333"/>
      <c r="UCC131" s="333"/>
      <c r="UCD131" s="333"/>
      <c r="UCE131" s="333"/>
      <c r="UCF131" s="333"/>
      <c r="UCG131" s="333"/>
      <c r="UCH131" s="333"/>
      <c r="UCI131" s="333"/>
      <c r="UCJ131" s="333"/>
      <c r="UCK131" s="333"/>
      <c r="UCL131" s="333"/>
      <c r="UCM131" s="333"/>
      <c r="UCN131" s="333"/>
      <c r="UCO131" s="333"/>
      <c r="UCP131" s="333"/>
      <c r="UCQ131" s="333"/>
      <c r="UCR131" s="333"/>
      <c r="UCS131" s="333"/>
      <c r="UCT131" s="333"/>
      <c r="UCU131" s="333"/>
      <c r="UCV131" s="333"/>
      <c r="UCW131" s="333"/>
      <c r="UCX131" s="333"/>
      <c r="UCY131" s="333"/>
      <c r="UCZ131" s="333"/>
      <c r="UDA131" s="333"/>
      <c r="UDB131" s="333"/>
      <c r="UDC131" s="333"/>
      <c r="UDD131" s="333"/>
      <c r="UDE131" s="333"/>
      <c r="UDF131" s="333"/>
      <c r="UDG131" s="333"/>
      <c r="UDH131" s="333"/>
      <c r="UDI131" s="333"/>
      <c r="UDJ131" s="333"/>
      <c r="UDK131" s="333"/>
      <c r="UDL131" s="333"/>
      <c r="UDM131" s="333"/>
      <c r="UDN131" s="333"/>
      <c r="UDO131" s="333"/>
      <c r="UDP131" s="333"/>
      <c r="UDQ131" s="333"/>
      <c r="UDR131" s="333"/>
      <c r="UDS131" s="333"/>
      <c r="UDT131" s="333"/>
      <c r="UDU131" s="333"/>
      <c r="UDV131" s="333"/>
      <c r="UDW131" s="333"/>
      <c r="UDX131" s="333"/>
      <c r="UDY131" s="333"/>
      <c r="UDZ131" s="333"/>
      <c r="UEA131" s="333"/>
      <c r="UEB131" s="333"/>
      <c r="UEC131" s="333"/>
      <c r="UED131" s="333"/>
      <c r="UEE131" s="333"/>
      <c r="UEF131" s="333"/>
      <c r="UEG131" s="333"/>
      <c r="UEH131" s="333"/>
      <c r="UEI131" s="333"/>
      <c r="UEJ131" s="333"/>
      <c r="UEK131" s="333"/>
      <c r="UEL131" s="333"/>
      <c r="UEM131" s="333"/>
      <c r="UEN131" s="333"/>
      <c r="UEO131" s="333"/>
      <c r="UEP131" s="333"/>
      <c r="UEQ131" s="333"/>
      <c r="UER131" s="333"/>
      <c r="UES131" s="333"/>
      <c r="UET131" s="333"/>
      <c r="UEU131" s="333"/>
      <c r="UEV131" s="333"/>
      <c r="UEW131" s="333"/>
      <c r="UEX131" s="333"/>
      <c r="UEY131" s="333"/>
      <c r="UEZ131" s="333"/>
      <c r="UFA131" s="333"/>
      <c r="UFB131" s="333"/>
      <c r="UFC131" s="333"/>
      <c r="UFD131" s="333"/>
      <c r="UFE131" s="333"/>
      <c r="UFF131" s="333"/>
      <c r="UFG131" s="333"/>
      <c r="UFH131" s="333"/>
      <c r="UFI131" s="333"/>
      <c r="UFJ131" s="333"/>
      <c r="UFK131" s="333"/>
      <c r="UFL131" s="333"/>
      <c r="UFM131" s="333"/>
      <c r="UFN131" s="333"/>
      <c r="UFO131" s="333"/>
      <c r="UFP131" s="333"/>
      <c r="UFQ131" s="333"/>
      <c r="UFR131" s="333"/>
      <c r="UFS131" s="333"/>
      <c r="UFT131" s="333"/>
      <c r="UFU131" s="333"/>
      <c r="UFV131" s="333"/>
      <c r="UFW131" s="333"/>
      <c r="UFX131" s="333"/>
      <c r="UFY131" s="333"/>
      <c r="UFZ131" s="333"/>
      <c r="UGA131" s="333"/>
      <c r="UGB131" s="333"/>
      <c r="UGC131" s="333"/>
      <c r="UGD131" s="333"/>
      <c r="UGE131" s="333"/>
      <c r="UGF131" s="333"/>
      <c r="UGG131" s="333"/>
      <c r="UGH131" s="333"/>
      <c r="UGI131" s="333"/>
      <c r="UGJ131" s="333"/>
      <c r="UGK131" s="333"/>
      <c r="UGL131" s="333"/>
      <c r="UGM131" s="333"/>
      <c r="UGN131" s="333"/>
      <c r="UGO131" s="333"/>
      <c r="UGP131" s="333"/>
      <c r="UGQ131" s="333"/>
      <c r="UGR131" s="333"/>
      <c r="UGS131" s="333"/>
      <c r="UGT131" s="333"/>
      <c r="UGU131" s="333"/>
      <c r="UGV131" s="333"/>
      <c r="UGW131" s="333"/>
      <c r="UGX131" s="333"/>
      <c r="UGY131" s="333"/>
      <c r="UGZ131" s="333"/>
      <c r="UHA131" s="333"/>
      <c r="UHB131" s="333"/>
      <c r="UHC131" s="333"/>
      <c r="UHD131" s="333"/>
      <c r="UHE131" s="333"/>
      <c r="UHF131" s="333"/>
      <c r="UHG131" s="333"/>
      <c r="UHH131" s="333"/>
      <c r="UHI131" s="333"/>
      <c r="UHJ131" s="333"/>
      <c r="UHK131" s="333"/>
      <c r="UHL131" s="333"/>
      <c r="UHM131" s="333"/>
      <c r="UHN131" s="333"/>
      <c r="UHO131" s="333"/>
      <c r="UHP131" s="333"/>
      <c r="UHQ131" s="333"/>
      <c r="UHR131" s="333"/>
      <c r="UHS131" s="333"/>
      <c r="UHT131" s="333"/>
      <c r="UHU131" s="333"/>
      <c r="UHV131" s="333"/>
      <c r="UHW131" s="333"/>
      <c r="UHX131" s="333"/>
      <c r="UHY131" s="333"/>
      <c r="UHZ131" s="333"/>
      <c r="UIA131" s="333"/>
      <c r="UIB131" s="333"/>
      <c r="UIC131" s="333"/>
      <c r="UID131" s="333"/>
      <c r="UIE131" s="333"/>
      <c r="UIF131" s="333"/>
      <c r="UIG131" s="333"/>
      <c r="UIH131" s="333"/>
      <c r="UII131" s="333"/>
      <c r="UIJ131" s="333"/>
      <c r="UIK131" s="333"/>
      <c r="UIL131" s="333"/>
      <c r="UIM131" s="333"/>
      <c r="UIN131" s="333"/>
      <c r="UIO131" s="333"/>
      <c r="UIP131" s="333"/>
      <c r="UIQ131" s="333"/>
      <c r="UIR131" s="333"/>
      <c r="UIS131" s="333"/>
      <c r="UIT131" s="333"/>
      <c r="UIU131" s="333"/>
      <c r="UIV131" s="333"/>
      <c r="UIW131" s="333"/>
      <c r="UIX131" s="333"/>
      <c r="UIY131" s="333"/>
      <c r="UIZ131" s="333"/>
      <c r="UJA131" s="333"/>
      <c r="UJB131" s="333"/>
      <c r="UJC131" s="333"/>
      <c r="UJD131" s="333"/>
      <c r="UJE131" s="333"/>
      <c r="UJF131" s="333"/>
      <c r="UJG131" s="333"/>
      <c r="UJH131" s="333"/>
      <c r="UJI131" s="333"/>
      <c r="UJJ131" s="333"/>
      <c r="UJK131" s="333"/>
      <c r="UJL131" s="333"/>
      <c r="UJM131" s="333"/>
      <c r="UJN131" s="333"/>
      <c r="UJO131" s="333"/>
      <c r="UJP131" s="333"/>
      <c r="UJQ131" s="333"/>
      <c r="UJR131" s="333"/>
      <c r="UJS131" s="333"/>
      <c r="UJT131" s="333"/>
      <c r="UJU131" s="333"/>
      <c r="UJV131" s="333"/>
      <c r="UJW131" s="333"/>
      <c r="UJX131" s="333"/>
      <c r="UJY131" s="333"/>
      <c r="UJZ131" s="333"/>
      <c r="UKA131" s="333"/>
      <c r="UKB131" s="333"/>
      <c r="UKC131" s="333"/>
      <c r="UKD131" s="333"/>
      <c r="UKE131" s="333"/>
      <c r="UKF131" s="333"/>
      <c r="UKG131" s="333"/>
      <c r="UKH131" s="333"/>
      <c r="UKI131" s="333"/>
      <c r="UKJ131" s="333"/>
      <c r="UKK131" s="333"/>
      <c r="UKL131" s="333"/>
      <c r="UKM131" s="333"/>
      <c r="UKN131" s="333"/>
      <c r="UKO131" s="333"/>
      <c r="UKP131" s="333"/>
      <c r="UKQ131" s="333"/>
      <c r="UKR131" s="333"/>
      <c r="UKS131" s="333"/>
      <c r="UKT131" s="333"/>
      <c r="UKU131" s="333"/>
      <c r="UKV131" s="333"/>
      <c r="UKW131" s="333"/>
      <c r="UKX131" s="333"/>
      <c r="UKY131" s="333"/>
      <c r="UKZ131" s="333"/>
      <c r="ULA131" s="333"/>
      <c r="ULB131" s="333"/>
      <c r="ULC131" s="333"/>
      <c r="ULD131" s="333"/>
      <c r="ULE131" s="333"/>
      <c r="ULF131" s="333"/>
      <c r="ULG131" s="333"/>
      <c r="ULH131" s="333"/>
      <c r="ULI131" s="333"/>
      <c r="ULJ131" s="333"/>
      <c r="ULK131" s="333"/>
      <c r="ULL131" s="333"/>
      <c r="ULM131" s="333"/>
      <c r="ULN131" s="333"/>
      <c r="ULO131" s="333"/>
      <c r="ULP131" s="333"/>
      <c r="ULQ131" s="333"/>
      <c r="ULR131" s="333"/>
      <c r="ULS131" s="333"/>
      <c r="ULT131" s="333"/>
      <c r="ULU131" s="333"/>
      <c r="ULV131" s="333"/>
      <c r="ULW131" s="333"/>
      <c r="ULX131" s="333"/>
      <c r="ULY131" s="333"/>
      <c r="ULZ131" s="333"/>
      <c r="UMA131" s="333"/>
      <c r="UMB131" s="333"/>
      <c r="UMC131" s="333"/>
      <c r="UMD131" s="333"/>
      <c r="UME131" s="333"/>
      <c r="UMF131" s="333"/>
      <c r="UMG131" s="333"/>
      <c r="UMH131" s="333"/>
      <c r="UMI131" s="333"/>
      <c r="UMJ131" s="333"/>
      <c r="UMK131" s="333"/>
      <c r="UML131" s="333"/>
      <c r="UMM131" s="333"/>
      <c r="UMN131" s="333"/>
      <c r="UMO131" s="333"/>
      <c r="UMP131" s="333"/>
      <c r="UMQ131" s="333"/>
      <c r="UMR131" s="333"/>
      <c r="UMS131" s="333"/>
      <c r="UMT131" s="333"/>
      <c r="UMU131" s="333"/>
      <c r="UMV131" s="333"/>
      <c r="UMW131" s="333"/>
      <c r="UMX131" s="333"/>
      <c r="UMY131" s="333"/>
      <c r="UMZ131" s="333"/>
      <c r="UNA131" s="333"/>
      <c r="UNB131" s="333"/>
      <c r="UNC131" s="333"/>
      <c r="UND131" s="333"/>
      <c r="UNE131" s="333"/>
      <c r="UNF131" s="333"/>
      <c r="UNG131" s="333"/>
      <c r="UNH131" s="333"/>
      <c r="UNI131" s="333"/>
      <c r="UNJ131" s="333"/>
      <c r="UNK131" s="333"/>
      <c r="UNL131" s="333"/>
      <c r="UNM131" s="333"/>
      <c r="UNN131" s="333"/>
      <c r="UNO131" s="333"/>
      <c r="UNP131" s="333"/>
      <c r="UNQ131" s="333"/>
      <c r="UNR131" s="333"/>
      <c r="UNS131" s="333"/>
      <c r="UNT131" s="333"/>
      <c r="UNU131" s="333"/>
      <c r="UNV131" s="333"/>
      <c r="UNW131" s="333"/>
      <c r="UNX131" s="333"/>
      <c r="UNY131" s="333"/>
      <c r="UNZ131" s="333"/>
      <c r="UOA131" s="333"/>
      <c r="UOB131" s="333"/>
      <c r="UOC131" s="333"/>
      <c r="UOD131" s="333"/>
      <c r="UOE131" s="333"/>
      <c r="UOF131" s="333"/>
      <c r="UOG131" s="333"/>
      <c r="UOH131" s="333"/>
      <c r="UOI131" s="333"/>
      <c r="UOJ131" s="333"/>
      <c r="UOK131" s="333"/>
      <c r="UOL131" s="333"/>
      <c r="UOM131" s="333"/>
      <c r="UON131" s="333"/>
      <c r="UOO131" s="333"/>
      <c r="UOP131" s="333"/>
      <c r="UOQ131" s="333"/>
      <c r="UOR131" s="333"/>
      <c r="UOS131" s="333"/>
      <c r="UOT131" s="333"/>
      <c r="UOU131" s="333"/>
      <c r="UOV131" s="333"/>
      <c r="UOW131" s="333"/>
      <c r="UOX131" s="333"/>
      <c r="UOY131" s="333"/>
      <c r="UOZ131" s="333"/>
      <c r="UPA131" s="333"/>
      <c r="UPB131" s="333"/>
      <c r="UPC131" s="333"/>
      <c r="UPD131" s="333"/>
      <c r="UPE131" s="333"/>
      <c r="UPF131" s="333"/>
      <c r="UPG131" s="333"/>
      <c r="UPH131" s="333"/>
      <c r="UPI131" s="333"/>
      <c r="UPJ131" s="333"/>
      <c r="UPK131" s="333"/>
      <c r="UPL131" s="333"/>
      <c r="UPM131" s="333"/>
      <c r="UPN131" s="333"/>
      <c r="UPO131" s="333"/>
      <c r="UPP131" s="333"/>
      <c r="UPQ131" s="333"/>
      <c r="UPR131" s="333"/>
      <c r="UPS131" s="333"/>
      <c r="UPT131" s="333"/>
      <c r="UPU131" s="333"/>
      <c r="UPV131" s="333"/>
      <c r="UPW131" s="333"/>
      <c r="UPX131" s="333"/>
      <c r="UPY131" s="333"/>
      <c r="UPZ131" s="333"/>
      <c r="UQA131" s="333"/>
      <c r="UQB131" s="333"/>
      <c r="UQC131" s="333"/>
      <c r="UQD131" s="333"/>
      <c r="UQE131" s="333"/>
      <c r="UQF131" s="333"/>
      <c r="UQG131" s="333"/>
      <c r="UQH131" s="333"/>
      <c r="UQI131" s="333"/>
      <c r="UQJ131" s="333"/>
      <c r="UQK131" s="333"/>
      <c r="UQL131" s="333"/>
      <c r="UQM131" s="333"/>
      <c r="UQN131" s="333"/>
      <c r="UQO131" s="333"/>
      <c r="UQP131" s="333"/>
      <c r="UQQ131" s="333"/>
      <c r="UQR131" s="333"/>
      <c r="UQS131" s="333"/>
      <c r="UQT131" s="333"/>
      <c r="UQU131" s="333"/>
      <c r="UQV131" s="333"/>
      <c r="UQW131" s="333"/>
      <c r="UQX131" s="333"/>
      <c r="UQY131" s="333"/>
      <c r="UQZ131" s="333"/>
      <c r="URA131" s="333"/>
      <c r="URB131" s="333"/>
      <c r="URC131" s="333"/>
      <c r="URD131" s="333"/>
      <c r="URE131" s="333"/>
      <c r="URF131" s="333"/>
      <c r="URG131" s="333"/>
      <c r="URH131" s="333"/>
      <c r="URI131" s="333"/>
      <c r="URJ131" s="333"/>
      <c r="URK131" s="333"/>
      <c r="URL131" s="333"/>
      <c r="URM131" s="333"/>
      <c r="URN131" s="333"/>
      <c r="URO131" s="333"/>
      <c r="URP131" s="333"/>
      <c r="URQ131" s="333"/>
      <c r="URR131" s="333"/>
      <c r="URS131" s="333"/>
      <c r="URT131" s="333"/>
      <c r="URU131" s="333"/>
      <c r="URV131" s="333"/>
      <c r="URW131" s="333"/>
      <c r="URX131" s="333"/>
      <c r="URY131" s="333"/>
      <c r="URZ131" s="333"/>
      <c r="USA131" s="333"/>
      <c r="USB131" s="333"/>
      <c r="USC131" s="333"/>
      <c r="USD131" s="333"/>
      <c r="USE131" s="333"/>
      <c r="USF131" s="333"/>
      <c r="USG131" s="333"/>
      <c r="USH131" s="333"/>
      <c r="USI131" s="333"/>
      <c r="USJ131" s="333"/>
      <c r="USK131" s="333"/>
      <c r="USL131" s="333"/>
      <c r="USM131" s="333"/>
      <c r="USN131" s="333"/>
      <c r="USO131" s="333"/>
      <c r="USP131" s="333"/>
      <c r="USQ131" s="333"/>
      <c r="USR131" s="333"/>
      <c r="USS131" s="333"/>
      <c r="UST131" s="333"/>
      <c r="USU131" s="333"/>
      <c r="USV131" s="333"/>
      <c r="USW131" s="333"/>
      <c r="USX131" s="333"/>
      <c r="USY131" s="333"/>
      <c r="USZ131" s="333"/>
      <c r="UTA131" s="333"/>
      <c r="UTB131" s="333"/>
      <c r="UTC131" s="333"/>
      <c r="UTD131" s="333"/>
      <c r="UTE131" s="333"/>
      <c r="UTF131" s="333"/>
      <c r="UTG131" s="333"/>
      <c r="UTH131" s="333"/>
      <c r="UTI131" s="333"/>
      <c r="UTJ131" s="333"/>
      <c r="UTK131" s="333"/>
      <c r="UTL131" s="333"/>
      <c r="UTM131" s="333"/>
      <c r="UTN131" s="333"/>
      <c r="UTO131" s="333"/>
      <c r="UTP131" s="333"/>
      <c r="UTQ131" s="333"/>
      <c r="UTR131" s="333"/>
      <c r="UTS131" s="333"/>
      <c r="UTT131" s="333"/>
      <c r="UTU131" s="333"/>
      <c r="UTV131" s="333"/>
      <c r="UTW131" s="333"/>
      <c r="UTX131" s="333"/>
      <c r="UTY131" s="333"/>
      <c r="UTZ131" s="333"/>
      <c r="UUA131" s="333"/>
      <c r="UUB131" s="333"/>
      <c r="UUC131" s="333"/>
      <c r="UUD131" s="333"/>
      <c r="UUE131" s="333"/>
      <c r="UUF131" s="333"/>
      <c r="UUG131" s="333"/>
      <c r="UUH131" s="333"/>
      <c r="UUI131" s="333"/>
      <c r="UUJ131" s="333"/>
      <c r="UUK131" s="333"/>
      <c r="UUL131" s="333"/>
      <c r="UUM131" s="333"/>
      <c r="UUN131" s="333"/>
      <c r="UUO131" s="333"/>
      <c r="UUP131" s="333"/>
      <c r="UUQ131" s="333"/>
      <c r="UUR131" s="333"/>
      <c r="UUS131" s="333"/>
      <c r="UUT131" s="333"/>
      <c r="UUU131" s="333"/>
      <c r="UUV131" s="333"/>
      <c r="UUW131" s="333"/>
      <c r="UUX131" s="333"/>
      <c r="UUY131" s="333"/>
      <c r="UUZ131" s="333"/>
      <c r="UVA131" s="333"/>
      <c r="UVB131" s="333"/>
      <c r="UVC131" s="333"/>
      <c r="UVD131" s="333"/>
      <c r="UVE131" s="333"/>
      <c r="UVF131" s="333"/>
      <c r="UVG131" s="333"/>
      <c r="UVH131" s="333"/>
      <c r="UVI131" s="333"/>
      <c r="UVJ131" s="333"/>
      <c r="UVK131" s="333"/>
      <c r="UVL131" s="333"/>
      <c r="UVM131" s="333"/>
      <c r="UVN131" s="333"/>
      <c r="UVO131" s="333"/>
      <c r="UVP131" s="333"/>
      <c r="UVQ131" s="333"/>
      <c r="UVR131" s="333"/>
      <c r="UVS131" s="333"/>
      <c r="UVT131" s="333"/>
      <c r="UVU131" s="333"/>
      <c r="UVV131" s="333"/>
      <c r="UVW131" s="333"/>
      <c r="UVX131" s="333"/>
      <c r="UVY131" s="333"/>
      <c r="UVZ131" s="333"/>
      <c r="UWA131" s="333"/>
      <c r="UWB131" s="333"/>
      <c r="UWC131" s="333"/>
      <c r="UWD131" s="333"/>
      <c r="UWE131" s="333"/>
      <c r="UWF131" s="333"/>
      <c r="UWG131" s="333"/>
      <c r="UWH131" s="333"/>
      <c r="UWI131" s="333"/>
      <c r="UWJ131" s="333"/>
      <c r="UWK131" s="333"/>
      <c r="UWL131" s="333"/>
      <c r="UWM131" s="333"/>
      <c r="UWN131" s="333"/>
      <c r="UWO131" s="333"/>
      <c r="UWP131" s="333"/>
      <c r="UWQ131" s="333"/>
      <c r="UWR131" s="333"/>
      <c r="UWS131" s="333"/>
      <c r="UWT131" s="333"/>
      <c r="UWU131" s="333"/>
      <c r="UWV131" s="333"/>
      <c r="UWW131" s="333"/>
      <c r="UWX131" s="333"/>
      <c r="UWY131" s="333"/>
      <c r="UWZ131" s="333"/>
      <c r="UXA131" s="333"/>
      <c r="UXB131" s="333"/>
      <c r="UXC131" s="333"/>
      <c r="UXD131" s="333"/>
      <c r="UXE131" s="333"/>
      <c r="UXF131" s="333"/>
      <c r="UXG131" s="333"/>
      <c r="UXH131" s="333"/>
      <c r="UXI131" s="333"/>
      <c r="UXJ131" s="333"/>
      <c r="UXK131" s="333"/>
      <c r="UXL131" s="333"/>
      <c r="UXM131" s="333"/>
      <c r="UXN131" s="333"/>
      <c r="UXO131" s="333"/>
      <c r="UXP131" s="333"/>
      <c r="UXQ131" s="333"/>
      <c r="UXR131" s="333"/>
      <c r="UXS131" s="333"/>
      <c r="UXT131" s="333"/>
      <c r="UXU131" s="333"/>
      <c r="UXV131" s="333"/>
      <c r="UXW131" s="333"/>
      <c r="UXX131" s="333"/>
      <c r="UXY131" s="333"/>
      <c r="UXZ131" s="333"/>
      <c r="UYA131" s="333"/>
      <c r="UYB131" s="333"/>
      <c r="UYC131" s="333"/>
      <c r="UYD131" s="333"/>
      <c r="UYE131" s="333"/>
      <c r="UYF131" s="333"/>
      <c r="UYG131" s="333"/>
      <c r="UYH131" s="333"/>
      <c r="UYI131" s="333"/>
      <c r="UYJ131" s="333"/>
      <c r="UYK131" s="333"/>
      <c r="UYL131" s="333"/>
      <c r="UYM131" s="333"/>
      <c r="UYN131" s="333"/>
      <c r="UYO131" s="333"/>
      <c r="UYP131" s="333"/>
      <c r="UYQ131" s="333"/>
      <c r="UYR131" s="333"/>
      <c r="UYS131" s="333"/>
      <c r="UYT131" s="333"/>
      <c r="UYU131" s="333"/>
      <c r="UYV131" s="333"/>
      <c r="UYW131" s="333"/>
      <c r="UYX131" s="333"/>
      <c r="UYY131" s="333"/>
      <c r="UYZ131" s="333"/>
      <c r="UZA131" s="333"/>
      <c r="UZB131" s="333"/>
      <c r="UZC131" s="333"/>
      <c r="UZD131" s="333"/>
      <c r="UZE131" s="333"/>
      <c r="UZF131" s="333"/>
      <c r="UZG131" s="333"/>
      <c r="UZH131" s="333"/>
      <c r="UZI131" s="333"/>
      <c r="UZJ131" s="333"/>
      <c r="UZK131" s="333"/>
      <c r="UZL131" s="333"/>
      <c r="UZM131" s="333"/>
      <c r="UZN131" s="333"/>
      <c r="UZO131" s="333"/>
      <c r="UZP131" s="333"/>
      <c r="UZQ131" s="333"/>
      <c r="UZR131" s="333"/>
      <c r="UZS131" s="333"/>
      <c r="UZT131" s="333"/>
      <c r="UZU131" s="333"/>
      <c r="UZV131" s="333"/>
      <c r="UZW131" s="333"/>
      <c r="UZX131" s="333"/>
      <c r="UZY131" s="333"/>
      <c r="UZZ131" s="333"/>
      <c r="VAA131" s="333"/>
      <c r="VAB131" s="333"/>
      <c r="VAC131" s="333"/>
      <c r="VAD131" s="333"/>
      <c r="VAE131" s="333"/>
      <c r="VAF131" s="333"/>
      <c r="VAG131" s="333"/>
      <c r="VAH131" s="333"/>
      <c r="VAI131" s="333"/>
      <c r="VAJ131" s="333"/>
      <c r="VAK131" s="333"/>
      <c r="VAL131" s="333"/>
      <c r="VAM131" s="333"/>
      <c r="VAN131" s="333"/>
      <c r="VAO131" s="333"/>
      <c r="VAP131" s="333"/>
      <c r="VAQ131" s="333"/>
      <c r="VAR131" s="333"/>
      <c r="VAS131" s="333"/>
      <c r="VAT131" s="333"/>
      <c r="VAU131" s="333"/>
      <c r="VAV131" s="333"/>
      <c r="VAW131" s="333"/>
      <c r="VAX131" s="333"/>
      <c r="VAY131" s="333"/>
      <c r="VAZ131" s="333"/>
      <c r="VBA131" s="333"/>
      <c r="VBB131" s="333"/>
      <c r="VBC131" s="333"/>
      <c r="VBD131" s="333"/>
      <c r="VBE131" s="333"/>
      <c r="VBF131" s="333"/>
      <c r="VBG131" s="333"/>
      <c r="VBH131" s="333"/>
      <c r="VBI131" s="333"/>
      <c r="VBJ131" s="333"/>
      <c r="VBK131" s="333"/>
      <c r="VBL131" s="333"/>
      <c r="VBM131" s="333"/>
      <c r="VBN131" s="333"/>
      <c r="VBO131" s="333"/>
      <c r="VBP131" s="333"/>
      <c r="VBQ131" s="333"/>
      <c r="VBR131" s="333"/>
      <c r="VBS131" s="333"/>
      <c r="VBT131" s="333"/>
      <c r="VBU131" s="333"/>
      <c r="VBV131" s="333"/>
      <c r="VBW131" s="333"/>
      <c r="VBX131" s="333"/>
      <c r="VBY131" s="333"/>
      <c r="VBZ131" s="333"/>
      <c r="VCA131" s="333"/>
      <c r="VCB131" s="333"/>
      <c r="VCC131" s="333"/>
      <c r="VCD131" s="333"/>
      <c r="VCE131" s="333"/>
      <c r="VCF131" s="333"/>
      <c r="VCG131" s="333"/>
      <c r="VCH131" s="333"/>
      <c r="VCI131" s="333"/>
      <c r="VCJ131" s="333"/>
      <c r="VCK131" s="333"/>
      <c r="VCL131" s="333"/>
      <c r="VCM131" s="333"/>
      <c r="VCN131" s="333"/>
      <c r="VCO131" s="333"/>
      <c r="VCP131" s="333"/>
      <c r="VCQ131" s="333"/>
      <c r="VCR131" s="333"/>
      <c r="VCS131" s="333"/>
      <c r="VCT131" s="333"/>
      <c r="VCU131" s="333"/>
      <c r="VCV131" s="333"/>
      <c r="VCW131" s="333"/>
      <c r="VCX131" s="333"/>
      <c r="VCY131" s="333"/>
      <c r="VCZ131" s="333"/>
      <c r="VDA131" s="333"/>
      <c r="VDB131" s="333"/>
      <c r="VDC131" s="333"/>
      <c r="VDD131" s="333"/>
      <c r="VDE131" s="333"/>
      <c r="VDF131" s="333"/>
      <c r="VDG131" s="333"/>
      <c r="VDH131" s="333"/>
      <c r="VDI131" s="333"/>
      <c r="VDJ131" s="333"/>
      <c r="VDK131" s="333"/>
      <c r="VDL131" s="333"/>
      <c r="VDM131" s="333"/>
      <c r="VDN131" s="333"/>
      <c r="VDO131" s="333"/>
      <c r="VDP131" s="333"/>
      <c r="VDQ131" s="333"/>
      <c r="VDR131" s="333"/>
      <c r="VDS131" s="333"/>
      <c r="VDT131" s="333"/>
      <c r="VDU131" s="333"/>
      <c r="VDV131" s="333"/>
      <c r="VDW131" s="333"/>
      <c r="VDX131" s="333"/>
      <c r="VDY131" s="333"/>
      <c r="VDZ131" s="333"/>
      <c r="VEA131" s="333"/>
      <c r="VEB131" s="333"/>
      <c r="VEC131" s="333"/>
      <c r="VED131" s="333"/>
      <c r="VEE131" s="333"/>
      <c r="VEF131" s="333"/>
      <c r="VEG131" s="333"/>
      <c r="VEH131" s="333"/>
      <c r="VEI131" s="333"/>
      <c r="VEJ131" s="333"/>
      <c r="VEK131" s="333"/>
      <c r="VEL131" s="333"/>
      <c r="VEM131" s="333"/>
      <c r="VEN131" s="333"/>
      <c r="VEO131" s="333"/>
      <c r="VEP131" s="333"/>
      <c r="VEQ131" s="333"/>
      <c r="VER131" s="333"/>
      <c r="VES131" s="333"/>
      <c r="VET131" s="333"/>
      <c r="VEU131" s="333"/>
      <c r="VEV131" s="333"/>
      <c r="VEW131" s="333"/>
      <c r="VEX131" s="333"/>
      <c r="VEY131" s="333"/>
      <c r="VEZ131" s="333"/>
      <c r="VFA131" s="333"/>
      <c r="VFB131" s="333"/>
      <c r="VFC131" s="333"/>
      <c r="VFD131" s="333"/>
      <c r="VFE131" s="333"/>
      <c r="VFF131" s="333"/>
      <c r="VFG131" s="333"/>
      <c r="VFH131" s="333"/>
      <c r="VFI131" s="333"/>
      <c r="VFJ131" s="333"/>
      <c r="VFK131" s="333"/>
      <c r="VFL131" s="333"/>
      <c r="VFM131" s="333"/>
      <c r="VFN131" s="333"/>
      <c r="VFO131" s="333"/>
      <c r="VFP131" s="333"/>
      <c r="VFQ131" s="333"/>
      <c r="VFR131" s="333"/>
      <c r="VFS131" s="333"/>
      <c r="VFT131" s="333"/>
      <c r="VFU131" s="333"/>
      <c r="VFV131" s="333"/>
      <c r="VFW131" s="333"/>
      <c r="VFX131" s="333"/>
      <c r="VFY131" s="333"/>
      <c r="VFZ131" s="333"/>
      <c r="VGA131" s="333"/>
      <c r="VGB131" s="333"/>
      <c r="VGC131" s="333"/>
      <c r="VGD131" s="333"/>
      <c r="VGE131" s="333"/>
      <c r="VGF131" s="333"/>
      <c r="VGG131" s="333"/>
      <c r="VGH131" s="333"/>
      <c r="VGI131" s="333"/>
      <c r="VGJ131" s="333"/>
      <c r="VGK131" s="333"/>
      <c r="VGL131" s="333"/>
      <c r="VGM131" s="333"/>
      <c r="VGN131" s="333"/>
      <c r="VGO131" s="333"/>
      <c r="VGP131" s="333"/>
      <c r="VGQ131" s="333"/>
      <c r="VGR131" s="333"/>
      <c r="VGS131" s="333"/>
      <c r="VGT131" s="333"/>
      <c r="VGU131" s="333"/>
      <c r="VGV131" s="333"/>
      <c r="VGW131" s="333"/>
      <c r="VGX131" s="333"/>
      <c r="VGY131" s="333"/>
      <c r="VGZ131" s="333"/>
      <c r="VHA131" s="333"/>
      <c r="VHB131" s="333"/>
      <c r="VHC131" s="333"/>
      <c r="VHD131" s="333"/>
      <c r="VHE131" s="333"/>
      <c r="VHF131" s="333"/>
      <c r="VHG131" s="333"/>
      <c r="VHH131" s="333"/>
      <c r="VHI131" s="333"/>
      <c r="VHJ131" s="333"/>
      <c r="VHK131" s="333"/>
      <c r="VHL131" s="333"/>
      <c r="VHM131" s="333"/>
      <c r="VHN131" s="333"/>
      <c r="VHO131" s="333"/>
      <c r="VHP131" s="333"/>
      <c r="VHQ131" s="333"/>
      <c r="VHR131" s="333"/>
      <c r="VHS131" s="333"/>
      <c r="VHT131" s="333"/>
      <c r="VHU131" s="333"/>
      <c r="VHV131" s="333"/>
      <c r="VHW131" s="333"/>
      <c r="VHX131" s="333"/>
      <c r="VHY131" s="333"/>
      <c r="VHZ131" s="333"/>
      <c r="VIA131" s="333"/>
      <c r="VIB131" s="333"/>
      <c r="VIC131" s="333"/>
      <c r="VID131" s="333"/>
      <c r="VIE131" s="333"/>
      <c r="VIF131" s="333"/>
      <c r="VIG131" s="333"/>
      <c r="VIH131" s="333"/>
      <c r="VII131" s="333"/>
      <c r="VIJ131" s="333"/>
      <c r="VIK131" s="333"/>
      <c r="VIL131" s="333"/>
      <c r="VIM131" s="333"/>
      <c r="VIN131" s="333"/>
      <c r="VIO131" s="333"/>
      <c r="VIP131" s="333"/>
      <c r="VIQ131" s="333"/>
      <c r="VIR131" s="333"/>
      <c r="VIS131" s="333"/>
      <c r="VIT131" s="333"/>
      <c r="VIU131" s="333"/>
      <c r="VIV131" s="333"/>
      <c r="VIW131" s="333"/>
      <c r="VIX131" s="333"/>
      <c r="VIY131" s="333"/>
      <c r="VIZ131" s="333"/>
      <c r="VJA131" s="333"/>
      <c r="VJB131" s="333"/>
      <c r="VJC131" s="333"/>
      <c r="VJD131" s="333"/>
      <c r="VJE131" s="333"/>
      <c r="VJF131" s="333"/>
      <c r="VJG131" s="333"/>
      <c r="VJH131" s="333"/>
      <c r="VJI131" s="333"/>
      <c r="VJJ131" s="333"/>
      <c r="VJK131" s="333"/>
      <c r="VJL131" s="333"/>
      <c r="VJM131" s="333"/>
      <c r="VJN131" s="333"/>
      <c r="VJO131" s="333"/>
      <c r="VJP131" s="333"/>
      <c r="VJQ131" s="333"/>
      <c r="VJR131" s="333"/>
      <c r="VJS131" s="333"/>
      <c r="VJT131" s="333"/>
      <c r="VJU131" s="333"/>
      <c r="VJV131" s="333"/>
      <c r="VJW131" s="333"/>
      <c r="VJX131" s="333"/>
      <c r="VJY131" s="333"/>
      <c r="VJZ131" s="333"/>
      <c r="VKA131" s="333"/>
      <c r="VKB131" s="333"/>
      <c r="VKC131" s="333"/>
      <c r="VKD131" s="333"/>
      <c r="VKE131" s="333"/>
      <c r="VKF131" s="333"/>
      <c r="VKG131" s="333"/>
      <c r="VKH131" s="333"/>
      <c r="VKI131" s="333"/>
      <c r="VKJ131" s="333"/>
      <c r="VKK131" s="333"/>
      <c r="VKL131" s="333"/>
      <c r="VKM131" s="333"/>
      <c r="VKN131" s="333"/>
      <c r="VKO131" s="333"/>
      <c r="VKP131" s="333"/>
      <c r="VKQ131" s="333"/>
      <c r="VKR131" s="333"/>
      <c r="VKS131" s="333"/>
      <c r="VKT131" s="333"/>
      <c r="VKU131" s="333"/>
      <c r="VKV131" s="333"/>
      <c r="VKW131" s="333"/>
      <c r="VKX131" s="333"/>
      <c r="VKY131" s="333"/>
      <c r="VKZ131" s="333"/>
      <c r="VLA131" s="333"/>
      <c r="VLB131" s="333"/>
      <c r="VLC131" s="333"/>
      <c r="VLD131" s="333"/>
      <c r="VLE131" s="333"/>
      <c r="VLF131" s="333"/>
      <c r="VLG131" s="333"/>
      <c r="VLH131" s="333"/>
      <c r="VLI131" s="333"/>
      <c r="VLJ131" s="333"/>
      <c r="VLK131" s="333"/>
      <c r="VLL131" s="333"/>
      <c r="VLM131" s="333"/>
      <c r="VLN131" s="333"/>
      <c r="VLO131" s="333"/>
      <c r="VLP131" s="333"/>
      <c r="VLQ131" s="333"/>
      <c r="VLR131" s="333"/>
      <c r="VLS131" s="333"/>
      <c r="VLT131" s="333"/>
      <c r="VLU131" s="333"/>
      <c r="VLV131" s="333"/>
      <c r="VLW131" s="333"/>
      <c r="VLX131" s="333"/>
      <c r="VLY131" s="333"/>
      <c r="VLZ131" s="333"/>
      <c r="VMA131" s="333"/>
      <c r="VMB131" s="333"/>
      <c r="VMC131" s="333"/>
      <c r="VMD131" s="333"/>
      <c r="VME131" s="333"/>
      <c r="VMF131" s="333"/>
      <c r="VMG131" s="333"/>
      <c r="VMH131" s="333"/>
      <c r="VMI131" s="333"/>
      <c r="VMJ131" s="333"/>
      <c r="VMK131" s="333"/>
      <c r="VML131" s="333"/>
      <c r="VMM131" s="333"/>
      <c r="VMN131" s="333"/>
      <c r="VMO131" s="333"/>
      <c r="VMP131" s="333"/>
      <c r="VMQ131" s="333"/>
      <c r="VMR131" s="333"/>
      <c r="VMS131" s="333"/>
      <c r="VMT131" s="333"/>
      <c r="VMU131" s="333"/>
      <c r="VMV131" s="333"/>
      <c r="VMW131" s="333"/>
      <c r="VMX131" s="333"/>
      <c r="VMY131" s="333"/>
      <c r="VMZ131" s="333"/>
      <c r="VNA131" s="333"/>
      <c r="VNB131" s="333"/>
      <c r="VNC131" s="333"/>
      <c r="VND131" s="333"/>
      <c r="VNE131" s="333"/>
      <c r="VNF131" s="333"/>
      <c r="VNG131" s="333"/>
      <c r="VNH131" s="333"/>
      <c r="VNI131" s="333"/>
      <c r="VNJ131" s="333"/>
      <c r="VNK131" s="333"/>
      <c r="VNL131" s="333"/>
      <c r="VNM131" s="333"/>
      <c r="VNN131" s="333"/>
      <c r="VNO131" s="333"/>
      <c r="VNP131" s="333"/>
      <c r="VNQ131" s="333"/>
      <c r="VNR131" s="333"/>
      <c r="VNS131" s="333"/>
      <c r="VNT131" s="333"/>
      <c r="VNU131" s="333"/>
      <c r="VNV131" s="333"/>
      <c r="VNW131" s="333"/>
      <c r="VNX131" s="333"/>
      <c r="VNY131" s="333"/>
      <c r="VNZ131" s="333"/>
      <c r="VOA131" s="333"/>
      <c r="VOB131" s="333"/>
      <c r="VOC131" s="333"/>
      <c r="VOD131" s="333"/>
      <c r="VOE131" s="333"/>
      <c r="VOF131" s="333"/>
      <c r="VOG131" s="333"/>
      <c r="VOH131" s="333"/>
      <c r="VOI131" s="333"/>
      <c r="VOJ131" s="333"/>
      <c r="VOK131" s="333"/>
      <c r="VOL131" s="333"/>
      <c r="VOM131" s="333"/>
      <c r="VON131" s="333"/>
      <c r="VOO131" s="333"/>
      <c r="VOP131" s="333"/>
      <c r="VOQ131" s="333"/>
      <c r="VOR131" s="333"/>
      <c r="VOS131" s="333"/>
      <c r="VOT131" s="333"/>
      <c r="VOU131" s="333"/>
      <c r="VOV131" s="333"/>
      <c r="VOW131" s="333"/>
      <c r="VOX131" s="333"/>
      <c r="VOY131" s="333"/>
      <c r="VOZ131" s="333"/>
      <c r="VPA131" s="333"/>
      <c r="VPB131" s="333"/>
      <c r="VPC131" s="333"/>
      <c r="VPD131" s="333"/>
      <c r="VPE131" s="333"/>
      <c r="VPF131" s="333"/>
      <c r="VPG131" s="333"/>
      <c r="VPH131" s="333"/>
      <c r="VPI131" s="333"/>
      <c r="VPJ131" s="333"/>
      <c r="VPK131" s="333"/>
      <c r="VPL131" s="333"/>
      <c r="VPM131" s="333"/>
      <c r="VPN131" s="333"/>
      <c r="VPO131" s="333"/>
      <c r="VPP131" s="333"/>
      <c r="VPQ131" s="333"/>
      <c r="VPR131" s="333"/>
      <c r="VPS131" s="333"/>
      <c r="VPT131" s="333"/>
      <c r="VPU131" s="333"/>
      <c r="VPV131" s="333"/>
      <c r="VPW131" s="333"/>
      <c r="VPX131" s="333"/>
      <c r="VPY131" s="333"/>
      <c r="VPZ131" s="333"/>
      <c r="VQA131" s="333"/>
      <c r="VQB131" s="333"/>
      <c r="VQC131" s="333"/>
      <c r="VQD131" s="333"/>
      <c r="VQE131" s="333"/>
      <c r="VQF131" s="333"/>
      <c r="VQG131" s="333"/>
      <c r="VQH131" s="333"/>
      <c r="VQI131" s="333"/>
      <c r="VQJ131" s="333"/>
      <c r="VQK131" s="333"/>
      <c r="VQL131" s="333"/>
      <c r="VQM131" s="333"/>
      <c r="VQN131" s="333"/>
      <c r="VQO131" s="333"/>
      <c r="VQP131" s="333"/>
      <c r="VQQ131" s="333"/>
      <c r="VQR131" s="333"/>
      <c r="VQS131" s="333"/>
      <c r="VQT131" s="333"/>
      <c r="VQU131" s="333"/>
      <c r="VQV131" s="333"/>
      <c r="VQW131" s="333"/>
      <c r="VQX131" s="333"/>
      <c r="VQY131" s="333"/>
      <c r="VQZ131" s="333"/>
      <c r="VRA131" s="333"/>
      <c r="VRB131" s="333"/>
      <c r="VRC131" s="333"/>
      <c r="VRD131" s="333"/>
      <c r="VRE131" s="333"/>
      <c r="VRF131" s="333"/>
      <c r="VRG131" s="333"/>
      <c r="VRH131" s="333"/>
      <c r="VRI131" s="333"/>
      <c r="VRJ131" s="333"/>
      <c r="VRK131" s="333"/>
      <c r="VRL131" s="333"/>
      <c r="VRM131" s="333"/>
      <c r="VRN131" s="333"/>
      <c r="VRO131" s="333"/>
      <c r="VRP131" s="333"/>
      <c r="VRQ131" s="333"/>
      <c r="VRR131" s="333"/>
      <c r="VRS131" s="333"/>
      <c r="VRT131" s="333"/>
      <c r="VRU131" s="333"/>
      <c r="VRV131" s="333"/>
      <c r="VRW131" s="333"/>
      <c r="VRX131" s="333"/>
      <c r="VRY131" s="333"/>
      <c r="VRZ131" s="333"/>
      <c r="VSA131" s="333"/>
      <c r="VSB131" s="333"/>
      <c r="VSC131" s="333"/>
      <c r="VSD131" s="333"/>
      <c r="VSE131" s="333"/>
      <c r="VSF131" s="333"/>
      <c r="VSG131" s="333"/>
      <c r="VSH131" s="333"/>
      <c r="VSI131" s="333"/>
      <c r="VSJ131" s="333"/>
      <c r="VSK131" s="333"/>
      <c r="VSL131" s="333"/>
      <c r="VSM131" s="333"/>
      <c r="VSN131" s="333"/>
      <c r="VSO131" s="333"/>
      <c r="VSP131" s="333"/>
      <c r="VSQ131" s="333"/>
      <c r="VSR131" s="333"/>
      <c r="VSS131" s="333"/>
      <c r="VST131" s="333"/>
      <c r="VSU131" s="333"/>
      <c r="VSV131" s="333"/>
      <c r="VSW131" s="333"/>
      <c r="VSX131" s="333"/>
      <c r="VSY131" s="333"/>
      <c r="VSZ131" s="333"/>
      <c r="VTA131" s="333"/>
      <c r="VTB131" s="333"/>
      <c r="VTC131" s="333"/>
      <c r="VTD131" s="333"/>
      <c r="VTE131" s="333"/>
      <c r="VTF131" s="333"/>
      <c r="VTG131" s="333"/>
      <c r="VTH131" s="333"/>
      <c r="VTI131" s="333"/>
      <c r="VTJ131" s="333"/>
      <c r="VTK131" s="333"/>
      <c r="VTL131" s="333"/>
      <c r="VTM131" s="333"/>
      <c r="VTN131" s="333"/>
      <c r="VTO131" s="333"/>
      <c r="VTP131" s="333"/>
      <c r="VTQ131" s="333"/>
      <c r="VTR131" s="333"/>
      <c r="VTS131" s="333"/>
      <c r="VTT131" s="333"/>
      <c r="VTU131" s="333"/>
      <c r="VTV131" s="333"/>
      <c r="VTW131" s="333"/>
      <c r="VTX131" s="333"/>
      <c r="VTY131" s="333"/>
      <c r="VTZ131" s="333"/>
      <c r="VUA131" s="333"/>
      <c r="VUB131" s="333"/>
      <c r="VUC131" s="333"/>
      <c r="VUD131" s="333"/>
      <c r="VUE131" s="333"/>
      <c r="VUF131" s="333"/>
      <c r="VUG131" s="333"/>
      <c r="VUH131" s="333"/>
      <c r="VUI131" s="333"/>
      <c r="VUJ131" s="333"/>
      <c r="VUK131" s="333"/>
      <c r="VUL131" s="333"/>
      <c r="VUM131" s="333"/>
      <c r="VUN131" s="333"/>
      <c r="VUO131" s="333"/>
      <c r="VUP131" s="333"/>
      <c r="VUQ131" s="333"/>
      <c r="VUR131" s="333"/>
      <c r="VUS131" s="333"/>
      <c r="VUT131" s="333"/>
      <c r="VUU131" s="333"/>
      <c r="VUV131" s="333"/>
      <c r="VUW131" s="333"/>
      <c r="VUX131" s="333"/>
      <c r="VUY131" s="333"/>
      <c r="VUZ131" s="333"/>
      <c r="VVA131" s="333"/>
      <c r="VVB131" s="333"/>
      <c r="VVC131" s="333"/>
      <c r="VVD131" s="333"/>
      <c r="VVE131" s="333"/>
      <c r="VVF131" s="333"/>
      <c r="VVG131" s="333"/>
      <c r="VVH131" s="333"/>
      <c r="VVI131" s="333"/>
      <c r="VVJ131" s="333"/>
      <c r="VVK131" s="333"/>
      <c r="VVL131" s="333"/>
      <c r="VVM131" s="333"/>
      <c r="VVN131" s="333"/>
      <c r="VVO131" s="333"/>
      <c r="VVP131" s="333"/>
      <c r="VVQ131" s="333"/>
      <c r="VVR131" s="333"/>
      <c r="VVS131" s="333"/>
      <c r="VVT131" s="333"/>
      <c r="VVU131" s="333"/>
      <c r="VVV131" s="333"/>
      <c r="VVW131" s="333"/>
      <c r="VVX131" s="333"/>
      <c r="VVY131" s="333"/>
      <c r="VVZ131" s="333"/>
      <c r="VWA131" s="333"/>
      <c r="VWB131" s="333"/>
      <c r="VWC131" s="333"/>
      <c r="VWD131" s="333"/>
      <c r="VWE131" s="333"/>
      <c r="VWF131" s="333"/>
      <c r="VWG131" s="333"/>
      <c r="VWH131" s="333"/>
      <c r="VWI131" s="333"/>
      <c r="VWJ131" s="333"/>
      <c r="VWK131" s="333"/>
      <c r="VWL131" s="333"/>
      <c r="VWM131" s="333"/>
      <c r="VWN131" s="333"/>
      <c r="VWO131" s="333"/>
      <c r="VWP131" s="333"/>
      <c r="VWQ131" s="333"/>
      <c r="VWR131" s="333"/>
      <c r="VWS131" s="333"/>
      <c r="VWT131" s="333"/>
      <c r="VWU131" s="333"/>
      <c r="VWV131" s="333"/>
      <c r="VWW131" s="333"/>
      <c r="VWX131" s="333"/>
      <c r="VWY131" s="333"/>
      <c r="VWZ131" s="333"/>
      <c r="VXA131" s="333"/>
      <c r="VXB131" s="333"/>
      <c r="VXC131" s="333"/>
      <c r="VXD131" s="333"/>
      <c r="VXE131" s="333"/>
      <c r="VXF131" s="333"/>
      <c r="VXG131" s="333"/>
      <c r="VXH131" s="333"/>
      <c r="VXI131" s="333"/>
      <c r="VXJ131" s="333"/>
      <c r="VXK131" s="333"/>
      <c r="VXL131" s="333"/>
      <c r="VXM131" s="333"/>
      <c r="VXN131" s="333"/>
      <c r="VXO131" s="333"/>
      <c r="VXP131" s="333"/>
      <c r="VXQ131" s="333"/>
      <c r="VXR131" s="333"/>
      <c r="VXS131" s="333"/>
      <c r="VXT131" s="333"/>
      <c r="VXU131" s="333"/>
      <c r="VXV131" s="333"/>
      <c r="VXW131" s="333"/>
      <c r="VXX131" s="333"/>
      <c r="VXY131" s="333"/>
      <c r="VXZ131" s="333"/>
      <c r="VYA131" s="333"/>
      <c r="VYB131" s="333"/>
      <c r="VYC131" s="333"/>
      <c r="VYD131" s="333"/>
      <c r="VYE131" s="333"/>
      <c r="VYF131" s="333"/>
      <c r="VYG131" s="333"/>
      <c r="VYH131" s="333"/>
      <c r="VYI131" s="333"/>
      <c r="VYJ131" s="333"/>
      <c r="VYK131" s="333"/>
      <c r="VYL131" s="333"/>
      <c r="VYM131" s="333"/>
      <c r="VYN131" s="333"/>
      <c r="VYO131" s="333"/>
      <c r="VYP131" s="333"/>
      <c r="VYQ131" s="333"/>
      <c r="VYR131" s="333"/>
      <c r="VYS131" s="333"/>
      <c r="VYT131" s="333"/>
      <c r="VYU131" s="333"/>
      <c r="VYV131" s="333"/>
      <c r="VYW131" s="333"/>
      <c r="VYX131" s="333"/>
      <c r="VYY131" s="333"/>
      <c r="VYZ131" s="333"/>
      <c r="VZA131" s="333"/>
      <c r="VZB131" s="333"/>
      <c r="VZC131" s="333"/>
      <c r="VZD131" s="333"/>
      <c r="VZE131" s="333"/>
      <c r="VZF131" s="333"/>
      <c r="VZG131" s="333"/>
      <c r="VZH131" s="333"/>
      <c r="VZI131" s="333"/>
      <c r="VZJ131" s="333"/>
      <c r="VZK131" s="333"/>
      <c r="VZL131" s="333"/>
      <c r="VZM131" s="333"/>
      <c r="VZN131" s="333"/>
      <c r="VZO131" s="333"/>
      <c r="VZP131" s="333"/>
      <c r="VZQ131" s="333"/>
      <c r="VZR131" s="333"/>
      <c r="VZS131" s="333"/>
      <c r="VZT131" s="333"/>
      <c r="VZU131" s="333"/>
      <c r="VZV131" s="333"/>
      <c r="VZW131" s="333"/>
      <c r="VZX131" s="333"/>
      <c r="VZY131" s="333"/>
      <c r="VZZ131" s="333"/>
      <c r="WAA131" s="333"/>
      <c r="WAB131" s="333"/>
      <c r="WAC131" s="333"/>
      <c r="WAD131" s="333"/>
      <c r="WAE131" s="333"/>
      <c r="WAF131" s="333"/>
      <c r="WAG131" s="333"/>
      <c r="WAH131" s="333"/>
      <c r="WAI131" s="333"/>
      <c r="WAJ131" s="333"/>
      <c r="WAK131" s="333"/>
      <c r="WAL131" s="333"/>
      <c r="WAM131" s="333"/>
      <c r="WAN131" s="333"/>
      <c r="WAO131" s="333"/>
      <c r="WAP131" s="333"/>
      <c r="WAQ131" s="333"/>
      <c r="WAR131" s="333"/>
      <c r="WAS131" s="333"/>
      <c r="WAT131" s="333"/>
      <c r="WAU131" s="333"/>
      <c r="WAV131" s="333"/>
      <c r="WAW131" s="333"/>
      <c r="WAX131" s="333"/>
      <c r="WAY131" s="333"/>
      <c r="WAZ131" s="333"/>
      <c r="WBA131" s="333"/>
      <c r="WBB131" s="333"/>
      <c r="WBC131" s="333"/>
      <c r="WBD131" s="333"/>
      <c r="WBE131" s="333"/>
      <c r="WBF131" s="333"/>
      <c r="WBG131" s="333"/>
      <c r="WBH131" s="333"/>
      <c r="WBI131" s="333"/>
      <c r="WBJ131" s="333"/>
      <c r="WBK131" s="333"/>
      <c r="WBL131" s="333"/>
      <c r="WBM131" s="333"/>
      <c r="WBN131" s="333"/>
      <c r="WBO131" s="333"/>
      <c r="WBP131" s="333"/>
      <c r="WBQ131" s="333"/>
      <c r="WBR131" s="333"/>
      <c r="WBS131" s="333"/>
      <c r="WBT131" s="333"/>
      <c r="WBU131" s="333"/>
      <c r="WBV131" s="333"/>
      <c r="WBW131" s="333"/>
      <c r="WBX131" s="333"/>
      <c r="WBY131" s="333"/>
      <c r="WBZ131" s="333"/>
      <c r="WCA131" s="333"/>
      <c r="WCB131" s="333"/>
      <c r="WCC131" s="333"/>
      <c r="WCD131" s="333"/>
      <c r="WCE131" s="333"/>
      <c r="WCF131" s="333"/>
      <c r="WCG131" s="333"/>
      <c r="WCH131" s="333"/>
      <c r="WCI131" s="333"/>
      <c r="WCJ131" s="333"/>
      <c r="WCK131" s="333"/>
      <c r="WCL131" s="333"/>
      <c r="WCM131" s="333"/>
      <c r="WCN131" s="333"/>
      <c r="WCO131" s="333"/>
      <c r="WCP131" s="333"/>
      <c r="WCQ131" s="333"/>
      <c r="WCR131" s="333"/>
      <c r="WCS131" s="333"/>
      <c r="WCT131" s="333"/>
      <c r="WCU131" s="333"/>
      <c r="WCV131" s="333"/>
      <c r="WCW131" s="333"/>
      <c r="WCX131" s="333"/>
      <c r="WCY131" s="333"/>
      <c r="WCZ131" s="333"/>
      <c r="WDA131" s="333"/>
      <c r="WDB131" s="333"/>
      <c r="WDC131" s="333"/>
      <c r="WDD131" s="333"/>
      <c r="WDE131" s="333"/>
      <c r="WDF131" s="333"/>
      <c r="WDG131" s="333"/>
      <c r="WDH131" s="333"/>
      <c r="WDI131" s="333"/>
      <c r="WDJ131" s="333"/>
      <c r="WDK131" s="333"/>
      <c r="WDL131" s="333"/>
      <c r="WDM131" s="333"/>
      <c r="WDN131" s="333"/>
      <c r="WDO131" s="333"/>
      <c r="WDP131" s="333"/>
      <c r="WDQ131" s="333"/>
      <c r="WDR131" s="333"/>
      <c r="WDS131" s="333"/>
      <c r="WDT131" s="333"/>
      <c r="WDU131" s="333"/>
      <c r="WDV131" s="333"/>
      <c r="WDW131" s="333"/>
      <c r="WDX131" s="333"/>
      <c r="WDY131" s="333"/>
      <c r="WDZ131" s="333"/>
      <c r="WEA131" s="333"/>
      <c r="WEB131" s="333"/>
      <c r="WEC131" s="333"/>
      <c r="WED131" s="333"/>
      <c r="WEE131" s="333"/>
      <c r="WEF131" s="333"/>
      <c r="WEG131" s="333"/>
      <c r="WEH131" s="333"/>
      <c r="WEI131" s="333"/>
      <c r="WEJ131" s="333"/>
      <c r="WEK131" s="333"/>
      <c r="WEL131" s="333"/>
      <c r="WEM131" s="333"/>
      <c r="WEN131" s="333"/>
      <c r="WEO131" s="333"/>
      <c r="WEP131" s="333"/>
      <c r="WEQ131" s="333"/>
      <c r="WER131" s="333"/>
      <c r="WES131" s="333"/>
      <c r="WET131" s="333"/>
      <c r="WEU131" s="333"/>
      <c r="WEV131" s="333"/>
      <c r="WEW131" s="333"/>
      <c r="WEX131" s="333"/>
      <c r="WEY131" s="333"/>
      <c r="WEZ131" s="333"/>
      <c r="WFA131" s="333"/>
      <c r="WFB131" s="333"/>
      <c r="WFC131" s="333"/>
      <c r="WFD131" s="333"/>
      <c r="WFE131" s="333"/>
      <c r="WFF131" s="333"/>
      <c r="WFG131" s="333"/>
      <c r="WFH131" s="333"/>
      <c r="WFI131" s="333"/>
      <c r="WFJ131" s="333"/>
      <c r="WFK131" s="333"/>
      <c r="WFL131" s="333"/>
      <c r="WFM131" s="333"/>
      <c r="WFN131" s="333"/>
      <c r="WFO131" s="333"/>
      <c r="WFP131" s="333"/>
      <c r="WFQ131" s="333"/>
      <c r="WFR131" s="333"/>
      <c r="WFS131" s="333"/>
      <c r="WFT131" s="333"/>
      <c r="WFU131" s="333"/>
      <c r="WFV131" s="333"/>
      <c r="WFW131" s="333"/>
      <c r="WFX131" s="333"/>
      <c r="WFY131" s="333"/>
      <c r="WFZ131" s="333"/>
      <c r="WGA131" s="333"/>
      <c r="WGB131" s="333"/>
      <c r="WGC131" s="333"/>
      <c r="WGD131" s="333"/>
      <c r="WGE131" s="333"/>
      <c r="WGF131" s="333"/>
      <c r="WGG131" s="333"/>
      <c r="WGH131" s="333"/>
      <c r="WGI131" s="333"/>
      <c r="WGJ131" s="333"/>
      <c r="WGK131" s="333"/>
      <c r="WGL131" s="333"/>
      <c r="WGM131" s="333"/>
      <c r="WGN131" s="333"/>
      <c r="WGO131" s="333"/>
      <c r="WGP131" s="333"/>
      <c r="WGQ131" s="333"/>
      <c r="WGR131" s="333"/>
      <c r="WGS131" s="333"/>
      <c r="WGT131" s="333"/>
      <c r="WGU131" s="333"/>
      <c r="WGV131" s="333"/>
      <c r="WGW131" s="333"/>
      <c r="WGX131" s="333"/>
      <c r="WGY131" s="333"/>
      <c r="WGZ131" s="333"/>
      <c r="WHA131" s="333"/>
      <c r="WHB131" s="333"/>
      <c r="WHC131" s="333"/>
      <c r="WHD131" s="333"/>
      <c r="WHE131" s="333"/>
      <c r="WHF131" s="333"/>
      <c r="WHG131" s="333"/>
      <c r="WHH131" s="333"/>
      <c r="WHI131" s="333"/>
      <c r="WHJ131" s="333"/>
      <c r="WHK131" s="333"/>
      <c r="WHL131" s="333"/>
      <c r="WHM131" s="333"/>
      <c r="WHN131" s="333"/>
      <c r="WHO131" s="333"/>
      <c r="WHP131" s="333"/>
      <c r="WHQ131" s="333"/>
      <c r="WHR131" s="333"/>
      <c r="WHS131" s="333"/>
      <c r="WHT131" s="333"/>
      <c r="WHU131" s="333"/>
      <c r="WHV131" s="333"/>
      <c r="WHW131" s="333"/>
      <c r="WHX131" s="333"/>
      <c r="WHY131" s="333"/>
      <c r="WHZ131" s="333"/>
      <c r="WIA131" s="333"/>
      <c r="WIB131" s="333"/>
      <c r="WIC131" s="333"/>
      <c r="WID131" s="333"/>
      <c r="WIE131" s="333"/>
      <c r="WIF131" s="333"/>
      <c r="WIG131" s="333"/>
      <c r="WIH131" s="333"/>
      <c r="WII131" s="333"/>
      <c r="WIJ131" s="333"/>
      <c r="WIK131" s="333"/>
      <c r="WIL131" s="333"/>
      <c r="WIM131" s="333"/>
      <c r="WIN131" s="333"/>
      <c r="WIO131" s="333"/>
      <c r="WIP131" s="333"/>
      <c r="WIQ131" s="333"/>
      <c r="WIR131" s="333"/>
      <c r="WIS131" s="333"/>
      <c r="WIT131" s="333"/>
      <c r="WIU131" s="333"/>
      <c r="WIV131" s="333"/>
      <c r="WIW131" s="333"/>
      <c r="WIX131" s="333"/>
      <c r="WIY131" s="333"/>
      <c r="WIZ131" s="333"/>
      <c r="WJA131" s="333"/>
      <c r="WJB131" s="333"/>
      <c r="WJC131" s="333"/>
      <c r="WJD131" s="333"/>
      <c r="WJE131" s="333"/>
      <c r="WJF131" s="333"/>
      <c r="WJG131" s="333"/>
      <c r="WJH131" s="333"/>
      <c r="WJI131" s="333"/>
      <c r="WJJ131" s="333"/>
      <c r="WJK131" s="333"/>
      <c r="WJL131" s="333"/>
      <c r="WJM131" s="333"/>
      <c r="WJN131" s="333"/>
      <c r="WJO131" s="333"/>
      <c r="WJP131" s="333"/>
      <c r="WJQ131" s="333"/>
      <c r="WJR131" s="333"/>
      <c r="WJS131" s="333"/>
      <c r="WJT131" s="333"/>
      <c r="WJU131" s="333"/>
      <c r="WJV131" s="333"/>
      <c r="WJW131" s="333"/>
      <c r="WJX131" s="333"/>
      <c r="WJY131" s="333"/>
      <c r="WJZ131" s="333"/>
      <c r="WKA131" s="333"/>
      <c r="WKB131" s="333"/>
      <c r="WKC131" s="333"/>
      <c r="WKD131" s="333"/>
      <c r="WKE131" s="333"/>
      <c r="WKF131" s="333"/>
      <c r="WKG131" s="333"/>
      <c r="WKH131" s="333"/>
      <c r="WKI131" s="333"/>
      <c r="WKJ131" s="333"/>
      <c r="WKK131" s="333"/>
      <c r="WKL131" s="333"/>
      <c r="WKM131" s="333"/>
      <c r="WKN131" s="333"/>
      <c r="WKO131" s="333"/>
      <c r="WKP131" s="333"/>
      <c r="WKQ131" s="333"/>
      <c r="WKR131" s="333"/>
      <c r="WKS131" s="333"/>
      <c r="WKT131" s="333"/>
      <c r="WKU131" s="333"/>
      <c r="WKV131" s="333"/>
      <c r="WKW131" s="333"/>
      <c r="WKX131" s="333"/>
      <c r="WKY131" s="333"/>
      <c r="WKZ131" s="333"/>
      <c r="WLA131" s="333"/>
      <c r="WLB131" s="333"/>
      <c r="WLC131" s="333"/>
      <c r="WLD131" s="333"/>
      <c r="WLE131" s="333"/>
      <c r="WLF131" s="333"/>
      <c r="WLG131" s="333"/>
      <c r="WLH131" s="333"/>
      <c r="WLI131" s="333"/>
      <c r="WLJ131" s="333"/>
      <c r="WLK131" s="333"/>
      <c r="WLL131" s="333"/>
      <c r="WLM131" s="333"/>
      <c r="WLN131" s="333"/>
      <c r="WLO131" s="333"/>
      <c r="WLP131" s="333"/>
      <c r="WLQ131" s="333"/>
      <c r="WLR131" s="333"/>
      <c r="WLS131" s="333"/>
      <c r="WLT131" s="333"/>
      <c r="WLU131" s="333"/>
      <c r="WLV131" s="333"/>
      <c r="WLW131" s="333"/>
      <c r="WLX131" s="333"/>
      <c r="WLY131" s="333"/>
      <c r="WLZ131" s="333"/>
      <c r="WMA131" s="333"/>
      <c r="WMB131" s="333"/>
      <c r="WMC131" s="333"/>
      <c r="WMD131" s="333"/>
      <c r="WME131" s="333"/>
      <c r="WMF131" s="333"/>
      <c r="WMG131" s="333"/>
      <c r="WMH131" s="333"/>
      <c r="WMI131" s="333"/>
      <c r="WMJ131" s="333"/>
      <c r="WMK131" s="333"/>
      <c r="WML131" s="333"/>
      <c r="WMM131" s="333"/>
      <c r="WMN131" s="333"/>
      <c r="WMO131" s="333"/>
      <c r="WMP131" s="333"/>
      <c r="WMQ131" s="333"/>
      <c r="WMR131" s="333"/>
      <c r="WMS131" s="333"/>
      <c r="WMT131" s="333"/>
      <c r="WMU131" s="333"/>
      <c r="WMV131" s="333"/>
      <c r="WMW131" s="333"/>
      <c r="WMX131" s="333"/>
      <c r="WMY131" s="333"/>
      <c r="WMZ131" s="333"/>
      <c r="WNA131" s="333"/>
      <c r="WNB131" s="333"/>
      <c r="WNC131" s="333"/>
      <c r="WND131" s="333"/>
      <c r="WNE131" s="333"/>
      <c r="WNF131" s="333"/>
      <c r="WNG131" s="333"/>
      <c r="WNH131" s="333"/>
      <c r="WNI131" s="333"/>
      <c r="WNJ131" s="333"/>
      <c r="WNK131" s="333"/>
      <c r="WNL131" s="333"/>
      <c r="WNM131" s="333"/>
      <c r="WNN131" s="333"/>
      <c r="WNO131" s="333"/>
      <c r="WNP131" s="333"/>
      <c r="WNQ131" s="333"/>
      <c r="WNR131" s="333"/>
      <c r="WNS131" s="333"/>
      <c r="WNT131" s="333"/>
      <c r="WNU131" s="333"/>
      <c r="WNV131" s="333"/>
      <c r="WNW131" s="333"/>
      <c r="WNX131" s="333"/>
      <c r="WNY131" s="333"/>
      <c r="WNZ131" s="333"/>
      <c r="WOA131" s="333"/>
      <c r="WOB131" s="333"/>
      <c r="WOC131" s="333"/>
      <c r="WOD131" s="333"/>
      <c r="WOE131" s="333"/>
      <c r="WOF131" s="333"/>
      <c r="WOG131" s="333"/>
      <c r="WOH131" s="333"/>
      <c r="WOI131" s="333"/>
      <c r="WOJ131" s="333"/>
      <c r="WOK131" s="333"/>
      <c r="WOL131" s="333"/>
      <c r="WOM131" s="333"/>
      <c r="WON131" s="333"/>
      <c r="WOO131" s="333"/>
      <c r="WOP131" s="333"/>
      <c r="WOQ131" s="333"/>
      <c r="WOR131" s="333"/>
      <c r="WOS131" s="333"/>
      <c r="WOT131" s="333"/>
      <c r="WOU131" s="333"/>
      <c r="WOV131" s="333"/>
      <c r="WOW131" s="333"/>
      <c r="WOX131" s="333"/>
      <c r="WOY131" s="333"/>
      <c r="WOZ131" s="333"/>
      <c r="WPA131" s="333"/>
      <c r="WPB131" s="333"/>
      <c r="WPC131" s="333"/>
      <c r="WPD131" s="333"/>
      <c r="WPE131" s="333"/>
      <c r="WPF131" s="333"/>
      <c r="WPG131" s="333"/>
      <c r="WPH131" s="333"/>
      <c r="WPI131" s="333"/>
      <c r="WPJ131" s="333"/>
      <c r="WPK131" s="333"/>
      <c r="WPL131" s="333"/>
      <c r="WPM131" s="333"/>
      <c r="WPN131" s="333"/>
      <c r="WPO131" s="333"/>
      <c r="WPP131" s="333"/>
      <c r="WPQ131" s="333"/>
      <c r="WPR131" s="333"/>
      <c r="WPS131" s="333"/>
      <c r="WPT131" s="333"/>
      <c r="WPU131" s="333"/>
      <c r="WPV131" s="333"/>
      <c r="WPW131" s="333"/>
      <c r="WPX131" s="333"/>
      <c r="WPY131" s="333"/>
      <c r="WPZ131" s="333"/>
      <c r="WQA131" s="333"/>
      <c r="WQB131" s="333"/>
      <c r="WQC131" s="333"/>
      <c r="WQD131" s="333"/>
      <c r="WQE131" s="333"/>
      <c r="WQF131" s="333"/>
      <c r="WQG131" s="333"/>
      <c r="WQH131" s="333"/>
      <c r="WQI131" s="333"/>
      <c r="WQJ131" s="333"/>
      <c r="WQK131" s="333"/>
      <c r="WQL131" s="333"/>
      <c r="WQM131" s="333"/>
      <c r="WQN131" s="333"/>
      <c r="WQO131" s="333"/>
      <c r="WQP131" s="333"/>
      <c r="WQQ131" s="333"/>
      <c r="WQR131" s="333"/>
      <c r="WQS131" s="333"/>
      <c r="WQT131" s="333"/>
      <c r="WQU131" s="333"/>
      <c r="WQV131" s="333"/>
      <c r="WQW131" s="333"/>
      <c r="WQX131" s="333"/>
      <c r="WQY131" s="333"/>
      <c r="WQZ131" s="333"/>
      <c r="WRA131" s="333"/>
      <c r="WRB131" s="333"/>
      <c r="WRC131" s="333"/>
      <c r="WRD131" s="333"/>
      <c r="WRE131" s="333"/>
      <c r="WRF131" s="333"/>
      <c r="WRG131" s="333"/>
      <c r="WRH131" s="333"/>
      <c r="WRI131" s="333"/>
      <c r="WRJ131" s="333"/>
      <c r="WRK131" s="333"/>
      <c r="WRL131" s="333"/>
      <c r="WRM131" s="333"/>
      <c r="WRN131" s="333"/>
      <c r="WRO131" s="333"/>
      <c r="WRP131" s="333"/>
      <c r="WRQ131" s="333"/>
      <c r="WRR131" s="333"/>
      <c r="WRS131" s="333"/>
      <c r="WRT131" s="333"/>
      <c r="WRU131" s="333"/>
      <c r="WRV131" s="333"/>
      <c r="WRW131" s="333"/>
      <c r="WRX131" s="333"/>
      <c r="WRY131" s="333"/>
      <c r="WRZ131" s="333"/>
      <c r="WSA131" s="333"/>
      <c r="WSB131" s="333"/>
      <c r="WSC131" s="333"/>
      <c r="WSD131" s="333"/>
      <c r="WSE131" s="333"/>
      <c r="WSF131" s="333"/>
      <c r="WSG131" s="333"/>
      <c r="WSH131" s="333"/>
      <c r="WSI131" s="333"/>
      <c r="WSJ131" s="333"/>
      <c r="WSK131" s="333"/>
      <c r="WSL131" s="333"/>
      <c r="WSM131" s="333"/>
      <c r="WSN131" s="333"/>
      <c r="WSO131" s="333"/>
      <c r="WSP131" s="333"/>
      <c r="WSQ131" s="333"/>
      <c r="WSR131" s="333"/>
      <c r="WSS131" s="333"/>
      <c r="WST131" s="333"/>
      <c r="WSU131" s="333"/>
      <c r="WSV131" s="333"/>
      <c r="WSW131" s="333"/>
      <c r="WSX131" s="333"/>
      <c r="WSY131" s="333"/>
      <c r="WSZ131" s="333"/>
      <c r="WTA131" s="333"/>
      <c r="WTB131" s="333"/>
      <c r="WTC131" s="333"/>
      <c r="WTD131" s="333"/>
      <c r="WTE131" s="333"/>
      <c r="WTF131" s="333"/>
      <c r="WTG131" s="333"/>
      <c r="WTH131" s="333"/>
      <c r="WTI131" s="333"/>
      <c r="WTJ131" s="333"/>
      <c r="WTK131" s="333"/>
      <c r="WTL131" s="333"/>
      <c r="WTM131" s="333"/>
      <c r="WTN131" s="333"/>
      <c r="WTO131" s="333"/>
      <c r="WTP131" s="333"/>
      <c r="WTQ131" s="333"/>
      <c r="WTR131" s="333"/>
      <c r="WTS131" s="333"/>
      <c r="WTT131" s="333"/>
      <c r="WTU131" s="333"/>
      <c r="WTV131" s="333"/>
      <c r="WTW131" s="333"/>
      <c r="WTX131" s="333"/>
      <c r="WTY131" s="333"/>
      <c r="WTZ131" s="333"/>
      <c r="WUA131" s="333"/>
      <c r="WUB131" s="333"/>
      <c r="WUC131" s="333"/>
      <c r="WUD131" s="333"/>
      <c r="WUE131" s="333"/>
      <c r="WUF131" s="333"/>
      <c r="WUG131" s="333"/>
      <c r="WUH131" s="333"/>
      <c r="WUI131" s="333"/>
      <c r="WUJ131" s="333"/>
      <c r="WUK131" s="333"/>
      <c r="WUL131" s="333"/>
      <c r="WUM131" s="333"/>
      <c r="WUN131" s="333"/>
      <c r="WUO131" s="333"/>
      <c r="WUP131" s="333"/>
      <c r="WUQ131" s="333"/>
      <c r="WUR131" s="333"/>
      <c r="WUS131" s="333"/>
      <c r="WUT131" s="333"/>
      <c r="WUU131" s="333"/>
      <c r="WUV131" s="333"/>
      <c r="WUW131" s="333"/>
      <c r="WUX131" s="333"/>
      <c r="WUY131" s="333"/>
      <c r="WUZ131" s="333"/>
      <c r="WVA131" s="333"/>
      <c r="WVB131" s="333"/>
      <c r="WVC131" s="333"/>
      <c r="WVD131" s="333"/>
      <c r="WVE131" s="333"/>
      <c r="WVF131" s="333"/>
      <c r="WVG131" s="333"/>
      <c r="WVH131" s="333"/>
      <c r="WVI131" s="333"/>
      <c r="WVJ131" s="333"/>
      <c r="WVK131" s="333"/>
      <c r="WVL131" s="333"/>
      <c r="WVM131" s="333"/>
      <c r="WVN131" s="333"/>
      <c r="WVO131" s="333"/>
      <c r="WVP131" s="333"/>
      <c r="WVQ131" s="333"/>
      <c r="WVR131" s="333"/>
      <c r="WVS131" s="333"/>
      <c r="WVT131" s="333"/>
      <c r="WVU131" s="333"/>
      <c r="WVV131" s="333"/>
      <c r="WVW131" s="333"/>
      <c r="WVX131" s="333"/>
      <c r="WVY131" s="333"/>
      <c r="WVZ131" s="333"/>
      <c r="WWA131" s="333"/>
      <c r="WWB131" s="333"/>
      <c r="WWC131" s="333"/>
      <c r="WWD131" s="333"/>
      <c r="WWE131" s="333"/>
      <c r="WWF131" s="333"/>
      <c r="WWG131" s="333"/>
      <c r="WWH131" s="333"/>
      <c r="WWI131" s="333"/>
      <c r="WWJ131" s="333"/>
      <c r="WWK131" s="333"/>
      <c r="WWL131" s="333"/>
      <c r="WWM131" s="333"/>
      <c r="WWN131" s="333"/>
      <c r="WWO131" s="333"/>
      <c r="WWP131" s="333"/>
      <c r="WWQ131" s="333"/>
      <c r="WWR131" s="333"/>
      <c r="WWS131" s="333"/>
      <c r="WWT131" s="333"/>
      <c r="WWU131" s="333"/>
      <c r="WWV131" s="333"/>
      <c r="WWW131" s="333"/>
      <c r="WWX131" s="333"/>
      <c r="WWY131" s="333"/>
      <c r="WWZ131" s="333"/>
      <c r="WXA131" s="333"/>
      <c r="WXB131" s="333"/>
      <c r="WXC131" s="333"/>
      <c r="WXD131" s="333"/>
      <c r="WXE131" s="333"/>
      <c r="WXF131" s="333"/>
      <c r="WXG131" s="333"/>
      <c r="WXH131" s="333"/>
      <c r="WXI131" s="333"/>
      <c r="WXJ131" s="333"/>
      <c r="WXK131" s="333"/>
      <c r="WXL131" s="333"/>
      <c r="WXM131" s="333"/>
      <c r="WXN131" s="333"/>
      <c r="WXO131" s="333"/>
      <c r="WXP131" s="333"/>
      <c r="WXQ131" s="333"/>
      <c r="WXR131" s="333"/>
      <c r="WXS131" s="333"/>
      <c r="WXT131" s="333"/>
      <c r="WXU131" s="333"/>
      <c r="WXV131" s="333"/>
      <c r="WXW131" s="333"/>
      <c r="WXX131" s="333"/>
      <c r="WXY131" s="333"/>
      <c r="WXZ131" s="333"/>
      <c r="WYA131" s="333"/>
      <c r="WYB131" s="333"/>
      <c r="WYC131" s="333"/>
      <c r="WYD131" s="333"/>
      <c r="WYE131" s="333"/>
      <c r="WYF131" s="333"/>
      <c r="WYG131" s="333"/>
      <c r="WYH131" s="333"/>
      <c r="WYI131" s="333"/>
      <c r="WYJ131" s="333"/>
      <c r="WYK131" s="333"/>
      <c r="WYL131" s="333"/>
      <c r="WYM131" s="333"/>
      <c r="WYN131" s="333"/>
      <c r="WYO131" s="333"/>
      <c r="WYP131" s="333"/>
      <c r="WYQ131" s="333"/>
      <c r="WYR131" s="333"/>
      <c r="WYS131" s="333"/>
      <c r="WYT131" s="333"/>
      <c r="WYU131" s="333"/>
      <c r="WYV131" s="333"/>
      <c r="WYW131" s="333"/>
      <c r="WYX131" s="333"/>
      <c r="WYY131" s="333"/>
      <c r="WYZ131" s="333"/>
      <c r="WZA131" s="333"/>
      <c r="WZB131" s="333"/>
      <c r="WZC131" s="333"/>
      <c r="WZD131" s="333"/>
      <c r="WZE131" s="333"/>
      <c r="WZF131" s="333"/>
      <c r="WZG131" s="333"/>
      <c r="WZH131" s="333"/>
      <c r="WZI131" s="333"/>
      <c r="WZJ131" s="333"/>
      <c r="WZK131" s="333"/>
      <c r="WZL131" s="333"/>
      <c r="WZM131" s="333"/>
      <c r="WZN131" s="333"/>
      <c r="WZO131" s="333"/>
      <c r="WZP131" s="333"/>
      <c r="WZQ131" s="333"/>
      <c r="WZR131" s="333"/>
      <c r="WZS131" s="333"/>
      <c r="WZT131" s="333"/>
      <c r="WZU131" s="333"/>
      <c r="WZV131" s="333"/>
      <c r="WZW131" s="333"/>
      <c r="WZX131" s="333"/>
      <c r="WZY131" s="333"/>
      <c r="WZZ131" s="333"/>
      <c r="XAA131" s="333"/>
      <c r="XAB131" s="333"/>
      <c r="XAC131" s="333"/>
      <c r="XAD131" s="333"/>
      <c r="XAE131" s="333"/>
      <c r="XAF131" s="333"/>
      <c r="XAG131" s="333"/>
      <c r="XAH131" s="333"/>
      <c r="XAI131" s="333"/>
      <c r="XAJ131" s="333"/>
      <c r="XAK131" s="333"/>
      <c r="XAL131" s="333"/>
      <c r="XAM131" s="333"/>
      <c r="XAN131" s="333"/>
      <c r="XAO131" s="333"/>
      <c r="XAP131" s="333"/>
      <c r="XAQ131" s="333"/>
      <c r="XAR131" s="333"/>
      <c r="XAS131" s="333"/>
      <c r="XAT131" s="333"/>
      <c r="XAU131" s="333"/>
      <c r="XAV131" s="333"/>
      <c r="XAW131" s="333"/>
      <c r="XAX131" s="333"/>
      <c r="XAY131" s="333"/>
      <c r="XAZ131" s="333"/>
      <c r="XBA131" s="333"/>
      <c r="XBB131" s="333"/>
      <c r="XBC131" s="333"/>
      <c r="XBD131" s="333"/>
      <c r="XBE131" s="333"/>
      <c r="XBF131" s="333"/>
      <c r="XBG131" s="333"/>
      <c r="XBH131" s="333"/>
      <c r="XBI131" s="333"/>
      <c r="XBJ131" s="333"/>
      <c r="XBK131" s="333"/>
      <c r="XBL131" s="333"/>
      <c r="XBM131" s="333"/>
      <c r="XBN131" s="333"/>
      <c r="XBO131" s="333"/>
      <c r="XBP131" s="333"/>
      <c r="XBQ131" s="333"/>
      <c r="XBR131" s="333"/>
      <c r="XBS131" s="333"/>
      <c r="XBT131" s="333"/>
      <c r="XBU131" s="333"/>
      <c r="XBV131" s="333"/>
      <c r="XBW131" s="333"/>
      <c r="XBX131" s="333"/>
      <c r="XBY131" s="333"/>
      <c r="XBZ131" s="333"/>
      <c r="XCA131" s="333"/>
      <c r="XCB131" s="333"/>
      <c r="XCC131" s="333"/>
      <c r="XCD131" s="333"/>
      <c r="XCE131" s="333"/>
      <c r="XCF131" s="333"/>
      <c r="XCG131" s="333"/>
      <c r="XCH131" s="333"/>
      <c r="XCI131" s="333"/>
      <c r="XCJ131" s="333"/>
      <c r="XCK131" s="333"/>
      <c r="XCL131" s="333"/>
      <c r="XCM131" s="333"/>
      <c r="XCN131" s="333"/>
      <c r="XCO131" s="333"/>
      <c r="XCP131" s="333"/>
      <c r="XCQ131" s="333"/>
      <c r="XCR131" s="333"/>
      <c r="XCS131" s="333"/>
      <c r="XCT131" s="333"/>
      <c r="XCU131" s="333"/>
      <c r="XCV131" s="333"/>
      <c r="XCW131" s="333"/>
      <c r="XCX131" s="333"/>
      <c r="XCY131" s="333"/>
      <c r="XCZ131" s="333"/>
      <c r="XDA131" s="333"/>
      <c r="XDB131" s="333"/>
      <c r="XDC131" s="333"/>
      <c r="XDD131" s="333"/>
      <c r="XDE131" s="333"/>
      <c r="XDF131" s="333"/>
      <c r="XDG131" s="333"/>
      <c r="XDH131" s="333"/>
      <c r="XDI131" s="333"/>
      <c r="XDJ131" s="333"/>
      <c r="XDK131" s="333"/>
      <c r="XDL131" s="333"/>
      <c r="XDM131" s="333"/>
      <c r="XDN131" s="333"/>
      <c r="XDO131" s="333"/>
      <c r="XDP131" s="333"/>
      <c r="XDQ131" s="333"/>
      <c r="XDR131" s="333"/>
      <c r="XDS131" s="333"/>
      <c r="XDT131" s="333"/>
      <c r="XDU131" s="333"/>
      <c r="XDV131" s="333"/>
      <c r="XDW131" s="333"/>
      <c r="XDX131" s="333"/>
      <c r="XDY131" s="333"/>
      <c r="XDZ131" s="333"/>
      <c r="XEA131" s="333"/>
      <c r="XEB131" s="333"/>
      <c r="XEC131" s="333"/>
      <c r="XED131" s="333"/>
      <c r="XEE131" s="333"/>
      <c r="XEF131" s="333"/>
      <c r="XEG131" s="333"/>
      <c r="XEH131" s="333"/>
      <c r="XEI131" s="333"/>
      <c r="XEJ131" s="333"/>
      <c r="XEK131" s="333"/>
      <c r="XEL131" s="333"/>
      <c r="XEM131" s="333"/>
      <c r="XEN131" s="333"/>
      <c r="XEO131" s="333"/>
      <c r="XEP131" s="333"/>
      <c r="XEQ131" s="333"/>
      <c r="XER131" s="333"/>
      <c r="XES131" s="333"/>
      <c r="XET131" s="333"/>
      <c r="XEU131" s="333"/>
      <c r="XEV131" s="333"/>
      <c r="XEW131" s="333"/>
      <c r="XEX131" s="333"/>
      <c r="XEY131" s="333"/>
      <c r="XEZ131" s="333"/>
      <c r="XFA131" s="333"/>
      <c r="XFB131" s="333"/>
      <c r="XFC131" s="333"/>
      <c r="XFD131" s="333"/>
    </row>
    <row r="132" spans="2:16384" x14ac:dyDescent="0.3">
      <c r="B132" s="323" t="s">
        <v>199</v>
      </c>
      <c r="C132" s="323" t="s">
        <v>538</v>
      </c>
      <c r="D132" s="739"/>
      <c r="E132" s="513"/>
      <c r="F132" s="744">
        <f>30000000/$J$3*(F125&gt;0)</f>
        <v>0</v>
      </c>
      <c r="G132" s="458">
        <f t="shared" si="19"/>
        <v>0</v>
      </c>
      <c r="H132" s="535" t="s">
        <v>543</v>
      </c>
      <c r="L132" s="396"/>
      <c r="M132" s="396"/>
    </row>
    <row r="133" spans="2:16384" x14ac:dyDescent="0.3">
      <c r="B133" s="330" t="s">
        <v>199</v>
      </c>
      <c r="C133" s="745" t="s">
        <v>518</v>
      </c>
      <c r="D133" s="746">
        <f>D151</f>
        <v>0</v>
      </c>
      <c r="E133" s="746">
        <f>E151</f>
        <v>0</v>
      </c>
      <c r="F133" s="746">
        <f>F151</f>
        <v>0</v>
      </c>
      <c r="G133" s="747">
        <f t="shared" si="19"/>
        <v>0</v>
      </c>
      <c r="K133" s="396"/>
      <c r="M133" s="396"/>
    </row>
    <row r="134" spans="2:16384" x14ac:dyDescent="0.3">
      <c r="C134" s="382" t="s">
        <v>498</v>
      </c>
      <c r="D134" s="558">
        <f>SUM(D128:D130)-SUM(D131:D133)</f>
        <v>75738313707.484634</v>
      </c>
      <c r="E134" s="558">
        <f>SUM(E128:E130)-SUM(E131:E133)</f>
        <v>0</v>
      </c>
      <c r="F134" s="558">
        <f>SUM(F128:F130)-SUM(F131:F133)</f>
        <v>0</v>
      </c>
      <c r="G134" s="558">
        <f>SUM(G128:G130)-SUM(G131:G133)</f>
        <v>75738313707.484634</v>
      </c>
      <c r="H134" s="735"/>
      <c r="I134" s="735"/>
      <c r="J134" s="396"/>
      <c r="M134" s="396"/>
    </row>
    <row r="135" spans="2:16384" x14ac:dyDescent="0.3">
      <c r="B135" s="330" t="s">
        <v>186</v>
      </c>
      <c r="C135" s="323" t="str">
        <f>N82</f>
        <v>감가상각비 초과배당</v>
      </c>
      <c r="D135" s="474">
        <f>T82</f>
        <v>1888447920</v>
      </c>
      <c r="E135" s="458"/>
      <c r="F135" s="458"/>
      <c r="I135" s="748"/>
      <c r="J135" s="334"/>
      <c r="L135" s="396"/>
    </row>
    <row r="136" spans="2:16384" x14ac:dyDescent="0.3">
      <c r="B136" s="330"/>
      <c r="D136" s="458"/>
      <c r="E136" s="458"/>
      <c r="F136" s="458"/>
      <c r="I136" s="748"/>
      <c r="J136" s="334"/>
      <c r="L136" s="396"/>
      <c r="M136" s="396"/>
    </row>
    <row r="137" spans="2:16384" x14ac:dyDescent="0.3">
      <c r="C137" s="382" t="s">
        <v>535</v>
      </c>
      <c r="D137" s="458">
        <f>SUM(D134:D135,-D136)</f>
        <v>77626761627.484634</v>
      </c>
      <c r="E137" s="458"/>
      <c r="F137" s="458"/>
      <c r="G137" s="458"/>
      <c r="H137" s="735" t="s">
        <v>767</v>
      </c>
      <c r="I137" s="748"/>
      <c r="J137" s="334"/>
      <c r="L137" s="396"/>
      <c r="M137" s="396"/>
    </row>
    <row r="138" spans="2:16384" x14ac:dyDescent="0.3">
      <c r="D138" s="323"/>
      <c r="I138" s="749" t="s">
        <v>321</v>
      </c>
      <c r="J138" s="596">
        <f>F112</f>
        <v>72625717200</v>
      </c>
      <c r="L138" s="396"/>
      <c r="M138" s="390"/>
      <c r="U138" s="333"/>
    </row>
    <row r="139" spans="2:16384" x14ac:dyDescent="0.3">
      <c r="B139" s="750"/>
      <c r="C139" s="751"/>
      <c r="D139" s="752">
        <f>D140/$G140</f>
        <v>1</v>
      </c>
      <c r="E139" s="752">
        <f>E140/$G140</f>
        <v>0</v>
      </c>
      <c r="F139" s="752">
        <f>F140/$G140</f>
        <v>0</v>
      </c>
      <c r="G139" s="753">
        <f t="shared" ref="G139:G145" si="20">SUM(D139:F139)</f>
        <v>1</v>
      </c>
      <c r="I139" s="749" t="s">
        <v>444</v>
      </c>
      <c r="J139" s="596">
        <f>G20</f>
        <v>89400000000</v>
      </c>
      <c r="L139" s="396"/>
      <c r="M139" s="396"/>
      <c r="N139" s="333"/>
      <c r="O139" s="333"/>
      <c r="P139" s="333"/>
      <c r="Q139" s="333"/>
      <c r="R139" s="333"/>
      <c r="S139" s="333"/>
      <c r="T139" s="333"/>
    </row>
    <row r="140" spans="2:16384" x14ac:dyDescent="0.3">
      <c r="B140" s="754"/>
      <c r="C140" s="354" t="s">
        <v>577</v>
      </c>
      <c r="D140" s="692">
        <f>SUM(D128:D130,-D131)</f>
        <v>75738313707.484634</v>
      </c>
      <c r="E140" s="692">
        <f>SUM(E128:E130,-E131)</f>
        <v>0</v>
      </c>
      <c r="F140" s="692">
        <f>SUM(F128:F130,-F131)</f>
        <v>0</v>
      </c>
      <c r="G140" s="755">
        <f t="shared" si="20"/>
        <v>75738313707.484634</v>
      </c>
      <c r="I140" s="749" t="s">
        <v>557</v>
      </c>
      <c r="J140" s="756">
        <f>J138-J139</f>
        <v>-16774282800</v>
      </c>
      <c r="L140" s="596"/>
      <c r="M140" s="396"/>
    </row>
    <row r="141" spans="2:16384" x14ac:dyDescent="0.3">
      <c r="B141" s="757"/>
      <c r="C141" s="758" t="s">
        <v>555</v>
      </c>
      <c r="D141" s="759"/>
      <c r="E141" s="741"/>
      <c r="F141" s="741"/>
      <c r="G141" s="755">
        <f t="shared" si="20"/>
        <v>0</v>
      </c>
      <c r="L141" s="596"/>
      <c r="M141" s="596"/>
    </row>
    <row r="142" spans="2:16384" x14ac:dyDescent="0.3">
      <c r="B142" s="757"/>
      <c r="C142" s="758" t="s">
        <v>318</v>
      </c>
      <c r="D142" s="759">
        <f>-Q13</f>
        <v>40513464</v>
      </c>
      <c r="E142" s="692">
        <f>-D141</f>
        <v>0</v>
      </c>
      <c r="F142" s="741"/>
      <c r="G142" s="755">
        <f t="shared" si="20"/>
        <v>40513464</v>
      </c>
      <c r="L142" s="596"/>
      <c r="M142" s="596"/>
    </row>
    <row r="143" spans="2:16384" x14ac:dyDescent="0.3">
      <c r="B143" s="757"/>
      <c r="C143" s="354"/>
      <c r="D143" s="692"/>
      <c r="E143" s="741"/>
      <c r="F143" s="741"/>
      <c r="G143" s="755">
        <f t="shared" si="20"/>
        <v>0</v>
      </c>
      <c r="M143" s="596"/>
    </row>
    <row r="144" spans="2:16384" x14ac:dyDescent="0.3">
      <c r="B144" s="754"/>
      <c r="C144" s="354" t="s">
        <v>323</v>
      </c>
      <c r="D144" s="558">
        <f>SUM(D140:D143)</f>
        <v>75778827171.484634</v>
      </c>
      <c r="E144" s="558">
        <f>SUM(E140:E143)</f>
        <v>0</v>
      </c>
      <c r="F144" s="558">
        <f>SUM(F140:F143)</f>
        <v>0</v>
      </c>
      <c r="G144" s="760">
        <f t="shared" si="20"/>
        <v>75778827171.484634</v>
      </c>
    </row>
    <row r="145" spans="2:8" x14ac:dyDescent="0.3">
      <c r="B145" s="757" t="s">
        <v>199</v>
      </c>
      <c r="C145" s="733" t="s">
        <v>487</v>
      </c>
      <c r="D145" s="462">
        <f>D134+T82*S82</f>
        <v>77626761627.484634</v>
      </c>
      <c r="E145" s="761">
        <v>0</v>
      </c>
      <c r="F145" s="761">
        <v>0</v>
      </c>
      <c r="G145" s="762">
        <f t="shared" si="20"/>
        <v>77626761627.484634</v>
      </c>
    </row>
    <row r="146" spans="2:8" x14ac:dyDescent="0.3">
      <c r="B146" s="754"/>
      <c r="C146" s="354" t="s">
        <v>536</v>
      </c>
      <c r="D146" s="558">
        <f>D144-D145</f>
        <v>-1847934456</v>
      </c>
      <c r="E146" s="558">
        <f>E144-E145</f>
        <v>0</v>
      </c>
      <c r="F146" s="558">
        <f>F144-F145</f>
        <v>0</v>
      </c>
      <c r="G146" s="760">
        <f>G144-G145</f>
        <v>-1847934456</v>
      </c>
    </row>
    <row r="147" spans="2:8" x14ac:dyDescent="0.3">
      <c r="B147" s="754"/>
      <c r="C147" s="354" t="s">
        <v>129</v>
      </c>
      <c r="D147" s="741">
        <f>ROUND(D125/365*12,0)</f>
        <v>0</v>
      </c>
      <c r="E147" s="741">
        <f>ROUND(E125/365*12,0)</f>
        <v>0</v>
      </c>
      <c r="F147" s="741">
        <f>ROUND(F125/365*12,0)</f>
        <v>0</v>
      </c>
      <c r="G147" s="763"/>
    </row>
    <row r="148" spans="2:8" x14ac:dyDescent="0.3">
      <c r="B148" s="754"/>
      <c r="C148" s="354" t="s">
        <v>311</v>
      </c>
      <c r="D148" s="558">
        <f>IF(D147=0,0,MAX(D146/D147*12,0))</f>
        <v>0</v>
      </c>
      <c r="E148" s="558">
        <f>IF(E147=0,0,MAX(E146/E147*12,0))</f>
        <v>0</v>
      </c>
      <c r="F148" s="558">
        <f>IF(F147=0,0,MAX(F146/F147*12,0))</f>
        <v>0</v>
      </c>
      <c r="G148" s="763"/>
    </row>
    <row r="149" spans="2:8" x14ac:dyDescent="0.3">
      <c r="B149" s="757" t="s">
        <v>120</v>
      </c>
      <c r="C149" s="354" t="s">
        <v>715</v>
      </c>
      <c r="D149" s="764">
        <f>IF(D148&gt;=200*100000000,24.2%,IF(D148&gt;=200*1000000,22%,11%))</f>
        <v>0.11</v>
      </c>
      <c r="E149" s="764">
        <f>IF(E148&gt;=200*100000000,24.2%,IF(E148&gt;=200*1000000,22%,11%))</f>
        <v>0.11</v>
      </c>
      <c r="F149" s="764">
        <f>IF(F148&gt;=200*100000000,24.2%,IF(F148&gt;=200*1000000,22%,11%))</f>
        <v>0.11</v>
      </c>
      <c r="G149" s="763"/>
    </row>
    <row r="150" spans="2:8" x14ac:dyDescent="0.3">
      <c r="B150" s="754"/>
      <c r="C150" s="354" t="s">
        <v>542</v>
      </c>
      <c r="D150" s="741">
        <f>IF(D148&lt;=200000000,D148*11%,IF(D148&lt;=20000000000,(D148-200000000)*22%+200000000*11%,(D148-20000000000)*24.2%+19800000000*22%+200000000*11%))</f>
        <v>0</v>
      </c>
      <c r="E150" s="741">
        <f>IF(E148&lt;=200000000,E148*11%,(E148-200000000)*22%+200000000*11%)</f>
        <v>0</v>
      </c>
      <c r="F150" s="741">
        <f>IF(F148&lt;=200000000,F148*11%,(F148-200000000)*22%+200000000*11%)</f>
        <v>0</v>
      </c>
      <c r="G150" s="763"/>
    </row>
    <row r="151" spans="2:8" x14ac:dyDescent="0.3">
      <c r="B151" s="754"/>
      <c r="C151" s="765" t="s">
        <v>524</v>
      </c>
      <c r="D151" s="766">
        <f>D150*D147/12</f>
        <v>0</v>
      </c>
      <c r="E151" s="766">
        <f>E150*E147/12</f>
        <v>0</v>
      </c>
      <c r="F151" s="766">
        <f>F150*F147/12</f>
        <v>0</v>
      </c>
      <c r="G151" s="767">
        <f>SUM(D151:F151)</f>
        <v>0</v>
      </c>
      <c r="H151" s="396"/>
    </row>
    <row r="152" spans="2:8" x14ac:dyDescent="0.3">
      <c r="B152" s="768"/>
      <c r="C152" s="769"/>
      <c r="D152" s="770"/>
      <c r="E152" s="769"/>
      <c r="F152" s="769"/>
      <c r="G152" s="771"/>
    </row>
  </sheetData>
  <phoneticPr fontId="5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activeCell="D13" sqref="D13"/>
    </sheetView>
  </sheetViews>
  <sheetFormatPr defaultRowHeight="16.5" x14ac:dyDescent="0.3"/>
  <sheetData>
    <row r="1" spans="1:7" x14ac:dyDescent="0.3">
      <c r="A1" s="841" t="s">
        <v>146</v>
      </c>
      <c r="B1" s="841" t="s">
        <v>549</v>
      </c>
      <c r="C1" s="841" t="s">
        <v>136</v>
      </c>
      <c r="D1" s="841" t="s">
        <v>126</v>
      </c>
      <c r="E1" s="841" t="s">
        <v>189</v>
      </c>
      <c r="F1" s="841" t="s">
        <v>161</v>
      </c>
      <c r="G1" s="841" t="s">
        <v>135</v>
      </c>
    </row>
    <row r="2" spans="1:7" x14ac:dyDescent="0.3">
      <c r="A2" s="772" t="s">
        <v>123</v>
      </c>
      <c r="B2" s="772" t="s">
        <v>335</v>
      </c>
      <c r="C2" s="772"/>
      <c r="D2" s="772"/>
      <c r="E2" s="772"/>
      <c r="F2" s="772"/>
      <c r="G2" s="772"/>
    </row>
    <row r="3" spans="1:7" x14ac:dyDescent="0.3">
      <c r="A3" s="772" t="s">
        <v>123</v>
      </c>
      <c r="B3" s="772" t="s">
        <v>579</v>
      </c>
      <c r="C3" s="772"/>
      <c r="D3" s="772">
        <v>65068559240</v>
      </c>
      <c r="E3" s="772"/>
      <c r="F3" s="772"/>
      <c r="G3" s="772"/>
    </row>
    <row r="4" spans="1:7" x14ac:dyDescent="0.3">
      <c r="A4" s="840">
        <v>44316</v>
      </c>
      <c r="B4" s="772" t="s">
        <v>447</v>
      </c>
      <c r="C4" s="772">
        <v>1666666</v>
      </c>
      <c r="D4" s="772"/>
      <c r="E4" s="772" t="s">
        <v>527</v>
      </c>
      <c r="F4" s="772" t="s">
        <v>76</v>
      </c>
      <c r="G4" s="772"/>
    </row>
    <row r="5" spans="1:7" x14ac:dyDescent="0.3">
      <c r="A5" s="840">
        <v>44316</v>
      </c>
      <c r="B5" s="772" t="s">
        <v>447</v>
      </c>
      <c r="C5" s="772">
        <v>666666</v>
      </c>
      <c r="D5" s="772"/>
      <c r="E5" s="772" t="s">
        <v>527</v>
      </c>
      <c r="F5" s="772" t="s">
        <v>713</v>
      </c>
      <c r="G5" s="772"/>
    </row>
    <row r="6" spans="1:7" x14ac:dyDescent="0.3">
      <c r="A6" s="840">
        <v>44316</v>
      </c>
      <c r="B6" s="772" t="s">
        <v>447</v>
      </c>
      <c r="C6" s="772">
        <v>166666</v>
      </c>
      <c r="D6" s="772"/>
      <c r="E6" s="772" t="s">
        <v>534</v>
      </c>
      <c r="F6" s="772" t="s">
        <v>88</v>
      </c>
      <c r="G6" s="772"/>
    </row>
    <row r="7" spans="1:7" x14ac:dyDescent="0.3">
      <c r="A7" s="840">
        <v>44316</v>
      </c>
      <c r="B7" s="772" t="s">
        <v>447</v>
      </c>
      <c r="C7" s="772">
        <v>10551270</v>
      </c>
      <c r="D7" s="772"/>
      <c r="E7" s="772" t="s">
        <v>174</v>
      </c>
      <c r="F7" s="772" t="s">
        <v>744</v>
      </c>
      <c r="G7" s="772"/>
    </row>
    <row r="8" spans="1:7" x14ac:dyDescent="0.3">
      <c r="A8" s="840">
        <v>44347</v>
      </c>
      <c r="B8" s="772" t="s">
        <v>447</v>
      </c>
      <c r="C8" s="772">
        <v>1666666</v>
      </c>
      <c r="D8" s="772"/>
      <c r="E8" s="772" t="s">
        <v>527</v>
      </c>
      <c r="F8" s="772" t="s">
        <v>98</v>
      </c>
      <c r="G8" s="772"/>
    </row>
    <row r="9" spans="1:7" x14ac:dyDescent="0.3">
      <c r="A9" s="840">
        <v>44347</v>
      </c>
      <c r="B9" s="772" t="s">
        <v>447</v>
      </c>
      <c r="C9" s="772">
        <v>666666</v>
      </c>
      <c r="D9" s="772"/>
      <c r="E9" s="772" t="s">
        <v>527</v>
      </c>
      <c r="F9" s="772" t="s">
        <v>743</v>
      </c>
      <c r="G9" s="772"/>
    </row>
    <row r="10" spans="1:7" x14ac:dyDescent="0.3">
      <c r="A10" s="840">
        <v>44347</v>
      </c>
      <c r="B10" s="772" t="s">
        <v>447</v>
      </c>
      <c r="C10" s="772">
        <v>166666</v>
      </c>
      <c r="D10" s="772"/>
      <c r="E10" s="772" t="s">
        <v>534</v>
      </c>
      <c r="F10" s="772" t="s">
        <v>110</v>
      </c>
      <c r="G10" s="772"/>
    </row>
    <row r="11" spans="1:7" x14ac:dyDescent="0.3">
      <c r="A11" s="840">
        <v>44347</v>
      </c>
      <c r="B11" s="772" t="s">
        <v>447</v>
      </c>
      <c r="C11" s="772">
        <v>10527800</v>
      </c>
      <c r="D11" s="772"/>
      <c r="E11" s="772" t="s">
        <v>174</v>
      </c>
      <c r="F11" s="772" t="s">
        <v>744</v>
      </c>
      <c r="G11" s="772"/>
    </row>
    <row r="12" spans="1:7" x14ac:dyDescent="0.3">
      <c r="A12" s="840">
        <v>44377</v>
      </c>
      <c r="B12" s="772" t="s">
        <v>447</v>
      </c>
      <c r="C12" s="772">
        <v>1666668</v>
      </c>
      <c r="D12" s="772"/>
      <c r="E12" s="772" t="s">
        <v>527</v>
      </c>
      <c r="F12" s="772" t="s">
        <v>111</v>
      </c>
      <c r="G12" s="772"/>
    </row>
    <row r="13" spans="1:7" x14ac:dyDescent="0.3">
      <c r="A13" s="840">
        <v>44377</v>
      </c>
      <c r="B13" s="772" t="s">
        <v>447</v>
      </c>
      <c r="C13" s="772">
        <v>666668</v>
      </c>
      <c r="D13" s="772"/>
      <c r="E13" s="772" t="s">
        <v>527</v>
      </c>
      <c r="F13" s="772" t="s">
        <v>728</v>
      </c>
      <c r="G13" s="772"/>
    </row>
    <row r="14" spans="1:7" x14ac:dyDescent="0.3">
      <c r="A14" s="840">
        <v>44377</v>
      </c>
      <c r="B14" s="772" t="s">
        <v>447</v>
      </c>
      <c r="C14" s="772">
        <v>166668</v>
      </c>
      <c r="D14" s="772"/>
      <c r="E14" s="772" t="s">
        <v>534</v>
      </c>
      <c r="F14" s="772" t="s">
        <v>99</v>
      </c>
      <c r="G14" s="772"/>
    </row>
    <row r="15" spans="1:7" x14ac:dyDescent="0.3">
      <c r="A15" s="840">
        <v>44377</v>
      </c>
      <c r="B15" s="772" t="s">
        <v>447</v>
      </c>
      <c r="C15" s="772">
        <v>11706841</v>
      </c>
      <c r="D15" s="772"/>
      <c r="E15" s="772" t="s">
        <v>174</v>
      </c>
      <c r="F15" s="772" t="s">
        <v>744</v>
      </c>
      <c r="G15" s="772"/>
    </row>
    <row r="16" spans="1:7" x14ac:dyDescent="0.3">
      <c r="A16" s="840">
        <v>44408</v>
      </c>
      <c r="B16" s="772" t="s">
        <v>447</v>
      </c>
      <c r="C16" s="772">
        <v>1666666</v>
      </c>
      <c r="D16" s="772"/>
      <c r="E16" s="772" t="s">
        <v>527</v>
      </c>
      <c r="F16" s="772" t="s">
        <v>89</v>
      </c>
      <c r="G16" s="772"/>
    </row>
    <row r="17" spans="1:8" x14ac:dyDescent="0.3">
      <c r="A17" s="840">
        <v>44408</v>
      </c>
      <c r="B17" s="772" t="s">
        <v>447</v>
      </c>
      <c r="C17" s="772">
        <v>666666</v>
      </c>
      <c r="D17" s="772"/>
      <c r="E17" s="772" t="s">
        <v>527</v>
      </c>
      <c r="F17" s="772" t="s">
        <v>734</v>
      </c>
      <c r="G17" s="772"/>
    </row>
    <row r="18" spans="1:8" x14ac:dyDescent="0.3">
      <c r="A18" s="840">
        <v>44408</v>
      </c>
      <c r="B18" s="772" t="s">
        <v>447</v>
      </c>
      <c r="C18" s="772">
        <v>166666</v>
      </c>
      <c r="D18" s="772"/>
      <c r="E18" s="772" t="s">
        <v>534</v>
      </c>
      <c r="F18" s="772" t="s">
        <v>65</v>
      </c>
      <c r="G18" s="772"/>
    </row>
    <row r="19" spans="1:8" x14ac:dyDescent="0.3">
      <c r="A19" s="840">
        <v>44408</v>
      </c>
      <c r="B19" s="772" t="s">
        <v>447</v>
      </c>
      <c r="C19" s="772">
        <v>12732372</v>
      </c>
      <c r="D19" s="772"/>
      <c r="E19" s="772" t="s">
        <v>174</v>
      </c>
      <c r="F19" s="772" t="s">
        <v>744</v>
      </c>
      <c r="G19" s="772"/>
    </row>
    <row r="20" spans="1:8" x14ac:dyDescent="0.3">
      <c r="A20" s="840">
        <v>44439</v>
      </c>
      <c r="B20" s="772" t="s">
        <v>447</v>
      </c>
      <c r="C20" s="772">
        <v>1666666</v>
      </c>
      <c r="D20" s="772"/>
      <c r="E20" s="772" t="s">
        <v>527</v>
      </c>
      <c r="F20" s="772" t="s">
        <v>63</v>
      </c>
      <c r="G20" s="772"/>
    </row>
    <row r="21" spans="1:8" x14ac:dyDescent="0.3">
      <c r="A21" s="840">
        <v>44439</v>
      </c>
      <c r="B21" s="772" t="s">
        <v>447</v>
      </c>
      <c r="C21" s="772">
        <v>666666</v>
      </c>
      <c r="D21" s="772"/>
      <c r="E21" s="772" t="s">
        <v>527</v>
      </c>
      <c r="F21" s="772" t="s">
        <v>731</v>
      </c>
      <c r="G21" s="772"/>
    </row>
    <row r="22" spans="1:8" x14ac:dyDescent="0.3">
      <c r="A22" s="840">
        <v>44439</v>
      </c>
      <c r="B22" s="772" t="s">
        <v>447</v>
      </c>
      <c r="C22" s="772">
        <v>166666</v>
      </c>
      <c r="D22" s="772"/>
      <c r="E22" s="772" t="s">
        <v>534</v>
      </c>
      <c r="F22" s="772" t="s">
        <v>62</v>
      </c>
      <c r="G22" s="772"/>
    </row>
    <row r="23" spans="1:8" x14ac:dyDescent="0.3">
      <c r="A23" s="840">
        <v>44439</v>
      </c>
      <c r="B23" s="772" t="s">
        <v>447</v>
      </c>
      <c r="C23" s="772">
        <v>12735781</v>
      </c>
      <c r="D23" s="772"/>
      <c r="E23" s="772" t="s">
        <v>174</v>
      </c>
      <c r="F23" s="772" t="s">
        <v>744</v>
      </c>
      <c r="G23" s="847"/>
      <c r="H23" s="322"/>
    </row>
    <row r="24" spans="1:8" x14ac:dyDescent="0.3">
      <c r="A24" s="842">
        <v>44454</v>
      </c>
      <c r="B24" s="843" t="s">
        <v>447</v>
      </c>
      <c r="C24" s="843">
        <v>7741338874</v>
      </c>
      <c r="D24" s="843"/>
      <c r="E24" s="843" t="s">
        <v>230</v>
      </c>
      <c r="F24" s="843" t="s">
        <v>590</v>
      </c>
      <c r="G24" s="847" t="s">
        <v>138</v>
      </c>
      <c r="H24" s="322"/>
    </row>
    <row r="25" spans="1:8" x14ac:dyDescent="0.3">
      <c r="A25" s="840">
        <v>44454</v>
      </c>
      <c r="B25" s="772" t="s">
        <v>579</v>
      </c>
      <c r="C25" s="772">
        <v>30000000</v>
      </c>
      <c r="D25" s="772"/>
      <c r="E25" s="772" t="s">
        <v>104</v>
      </c>
      <c r="F25" s="772" t="s">
        <v>729</v>
      </c>
      <c r="G25" s="847" t="s">
        <v>138</v>
      </c>
      <c r="H25" s="322"/>
    </row>
    <row r="26" spans="1:8" x14ac:dyDescent="0.3">
      <c r="A26" s="840">
        <v>44454</v>
      </c>
      <c r="B26" s="772" t="s">
        <v>579</v>
      </c>
      <c r="C26" s="772">
        <v>30000000</v>
      </c>
      <c r="D26" s="772"/>
      <c r="E26" s="772" t="s">
        <v>604</v>
      </c>
      <c r="F26" s="772" t="s">
        <v>574</v>
      </c>
      <c r="G26" s="847" t="s">
        <v>138</v>
      </c>
      <c r="H26" s="322"/>
    </row>
    <row r="27" spans="1:8" x14ac:dyDescent="0.3">
      <c r="A27" s="840">
        <v>44454</v>
      </c>
      <c r="B27" s="772" t="s">
        <v>579</v>
      </c>
      <c r="C27" s="772">
        <v>50000000</v>
      </c>
      <c r="D27" s="772"/>
      <c r="E27" s="772" t="s">
        <v>251</v>
      </c>
      <c r="F27" s="772" t="s">
        <v>568</v>
      </c>
      <c r="G27" s="847" t="s">
        <v>138</v>
      </c>
      <c r="H27" s="322"/>
    </row>
    <row r="28" spans="1:8" x14ac:dyDescent="0.3">
      <c r="A28" s="842">
        <v>44454</v>
      </c>
      <c r="B28" s="843" t="s">
        <v>447</v>
      </c>
      <c r="C28" s="843">
        <v>183840000</v>
      </c>
      <c r="D28" s="843"/>
      <c r="E28" s="843" t="s">
        <v>578</v>
      </c>
      <c r="F28" s="843" t="s">
        <v>339</v>
      </c>
      <c r="G28" s="847" t="s">
        <v>138</v>
      </c>
      <c r="H28" s="322"/>
    </row>
    <row r="29" spans="1:8" x14ac:dyDescent="0.3">
      <c r="A29" s="840">
        <v>44454</v>
      </c>
      <c r="B29" s="772" t="s">
        <v>579</v>
      </c>
      <c r="C29" s="772">
        <v>4000000000</v>
      </c>
      <c r="D29" s="772"/>
      <c r="E29" s="772" t="s">
        <v>336</v>
      </c>
      <c r="F29" s="772" t="s">
        <v>609</v>
      </c>
      <c r="G29" s="847" t="s">
        <v>138</v>
      </c>
      <c r="H29" s="322"/>
    </row>
    <row r="30" spans="1:8" x14ac:dyDescent="0.3">
      <c r="A30" s="842">
        <v>44454</v>
      </c>
      <c r="B30" s="843" t="s">
        <v>447</v>
      </c>
      <c r="C30" s="843">
        <v>122560000</v>
      </c>
      <c r="D30" s="843"/>
      <c r="E30" s="843" t="s">
        <v>329</v>
      </c>
      <c r="F30" s="843" t="s">
        <v>339</v>
      </c>
      <c r="G30" s="847" t="s">
        <v>138</v>
      </c>
      <c r="H30" s="322"/>
    </row>
    <row r="31" spans="1:8" x14ac:dyDescent="0.3">
      <c r="A31" s="840">
        <v>44454</v>
      </c>
      <c r="B31" s="772" t="s">
        <v>579</v>
      </c>
      <c r="C31" s="772">
        <v>60000000</v>
      </c>
      <c r="D31" s="772"/>
      <c r="E31" s="772" t="s">
        <v>575</v>
      </c>
      <c r="F31" s="772" t="s">
        <v>327</v>
      </c>
      <c r="G31" s="847" t="s">
        <v>138</v>
      </c>
      <c r="H31" s="322"/>
    </row>
    <row r="32" spans="1:8" x14ac:dyDescent="0.3">
      <c r="A32" s="840">
        <v>44455</v>
      </c>
      <c r="B32" s="772" t="s">
        <v>579</v>
      </c>
      <c r="C32" s="772">
        <v>99500000</v>
      </c>
      <c r="D32" s="772"/>
      <c r="E32" s="772" t="s">
        <v>725</v>
      </c>
      <c r="F32" s="772" t="s">
        <v>554</v>
      </c>
      <c r="G32" s="847" t="s">
        <v>138</v>
      </c>
      <c r="H32" s="322"/>
    </row>
    <row r="33" spans="1:8" x14ac:dyDescent="0.3">
      <c r="A33" s="840">
        <v>44455</v>
      </c>
      <c r="B33" s="772" t="s">
        <v>579</v>
      </c>
      <c r="C33" s="772">
        <v>40000000</v>
      </c>
      <c r="D33" s="772"/>
      <c r="E33" s="772" t="s">
        <v>581</v>
      </c>
      <c r="F33" s="772" t="s">
        <v>570</v>
      </c>
      <c r="G33" s="847" t="s">
        <v>138</v>
      </c>
      <c r="H33" s="322"/>
    </row>
    <row r="34" spans="1:8" x14ac:dyDescent="0.3">
      <c r="A34" s="840">
        <v>44455</v>
      </c>
      <c r="B34" s="772" t="s">
        <v>579</v>
      </c>
      <c r="C34" s="772">
        <v>100000000</v>
      </c>
      <c r="D34" s="772"/>
      <c r="E34" s="772" t="s">
        <v>251</v>
      </c>
      <c r="F34" s="772" t="s">
        <v>568</v>
      </c>
      <c r="G34" s="847" t="s">
        <v>138</v>
      </c>
      <c r="H34" s="322"/>
    </row>
    <row r="35" spans="1:8" x14ac:dyDescent="0.3">
      <c r="A35" s="840">
        <v>44469</v>
      </c>
      <c r="B35" s="772" t="s">
        <v>579</v>
      </c>
      <c r="C35" s="772">
        <v>120000000</v>
      </c>
      <c r="D35" s="772"/>
      <c r="E35" s="772" t="s">
        <v>337</v>
      </c>
      <c r="F35" s="772" t="s">
        <v>566</v>
      </c>
      <c r="G35" s="847" t="s">
        <v>138</v>
      </c>
      <c r="H35" s="322"/>
    </row>
    <row r="36" spans="1:8" x14ac:dyDescent="0.3">
      <c r="A36" s="845">
        <v>44469</v>
      </c>
      <c r="B36" s="846" t="s">
        <v>447</v>
      </c>
      <c r="C36" s="846">
        <v>500000000</v>
      </c>
      <c r="D36" s="846"/>
      <c r="E36" s="846" t="s">
        <v>580</v>
      </c>
      <c r="F36" s="846" t="s">
        <v>551</v>
      </c>
      <c r="G36" s="847" t="s">
        <v>138</v>
      </c>
      <c r="H36" s="322"/>
    </row>
    <row r="37" spans="1:8" x14ac:dyDescent="0.3">
      <c r="A37" s="845">
        <v>44469</v>
      </c>
      <c r="B37" s="846" t="s">
        <v>447</v>
      </c>
      <c r="C37" s="846">
        <v>1860000000</v>
      </c>
      <c r="D37" s="846"/>
      <c r="E37" s="846" t="s">
        <v>576</v>
      </c>
      <c r="F37" s="846" t="s">
        <v>610</v>
      </c>
      <c r="G37" s="847" t="s">
        <v>138</v>
      </c>
      <c r="H37" s="322"/>
    </row>
    <row r="38" spans="1:8" x14ac:dyDescent="0.3">
      <c r="A38" s="845">
        <v>44469</v>
      </c>
      <c r="B38" s="846" t="s">
        <v>447</v>
      </c>
      <c r="C38" s="846">
        <v>50000000</v>
      </c>
      <c r="D38" s="846"/>
      <c r="E38" s="846" t="s">
        <v>600</v>
      </c>
      <c r="F38" s="846" t="s">
        <v>553</v>
      </c>
      <c r="G38" s="847" t="s">
        <v>138</v>
      </c>
      <c r="H38" s="322"/>
    </row>
    <row r="39" spans="1:8" x14ac:dyDescent="0.3">
      <c r="A39" s="844">
        <v>44454</v>
      </c>
      <c r="B39" s="838" t="s">
        <v>447</v>
      </c>
      <c r="C39" s="838">
        <v>50800000</v>
      </c>
      <c r="D39" s="838"/>
      <c r="E39" s="838" t="s">
        <v>251</v>
      </c>
      <c r="F39" s="838" t="s">
        <v>264</v>
      </c>
      <c r="G39" s="772"/>
    </row>
    <row r="40" spans="1:8" x14ac:dyDescent="0.3">
      <c r="A40" s="844">
        <v>44454</v>
      </c>
      <c r="B40" s="838" t="s">
        <v>447</v>
      </c>
      <c r="C40" s="838">
        <v>10160000</v>
      </c>
      <c r="D40" s="838"/>
      <c r="E40" s="838" t="s">
        <v>251</v>
      </c>
      <c r="F40" s="838" t="s">
        <v>248</v>
      </c>
      <c r="G40" s="772"/>
    </row>
    <row r="41" spans="1:8" x14ac:dyDescent="0.3">
      <c r="A41" s="844">
        <v>44454</v>
      </c>
      <c r="B41" s="838" t="s">
        <v>447</v>
      </c>
      <c r="C41" s="838">
        <v>3192000</v>
      </c>
      <c r="D41" s="838"/>
      <c r="E41" s="838" t="s">
        <v>251</v>
      </c>
      <c r="F41" s="838" t="s">
        <v>67</v>
      </c>
      <c r="G41" s="772"/>
    </row>
    <row r="42" spans="1:8" x14ac:dyDescent="0.3">
      <c r="A42" s="844">
        <v>44454</v>
      </c>
      <c r="B42" s="838" t="s">
        <v>447</v>
      </c>
      <c r="C42" s="838">
        <v>638400</v>
      </c>
      <c r="D42" s="838"/>
      <c r="E42" s="838" t="s">
        <v>251</v>
      </c>
      <c r="F42" s="838" t="s">
        <v>688</v>
      </c>
      <c r="G42" s="772"/>
    </row>
    <row r="43" spans="1:8" x14ac:dyDescent="0.3">
      <c r="A43" s="844">
        <v>44454</v>
      </c>
      <c r="B43" s="838" t="s">
        <v>447</v>
      </c>
      <c r="C43" s="838">
        <v>9576000</v>
      </c>
      <c r="D43" s="838"/>
      <c r="E43" s="838" t="s">
        <v>251</v>
      </c>
      <c r="F43" s="838" t="s">
        <v>684</v>
      </c>
      <c r="G43" s="772"/>
    </row>
    <row r="44" spans="1:8" x14ac:dyDescent="0.3">
      <c r="A44" s="844">
        <v>44454</v>
      </c>
      <c r="B44" s="838" t="s">
        <v>447</v>
      </c>
      <c r="C44" s="838">
        <v>1915200</v>
      </c>
      <c r="D44" s="838"/>
      <c r="E44" s="838" t="s">
        <v>251</v>
      </c>
      <c r="F44" s="838" t="s">
        <v>273</v>
      </c>
      <c r="G44" s="772"/>
    </row>
    <row r="45" spans="1:8" x14ac:dyDescent="0.3">
      <c r="A45" s="844">
        <v>44454</v>
      </c>
      <c r="B45" s="838" t="s">
        <v>447</v>
      </c>
      <c r="C45" s="838">
        <v>3192000</v>
      </c>
      <c r="D45" s="838"/>
      <c r="E45" s="838" t="s">
        <v>251</v>
      </c>
      <c r="F45" s="838" t="s">
        <v>249</v>
      </c>
      <c r="G45" s="772"/>
    </row>
    <row r="46" spans="1:8" x14ac:dyDescent="0.3">
      <c r="A46" s="844">
        <v>44454</v>
      </c>
      <c r="B46" s="838" t="s">
        <v>447</v>
      </c>
      <c r="C46" s="838">
        <v>638400</v>
      </c>
      <c r="D46" s="838"/>
      <c r="E46" s="838" t="s">
        <v>251</v>
      </c>
      <c r="F46" s="838" t="s">
        <v>255</v>
      </c>
      <c r="G46" s="772"/>
    </row>
    <row r="47" spans="1:8" x14ac:dyDescent="0.3">
      <c r="A47" s="844">
        <v>44454</v>
      </c>
      <c r="B47" s="838" t="s">
        <v>447</v>
      </c>
      <c r="C47" s="838">
        <v>1880000000</v>
      </c>
      <c r="D47" s="838"/>
      <c r="E47" s="838" t="s">
        <v>272</v>
      </c>
      <c r="F47" s="838" t="s">
        <v>411</v>
      </c>
      <c r="G47" s="772"/>
    </row>
    <row r="48" spans="1:8" x14ac:dyDescent="0.3">
      <c r="A48" s="844">
        <v>44454</v>
      </c>
      <c r="B48" s="838" t="s">
        <v>447</v>
      </c>
      <c r="C48" s="838">
        <v>400000000</v>
      </c>
      <c r="D48" s="838"/>
      <c r="E48" s="838" t="s">
        <v>369</v>
      </c>
      <c r="F48" s="838" t="s">
        <v>411</v>
      </c>
      <c r="G48" s="772"/>
    </row>
    <row r="49" spans="1:7" x14ac:dyDescent="0.3">
      <c r="A49" s="844">
        <v>44454</v>
      </c>
      <c r="B49" s="838" t="s">
        <v>447</v>
      </c>
      <c r="C49" s="838">
        <v>300000000</v>
      </c>
      <c r="D49" s="838"/>
      <c r="E49" s="838" t="s">
        <v>410</v>
      </c>
      <c r="F49" s="838" t="s">
        <v>411</v>
      </c>
      <c r="G49" s="772"/>
    </row>
    <row r="50" spans="1:7" x14ac:dyDescent="0.3">
      <c r="A50" s="844">
        <v>44454</v>
      </c>
      <c r="B50" s="838" t="s">
        <v>447</v>
      </c>
      <c r="C50" s="838">
        <v>50000000</v>
      </c>
      <c r="D50" s="838"/>
      <c r="E50" s="838" t="s">
        <v>417</v>
      </c>
      <c r="F50" s="838" t="s">
        <v>411</v>
      </c>
      <c r="G50" s="772"/>
    </row>
    <row r="51" spans="1:7" x14ac:dyDescent="0.3">
      <c r="A51" s="844">
        <v>44454</v>
      </c>
      <c r="B51" s="838" t="s">
        <v>447</v>
      </c>
      <c r="C51" s="838">
        <v>50000000</v>
      </c>
      <c r="D51" s="838"/>
      <c r="E51" s="838" t="s">
        <v>247</v>
      </c>
      <c r="F51" s="838" t="s">
        <v>411</v>
      </c>
      <c r="G51" s="772"/>
    </row>
    <row r="52" spans="1:7" x14ac:dyDescent="0.3">
      <c r="A52" s="840">
        <v>44453</v>
      </c>
      <c r="B52" s="772" t="s">
        <v>579</v>
      </c>
      <c r="C52" s="772"/>
      <c r="D52" s="772">
        <v>4300000000</v>
      </c>
      <c r="E52" s="772" t="s">
        <v>253</v>
      </c>
      <c r="F52" s="772" t="s">
        <v>550</v>
      </c>
      <c r="G52" s="772"/>
    </row>
    <row r="53" spans="1:7" x14ac:dyDescent="0.3">
      <c r="A53" s="840">
        <v>44453</v>
      </c>
      <c r="B53" s="772" t="s">
        <v>579</v>
      </c>
      <c r="C53" s="772"/>
      <c r="D53" s="772">
        <v>8600000000</v>
      </c>
      <c r="E53" s="772" t="s">
        <v>408</v>
      </c>
      <c r="F53" s="772" t="s">
        <v>550</v>
      </c>
      <c r="G53" s="772"/>
    </row>
    <row r="54" spans="1:7" x14ac:dyDescent="0.3">
      <c r="A54" s="840">
        <v>44453</v>
      </c>
      <c r="B54" s="772" t="s">
        <v>579</v>
      </c>
      <c r="C54" s="772"/>
      <c r="D54" s="772">
        <v>3870000000</v>
      </c>
      <c r="E54" s="772" t="s">
        <v>720</v>
      </c>
      <c r="F54" s="772" t="s">
        <v>550</v>
      </c>
      <c r="G54" s="772"/>
    </row>
    <row r="55" spans="1:7" x14ac:dyDescent="0.3">
      <c r="A55" s="840">
        <v>44454</v>
      </c>
      <c r="B55" s="772" t="s">
        <v>579</v>
      </c>
      <c r="C55" s="772"/>
      <c r="D55" s="772">
        <v>56700000000</v>
      </c>
      <c r="E55" s="772" t="s">
        <v>212</v>
      </c>
      <c r="F55" s="772" t="s">
        <v>550</v>
      </c>
      <c r="G55" s="772"/>
    </row>
    <row r="56" spans="1:7" x14ac:dyDescent="0.3">
      <c r="A56" s="840">
        <v>44454</v>
      </c>
      <c r="B56" s="772" t="s">
        <v>579</v>
      </c>
      <c r="C56" s="772"/>
      <c r="D56" s="772">
        <v>9900000000</v>
      </c>
      <c r="E56" s="772" t="s">
        <v>6</v>
      </c>
      <c r="F56" s="772" t="s">
        <v>550</v>
      </c>
      <c r="G56" s="772"/>
    </row>
    <row r="57" spans="1:7" x14ac:dyDescent="0.3">
      <c r="A57" s="840">
        <v>44454</v>
      </c>
      <c r="B57" s="772" t="s">
        <v>579</v>
      </c>
      <c r="C57" s="772"/>
      <c r="D57" s="772">
        <v>4950000000</v>
      </c>
      <c r="E57" s="772" t="s">
        <v>350</v>
      </c>
      <c r="F57" s="772" t="s">
        <v>550</v>
      </c>
      <c r="G57" s="772"/>
    </row>
    <row r="58" spans="1:7" x14ac:dyDescent="0.3">
      <c r="A58" s="840">
        <v>44454</v>
      </c>
      <c r="B58" s="772" t="s">
        <v>579</v>
      </c>
      <c r="C58" s="772"/>
      <c r="D58" s="772">
        <v>2700000000</v>
      </c>
      <c r="E58" s="772" t="s">
        <v>741</v>
      </c>
      <c r="F58" s="772" t="s">
        <v>550</v>
      </c>
      <c r="G58" s="772"/>
    </row>
    <row r="59" spans="1:7" x14ac:dyDescent="0.3">
      <c r="A59" s="840">
        <v>44454</v>
      </c>
      <c r="B59" s="772" t="s">
        <v>579</v>
      </c>
      <c r="C59" s="772"/>
      <c r="D59" s="772">
        <v>2250000000</v>
      </c>
      <c r="E59" s="772" t="s">
        <v>347</v>
      </c>
      <c r="F59" s="772" t="s">
        <v>550</v>
      </c>
      <c r="G59" s="772"/>
    </row>
    <row r="60" spans="1:7" x14ac:dyDescent="0.3">
      <c r="A60" s="840">
        <v>44454</v>
      </c>
      <c r="B60" s="772" t="s">
        <v>579</v>
      </c>
      <c r="C60" s="772"/>
      <c r="D60" s="772">
        <v>1800000000</v>
      </c>
      <c r="E60" s="772" t="s">
        <v>730</v>
      </c>
      <c r="F60" s="772" t="s">
        <v>550</v>
      </c>
      <c r="G60" s="772"/>
    </row>
    <row r="61" spans="1:7" x14ac:dyDescent="0.3">
      <c r="A61" s="840">
        <v>44454</v>
      </c>
      <c r="B61" s="772" t="s">
        <v>579</v>
      </c>
      <c r="C61" s="772"/>
      <c r="D61" s="772">
        <v>4840000000</v>
      </c>
      <c r="E61" s="772" t="s">
        <v>5</v>
      </c>
      <c r="F61" s="772" t="s">
        <v>550</v>
      </c>
      <c r="G61" s="772"/>
    </row>
    <row r="62" spans="1:7" x14ac:dyDescent="0.3">
      <c r="A62" s="840">
        <v>44454</v>
      </c>
      <c r="B62" s="772" t="s">
        <v>579</v>
      </c>
      <c r="C62" s="772"/>
      <c r="D62" s="772">
        <v>4500000000</v>
      </c>
      <c r="E62" s="772" t="s">
        <v>355</v>
      </c>
      <c r="F62" s="772" t="s">
        <v>550</v>
      </c>
      <c r="G62" s="772"/>
    </row>
    <row r="63" spans="1:7" x14ac:dyDescent="0.3">
      <c r="A63" s="840">
        <v>44454</v>
      </c>
      <c r="B63" s="772" t="s">
        <v>579</v>
      </c>
      <c r="C63" s="772"/>
      <c r="D63" s="772">
        <v>3600000000</v>
      </c>
      <c r="E63" s="772" t="s">
        <v>732</v>
      </c>
      <c r="F63" s="772" t="s">
        <v>550</v>
      </c>
      <c r="G63" s="772"/>
    </row>
    <row r="64" spans="1:7" x14ac:dyDescent="0.3">
      <c r="A64" s="840">
        <v>44454</v>
      </c>
      <c r="B64" s="772" t="s">
        <v>579</v>
      </c>
      <c r="C64" s="772"/>
      <c r="D64" s="772">
        <v>2700000000</v>
      </c>
      <c r="E64" s="772" t="s">
        <v>354</v>
      </c>
      <c r="F64" s="772" t="s">
        <v>550</v>
      </c>
      <c r="G64" s="772"/>
    </row>
    <row r="65" spans="1:7" x14ac:dyDescent="0.3">
      <c r="A65" s="840">
        <v>44454</v>
      </c>
      <c r="B65" s="772" t="s">
        <v>579</v>
      </c>
      <c r="C65" s="772"/>
      <c r="D65" s="772">
        <v>2700000000</v>
      </c>
      <c r="E65" s="772" t="s">
        <v>343</v>
      </c>
      <c r="F65" s="772" t="s">
        <v>550</v>
      </c>
      <c r="G65" s="772"/>
    </row>
    <row r="66" spans="1:7" x14ac:dyDescent="0.3">
      <c r="A66" s="840">
        <v>44469</v>
      </c>
      <c r="B66" s="772" t="s">
        <v>447</v>
      </c>
      <c r="C66" s="772">
        <v>1666668</v>
      </c>
      <c r="D66" s="772"/>
      <c r="E66" s="772" t="s">
        <v>527</v>
      </c>
      <c r="F66" s="772" t="s">
        <v>61</v>
      </c>
      <c r="G66" s="772"/>
    </row>
    <row r="67" spans="1:7" x14ac:dyDescent="0.3">
      <c r="A67" s="840">
        <v>44469</v>
      </c>
      <c r="B67" s="772" t="s">
        <v>447</v>
      </c>
      <c r="C67" s="772">
        <v>666668</v>
      </c>
      <c r="D67" s="772"/>
      <c r="E67" s="772" t="s">
        <v>527</v>
      </c>
      <c r="F67" s="772" t="s">
        <v>742</v>
      </c>
      <c r="G67" s="772"/>
    </row>
    <row r="68" spans="1:7" x14ac:dyDescent="0.3">
      <c r="A68" s="840">
        <v>44469</v>
      </c>
      <c r="B68" s="772" t="s">
        <v>447</v>
      </c>
      <c r="C68" s="772">
        <v>166668</v>
      </c>
      <c r="D68" s="772"/>
      <c r="E68" s="772" t="s">
        <v>534</v>
      </c>
      <c r="F68" s="772" t="s">
        <v>106</v>
      </c>
      <c r="G68" s="772"/>
    </row>
    <row r="69" spans="1:7" x14ac:dyDescent="0.3">
      <c r="A69" s="840">
        <v>44469</v>
      </c>
      <c r="B69" s="772" t="s">
        <v>447</v>
      </c>
      <c r="C69" s="772">
        <v>12437892</v>
      </c>
      <c r="D69" s="772"/>
      <c r="E69" s="772" t="s">
        <v>174</v>
      </c>
      <c r="F69" s="772" t="s">
        <v>744</v>
      </c>
      <c r="G69" s="772"/>
    </row>
  </sheetData>
  <phoneticPr fontId="5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주주별 배당금(1~13)</vt:lpstr>
      <vt:lpstr>주주별 배당금(10기)</vt:lpstr>
      <vt:lpstr>BS(23.09)</vt:lpstr>
      <vt:lpstr>BS(23.03)</vt:lpstr>
      <vt:lpstr>PL(23.09)</vt:lpstr>
      <vt:lpstr>PL(23.03)</vt:lpstr>
      <vt:lpstr>비교</vt:lpstr>
      <vt:lpstr>마스턴</vt:lpstr>
      <vt:lpstr>관련비용</vt:lpstr>
      <vt:lpstr>근거규정</vt:lpstr>
      <vt:lpstr>배당금지급내역(제6기)</vt:lpstr>
      <vt:lpstr>배당통지문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KBUser</dc:creator>
  <cp:lastModifiedBy>송 재섭</cp:lastModifiedBy>
  <cp:revision>3</cp:revision>
  <cp:lastPrinted>2020-12-10T04:21:27Z</cp:lastPrinted>
  <dcterms:created xsi:type="dcterms:W3CDTF">2015-03-04T01:41:07Z</dcterms:created>
  <dcterms:modified xsi:type="dcterms:W3CDTF">2024-06-24T04:27:18Z</dcterms:modified>
</cp:coreProperties>
</file>