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3.xml" ContentType="application/vnd.openxmlformats-officedocument.spreadsheetml.worksheet+xml"/>
  <Override PartName="/xl/worksheets/sheet4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xl/externalLinks/externalLink7.xml" ContentType="application/vnd.openxmlformats-officedocument.spreadsheetml.externalLink+xml"/>
  <Override PartName="/xl/comments3.xml" ContentType="application/vnd.openxmlformats-officedocument.spreadsheetml.comments+xml"/>
  <Override PartName="/xl/externalLinks/externalLink5.xml" ContentType="application/vnd.openxmlformats-officedocument.spreadsheetml.externalLink+xml"/>
  <Override PartName="/xl/comments4.xml" ContentType="application/vnd.openxmlformats-officedocument.spreadsheetml.comments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xl/externalLinks/externalLink8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0.xml" ContentType="application/vnd.openxmlformats-officedocument.spreadsheetml.externalLink+xml"/>
  <Override PartName="/xl/comments1.xml" ContentType="application/vnd.openxmlformats-officedocument.spreadsheetml.comments+xml"/>
  <Override PartName="/xl/externalLinks/externalLink9.xml" ContentType="application/vnd.openxmlformats-officedocument.spreadsheetml.externalLink+xml"/>
  <Override PartName="/xl/comments5.xml" ContentType="application/vnd.openxmlformats-officedocument.spreadsheetml.comments+xml"/>
  <Override PartName="/xl/externalLinks/externalLink13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김정주\E1 요청사항\하나증권_삼정\"/>
    </mc:Choice>
  </mc:AlternateContent>
  <bookViews>
    <workbookView xWindow="0" yWindow="0" windowWidth="23565" windowHeight="12195" tabRatio="898" activeTab="2"/>
  </bookViews>
  <sheets>
    <sheet name="BS" sheetId="289" r:id="rId1"/>
    <sheet name="BS-세부" sheetId="266" state="hidden" r:id="rId2"/>
    <sheet name="PL" sheetId="235" r:id="rId3"/>
    <sheet name="PL-세부" sheetId="267" state="hidden" r:id="rId4"/>
    <sheet name="CE" sheetId="247" r:id="rId5"/>
    <sheet name="CFS" sheetId="286" r:id="rId6"/>
    <sheet name="CF 작성내역" sheetId="287" state="hidden" r:id="rId7"/>
    <sheet name="BS(현금흐름표용)" sheetId="143" state="hidden" r:id="rId8"/>
    <sheet name="제품제조원가" sheetId="306" r:id="rId9"/>
    <sheet name="CS" sheetId="201" r:id="rId10"/>
    <sheet name="Ⅰ.비유동자산" sheetId="296" r:id="rId11"/>
    <sheet name="(1)유무형자산" sheetId="223" r:id="rId12"/>
    <sheet name="1.토지" sheetId="298" r:id="rId13"/>
    <sheet name="2.건물" sheetId="250" r:id="rId14"/>
    <sheet name="3.구축물" sheetId="251" r:id="rId15"/>
    <sheet name="4.기계장치" sheetId="252" r:id="rId16"/>
    <sheet name="5.차량운반구" sheetId="288" r:id="rId17"/>
    <sheet name="6.공급설비" sheetId="253" r:id="rId18"/>
    <sheet name="7.공구기구" sheetId="254" r:id="rId19"/>
    <sheet name="8.비품" sheetId="255" r:id="rId20"/>
    <sheet name="9.사용권자산" sheetId="293" r:id="rId21"/>
    <sheet name="10.건설중인자산" sheetId="244" r:id="rId22"/>
    <sheet name="11. 사용수익기부자산&amp;기타의무형자산" sheetId="256" r:id="rId23"/>
    <sheet name="12.회원권" sheetId="85" r:id="rId24"/>
    <sheet name="13.이연법인세자산" sheetId="189" r:id="rId25"/>
    <sheet name="14.투자자산" sheetId="125" r:id="rId26"/>
    <sheet name="15.기타금융자산" sheetId="203" r:id="rId27"/>
    <sheet name="Ⅱ.유동자산" sheetId="301" r:id="rId28"/>
    <sheet name="1~2.매출채권,미수금" sheetId="72" r:id="rId29"/>
    <sheet name="3~4.미수수익,선급금" sheetId="233" r:id="rId30"/>
    <sheet name="5.선급비용" sheetId="234" r:id="rId31"/>
    <sheet name="6.부가세대급금" sheetId="217" r:id="rId32"/>
    <sheet name="7.선급법인세 및 부가세" sheetId="149" r:id="rId33"/>
    <sheet name="8.단기보증금" sheetId="210" r:id="rId34"/>
    <sheet name="9.외화평가자산" sheetId="264" r:id="rId35"/>
    <sheet name="10~11.단기금융자산,현금등가" sheetId="70" r:id="rId36"/>
    <sheet name="12~14.제품, 원재료, 저장품" sheetId="292" r:id="rId37"/>
    <sheet name="15.기타유동자산" sheetId="219" r:id="rId38"/>
    <sheet name="Ⅰ.비유동부채" sheetId="302" r:id="rId39"/>
    <sheet name="1.사채,장기차입금" sheetId="79" r:id="rId40"/>
    <sheet name="2.퇴직급여부채" sheetId="193" r:id="rId41"/>
    <sheet name="3.사외적립자산" sheetId="220" r:id="rId42"/>
    <sheet name="4.기타비유동부채(선수수익)" sheetId="307" r:id="rId43"/>
    <sheet name="5.리스부채(비유동)" sheetId="295" r:id="rId44"/>
    <sheet name="6.이연법인세부채" sheetId="312" r:id="rId45"/>
    <sheet name="7.기타비유동부채" sheetId="284" r:id="rId46"/>
    <sheet name="Ⅱ.유동부채" sheetId="303" r:id="rId47"/>
    <sheet name="1~2.매입채무, 미지급금" sheetId="87" r:id="rId48"/>
    <sheet name="3.선수금" sheetId="218" r:id="rId49"/>
    <sheet name="4.예수금" sheetId="76" r:id="rId50"/>
    <sheet name="5.미지급비용" sheetId="243" r:id="rId51"/>
    <sheet name="6.유동성장기사채,차입금" sheetId="215" r:id="rId52"/>
    <sheet name="7.부가세예수금" sheetId="150" r:id="rId53"/>
    <sheet name="8.리스부채(유동)" sheetId="294" r:id="rId54"/>
    <sheet name="9.선수수익(유동)" sheetId="197" r:id="rId55"/>
    <sheet name="10.외화평가부채" sheetId="277" r:id="rId56"/>
    <sheet name="11.단기차입금" sheetId="209" r:id="rId57"/>
    <sheet name="12.미지급법인세" sheetId="190" r:id="rId58"/>
  </sheets>
  <externalReferences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_123Graph_A" localSheetId="11" hidden="1">[1]시산표!#REF!</definedName>
    <definedName name="__123Graph_A" localSheetId="39" hidden="1">[1]시산표!#REF!</definedName>
    <definedName name="__123Graph_A" localSheetId="47" hidden="1">[1]시산표!#REF!</definedName>
    <definedName name="__123Graph_A" localSheetId="28" hidden="1">[1]시산표!#REF!</definedName>
    <definedName name="__123Graph_A" localSheetId="35" hidden="1">[1]시산표!#REF!</definedName>
    <definedName name="__123Graph_A" localSheetId="56" hidden="1">[1]시산표!#REF!</definedName>
    <definedName name="__123Graph_A" localSheetId="57" hidden="1">[1]시산표!#REF!</definedName>
    <definedName name="__123Graph_A" localSheetId="23" hidden="1">[1]시산표!#REF!</definedName>
    <definedName name="__123Graph_A" localSheetId="36" hidden="1">[1]시산표!#REF!</definedName>
    <definedName name="__123Graph_A" localSheetId="25" hidden="1">[1]시산표!#REF!</definedName>
    <definedName name="__123Graph_A" localSheetId="26" hidden="1">[1]시산표!#REF!</definedName>
    <definedName name="__123Graph_A" localSheetId="37" hidden="1">[1]시산표!#REF!</definedName>
    <definedName name="__123Graph_A" localSheetId="13" hidden="1">[2]시산표!#REF!</definedName>
    <definedName name="__123Graph_A" localSheetId="40" hidden="1">[1]시산표!#REF!</definedName>
    <definedName name="__123Graph_A" localSheetId="14" hidden="1">[2]시산표!#REF!</definedName>
    <definedName name="__123Graph_A" localSheetId="41" hidden="1">[1]시산표!#REF!</definedName>
    <definedName name="__123Graph_A" localSheetId="48" hidden="1">[1]시산표!#REF!</definedName>
    <definedName name="__123Graph_A" localSheetId="29" hidden="1">[2]시산표!#REF!</definedName>
    <definedName name="__123Graph_A" localSheetId="15" hidden="1">[2]시산표!#REF!</definedName>
    <definedName name="__123Graph_A" localSheetId="49" hidden="1">[1]시산표!#REF!</definedName>
    <definedName name="__123Graph_A" localSheetId="43" hidden="1">[1]시산표!#REF!</definedName>
    <definedName name="__123Graph_A" localSheetId="50" hidden="1">[2]시산표!#REF!</definedName>
    <definedName name="__123Graph_A" localSheetId="30" hidden="1">[2]시산표!#REF!</definedName>
    <definedName name="__123Graph_A" localSheetId="17" hidden="1">[2]시산표!#REF!</definedName>
    <definedName name="__123Graph_A" localSheetId="31" hidden="1">[1]시산표!#REF!</definedName>
    <definedName name="__123Graph_A" localSheetId="51" hidden="1">[1]시산표!#REF!</definedName>
    <definedName name="__123Graph_A" localSheetId="45" hidden="1">[2]시산표!#REF!</definedName>
    <definedName name="__123Graph_A" localSheetId="52" hidden="1">[1]시산표!#REF!</definedName>
    <definedName name="__123Graph_A" localSheetId="32" hidden="1">[1]시산표!#REF!</definedName>
    <definedName name="__123Graph_A" localSheetId="33" hidden="1">[1]시산표!#REF!</definedName>
    <definedName name="__123Graph_A" localSheetId="53" hidden="1">[2]시산표!#REF!</definedName>
    <definedName name="__123Graph_A" localSheetId="20" hidden="1">[2]시산표!#REF!</definedName>
    <definedName name="__123Graph_A" localSheetId="54" hidden="1">[1]시산표!#REF!</definedName>
    <definedName name="__123Graph_A" localSheetId="34" hidden="1">[1]시산표!#REF!</definedName>
    <definedName name="__123Graph_A" localSheetId="0" hidden="1">[3]시산표!#REF!</definedName>
    <definedName name="__123Graph_A" localSheetId="7" hidden="1">[3]시산표!#REF!</definedName>
    <definedName name="__123Graph_A" localSheetId="4" hidden="1">[2]시산표!#REF!</definedName>
    <definedName name="__123Graph_A" localSheetId="2" hidden="1">[2]시산표!#REF!</definedName>
    <definedName name="__123Graph_B" localSheetId="11" hidden="1">[1]시산표!#REF!</definedName>
    <definedName name="__123Graph_B" localSheetId="39" hidden="1">[1]시산표!#REF!</definedName>
    <definedName name="__123Graph_B" localSheetId="47" hidden="1">[1]시산표!#REF!</definedName>
    <definedName name="__123Graph_B" localSheetId="28" hidden="1">[1]시산표!#REF!</definedName>
    <definedName name="__123Graph_B" localSheetId="35" hidden="1">[1]시산표!#REF!</definedName>
    <definedName name="__123Graph_B" localSheetId="56" hidden="1">[1]시산표!#REF!</definedName>
    <definedName name="__123Graph_B" localSheetId="57" hidden="1">[1]시산표!#REF!</definedName>
    <definedName name="__123Graph_B" localSheetId="23" hidden="1">[1]시산표!#REF!</definedName>
    <definedName name="__123Graph_B" localSheetId="36" hidden="1">[1]시산표!#REF!</definedName>
    <definedName name="__123Graph_B" localSheetId="25" hidden="1">[1]시산표!#REF!</definedName>
    <definedName name="__123Graph_B" localSheetId="26" hidden="1">[1]시산표!#REF!</definedName>
    <definedName name="__123Graph_B" localSheetId="37" hidden="1">[1]시산표!#REF!</definedName>
    <definedName name="__123Graph_B" localSheetId="13" hidden="1">[2]시산표!#REF!</definedName>
    <definedName name="__123Graph_B" localSheetId="40" hidden="1">[1]시산표!#REF!</definedName>
    <definedName name="__123Graph_B" localSheetId="14" hidden="1">[2]시산표!#REF!</definedName>
    <definedName name="__123Graph_B" localSheetId="41" hidden="1">[1]시산표!#REF!</definedName>
    <definedName name="__123Graph_B" localSheetId="48" hidden="1">[1]시산표!#REF!</definedName>
    <definedName name="__123Graph_B" localSheetId="29" hidden="1">[2]시산표!#REF!</definedName>
    <definedName name="__123Graph_B" localSheetId="15" hidden="1">[2]시산표!#REF!</definedName>
    <definedName name="__123Graph_B" localSheetId="49" hidden="1">[1]시산표!#REF!</definedName>
    <definedName name="__123Graph_B" localSheetId="43" hidden="1">[1]시산표!#REF!</definedName>
    <definedName name="__123Graph_B" localSheetId="50" hidden="1">[2]시산표!#REF!</definedName>
    <definedName name="__123Graph_B" localSheetId="30" hidden="1">[2]시산표!#REF!</definedName>
    <definedName name="__123Graph_B" localSheetId="17" hidden="1">[2]시산표!#REF!</definedName>
    <definedName name="__123Graph_B" localSheetId="31" hidden="1">[1]시산표!#REF!</definedName>
    <definedName name="__123Graph_B" localSheetId="51" hidden="1">[1]시산표!#REF!</definedName>
    <definedName name="__123Graph_B" localSheetId="45" hidden="1">[2]시산표!#REF!</definedName>
    <definedName name="__123Graph_B" localSheetId="52" hidden="1">[1]시산표!#REF!</definedName>
    <definedName name="__123Graph_B" localSheetId="32" hidden="1">[1]시산표!#REF!</definedName>
    <definedName name="__123Graph_B" localSheetId="33" hidden="1">[1]시산표!#REF!</definedName>
    <definedName name="__123Graph_B" localSheetId="53" hidden="1">[2]시산표!#REF!</definedName>
    <definedName name="__123Graph_B" localSheetId="20" hidden="1">[2]시산표!#REF!</definedName>
    <definedName name="__123Graph_B" localSheetId="54" hidden="1">[1]시산표!#REF!</definedName>
    <definedName name="__123Graph_B" localSheetId="34" hidden="1">[1]시산표!#REF!</definedName>
    <definedName name="__123Graph_B" localSheetId="0" hidden="1">[3]시산표!#REF!</definedName>
    <definedName name="__123Graph_B" localSheetId="7" hidden="1">[3]시산표!#REF!</definedName>
    <definedName name="__123Graph_B" localSheetId="4" hidden="1">[2]시산표!#REF!</definedName>
    <definedName name="__123Graph_B" localSheetId="2" hidden="1">[2]시산표!#REF!</definedName>
    <definedName name="__123Graph_C" localSheetId="36" hidden="1">#REF!</definedName>
    <definedName name="__123Graph_C" localSheetId="43" hidden="1">#REF!</definedName>
    <definedName name="__123Graph_C" localSheetId="45" hidden="1">#REF!</definedName>
    <definedName name="__123Graph_C" localSheetId="53" hidden="1">#REF!</definedName>
    <definedName name="__123Graph_C" localSheetId="20" hidden="1">#REF!</definedName>
    <definedName name="__123Graph_C" localSheetId="34" hidden="1">#REF!</definedName>
    <definedName name="__123Graph_C" localSheetId="0" hidden="1">#REF!</definedName>
    <definedName name="__123Graph_D" localSheetId="36" hidden="1">[4]지역개발!#REF!</definedName>
    <definedName name="__123Graph_D" localSheetId="43" hidden="1">[4]지역개발!#REF!</definedName>
    <definedName name="__123Graph_D" localSheetId="45" hidden="1">[4]지역개발!#REF!</definedName>
    <definedName name="__123Graph_D" localSheetId="53" hidden="1">[4]지역개발!#REF!</definedName>
    <definedName name="__123Graph_D" localSheetId="20" hidden="1">[4]지역개발!#REF!</definedName>
    <definedName name="__123Graph_D" localSheetId="34" hidden="1">[4]지역개발!#REF!</definedName>
    <definedName name="__123Graph_D" localSheetId="0" hidden="1">[4]지역개발!#REF!</definedName>
    <definedName name="__123Graph_LBL_A" localSheetId="11" hidden="1">[1]시산표!#REF!</definedName>
    <definedName name="__123Graph_LBL_A" localSheetId="39" hidden="1">[1]시산표!#REF!</definedName>
    <definedName name="__123Graph_LBL_A" localSheetId="47" hidden="1">[1]시산표!#REF!</definedName>
    <definedName name="__123Graph_LBL_A" localSheetId="28" hidden="1">[1]시산표!#REF!</definedName>
    <definedName name="__123Graph_LBL_A" localSheetId="35" hidden="1">[1]시산표!#REF!</definedName>
    <definedName name="__123Graph_LBL_A" localSheetId="56" hidden="1">[1]시산표!#REF!</definedName>
    <definedName name="__123Graph_LBL_A" localSheetId="57" hidden="1">[1]시산표!#REF!</definedName>
    <definedName name="__123Graph_LBL_A" localSheetId="23" hidden="1">[1]시산표!#REF!</definedName>
    <definedName name="__123Graph_LBL_A" localSheetId="36" hidden="1">[1]시산표!#REF!</definedName>
    <definedName name="__123Graph_LBL_A" localSheetId="25" hidden="1">[1]시산표!#REF!</definedName>
    <definedName name="__123Graph_LBL_A" localSheetId="26" hidden="1">[1]시산표!#REF!</definedName>
    <definedName name="__123Graph_LBL_A" localSheetId="37" hidden="1">[1]시산표!#REF!</definedName>
    <definedName name="__123Graph_LBL_A" localSheetId="13" hidden="1">[2]시산표!#REF!</definedName>
    <definedName name="__123Graph_LBL_A" localSheetId="40" hidden="1">[1]시산표!#REF!</definedName>
    <definedName name="__123Graph_LBL_A" localSheetId="14" hidden="1">[2]시산표!#REF!</definedName>
    <definedName name="__123Graph_LBL_A" localSheetId="41" hidden="1">[1]시산표!#REF!</definedName>
    <definedName name="__123Graph_LBL_A" localSheetId="48" hidden="1">[1]시산표!#REF!</definedName>
    <definedName name="__123Graph_LBL_A" localSheetId="29" hidden="1">[2]시산표!#REF!</definedName>
    <definedName name="__123Graph_LBL_A" localSheetId="15" hidden="1">[2]시산표!#REF!</definedName>
    <definedName name="__123Graph_LBL_A" localSheetId="49" hidden="1">[1]시산표!#REF!</definedName>
    <definedName name="__123Graph_LBL_A" localSheetId="43" hidden="1">[1]시산표!#REF!</definedName>
    <definedName name="__123Graph_LBL_A" localSheetId="50" hidden="1">[2]시산표!#REF!</definedName>
    <definedName name="__123Graph_LBL_A" localSheetId="30" hidden="1">[2]시산표!#REF!</definedName>
    <definedName name="__123Graph_LBL_A" localSheetId="17" hidden="1">[2]시산표!#REF!</definedName>
    <definedName name="__123Graph_LBL_A" localSheetId="31" hidden="1">[1]시산표!#REF!</definedName>
    <definedName name="__123Graph_LBL_A" localSheetId="51" hidden="1">[1]시산표!#REF!</definedName>
    <definedName name="__123Graph_LBL_A" localSheetId="45" hidden="1">[2]시산표!#REF!</definedName>
    <definedName name="__123Graph_LBL_A" localSheetId="52" hidden="1">[1]시산표!#REF!</definedName>
    <definedName name="__123Graph_LBL_A" localSheetId="32" hidden="1">[1]시산표!#REF!</definedName>
    <definedName name="__123Graph_LBL_A" localSheetId="33" hidden="1">[1]시산표!#REF!</definedName>
    <definedName name="__123Graph_LBL_A" localSheetId="53" hidden="1">[2]시산표!#REF!</definedName>
    <definedName name="__123Graph_LBL_A" localSheetId="20" hidden="1">[2]시산표!#REF!</definedName>
    <definedName name="__123Graph_LBL_A" localSheetId="54" hidden="1">[1]시산표!#REF!</definedName>
    <definedName name="__123Graph_LBL_A" localSheetId="34" hidden="1">[1]시산표!#REF!</definedName>
    <definedName name="__123Graph_LBL_A" localSheetId="0" hidden="1">[3]시산표!#REF!</definedName>
    <definedName name="__123Graph_LBL_A" localSheetId="7" hidden="1">[3]시산표!#REF!</definedName>
    <definedName name="__123Graph_LBL_A" localSheetId="4" hidden="1">[2]시산표!#REF!</definedName>
    <definedName name="__123Graph_LBL_A" localSheetId="2" hidden="1">[2]시산표!#REF!</definedName>
    <definedName name="__123Graph_LBL_B" localSheetId="11" hidden="1">[1]시산표!#REF!</definedName>
    <definedName name="__123Graph_LBL_B" localSheetId="39" hidden="1">[1]시산표!#REF!</definedName>
    <definedName name="__123Graph_LBL_B" localSheetId="47" hidden="1">[1]시산표!#REF!</definedName>
    <definedName name="__123Graph_LBL_B" localSheetId="28" hidden="1">[1]시산표!#REF!</definedName>
    <definedName name="__123Graph_LBL_B" localSheetId="35" hidden="1">[1]시산표!#REF!</definedName>
    <definedName name="__123Graph_LBL_B" localSheetId="56" hidden="1">[1]시산표!#REF!</definedName>
    <definedName name="__123Graph_LBL_B" localSheetId="57" hidden="1">[1]시산표!#REF!</definedName>
    <definedName name="__123Graph_LBL_B" localSheetId="23" hidden="1">[1]시산표!#REF!</definedName>
    <definedName name="__123Graph_LBL_B" localSheetId="36" hidden="1">[1]시산표!#REF!</definedName>
    <definedName name="__123Graph_LBL_B" localSheetId="25" hidden="1">[1]시산표!#REF!</definedName>
    <definedName name="__123Graph_LBL_B" localSheetId="26" hidden="1">[1]시산표!#REF!</definedName>
    <definedName name="__123Graph_LBL_B" localSheetId="37" hidden="1">[1]시산표!#REF!</definedName>
    <definedName name="__123Graph_LBL_B" localSheetId="13" hidden="1">[2]시산표!#REF!</definedName>
    <definedName name="__123Graph_LBL_B" localSheetId="40" hidden="1">[1]시산표!#REF!</definedName>
    <definedName name="__123Graph_LBL_B" localSheetId="14" hidden="1">[2]시산표!#REF!</definedName>
    <definedName name="__123Graph_LBL_B" localSheetId="41" hidden="1">[1]시산표!#REF!</definedName>
    <definedName name="__123Graph_LBL_B" localSheetId="48" hidden="1">[1]시산표!#REF!</definedName>
    <definedName name="__123Graph_LBL_B" localSheetId="29" hidden="1">[2]시산표!#REF!</definedName>
    <definedName name="__123Graph_LBL_B" localSheetId="15" hidden="1">[2]시산표!#REF!</definedName>
    <definedName name="__123Graph_LBL_B" localSheetId="49" hidden="1">[1]시산표!#REF!</definedName>
    <definedName name="__123Graph_LBL_B" localSheetId="43" hidden="1">[1]시산표!#REF!</definedName>
    <definedName name="__123Graph_LBL_B" localSheetId="50" hidden="1">[2]시산표!#REF!</definedName>
    <definedName name="__123Graph_LBL_B" localSheetId="30" hidden="1">[2]시산표!#REF!</definedName>
    <definedName name="__123Graph_LBL_B" localSheetId="17" hidden="1">[2]시산표!#REF!</definedName>
    <definedName name="__123Graph_LBL_B" localSheetId="31" hidden="1">[1]시산표!#REF!</definedName>
    <definedName name="__123Graph_LBL_B" localSheetId="51" hidden="1">[1]시산표!#REF!</definedName>
    <definedName name="__123Graph_LBL_B" localSheetId="45" hidden="1">[2]시산표!#REF!</definedName>
    <definedName name="__123Graph_LBL_B" localSheetId="52" hidden="1">[1]시산표!#REF!</definedName>
    <definedName name="__123Graph_LBL_B" localSheetId="32" hidden="1">[1]시산표!#REF!</definedName>
    <definedName name="__123Graph_LBL_B" localSheetId="33" hidden="1">[1]시산표!#REF!</definedName>
    <definedName name="__123Graph_LBL_B" localSheetId="53" hidden="1">[2]시산표!#REF!</definedName>
    <definedName name="__123Graph_LBL_B" localSheetId="20" hidden="1">[2]시산표!#REF!</definedName>
    <definedName name="__123Graph_LBL_B" localSheetId="54" hidden="1">[1]시산표!#REF!</definedName>
    <definedName name="__123Graph_LBL_B" localSheetId="34" hidden="1">[1]시산표!#REF!</definedName>
    <definedName name="__123Graph_LBL_B" localSheetId="0" hidden="1">[3]시산표!#REF!</definedName>
    <definedName name="__123Graph_LBL_B" localSheetId="7" hidden="1">[3]시산표!#REF!</definedName>
    <definedName name="__123Graph_LBL_B" localSheetId="4" hidden="1">[2]시산표!#REF!</definedName>
    <definedName name="__123Graph_LBL_B" localSheetId="2" hidden="1">[2]시산표!#REF!</definedName>
    <definedName name="__123Graph_LBL_E" localSheetId="36" hidden="1">[4]지역개발!#REF!</definedName>
    <definedName name="__123Graph_LBL_E" localSheetId="43" hidden="1">[4]지역개발!#REF!</definedName>
    <definedName name="__123Graph_LBL_E" localSheetId="45" hidden="1">[4]지역개발!#REF!</definedName>
    <definedName name="__123Graph_LBL_E" localSheetId="53" hidden="1">[4]지역개발!#REF!</definedName>
    <definedName name="__123Graph_LBL_E" localSheetId="20" hidden="1">[4]지역개발!#REF!</definedName>
    <definedName name="__123Graph_LBL_E" localSheetId="34" hidden="1">[4]지역개발!#REF!</definedName>
    <definedName name="__123Graph_LBL_E" localSheetId="0" hidden="1">[4]지역개발!#REF!</definedName>
    <definedName name="__123Graph_X" localSheetId="11" hidden="1">[1]시산표!#REF!</definedName>
    <definedName name="__123Graph_X" localSheetId="39" hidden="1">[1]시산표!#REF!</definedName>
    <definedName name="__123Graph_X" localSheetId="47" hidden="1">[1]시산표!#REF!</definedName>
    <definedName name="__123Graph_X" localSheetId="28" hidden="1">[1]시산표!#REF!</definedName>
    <definedName name="__123Graph_X" localSheetId="35" hidden="1">[1]시산표!#REF!</definedName>
    <definedName name="__123Graph_X" localSheetId="56" hidden="1">[1]시산표!#REF!</definedName>
    <definedName name="__123Graph_X" localSheetId="57" hidden="1">[1]시산표!#REF!</definedName>
    <definedName name="__123Graph_X" localSheetId="23" hidden="1">[1]시산표!#REF!</definedName>
    <definedName name="__123Graph_X" localSheetId="36" hidden="1">[1]시산표!#REF!</definedName>
    <definedName name="__123Graph_X" localSheetId="25" hidden="1">[1]시산표!#REF!</definedName>
    <definedName name="__123Graph_X" localSheetId="26" hidden="1">[1]시산표!#REF!</definedName>
    <definedName name="__123Graph_X" localSheetId="37" hidden="1">[1]시산표!#REF!</definedName>
    <definedName name="__123Graph_X" localSheetId="13" hidden="1">[2]시산표!#REF!</definedName>
    <definedName name="__123Graph_X" localSheetId="40" hidden="1">[1]시산표!#REF!</definedName>
    <definedName name="__123Graph_X" localSheetId="14" hidden="1">[2]시산표!#REF!</definedName>
    <definedName name="__123Graph_X" localSheetId="41" hidden="1">[1]시산표!#REF!</definedName>
    <definedName name="__123Graph_X" localSheetId="48" hidden="1">[1]시산표!#REF!</definedName>
    <definedName name="__123Graph_X" localSheetId="29" hidden="1">[2]시산표!#REF!</definedName>
    <definedName name="__123Graph_X" localSheetId="15" hidden="1">[2]시산표!#REF!</definedName>
    <definedName name="__123Graph_X" localSheetId="49" hidden="1">[1]시산표!#REF!</definedName>
    <definedName name="__123Graph_X" localSheetId="43" hidden="1">[1]시산표!#REF!</definedName>
    <definedName name="__123Graph_X" localSheetId="50" hidden="1">[2]시산표!#REF!</definedName>
    <definedName name="__123Graph_X" localSheetId="30" hidden="1">[2]시산표!#REF!</definedName>
    <definedName name="__123Graph_X" localSheetId="17" hidden="1">[2]시산표!#REF!</definedName>
    <definedName name="__123Graph_X" localSheetId="31" hidden="1">[1]시산표!#REF!</definedName>
    <definedName name="__123Graph_X" localSheetId="51" hidden="1">[1]시산표!#REF!</definedName>
    <definedName name="__123Graph_X" localSheetId="45" hidden="1">[2]시산표!#REF!</definedName>
    <definedName name="__123Graph_X" localSheetId="52" hidden="1">[1]시산표!#REF!</definedName>
    <definedName name="__123Graph_X" localSheetId="32" hidden="1">[1]시산표!#REF!</definedName>
    <definedName name="__123Graph_X" localSheetId="33" hidden="1">[1]시산표!#REF!</definedName>
    <definedName name="__123Graph_X" localSheetId="53" hidden="1">[2]시산표!#REF!</definedName>
    <definedName name="__123Graph_X" localSheetId="20" hidden="1">[2]시산표!#REF!</definedName>
    <definedName name="__123Graph_X" localSheetId="54" hidden="1">[1]시산표!#REF!</definedName>
    <definedName name="__123Graph_X" localSheetId="34" hidden="1">[1]시산표!#REF!</definedName>
    <definedName name="__123Graph_X" localSheetId="0" hidden="1">[3]시산표!#REF!</definedName>
    <definedName name="__123Graph_X" localSheetId="7" hidden="1">[3]시산표!#REF!</definedName>
    <definedName name="__123Graph_X" localSheetId="4" hidden="1">[2]시산표!#REF!</definedName>
    <definedName name="__123Graph_X" localSheetId="2" hidden="1">[2]시산표!#REF!</definedName>
    <definedName name="_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1_5____123Grap" localSheetId="56" hidden="1">[5]시산표!#REF!</definedName>
    <definedName name="_1_5____123Grap" localSheetId="57" hidden="1">[5]시산표!#REF!</definedName>
    <definedName name="_1_5____123Grap" localSheetId="36" hidden="1">[5]시산표!#REF!</definedName>
    <definedName name="_1_5____123Grap" localSheetId="26" hidden="1">[5]시산표!#REF!</definedName>
    <definedName name="_1_5____123Grap" localSheetId="37" hidden="1">[5]시산표!#REF!</definedName>
    <definedName name="_1_5____123Grap" localSheetId="13" hidden="1">[5]시산표!#REF!</definedName>
    <definedName name="_1_5____123Grap" localSheetId="40" hidden="1">[5]시산표!#REF!</definedName>
    <definedName name="_1_5____123Grap" localSheetId="14" hidden="1">[5]시산표!#REF!</definedName>
    <definedName name="_1_5____123Grap" localSheetId="41" hidden="1">[5]시산표!#REF!</definedName>
    <definedName name="_1_5____123Grap" localSheetId="48" hidden="1">[5]시산표!#REF!</definedName>
    <definedName name="_1_5____123Grap" localSheetId="29" hidden="1">[5]시산표!#REF!</definedName>
    <definedName name="_1_5____123Grap" localSheetId="43" hidden="1">[5]시산표!#REF!</definedName>
    <definedName name="_1_5____123Grap" localSheetId="50" hidden="1">[5]시산표!#REF!</definedName>
    <definedName name="_1_5____123Grap" localSheetId="30" hidden="1">[5]시산표!#REF!</definedName>
    <definedName name="_1_5____123Grap" localSheetId="17" hidden="1">[5]시산표!#REF!</definedName>
    <definedName name="_1_5____123Grap" localSheetId="31" hidden="1">[5]시산표!#REF!</definedName>
    <definedName name="_1_5____123Grap" localSheetId="51" hidden="1">[5]시산표!#REF!</definedName>
    <definedName name="_1_5____123Grap" localSheetId="45" hidden="1">[5]시산표!#REF!</definedName>
    <definedName name="_1_5____123Grap" localSheetId="33" hidden="1">[5]시산표!#REF!</definedName>
    <definedName name="_1_5____123Grap" localSheetId="53" hidden="1">[5]시산표!#REF!</definedName>
    <definedName name="_1_5____123Grap" localSheetId="20" hidden="1">[5]시산표!#REF!</definedName>
    <definedName name="_1_5____123Grap" localSheetId="54" hidden="1">[5]시산표!#REF!</definedName>
    <definedName name="_1_5____123Grap" localSheetId="34" hidden="1">[5]시산표!#REF!</definedName>
    <definedName name="_1_5____123Grap" localSheetId="0" hidden="1">[5]시산표!#REF!</definedName>
    <definedName name="_1_5____123Grap" localSheetId="4" hidden="1">[5]시산표!#REF!</definedName>
    <definedName name="_1_5____123Grap" localSheetId="2" hidden="1">[5]시산표!#REF!</definedName>
    <definedName name="_10_5____123Grap" localSheetId="47" hidden="1">[6]시산표!#REF!</definedName>
    <definedName name="_10_7____123Grap" localSheetId="13" hidden="1">[5]시산표!#REF!</definedName>
    <definedName name="_10_7____123Grap" localSheetId="14" hidden="1">[5]시산표!#REF!</definedName>
    <definedName name="_10_9____123Graph_LB" localSheetId="47" hidden="1">[7]시산표!#REF!</definedName>
    <definedName name="_10_9____123Graph_LB" localSheetId="57" hidden="1">[7]시산표!#REF!</definedName>
    <definedName name="_10_9____123Graph_LB" localSheetId="23" hidden="1">[7]시산표!#REF!</definedName>
    <definedName name="_10_9____123Graph_LB" localSheetId="25" hidden="1">[7]시산표!#REF!</definedName>
    <definedName name="_10_9____123Graph_LB" localSheetId="26" hidden="1">[7]시산표!#REF!</definedName>
    <definedName name="_10_9____123Graph_LB" localSheetId="37" hidden="1">[7]시산표!#REF!</definedName>
    <definedName name="_10_9____123Graph_LB" localSheetId="31" hidden="1">[7]시산표!#REF!</definedName>
    <definedName name="_10_9____123Graph_LB" localSheetId="52" hidden="1">[7]시산표!#REF!</definedName>
    <definedName name="_10_9____123Graph_LB" localSheetId="32" hidden="1">[7]시산표!#REF!</definedName>
    <definedName name="_10_9____123Graph_LB" localSheetId="33" hidden="1">[7]시산표!#REF!</definedName>
    <definedName name="_10_9____123Graph_LB" localSheetId="54" hidden="1">[7]시산표!#REF!</definedName>
    <definedName name="_10_9____123Graph_LB" localSheetId="34" hidden="1">[7]시산표!#REF!</definedName>
    <definedName name="_10_9____123Graph_LB" localSheetId="0" hidden="1">[7]시산표!#REF!</definedName>
    <definedName name="_10_9____123Graph_LB" localSheetId="7" hidden="1">[7]시산표!#REF!</definedName>
    <definedName name="_101_9____123Grap" localSheetId="11" hidden="1">[6]시산표!#REF!</definedName>
    <definedName name="_102_9____123Grap" localSheetId="39" hidden="1">[6]시산표!#REF!</definedName>
    <definedName name="_102_9____123Grap" localSheetId="56" hidden="1">[6]시산표!#REF!</definedName>
    <definedName name="_102_9____123Grap" localSheetId="51" hidden="1">[6]시산표!#REF!</definedName>
    <definedName name="_103_9____123Grap" localSheetId="35" hidden="1">[6]시산표!#REF!</definedName>
    <definedName name="_105_9____123Grap" localSheetId="25" hidden="1">[6]시산표!#REF!</definedName>
    <definedName name="_105_9____123Grap" localSheetId="26" hidden="1">[6]시산표!#REF!</definedName>
    <definedName name="_105_9____123Grap" localSheetId="37" hidden="1">[6]시산표!#REF!</definedName>
    <definedName name="_105_9____123Grap" localSheetId="31" hidden="1">[6]시산표!#REF!</definedName>
    <definedName name="_105_9____123Grap" localSheetId="52" hidden="1">[6]시산표!#REF!</definedName>
    <definedName name="_105_9____123Grap" localSheetId="32" hidden="1">[6]시산표!#REF!</definedName>
    <definedName name="_105_9____123Grap" localSheetId="33" hidden="1">[6]시산표!#REF!</definedName>
    <definedName name="_105_9____123Grap" localSheetId="34" hidden="1">[6]시산표!#REF!</definedName>
    <definedName name="_109_9____123Grap" localSheetId="47" hidden="1">[6]시산표!#REF!</definedName>
    <definedName name="_11_7____123Grap" localSheetId="15" hidden="1">[5]시산표!#REF!</definedName>
    <definedName name="_11_7____123Grap" localSheetId="17" hidden="1">[5]시산표!#REF!</definedName>
    <definedName name="_11_9____123Grap" localSheetId="56" hidden="1">[8]시산표!#REF!</definedName>
    <definedName name="_11_9____123Grap" localSheetId="57" hidden="1">[8]시산표!#REF!</definedName>
    <definedName name="_11_9____123Grap" localSheetId="36" hidden="1">[8]시산표!#REF!</definedName>
    <definedName name="_11_9____123Grap" localSheetId="26" hidden="1">[8]시산표!#REF!</definedName>
    <definedName name="_11_9____123Grap" localSheetId="37" hidden="1">[8]시산표!#REF!</definedName>
    <definedName name="_11_9____123Grap" localSheetId="13" hidden="1">[8]시산표!#REF!</definedName>
    <definedName name="_11_9____123Grap" localSheetId="40" hidden="1">[8]시산표!#REF!</definedName>
    <definedName name="_11_9____123Grap" localSheetId="41" hidden="1">[8]시산표!#REF!</definedName>
    <definedName name="_11_9____123Grap" localSheetId="48" hidden="1">[8]시산표!#REF!</definedName>
    <definedName name="_11_9____123Grap" localSheetId="29" hidden="1">[8]시산표!#REF!</definedName>
    <definedName name="_11_9____123Grap" localSheetId="43" hidden="1">[8]시산표!#REF!</definedName>
    <definedName name="_11_9____123Grap" localSheetId="50" hidden="1">[8]시산표!#REF!</definedName>
    <definedName name="_11_9____123Grap" localSheetId="30" hidden="1">[8]시산표!#REF!</definedName>
    <definedName name="_11_9____123Grap" localSheetId="17" hidden="1">[8]시산표!#REF!</definedName>
    <definedName name="_11_9____123Grap" localSheetId="31" hidden="1">[8]시산표!#REF!</definedName>
    <definedName name="_11_9____123Grap" localSheetId="51" hidden="1">[8]시산표!#REF!</definedName>
    <definedName name="_11_9____123Grap" localSheetId="45" hidden="1">[8]시산표!#REF!</definedName>
    <definedName name="_11_9____123Grap" localSheetId="33" hidden="1">[8]시산표!#REF!</definedName>
    <definedName name="_11_9____123Grap" localSheetId="53" hidden="1">[8]시산표!#REF!</definedName>
    <definedName name="_11_9____123Grap" localSheetId="20" hidden="1">[8]시산표!#REF!</definedName>
    <definedName name="_11_9____123Grap" localSheetId="54" hidden="1">[8]시산표!#REF!</definedName>
    <definedName name="_11_9____123Grap" localSheetId="34" hidden="1">[8]시산표!#REF!</definedName>
    <definedName name="_11_9____123Grap" localSheetId="0" hidden="1">[8]시산표!#REF!</definedName>
    <definedName name="_11_9____123Grap" localSheetId="4" hidden="1">[8]시산표!#REF!</definedName>
    <definedName name="_11_9____123Grap" localSheetId="2" hidden="1">[8]시산표!#REF!</definedName>
    <definedName name="_111_9____123Grap" localSheetId="40" hidden="1">[6]시산표!#REF!</definedName>
    <definedName name="_111_9____123Grap" localSheetId="41" hidden="1">[6]시산표!#REF!</definedName>
    <definedName name="_117_9____123Grap" localSheetId="48" hidden="1">[6]시산표!#REF!</definedName>
    <definedName name="_117_9____123Grap" localSheetId="49" hidden="1">[6]시산표!#REF!</definedName>
    <definedName name="_117_9____123Grap" localSheetId="43" hidden="1">[6]시산표!#REF!</definedName>
    <definedName name="_12_5____123Grap" localSheetId="40" hidden="1">[6]시산표!#REF!</definedName>
    <definedName name="_12_5____123Grap" localSheetId="41" hidden="1">[6]시산표!#REF!</definedName>
    <definedName name="_121_9____123Grap" localSheetId="28" hidden="1">[6]시산표!#REF!</definedName>
    <definedName name="_121_9____123Grap" localSheetId="36" hidden="1">[6]시산표!#REF!</definedName>
    <definedName name="_122_9____123Grap" localSheetId="57" hidden="1">[6]시산표!#REF!</definedName>
    <definedName name="_122_9____123Grap" localSheetId="54" hidden="1">[6]시산표!#REF!</definedName>
    <definedName name="_123_9____123Grap" localSheetId="23" hidden="1">[6]시산표!#REF!</definedName>
    <definedName name="_13_7____123Grap" localSheetId="56" hidden="1">[5]시산표!#REF!</definedName>
    <definedName name="_13_7____123Grap" localSheetId="57" hidden="1">[5]시산표!#REF!</definedName>
    <definedName name="_13_7____123Grap" localSheetId="36" hidden="1">[5]시산표!#REF!</definedName>
    <definedName name="_13_7____123Grap" localSheetId="26" hidden="1">[5]시산표!#REF!</definedName>
    <definedName name="_13_7____123Grap" localSheetId="37" hidden="1">[5]시산표!#REF!</definedName>
    <definedName name="_13_7____123Grap" localSheetId="13" hidden="1">[5]시산표!#REF!</definedName>
    <definedName name="_13_7____123Grap" localSheetId="48" hidden="1">[5]시산표!#REF!</definedName>
    <definedName name="_13_7____123Grap" localSheetId="29" hidden="1">[5]시산표!#REF!</definedName>
    <definedName name="_13_7____123Grap" localSheetId="43" hidden="1">[5]시산표!#REF!</definedName>
    <definedName name="_13_7____123Grap" localSheetId="50" hidden="1">[5]시산표!#REF!</definedName>
    <definedName name="_13_7____123Grap" localSheetId="30" hidden="1">[5]시산표!#REF!</definedName>
    <definedName name="_13_7____123Grap" localSheetId="17" hidden="1">[5]시산표!#REF!</definedName>
    <definedName name="_13_7____123Grap" localSheetId="31" hidden="1">[5]시산표!#REF!</definedName>
    <definedName name="_13_7____123Grap" localSheetId="51" hidden="1">[5]시산표!#REF!</definedName>
    <definedName name="_13_7____123Grap" localSheetId="45" hidden="1">[5]시산표!#REF!</definedName>
    <definedName name="_13_7____123Grap" localSheetId="33" hidden="1">[5]시산표!#REF!</definedName>
    <definedName name="_13_7____123Grap" localSheetId="53" hidden="1">[5]시산표!#REF!</definedName>
    <definedName name="_13_7____123Grap" localSheetId="20" hidden="1">[5]시산표!#REF!</definedName>
    <definedName name="_13_7____123Grap" localSheetId="54" hidden="1">[5]시산표!#REF!</definedName>
    <definedName name="_13_7____123Grap" localSheetId="34" hidden="1">[5]시산표!#REF!</definedName>
    <definedName name="_13_7____123Grap" localSheetId="0" hidden="1">[5]시산표!#REF!</definedName>
    <definedName name="_13_7____123Grap" localSheetId="4" hidden="1">[5]시산표!#REF!</definedName>
    <definedName name="_13_7____123Grap" localSheetId="2" hidden="1">[5]시산표!#REF!</definedName>
    <definedName name="_13_9____123Graph_LB" localSheetId="56" hidden="1">[8]시산표!#REF!</definedName>
    <definedName name="_13_9____123Graph_LB" localSheetId="57" hidden="1">[8]시산표!#REF!</definedName>
    <definedName name="_13_9____123Graph_LB" localSheetId="36" hidden="1">[8]시산표!#REF!</definedName>
    <definedName name="_13_9____123Graph_LB" localSheetId="26" hidden="1">[8]시산표!#REF!</definedName>
    <definedName name="_13_9____123Graph_LB" localSheetId="37" hidden="1">[8]시산표!#REF!</definedName>
    <definedName name="_13_9____123Graph_LB" localSheetId="13" hidden="1">[8]시산표!#REF!</definedName>
    <definedName name="_13_9____123Graph_LB" localSheetId="48" hidden="1">[8]시산표!#REF!</definedName>
    <definedName name="_13_9____123Graph_LB" localSheetId="29" hidden="1">[8]시산표!#REF!</definedName>
    <definedName name="_13_9____123Graph_LB" localSheetId="43" hidden="1">[8]시산표!#REF!</definedName>
    <definedName name="_13_9____123Graph_LB" localSheetId="50" hidden="1">[8]시산표!#REF!</definedName>
    <definedName name="_13_9____123Graph_LB" localSheetId="30" hidden="1">[8]시산표!#REF!</definedName>
    <definedName name="_13_9____123Graph_LB" localSheetId="17" hidden="1">[8]시산표!#REF!</definedName>
    <definedName name="_13_9____123Graph_LB" localSheetId="31" hidden="1">[8]시산표!#REF!</definedName>
    <definedName name="_13_9____123Graph_LB" localSheetId="51" hidden="1">[8]시산표!#REF!</definedName>
    <definedName name="_13_9____123Graph_LB" localSheetId="45" hidden="1">[8]시산표!#REF!</definedName>
    <definedName name="_13_9____123Graph_LB" localSheetId="33" hidden="1">[8]시산표!#REF!</definedName>
    <definedName name="_13_9____123Graph_LB" localSheetId="53" hidden="1">[8]시산표!#REF!</definedName>
    <definedName name="_13_9____123Graph_LB" localSheetId="20" hidden="1">[8]시산표!#REF!</definedName>
    <definedName name="_13_9____123Graph_LB" localSheetId="54" hidden="1">[8]시산표!#REF!</definedName>
    <definedName name="_13_9____123Graph_LB" localSheetId="34" hidden="1">[8]시산표!#REF!</definedName>
    <definedName name="_13_9____123Graph_LB" localSheetId="0" hidden="1">[8]시산표!#REF!</definedName>
    <definedName name="_13_9____123Graph_LB" localSheetId="4" hidden="1">[8]시산표!#REF!</definedName>
    <definedName name="_13_9____123Graph_LB" localSheetId="2" hidden="1">[8]시산표!#REF!</definedName>
    <definedName name="_131_9____123Grap" localSheetId="11" hidden="1">[7]시산표!#REF!</definedName>
    <definedName name="_131_9____123Grap" localSheetId="35" hidden="1">[7]시산표!#REF!</definedName>
    <definedName name="_131_9____123Grap" localSheetId="57" hidden="1">[7]시산표!#REF!</definedName>
    <definedName name="_131_9____123Grap" localSheetId="23" hidden="1">[7]시산표!#REF!</definedName>
    <definedName name="_131_9____123Grap" localSheetId="32" hidden="1">[7]시산표!#REF!</definedName>
    <definedName name="_131_9____123Grap" localSheetId="54" hidden="1">[7]시산표!#REF!</definedName>
    <definedName name="_131_9____123Grap" localSheetId="0" hidden="1">[7]시산표!#REF!</definedName>
    <definedName name="_131_9____123Grap" localSheetId="7" hidden="1">[7]시산표!#REF!</definedName>
    <definedName name="_133_9____123Graph_LB" localSheetId="11" hidden="1">[6]시산표!#REF!</definedName>
    <definedName name="_134_9____123Graph_LB" localSheetId="39" hidden="1">[6]시산표!#REF!</definedName>
    <definedName name="_134_9____123Graph_LB" localSheetId="56" hidden="1">[6]시산표!#REF!</definedName>
    <definedName name="_134_9____123Graph_LB" localSheetId="51" hidden="1">[6]시산표!#REF!</definedName>
    <definedName name="_135_9____123Graph_LB" localSheetId="35" hidden="1">[6]시산표!#REF!</definedName>
    <definedName name="_137_9____123Graph_LB" localSheetId="25" hidden="1">[6]시산표!#REF!</definedName>
    <definedName name="_137_9____123Graph_LB" localSheetId="26" hidden="1">[6]시산표!#REF!</definedName>
    <definedName name="_137_9____123Graph_LB" localSheetId="37" hidden="1">[6]시산표!#REF!</definedName>
    <definedName name="_137_9____123Graph_LB" localSheetId="31" hidden="1">[6]시산표!#REF!</definedName>
    <definedName name="_137_9____123Graph_LB" localSheetId="52" hidden="1">[6]시산표!#REF!</definedName>
    <definedName name="_137_9____123Graph_LB" localSheetId="32" hidden="1">[6]시산표!#REF!</definedName>
    <definedName name="_137_9____123Graph_LB" localSheetId="33" hidden="1">[6]시산표!#REF!</definedName>
    <definedName name="_137_9____123Graph_LB" localSheetId="34" hidden="1">[6]시산표!#REF!</definedName>
    <definedName name="_14_7____123Graph_LB" localSheetId="13" hidden="1">[5]시산표!#REF!</definedName>
    <definedName name="_14_7____123Graph_LB" localSheetId="14" hidden="1">[5]시산표!#REF!</definedName>
    <definedName name="_14_9_0__123Grap" localSheetId="56" hidden="1">[8]시산표!#REF!</definedName>
    <definedName name="_14_9_0__123Grap" localSheetId="57" hidden="1">[8]시산표!#REF!</definedName>
    <definedName name="_14_9_0__123Grap" localSheetId="36" hidden="1">[8]시산표!#REF!</definedName>
    <definedName name="_14_9_0__123Grap" localSheetId="26" hidden="1">[8]시산표!#REF!</definedName>
    <definedName name="_14_9_0__123Grap" localSheetId="37" hidden="1">[8]시산표!#REF!</definedName>
    <definedName name="_14_9_0__123Grap" localSheetId="13" hidden="1">[8]시산표!#REF!</definedName>
    <definedName name="_14_9_0__123Grap" localSheetId="48" hidden="1">[8]시산표!#REF!</definedName>
    <definedName name="_14_9_0__123Grap" localSheetId="29" hidden="1">[8]시산표!#REF!</definedName>
    <definedName name="_14_9_0__123Grap" localSheetId="43" hidden="1">[8]시산표!#REF!</definedName>
    <definedName name="_14_9_0__123Grap" localSheetId="50" hidden="1">[8]시산표!#REF!</definedName>
    <definedName name="_14_9_0__123Grap" localSheetId="30" hidden="1">[8]시산표!#REF!</definedName>
    <definedName name="_14_9_0__123Grap" localSheetId="17" hidden="1">[8]시산표!#REF!</definedName>
    <definedName name="_14_9_0__123Grap" localSheetId="31" hidden="1">[8]시산표!#REF!</definedName>
    <definedName name="_14_9_0__123Grap" localSheetId="51" hidden="1">[8]시산표!#REF!</definedName>
    <definedName name="_14_9_0__123Grap" localSheetId="45" hidden="1">[8]시산표!#REF!</definedName>
    <definedName name="_14_9_0__123Grap" localSheetId="33" hidden="1">[8]시산표!#REF!</definedName>
    <definedName name="_14_9_0__123Grap" localSheetId="53" hidden="1">[8]시산표!#REF!</definedName>
    <definedName name="_14_9_0__123Grap" localSheetId="20" hidden="1">[8]시산표!#REF!</definedName>
    <definedName name="_14_9_0__123Grap" localSheetId="54" hidden="1">[8]시산표!#REF!</definedName>
    <definedName name="_14_9_0__123Grap" localSheetId="34" hidden="1">[8]시산표!#REF!</definedName>
    <definedName name="_14_9_0__123Grap" localSheetId="0" hidden="1">[8]시산표!#REF!</definedName>
    <definedName name="_14_9_0__123Grap" localSheetId="4" hidden="1">[8]시산표!#REF!</definedName>
    <definedName name="_14_9_0__123Grap" localSheetId="2" hidden="1">[8]시산표!#REF!</definedName>
    <definedName name="_141_9____123Graph_LB" localSheetId="47" hidden="1">[6]시산표!#REF!</definedName>
    <definedName name="_143_9____123Graph_LB" localSheetId="40" hidden="1">[6]시산표!#REF!</definedName>
    <definedName name="_143_9____123Graph_LB" localSheetId="41" hidden="1">[6]시산표!#REF!</definedName>
    <definedName name="_149_9____123Graph_LB" localSheetId="48" hidden="1">[6]시산표!#REF!</definedName>
    <definedName name="_149_9____123Graph_LB" localSheetId="49" hidden="1">[6]시산표!#REF!</definedName>
    <definedName name="_149_9____123Graph_LB" localSheetId="43" hidden="1">[6]시산표!#REF!</definedName>
    <definedName name="_15_7____123Graph_LB" localSheetId="15" hidden="1">[5]시산표!#REF!</definedName>
    <definedName name="_15_7____123Graph_LB" localSheetId="17" hidden="1">[5]시산표!#REF!</definedName>
    <definedName name="_15_9_0__123Graph_LB" localSheetId="56" hidden="1">[8]시산표!#REF!</definedName>
    <definedName name="_15_9_0__123Graph_LB" localSheetId="57" hidden="1">[8]시산표!#REF!</definedName>
    <definedName name="_15_9_0__123Graph_LB" localSheetId="36" hidden="1">[8]시산표!#REF!</definedName>
    <definedName name="_15_9_0__123Graph_LB" localSheetId="26" hidden="1">[8]시산표!#REF!</definedName>
    <definedName name="_15_9_0__123Graph_LB" localSheetId="37" hidden="1">[8]시산표!#REF!</definedName>
    <definedName name="_15_9_0__123Graph_LB" localSheetId="13" hidden="1">[8]시산표!#REF!</definedName>
    <definedName name="_15_9_0__123Graph_LB" localSheetId="48" hidden="1">[8]시산표!#REF!</definedName>
    <definedName name="_15_9_0__123Graph_LB" localSheetId="29" hidden="1">[8]시산표!#REF!</definedName>
    <definedName name="_15_9_0__123Graph_LB" localSheetId="43" hidden="1">[8]시산표!#REF!</definedName>
    <definedName name="_15_9_0__123Graph_LB" localSheetId="50" hidden="1">[8]시산표!#REF!</definedName>
    <definedName name="_15_9_0__123Graph_LB" localSheetId="30" hidden="1">[8]시산표!#REF!</definedName>
    <definedName name="_15_9_0__123Graph_LB" localSheetId="17" hidden="1">[8]시산표!#REF!</definedName>
    <definedName name="_15_9_0__123Graph_LB" localSheetId="31" hidden="1">[8]시산표!#REF!</definedName>
    <definedName name="_15_9_0__123Graph_LB" localSheetId="51" hidden="1">[8]시산표!#REF!</definedName>
    <definedName name="_15_9_0__123Graph_LB" localSheetId="45" hidden="1">[8]시산표!#REF!</definedName>
    <definedName name="_15_9_0__123Graph_LB" localSheetId="33" hidden="1">[8]시산표!#REF!</definedName>
    <definedName name="_15_9_0__123Graph_LB" localSheetId="53" hidden="1">[8]시산표!#REF!</definedName>
    <definedName name="_15_9_0__123Graph_LB" localSheetId="20" hidden="1">[8]시산표!#REF!</definedName>
    <definedName name="_15_9_0__123Graph_LB" localSheetId="54" hidden="1">[8]시산표!#REF!</definedName>
    <definedName name="_15_9_0__123Graph_LB" localSheetId="34" hidden="1">[8]시산표!#REF!</definedName>
    <definedName name="_15_9_0__123Graph_LB" localSheetId="0" hidden="1">[8]시산표!#REF!</definedName>
    <definedName name="_15_9_0__123Graph_LB" localSheetId="4" hidden="1">[8]시산표!#REF!</definedName>
    <definedName name="_15_9_0__123Graph_LB" localSheetId="2" hidden="1">[8]시산표!#REF!</definedName>
    <definedName name="_153_9____123Graph_LB" localSheetId="28" hidden="1">[6]시산표!#REF!</definedName>
    <definedName name="_153_9____123Graph_LB" localSheetId="36" hidden="1">[6]시산표!#REF!</definedName>
    <definedName name="_154_9____123Graph_LB" localSheetId="57" hidden="1">[6]시산표!#REF!</definedName>
    <definedName name="_154_9____123Graph_LB" localSheetId="54" hidden="1">[6]시산표!#REF!</definedName>
    <definedName name="_155_9____123Graph_LB" localSheetId="23" hidden="1">[6]시산표!#REF!</definedName>
    <definedName name="_163_9____123Graph_LB" localSheetId="11" hidden="1">[7]시산표!#REF!</definedName>
    <definedName name="_163_9____123Graph_LB" localSheetId="35" hidden="1">[7]시산표!#REF!</definedName>
    <definedName name="_163_9____123Graph_LB" localSheetId="57" hidden="1">[7]시산표!#REF!</definedName>
    <definedName name="_163_9____123Graph_LB" localSheetId="23" hidden="1">[7]시산표!#REF!</definedName>
    <definedName name="_163_9____123Graph_LB" localSheetId="32" hidden="1">[7]시산표!#REF!</definedName>
    <definedName name="_163_9____123Graph_LB" localSheetId="54" hidden="1">[7]시산표!#REF!</definedName>
    <definedName name="_163_9____123Graph_LB" localSheetId="0" hidden="1">[7]시산표!#REF!</definedName>
    <definedName name="_163_9____123Graph_LB" localSheetId="7" hidden="1">[7]시산표!#REF!</definedName>
    <definedName name="_164_9_0__123Grap" localSheetId="11" hidden="1">[6]시산표!#REF!</definedName>
    <definedName name="_164_9_0__123Grap" localSheetId="47" hidden="1">[6]시산표!#REF!</definedName>
    <definedName name="_164_9_0__123Grap" localSheetId="35" hidden="1">[6]시산표!#REF!</definedName>
    <definedName name="_164_9_0__123Grap" localSheetId="57" hidden="1">[6]시산표!#REF!</definedName>
    <definedName name="_164_9_0__123Grap" localSheetId="23" hidden="1">[6]시산표!#REF!</definedName>
    <definedName name="_164_9_0__123Grap" localSheetId="25" hidden="1">[6]시산표!#REF!</definedName>
    <definedName name="_164_9_0__123Grap" localSheetId="26" hidden="1">[6]시산표!#REF!</definedName>
    <definedName name="_164_9_0__123Grap" localSheetId="37" hidden="1">[6]시산표!#REF!</definedName>
    <definedName name="_164_9_0__123Grap" localSheetId="31" hidden="1">[6]시산표!#REF!</definedName>
    <definedName name="_164_9_0__123Grap" localSheetId="52" hidden="1">[6]시산표!#REF!</definedName>
    <definedName name="_164_9_0__123Grap" localSheetId="32" hidden="1">[6]시산표!#REF!</definedName>
    <definedName name="_164_9_0__123Grap" localSheetId="33" hidden="1">[6]시산표!#REF!</definedName>
    <definedName name="_164_9_0__123Grap" localSheetId="54" hidden="1">[6]시산표!#REF!</definedName>
    <definedName name="_164_9_0__123Grap" localSheetId="34" hidden="1">[6]시산표!#REF!</definedName>
    <definedName name="_164_9_0__123Grap" localSheetId="0" hidden="1">[6]시산표!#REF!</definedName>
    <definedName name="_164_9_0__123Grap" localSheetId="7" hidden="1">[6]시산표!#REF!</definedName>
    <definedName name="_165_9_0__123Graph_LB" localSheetId="11" hidden="1">[6]시산표!#REF!</definedName>
    <definedName name="_165_9_0__123Graph_LB" localSheetId="47" hidden="1">[6]시산표!#REF!</definedName>
    <definedName name="_165_9_0__123Graph_LB" localSheetId="35" hidden="1">[6]시산표!#REF!</definedName>
    <definedName name="_165_9_0__123Graph_LB" localSheetId="57" hidden="1">[6]시산표!#REF!</definedName>
    <definedName name="_165_9_0__123Graph_LB" localSheetId="23" hidden="1">[6]시산표!#REF!</definedName>
    <definedName name="_165_9_0__123Graph_LB" localSheetId="25" hidden="1">[6]시산표!#REF!</definedName>
    <definedName name="_165_9_0__123Graph_LB" localSheetId="26" hidden="1">[6]시산표!#REF!</definedName>
    <definedName name="_165_9_0__123Graph_LB" localSheetId="37" hidden="1">[6]시산표!#REF!</definedName>
    <definedName name="_165_9_0__123Graph_LB" localSheetId="31" hidden="1">[6]시산표!#REF!</definedName>
    <definedName name="_165_9_0__123Graph_LB" localSheetId="52" hidden="1">[6]시산표!#REF!</definedName>
    <definedName name="_165_9_0__123Graph_LB" localSheetId="32" hidden="1">[6]시산표!#REF!</definedName>
    <definedName name="_165_9_0__123Graph_LB" localSheetId="33" hidden="1">[6]시산표!#REF!</definedName>
    <definedName name="_165_9_0__123Graph_LB" localSheetId="54" hidden="1">[6]시산표!#REF!</definedName>
    <definedName name="_165_9_0__123Graph_LB" localSheetId="34" hidden="1">[6]시산표!#REF!</definedName>
    <definedName name="_165_9_0__123Graph_LB" localSheetId="0" hidden="1">[6]시산표!#REF!</definedName>
    <definedName name="_165_9_0__123Graph_LB" localSheetId="7" hidden="1">[6]시산표!#REF!</definedName>
    <definedName name="_17_7____123Graph_LB" localSheetId="56" hidden="1">[5]시산표!#REF!</definedName>
    <definedName name="_17_7____123Graph_LB" localSheetId="57" hidden="1">[5]시산표!#REF!</definedName>
    <definedName name="_17_7____123Graph_LB" localSheetId="36" hidden="1">[5]시산표!#REF!</definedName>
    <definedName name="_17_7____123Graph_LB" localSheetId="26" hidden="1">[5]시산표!#REF!</definedName>
    <definedName name="_17_7____123Graph_LB" localSheetId="37" hidden="1">[5]시산표!#REF!</definedName>
    <definedName name="_17_7____123Graph_LB" localSheetId="13" hidden="1">[5]시산표!#REF!</definedName>
    <definedName name="_17_7____123Graph_LB" localSheetId="48" hidden="1">[5]시산표!#REF!</definedName>
    <definedName name="_17_7____123Graph_LB" localSheetId="29" hidden="1">[5]시산표!#REF!</definedName>
    <definedName name="_17_7____123Graph_LB" localSheetId="43" hidden="1">[5]시산표!#REF!</definedName>
    <definedName name="_17_7____123Graph_LB" localSheetId="50" hidden="1">[5]시산표!#REF!</definedName>
    <definedName name="_17_7____123Graph_LB" localSheetId="30" hidden="1">[5]시산표!#REF!</definedName>
    <definedName name="_17_7____123Graph_LB" localSheetId="17" hidden="1">[5]시산표!#REF!</definedName>
    <definedName name="_17_7____123Graph_LB" localSheetId="31" hidden="1">[5]시산표!#REF!</definedName>
    <definedName name="_17_7____123Graph_LB" localSheetId="51" hidden="1">[5]시산표!#REF!</definedName>
    <definedName name="_17_7____123Graph_LB" localSheetId="45" hidden="1">[5]시산표!#REF!</definedName>
    <definedName name="_17_7____123Graph_LB" localSheetId="33" hidden="1">[5]시산표!#REF!</definedName>
    <definedName name="_17_7____123Graph_LB" localSheetId="53" hidden="1">[5]시산표!#REF!</definedName>
    <definedName name="_17_7____123Graph_LB" localSheetId="20" hidden="1">[5]시산표!#REF!</definedName>
    <definedName name="_17_7____123Graph_LB" localSheetId="54" hidden="1">[5]시산표!#REF!</definedName>
    <definedName name="_17_7____123Graph_LB" localSheetId="34" hidden="1">[5]시산표!#REF!</definedName>
    <definedName name="_17_7____123Graph_LB" localSheetId="0" hidden="1">[5]시산표!#REF!</definedName>
    <definedName name="_17_7____123Graph_LB" localSheetId="4" hidden="1">[5]시산표!#REF!</definedName>
    <definedName name="_17_7____123Graph_LB" localSheetId="2" hidden="1">[5]시산표!#REF!</definedName>
    <definedName name="_18_5____123Grap" localSheetId="48" hidden="1">[6]시산표!#REF!</definedName>
    <definedName name="_18_5____123Grap" localSheetId="49" hidden="1">[6]시산표!#REF!</definedName>
    <definedName name="_18_5____123Grap" localSheetId="43" hidden="1">[6]시산표!#REF!</definedName>
    <definedName name="_18_7_0__123Grap" localSheetId="13" hidden="1">[5]시산표!#REF!</definedName>
    <definedName name="_18_7_0__123Grap" localSheetId="14" hidden="1">[5]시산표!#REF!</definedName>
    <definedName name="_19_7_0__123Grap" localSheetId="15" hidden="1">[5]시산표!#REF!</definedName>
    <definedName name="_19_7_0__123Grap" localSheetId="17" hidden="1">[5]시산표!#REF!</definedName>
    <definedName name="_2_5____123Grap" localSheetId="11" hidden="1">[6]시산표!#REF!</definedName>
    <definedName name="_2_5____123Grap" localSheetId="47" hidden="1">[7]시산표!#REF!</definedName>
    <definedName name="_2_5____123Grap" localSheetId="56" hidden="1">[8]시산표!#REF!</definedName>
    <definedName name="_2_5____123Grap" localSheetId="57" hidden="1">[7]시산표!#REF!</definedName>
    <definedName name="_2_5____123Grap" localSheetId="23" hidden="1">[7]시산표!#REF!</definedName>
    <definedName name="_2_5____123Grap" localSheetId="36" hidden="1">[8]시산표!#REF!</definedName>
    <definedName name="_2_5____123Grap" localSheetId="25" hidden="1">[7]시산표!#REF!</definedName>
    <definedName name="_2_5____123Grap" localSheetId="26" hidden="1">[7]시산표!#REF!</definedName>
    <definedName name="_2_5____123Grap" localSheetId="37" hidden="1">[7]시산표!#REF!</definedName>
    <definedName name="_2_5____123Grap" localSheetId="13" hidden="1">[8]시산표!#REF!</definedName>
    <definedName name="_2_5____123Grap" localSheetId="40" hidden="1">[8]시산표!#REF!</definedName>
    <definedName name="_2_5____123Grap" localSheetId="41" hidden="1">[8]시산표!#REF!</definedName>
    <definedName name="_2_5____123Grap" localSheetId="48" hidden="1">[8]시산표!#REF!</definedName>
    <definedName name="_2_5____123Grap" localSheetId="29" hidden="1">[8]시산표!#REF!</definedName>
    <definedName name="_2_5____123Grap" localSheetId="15" hidden="1">[5]시산표!#REF!</definedName>
    <definedName name="_2_5____123Grap" localSheetId="43" hidden="1">[8]시산표!#REF!</definedName>
    <definedName name="_2_5____123Grap" localSheetId="50" hidden="1">[8]시산표!#REF!</definedName>
    <definedName name="_2_5____123Grap" localSheetId="30" hidden="1">[8]시산표!#REF!</definedName>
    <definedName name="_2_5____123Grap" localSheetId="17" hidden="1">[5]시산표!#REF!</definedName>
    <definedName name="_2_5____123Grap" localSheetId="31" hidden="1">[7]시산표!#REF!</definedName>
    <definedName name="_2_5____123Grap" localSheetId="51" hidden="1">[8]시산표!#REF!</definedName>
    <definedName name="_2_5____123Grap" localSheetId="45" hidden="1">[8]시산표!#REF!</definedName>
    <definedName name="_2_5____123Grap" localSheetId="52" hidden="1">[7]시산표!#REF!</definedName>
    <definedName name="_2_5____123Grap" localSheetId="32" hidden="1">[7]시산표!#REF!</definedName>
    <definedName name="_2_5____123Grap" localSheetId="33" hidden="1">[7]시산표!#REF!</definedName>
    <definedName name="_2_5____123Grap" localSheetId="53" hidden="1">[8]시산표!#REF!</definedName>
    <definedName name="_2_5____123Grap" localSheetId="20" hidden="1">[8]시산표!#REF!</definedName>
    <definedName name="_2_5____123Grap" localSheetId="54" hidden="1">[7]시산표!#REF!</definedName>
    <definedName name="_2_5____123Grap" localSheetId="34" hidden="1">[7]시산표!#REF!</definedName>
    <definedName name="_2_5____123Grap" localSheetId="0" hidden="1">[7]시산표!#REF!</definedName>
    <definedName name="_2_5____123Grap" localSheetId="7" hidden="1">[7]시산표!#REF!</definedName>
    <definedName name="_2_5____123Grap" localSheetId="4" hidden="1">[8]시산표!#REF!</definedName>
    <definedName name="_2_5____123Grap" localSheetId="2" hidden="1">[8]시산표!#REF!</definedName>
    <definedName name="_2_7____123Grap" localSheetId="56" hidden="1">[5]시산표!#REF!</definedName>
    <definedName name="_2_7____123Grap" localSheetId="57" hidden="1">[5]시산표!#REF!</definedName>
    <definedName name="_2_7____123Grap" localSheetId="36" hidden="1">[5]시산표!#REF!</definedName>
    <definedName name="_2_7____123Grap" localSheetId="26" hidden="1">[5]시산표!#REF!</definedName>
    <definedName name="_2_7____123Grap" localSheetId="37" hidden="1">[5]시산표!#REF!</definedName>
    <definedName name="_2_7____123Grap" localSheetId="13" hidden="1">[5]시산표!#REF!</definedName>
    <definedName name="_2_7____123Grap" localSheetId="40" hidden="1">[5]시산표!#REF!</definedName>
    <definedName name="_2_7____123Grap" localSheetId="41" hidden="1">[5]시산표!#REF!</definedName>
    <definedName name="_2_7____123Grap" localSheetId="48" hidden="1">[5]시산표!#REF!</definedName>
    <definedName name="_2_7____123Grap" localSheetId="29" hidden="1">[5]시산표!#REF!</definedName>
    <definedName name="_2_7____123Grap" localSheetId="43" hidden="1">[5]시산표!#REF!</definedName>
    <definedName name="_2_7____123Grap" localSheetId="50" hidden="1">[5]시산표!#REF!</definedName>
    <definedName name="_2_7____123Grap" localSheetId="30" hidden="1">[5]시산표!#REF!</definedName>
    <definedName name="_2_7____123Grap" localSheetId="17" hidden="1">[5]시산표!#REF!</definedName>
    <definedName name="_2_7____123Grap" localSheetId="31" hidden="1">[5]시산표!#REF!</definedName>
    <definedName name="_2_7____123Grap" localSheetId="51" hidden="1">[5]시산표!#REF!</definedName>
    <definedName name="_2_7____123Grap" localSheetId="45" hidden="1">[5]시산표!#REF!</definedName>
    <definedName name="_2_7____123Grap" localSheetId="33" hidden="1">[5]시산표!#REF!</definedName>
    <definedName name="_2_7____123Grap" localSheetId="53" hidden="1">[5]시산표!#REF!</definedName>
    <definedName name="_2_7____123Grap" localSheetId="20" hidden="1">[5]시산표!#REF!</definedName>
    <definedName name="_2_7____123Grap" localSheetId="54" hidden="1">[5]시산표!#REF!</definedName>
    <definedName name="_2_7____123Grap" localSheetId="34" hidden="1">[5]시산표!#REF!</definedName>
    <definedName name="_2_7____123Grap" localSheetId="0" hidden="1">[5]시산표!#REF!</definedName>
    <definedName name="_2_7____123Grap" localSheetId="4" hidden="1">[5]시산표!#REF!</definedName>
    <definedName name="_2_7____123Grap" localSheetId="2" hidden="1">[5]시산표!#REF!</definedName>
    <definedName name="_22_5____123Grap" localSheetId="28" hidden="1">[6]시산표!#REF!</definedName>
    <definedName name="_22_5____123Grap" localSheetId="36" hidden="1">[6]시산표!#REF!</definedName>
    <definedName name="_22_7_0__123Grap" localSheetId="56" hidden="1">[5]시산표!#REF!</definedName>
    <definedName name="_22_7_0__123Grap" localSheetId="57" hidden="1">[5]시산표!#REF!</definedName>
    <definedName name="_22_7_0__123Grap" localSheetId="36" hidden="1">[5]시산표!#REF!</definedName>
    <definedName name="_22_7_0__123Grap" localSheetId="26" hidden="1">[5]시산표!#REF!</definedName>
    <definedName name="_22_7_0__123Grap" localSheetId="37" hidden="1">[5]시산표!#REF!</definedName>
    <definedName name="_22_7_0__123Grap" localSheetId="13" hidden="1">[5]시산표!#REF!</definedName>
    <definedName name="_22_7_0__123Grap" localSheetId="40" hidden="1">[5]시산표!#REF!</definedName>
    <definedName name="_22_7_0__123Grap" localSheetId="41" hidden="1">[5]시산표!#REF!</definedName>
    <definedName name="_22_7_0__123Grap" localSheetId="48" hidden="1">[5]시산표!#REF!</definedName>
    <definedName name="_22_7_0__123Grap" localSheetId="29" hidden="1">[5]시산표!#REF!</definedName>
    <definedName name="_22_7_0__123Grap" localSheetId="43" hidden="1">[5]시산표!#REF!</definedName>
    <definedName name="_22_7_0__123Grap" localSheetId="50" hidden="1">[5]시산표!#REF!</definedName>
    <definedName name="_22_7_0__123Grap" localSheetId="30" hidden="1">[5]시산표!#REF!</definedName>
    <definedName name="_22_7_0__123Grap" localSheetId="17" hidden="1">[5]시산표!#REF!</definedName>
    <definedName name="_22_7_0__123Grap" localSheetId="31" hidden="1">[5]시산표!#REF!</definedName>
    <definedName name="_22_7_0__123Grap" localSheetId="51" hidden="1">[5]시산표!#REF!</definedName>
    <definedName name="_22_7_0__123Grap" localSheetId="45" hidden="1">[5]시산표!#REF!</definedName>
    <definedName name="_22_7_0__123Grap" localSheetId="33" hidden="1">[5]시산표!#REF!</definedName>
    <definedName name="_22_7_0__123Grap" localSheetId="53" hidden="1">[5]시산표!#REF!</definedName>
    <definedName name="_22_7_0__123Grap" localSheetId="20" hidden="1">[5]시산표!#REF!</definedName>
    <definedName name="_22_7_0__123Grap" localSheetId="54" hidden="1">[5]시산표!#REF!</definedName>
    <definedName name="_22_7_0__123Grap" localSheetId="34" hidden="1">[5]시산표!#REF!</definedName>
    <definedName name="_22_7_0__123Grap" localSheetId="0" hidden="1">[5]시산표!#REF!</definedName>
    <definedName name="_22_7_0__123Grap" localSheetId="4" hidden="1">[5]시산표!#REF!</definedName>
    <definedName name="_22_7_0__123Grap" localSheetId="2" hidden="1">[5]시산표!#REF!</definedName>
    <definedName name="_23_5____123Grap" localSheetId="57" hidden="1">[6]시산표!#REF!</definedName>
    <definedName name="_23_5____123Grap" localSheetId="54" hidden="1">[6]시산표!#REF!</definedName>
    <definedName name="_23_7_0__123Graph_LB" localSheetId="13" hidden="1">[5]시산표!#REF!</definedName>
    <definedName name="_23_7_0__123Graph_LB" localSheetId="14" hidden="1">[5]시산표!#REF!</definedName>
    <definedName name="_24_5____123Grap" localSheetId="23" hidden="1">[6]시산표!#REF!</definedName>
    <definedName name="_24_7_0__123Graph_LB" localSheetId="15" hidden="1">[5]시산표!#REF!</definedName>
    <definedName name="_24_7_0__123Graph_LB" localSheetId="17" hidden="1">[5]시산표!#REF!</definedName>
    <definedName name="_27_7_0__123Graph_LB" localSheetId="56" hidden="1">[5]시산표!#REF!</definedName>
    <definedName name="_27_7_0__123Graph_LB" localSheetId="57" hidden="1">[5]시산표!#REF!</definedName>
    <definedName name="_27_7_0__123Graph_LB" localSheetId="36" hidden="1">[5]시산표!#REF!</definedName>
    <definedName name="_27_7_0__123Graph_LB" localSheetId="26" hidden="1">[5]시산표!#REF!</definedName>
    <definedName name="_27_7_0__123Graph_LB" localSheetId="37" hidden="1">[5]시산표!#REF!</definedName>
    <definedName name="_27_7_0__123Graph_LB" localSheetId="13" hidden="1">[5]시산표!#REF!</definedName>
    <definedName name="_27_7_0__123Graph_LB" localSheetId="40" hidden="1">[5]시산표!#REF!</definedName>
    <definedName name="_27_7_0__123Graph_LB" localSheetId="41" hidden="1">[5]시산표!#REF!</definedName>
    <definedName name="_27_7_0__123Graph_LB" localSheetId="48" hidden="1">[5]시산표!#REF!</definedName>
    <definedName name="_27_7_0__123Graph_LB" localSheetId="29" hidden="1">[5]시산표!#REF!</definedName>
    <definedName name="_27_7_0__123Graph_LB" localSheetId="43" hidden="1">[5]시산표!#REF!</definedName>
    <definedName name="_27_7_0__123Graph_LB" localSheetId="50" hidden="1">[5]시산표!#REF!</definedName>
    <definedName name="_27_7_0__123Graph_LB" localSheetId="30" hidden="1">[5]시산표!#REF!</definedName>
    <definedName name="_27_7_0__123Graph_LB" localSheetId="17" hidden="1">[5]시산표!#REF!</definedName>
    <definedName name="_27_7_0__123Graph_LB" localSheetId="31" hidden="1">[5]시산표!#REF!</definedName>
    <definedName name="_27_7_0__123Graph_LB" localSheetId="51" hidden="1">[5]시산표!#REF!</definedName>
    <definedName name="_27_7_0__123Graph_LB" localSheetId="45" hidden="1">[5]시산표!#REF!</definedName>
    <definedName name="_27_7_0__123Graph_LB" localSheetId="33" hidden="1">[5]시산표!#REF!</definedName>
    <definedName name="_27_7_0__123Graph_LB" localSheetId="53" hidden="1">[5]시산표!#REF!</definedName>
    <definedName name="_27_7_0__123Graph_LB" localSheetId="20" hidden="1">[5]시산표!#REF!</definedName>
    <definedName name="_27_7_0__123Graph_LB" localSheetId="54" hidden="1">[5]시산표!#REF!</definedName>
    <definedName name="_27_7_0__123Graph_LB" localSheetId="34" hidden="1">[5]시산표!#REF!</definedName>
    <definedName name="_27_7_0__123Graph_LB" localSheetId="0" hidden="1">[5]시산표!#REF!</definedName>
    <definedName name="_27_7_0__123Graph_LB" localSheetId="4" hidden="1">[5]시산표!#REF!</definedName>
    <definedName name="_27_7_0__123Graph_LB" localSheetId="2" hidden="1">[5]시산표!#REF!</definedName>
    <definedName name="_28_9____123Grap" localSheetId="13" hidden="1">[5]시산표!#REF!</definedName>
    <definedName name="_28_9____123Grap" localSheetId="14" hidden="1">[5]시산표!#REF!</definedName>
    <definedName name="_29_9____123Grap" localSheetId="15" hidden="1">[5]시산표!#REF!</definedName>
    <definedName name="_29_9____123Grap" localSheetId="17" hidden="1">[5]시산표!#REF!</definedName>
    <definedName name="_3_5____123Grap" localSheetId="39" hidden="1">[6]시산표!#REF!</definedName>
    <definedName name="_3_5____123Grap" localSheetId="56" hidden="1">[6]시산표!#REF!</definedName>
    <definedName name="_3_5____123Grap" localSheetId="51" hidden="1">[6]시산표!#REF!</definedName>
    <definedName name="_3_5_0__123Grap" localSheetId="56" hidden="1">[8]시산표!#REF!</definedName>
    <definedName name="_3_5_0__123Grap" localSheetId="57" hidden="1">[8]시산표!#REF!</definedName>
    <definedName name="_3_5_0__123Grap" localSheetId="36" hidden="1">[8]시산표!#REF!</definedName>
    <definedName name="_3_5_0__123Grap" localSheetId="26" hidden="1">[8]시산표!#REF!</definedName>
    <definedName name="_3_5_0__123Grap" localSheetId="37" hidden="1">[8]시산표!#REF!</definedName>
    <definedName name="_3_5_0__123Grap" localSheetId="13" hidden="1">[8]시산표!#REF!</definedName>
    <definedName name="_3_5_0__123Grap" localSheetId="40" hidden="1">[8]시산표!#REF!</definedName>
    <definedName name="_3_5_0__123Grap" localSheetId="41" hidden="1">[8]시산표!#REF!</definedName>
    <definedName name="_3_5_0__123Grap" localSheetId="48" hidden="1">[8]시산표!#REF!</definedName>
    <definedName name="_3_5_0__123Grap" localSheetId="29" hidden="1">[8]시산표!#REF!</definedName>
    <definedName name="_3_5_0__123Grap" localSheetId="43" hidden="1">[8]시산표!#REF!</definedName>
    <definedName name="_3_5_0__123Grap" localSheetId="50" hidden="1">[8]시산표!#REF!</definedName>
    <definedName name="_3_5_0__123Grap" localSheetId="30" hidden="1">[8]시산표!#REF!</definedName>
    <definedName name="_3_5_0__123Grap" localSheetId="17" hidden="1">[8]시산표!#REF!</definedName>
    <definedName name="_3_5_0__123Grap" localSheetId="31" hidden="1">[8]시산표!#REF!</definedName>
    <definedName name="_3_5_0__123Grap" localSheetId="51" hidden="1">[8]시산표!#REF!</definedName>
    <definedName name="_3_5_0__123Grap" localSheetId="45" hidden="1">[8]시산표!#REF!</definedName>
    <definedName name="_3_5_0__123Grap" localSheetId="33" hidden="1">[8]시산표!#REF!</definedName>
    <definedName name="_3_5_0__123Grap" localSheetId="53" hidden="1">[8]시산표!#REF!</definedName>
    <definedName name="_3_5_0__123Grap" localSheetId="20" hidden="1">[8]시산표!#REF!</definedName>
    <definedName name="_3_5_0__123Grap" localSheetId="54" hidden="1">[8]시산표!#REF!</definedName>
    <definedName name="_3_5_0__123Grap" localSheetId="34" hidden="1">[8]시산표!#REF!</definedName>
    <definedName name="_3_5_0__123Grap" localSheetId="0" hidden="1">[8]시산표!#REF!</definedName>
    <definedName name="_3_5_0__123Grap" localSheetId="4" hidden="1">[8]시산표!#REF!</definedName>
    <definedName name="_3_5_0__123Grap" localSheetId="2" hidden="1">[8]시산표!#REF!</definedName>
    <definedName name="_3_7____123Graph_LB" localSheetId="56" hidden="1">[5]시산표!#REF!</definedName>
    <definedName name="_3_7____123Graph_LB" localSheetId="57" hidden="1">[5]시산표!#REF!</definedName>
    <definedName name="_3_7____123Graph_LB" localSheetId="36" hidden="1">[5]시산표!#REF!</definedName>
    <definedName name="_3_7____123Graph_LB" localSheetId="26" hidden="1">[5]시산표!#REF!</definedName>
    <definedName name="_3_7____123Graph_LB" localSheetId="37" hidden="1">[5]시산표!#REF!</definedName>
    <definedName name="_3_7____123Graph_LB" localSheetId="13" hidden="1">[5]시산표!#REF!</definedName>
    <definedName name="_3_7____123Graph_LB" localSheetId="40" hidden="1">[5]시산표!#REF!</definedName>
    <definedName name="_3_7____123Graph_LB" localSheetId="41" hidden="1">[5]시산표!#REF!</definedName>
    <definedName name="_3_7____123Graph_LB" localSheetId="48" hidden="1">[5]시산표!#REF!</definedName>
    <definedName name="_3_7____123Graph_LB" localSheetId="29" hidden="1">[5]시산표!#REF!</definedName>
    <definedName name="_3_7____123Graph_LB" localSheetId="43" hidden="1">[5]시산표!#REF!</definedName>
    <definedName name="_3_7____123Graph_LB" localSheetId="50" hidden="1">[5]시산표!#REF!</definedName>
    <definedName name="_3_7____123Graph_LB" localSheetId="30" hidden="1">[5]시산표!#REF!</definedName>
    <definedName name="_3_7____123Graph_LB" localSheetId="17" hidden="1">[5]시산표!#REF!</definedName>
    <definedName name="_3_7____123Graph_LB" localSheetId="31" hidden="1">[5]시산표!#REF!</definedName>
    <definedName name="_3_7____123Graph_LB" localSheetId="51" hidden="1">[5]시산표!#REF!</definedName>
    <definedName name="_3_7____123Graph_LB" localSheetId="45" hidden="1">[5]시산표!#REF!</definedName>
    <definedName name="_3_7____123Graph_LB" localSheetId="33" hidden="1">[5]시산표!#REF!</definedName>
    <definedName name="_3_7____123Graph_LB" localSheetId="53" hidden="1">[5]시산표!#REF!</definedName>
    <definedName name="_3_7____123Graph_LB" localSheetId="20" hidden="1">[5]시산표!#REF!</definedName>
    <definedName name="_3_7____123Graph_LB" localSheetId="54" hidden="1">[5]시산표!#REF!</definedName>
    <definedName name="_3_7____123Graph_LB" localSheetId="34" hidden="1">[5]시산표!#REF!</definedName>
    <definedName name="_3_7____123Graph_LB" localSheetId="0" hidden="1">[5]시산표!#REF!</definedName>
    <definedName name="_3_7____123Graph_LB" localSheetId="4" hidden="1">[5]시산표!#REF!</definedName>
    <definedName name="_3_7____123Graph_LB" localSheetId="2" hidden="1">[5]시산표!#REF!</definedName>
    <definedName name="_31_9____123Grap" localSheetId="56" hidden="1">[5]시산표!#REF!</definedName>
    <definedName name="_31_9____123Grap" localSheetId="57" hidden="1">[5]시산표!#REF!</definedName>
    <definedName name="_31_9____123Grap" localSheetId="36" hidden="1">[5]시산표!#REF!</definedName>
    <definedName name="_31_9____123Grap" localSheetId="26" hidden="1">[5]시산표!#REF!</definedName>
    <definedName name="_31_9____123Grap" localSheetId="37" hidden="1">[5]시산표!#REF!</definedName>
    <definedName name="_31_9____123Grap" localSheetId="13" hidden="1">[5]시산표!#REF!</definedName>
    <definedName name="_31_9____123Grap" localSheetId="40" hidden="1">[5]시산표!#REF!</definedName>
    <definedName name="_31_9____123Grap" localSheetId="41" hidden="1">[5]시산표!#REF!</definedName>
    <definedName name="_31_9____123Grap" localSheetId="48" hidden="1">[5]시산표!#REF!</definedName>
    <definedName name="_31_9____123Grap" localSheetId="29" hidden="1">[5]시산표!#REF!</definedName>
    <definedName name="_31_9____123Grap" localSheetId="43" hidden="1">[5]시산표!#REF!</definedName>
    <definedName name="_31_9____123Grap" localSheetId="50" hidden="1">[5]시산표!#REF!</definedName>
    <definedName name="_31_9____123Grap" localSheetId="30" hidden="1">[5]시산표!#REF!</definedName>
    <definedName name="_31_9____123Grap" localSheetId="17" hidden="1">[5]시산표!#REF!</definedName>
    <definedName name="_31_9____123Grap" localSheetId="31" hidden="1">[5]시산표!#REF!</definedName>
    <definedName name="_31_9____123Grap" localSheetId="51" hidden="1">[5]시산표!#REF!</definedName>
    <definedName name="_31_9____123Grap" localSheetId="45" hidden="1">[5]시산표!#REF!</definedName>
    <definedName name="_31_9____123Grap" localSheetId="33" hidden="1">[5]시산표!#REF!</definedName>
    <definedName name="_31_9____123Grap" localSheetId="53" hidden="1">[5]시산표!#REF!</definedName>
    <definedName name="_31_9____123Grap" localSheetId="20" hidden="1">[5]시산표!#REF!</definedName>
    <definedName name="_31_9____123Grap" localSheetId="54" hidden="1">[5]시산표!#REF!</definedName>
    <definedName name="_31_9____123Grap" localSheetId="34" hidden="1">[5]시산표!#REF!</definedName>
    <definedName name="_31_9____123Grap" localSheetId="0" hidden="1">[5]시산표!#REF!</definedName>
    <definedName name="_31_9____123Grap" localSheetId="4" hidden="1">[5]시산표!#REF!</definedName>
    <definedName name="_31_9____123Grap" localSheetId="2" hidden="1">[5]시산표!#REF!</definedName>
    <definedName name="_32_5____123Grap" localSheetId="11" hidden="1">[7]시산표!#REF!</definedName>
    <definedName name="_32_5____123Grap" localSheetId="35" hidden="1">[7]시산표!#REF!</definedName>
    <definedName name="_32_5____123Grap" localSheetId="57" hidden="1">[7]시산표!#REF!</definedName>
    <definedName name="_32_5____123Grap" localSheetId="23" hidden="1">[7]시산표!#REF!</definedName>
    <definedName name="_32_5____123Grap" localSheetId="32" hidden="1">[7]시산표!#REF!</definedName>
    <definedName name="_32_5____123Grap" localSheetId="54" hidden="1">[7]시산표!#REF!</definedName>
    <definedName name="_32_5____123Grap" localSheetId="0" hidden="1">[7]시산표!#REF!</definedName>
    <definedName name="_32_5____123Grap" localSheetId="7" hidden="1">[7]시산표!#REF!</definedName>
    <definedName name="_32_9____123Graph_LB" localSheetId="13" hidden="1">[5]시산표!#REF!</definedName>
    <definedName name="_32_9____123Graph_LB" localSheetId="14" hidden="1">[5]시산표!#REF!</definedName>
    <definedName name="_33_5_0__123Grap" localSheetId="11" hidden="1">[6]시산표!#REF!</definedName>
    <definedName name="_33_5_0__123Grap" localSheetId="47" hidden="1">[6]시산표!#REF!</definedName>
    <definedName name="_33_5_0__123Grap" localSheetId="35" hidden="1">[6]시산표!#REF!</definedName>
    <definedName name="_33_5_0__123Grap" localSheetId="57" hidden="1">[6]시산표!#REF!</definedName>
    <definedName name="_33_5_0__123Grap" localSheetId="23" hidden="1">[6]시산표!#REF!</definedName>
    <definedName name="_33_5_0__123Grap" localSheetId="25" hidden="1">[6]시산표!#REF!</definedName>
    <definedName name="_33_5_0__123Grap" localSheetId="26" hidden="1">[6]시산표!#REF!</definedName>
    <definedName name="_33_5_0__123Grap" localSheetId="37" hidden="1">[6]시산표!#REF!</definedName>
    <definedName name="_33_5_0__123Grap" localSheetId="31" hidden="1">[6]시산표!#REF!</definedName>
    <definedName name="_33_5_0__123Grap" localSheetId="52" hidden="1">[6]시산표!#REF!</definedName>
    <definedName name="_33_5_0__123Grap" localSheetId="32" hidden="1">[6]시산표!#REF!</definedName>
    <definedName name="_33_5_0__123Grap" localSheetId="33" hidden="1">[6]시산표!#REF!</definedName>
    <definedName name="_33_5_0__123Grap" localSheetId="54" hidden="1">[6]시산표!#REF!</definedName>
    <definedName name="_33_5_0__123Grap" localSheetId="34" hidden="1">[6]시산표!#REF!</definedName>
    <definedName name="_33_5_0__123Grap" localSheetId="0" hidden="1">[6]시산표!#REF!</definedName>
    <definedName name="_33_5_0__123Grap" localSheetId="7" hidden="1">[6]시산표!#REF!</definedName>
    <definedName name="_33_9____123Graph_LB" localSheetId="15" hidden="1">[5]시산표!#REF!</definedName>
    <definedName name="_33_9____123Graph_LB" localSheetId="17" hidden="1">[5]시산표!#REF!</definedName>
    <definedName name="_35_7____123Grap" localSheetId="11" hidden="1">[6]시산표!#REF!</definedName>
    <definedName name="_35_9____123Graph_LB" localSheetId="56" hidden="1">[5]시산표!#REF!</definedName>
    <definedName name="_35_9____123Graph_LB" localSheetId="57" hidden="1">[5]시산표!#REF!</definedName>
    <definedName name="_35_9____123Graph_LB" localSheetId="36" hidden="1">[5]시산표!#REF!</definedName>
    <definedName name="_35_9____123Graph_LB" localSheetId="26" hidden="1">[5]시산표!#REF!</definedName>
    <definedName name="_35_9____123Graph_LB" localSheetId="37" hidden="1">[5]시산표!#REF!</definedName>
    <definedName name="_35_9____123Graph_LB" localSheetId="13" hidden="1">[5]시산표!#REF!</definedName>
    <definedName name="_35_9____123Graph_LB" localSheetId="40" hidden="1">[5]시산표!#REF!</definedName>
    <definedName name="_35_9____123Graph_LB" localSheetId="41" hidden="1">[5]시산표!#REF!</definedName>
    <definedName name="_35_9____123Graph_LB" localSheetId="48" hidden="1">[5]시산표!#REF!</definedName>
    <definedName name="_35_9____123Graph_LB" localSheetId="29" hidden="1">[5]시산표!#REF!</definedName>
    <definedName name="_35_9____123Graph_LB" localSheetId="43" hidden="1">[5]시산표!#REF!</definedName>
    <definedName name="_35_9____123Graph_LB" localSheetId="50" hidden="1">[5]시산표!#REF!</definedName>
    <definedName name="_35_9____123Graph_LB" localSheetId="30" hidden="1">[5]시산표!#REF!</definedName>
    <definedName name="_35_9____123Graph_LB" localSheetId="17" hidden="1">[5]시산표!#REF!</definedName>
    <definedName name="_35_9____123Graph_LB" localSheetId="31" hidden="1">[5]시산표!#REF!</definedName>
    <definedName name="_35_9____123Graph_LB" localSheetId="51" hidden="1">[5]시산표!#REF!</definedName>
    <definedName name="_35_9____123Graph_LB" localSheetId="45" hidden="1">[5]시산표!#REF!</definedName>
    <definedName name="_35_9____123Graph_LB" localSheetId="33" hidden="1">[5]시산표!#REF!</definedName>
    <definedName name="_35_9____123Graph_LB" localSheetId="53" hidden="1">[5]시산표!#REF!</definedName>
    <definedName name="_35_9____123Graph_LB" localSheetId="20" hidden="1">[5]시산표!#REF!</definedName>
    <definedName name="_35_9____123Graph_LB" localSheetId="54" hidden="1">[5]시산표!#REF!</definedName>
    <definedName name="_35_9____123Graph_LB" localSheetId="34" hidden="1">[5]시산표!#REF!</definedName>
    <definedName name="_35_9____123Graph_LB" localSheetId="0" hidden="1">[5]시산표!#REF!</definedName>
    <definedName name="_35_9____123Graph_LB" localSheetId="4" hidden="1">[5]시산표!#REF!</definedName>
    <definedName name="_35_9____123Graph_LB" localSheetId="2" hidden="1">[5]시산표!#REF!</definedName>
    <definedName name="_36_7____123Grap" localSheetId="39" hidden="1">[6]시산표!#REF!</definedName>
    <definedName name="_36_7____123Grap" localSheetId="56" hidden="1">[6]시산표!#REF!</definedName>
    <definedName name="_36_7____123Grap" localSheetId="51" hidden="1">[6]시산표!#REF!</definedName>
    <definedName name="_36_9_0__123Grap" localSheetId="13" hidden="1">[5]시산표!#REF!</definedName>
    <definedName name="_36_9_0__123Grap" localSheetId="14" hidden="1">[5]시산표!#REF!</definedName>
    <definedName name="_37_7____123Grap" localSheetId="35" hidden="1">[6]시산표!#REF!</definedName>
    <definedName name="_37_9_0__123Grap" localSheetId="15" hidden="1">[5]시산표!#REF!</definedName>
    <definedName name="_37_9_0__123Grap" localSheetId="17" hidden="1">[5]시산표!#REF!</definedName>
    <definedName name="_39_7____123Grap" localSheetId="25" hidden="1">[6]시산표!#REF!</definedName>
    <definedName name="_39_7____123Grap" localSheetId="26" hidden="1">[6]시산표!#REF!</definedName>
    <definedName name="_39_7____123Grap" localSheetId="37" hidden="1">[6]시산표!#REF!</definedName>
    <definedName name="_39_7____123Grap" localSheetId="31" hidden="1">[6]시산표!#REF!</definedName>
    <definedName name="_39_7____123Grap" localSheetId="52" hidden="1">[6]시산표!#REF!</definedName>
    <definedName name="_39_7____123Grap" localSheetId="32" hidden="1">[6]시산표!#REF!</definedName>
    <definedName name="_39_7____123Grap" localSheetId="33" hidden="1">[6]시산표!#REF!</definedName>
    <definedName name="_39_7____123Grap" localSheetId="34" hidden="1">[6]시산표!#REF!</definedName>
    <definedName name="_4_5____123Grap" localSheetId="35" hidden="1">[6]시산표!#REF!</definedName>
    <definedName name="_4_5____123Grap" localSheetId="56" hidden="1">[5]시산표!#REF!</definedName>
    <definedName name="_4_5____123Grap" localSheetId="57" hidden="1">[5]시산표!#REF!</definedName>
    <definedName name="_4_5____123Grap" localSheetId="36" hidden="1">[5]시산표!#REF!</definedName>
    <definedName name="_4_5____123Grap" localSheetId="26" hidden="1">[5]시산표!#REF!</definedName>
    <definedName name="_4_5____123Grap" localSheetId="37" hidden="1">[5]시산표!#REF!</definedName>
    <definedName name="_4_5____123Grap" localSheetId="13" hidden="1">[5]시산표!#REF!</definedName>
    <definedName name="_4_5____123Grap" localSheetId="40" hidden="1">[5]시산표!#REF!</definedName>
    <definedName name="_4_5____123Grap" localSheetId="41" hidden="1">[5]시산표!#REF!</definedName>
    <definedName name="_4_5____123Grap" localSheetId="48" hidden="1">[5]시산표!#REF!</definedName>
    <definedName name="_4_5____123Grap" localSheetId="29" hidden="1">[5]시산표!#REF!</definedName>
    <definedName name="_4_5____123Grap" localSheetId="43" hidden="1">[5]시산표!#REF!</definedName>
    <definedName name="_4_5____123Grap" localSheetId="50" hidden="1">[5]시산표!#REF!</definedName>
    <definedName name="_4_5____123Grap" localSheetId="30" hidden="1">[5]시산표!#REF!</definedName>
    <definedName name="_4_5____123Grap" localSheetId="17" hidden="1">[5]시산표!#REF!</definedName>
    <definedName name="_4_5____123Grap" localSheetId="31" hidden="1">[5]시산표!#REF!</definedName>
    <definedName name="_4_5____123Grap" localSheetId="51" hidden="1">[5]시산표!#REF!</definedName>
    <definedName name="_4_5____123Grap" localSheetId="45" hidden="1">[5]시산표!#REF!</definedName>
    <definedName name="_4_5____123Grap" localSheetId="33" hidden="1">[5]시산표!#REF!</definedName>
    <definedName name="_4_5____123Grap" localSheetId="53" hidden="1">[5]시산표!#REF!</definedName>
    <definedName name="_4_5____123Grap" localSheetId="20" hidden="1">[5]시산표!#REF!</definedName>
    <definedName name="_4_5____123Grap" localSheetId="54" hidden="1">[5]시산표!#REF!</definedName>
    <definedName name="_4_5____123Grap" localSheetId="34" hidden="1">[5]시산표!#REF!</definedName>
    <definedName name="_4_5____123Grap" localSheetId="0" hidden="1">[5]시산표!#REF!</definedName>
    <definedName name="_4_5____123Grap" localSheetId="4" hidden="1">[5]시산표!#REF!</definedName>
    <definedName name="_4_5____123Grap" localSheetId="2" hidden="1">[5]시산표!#REF!</definedName>
    <definedName name="_4_7____123Grap" localSheetId="47" hidden="1">[7]시산표!#REF!</definedName>
    <definedName name="_4_7____123Grap" localSheetId="57" hidden="1">[7]시산표!#REF!</definedName>
    <definedName name="_4_7____123Grap" localSheetId="23" hidden="1">[7]시산표!#REF!</definedName>
    <definedName name="_4_7____123Grap" localSheetId="25" hidden="1">[7]시산표!#REF!</definedName>
    <definedName name="_4_7____123Grap" localSheetId="26" hidden="1">[7]시산표!#REF!</definedName>
    <definedName name="_4_7____123Grap" localSheetId="37" hidden="1">[7]시산표!#REF!</definedName>
    <definedName name="_4_7____123Grap" localSheetId="31" hidden="1">[7]시산표!#REF!</definedName>
    <definedName name="_4_7____123Grap" localSheetId="52" hidden="1">[7]시산표!#REF!</definedName>
    <definedName name="_4_7____123Grap" localSheetId="32" hidden="1">[7]시산표!#REF!</definedName>
    <definedName name="_4_7____123Grap" localSheetId="33" hidden="1">[7]시산표!#REF!</definedName>
    <definedName name="_4_7____123Grap" localSheetId="54" hidden="1">[7]시산표!#REF!</definedName>
    <definedName name="_4_7____123Grap" localSheetId="34" hidden="1">[7]시산표!#REF!</definedName>
    <definedName name="_4_7____123Grap" localSheetId="0" hidden="1">[7]시산표!#REF!</definedName>
    <definedName name="_4_7____123Grap" localSheetId="7" hidden="1">[7]시산표!#REF!</definedName>
    <definedName name="_4_9____123Grap" localSheetId="56" hidden="1">[5]시산표!#REF!</definedName>
    <definedName name="_4_9____123Grap" localSheetId="57" hidden="1">[5]시산표!#REF!</definedName>
    <definedName name="_4_9____123Grap" localSheetId="36" hidden="1">[5]시산표!#REF!</definedName>
    <definedName name="_4_9____123Grap" localSheetId="26" hidden="1">[5]시산표!#REF!</definedName>
    <definedName name="_4_9____123Grap" localSheetId="37" hidden="1">[5]시산표!#REF!</definedName>
    <definedName name="_4_9____123Grap" localSheetId="13" hidden="1">[5]시산표!#REF!</definedName>
    <definedName name="_4_9____123Grap" localSheetId="40" hidden="1">[5]시산표!#REF!</definedName>
    <definedName name="_4_9____123Grap" localSheetId="41" hidden="1">[5]시산표!#REF!</definedName>
    <definedName name="_4_9____123Grap" localSheetId="48" hidden="1">[5]시산표!#REF!</definedName>
    <definedName name="_4_9____123Grap" localSheetId="29" hidden="1">[5]시산표!#REF!</definedName>
    <definedName name="_4_9____123Grap" localSheetId="43" hidden="1">[5]시산표!#REF!</definedName>
    <definedName name="_4_9____123Grap" localSheetId="50" hidden="1">[5]시산표!#REF!</definedName>
    <definedName name="_4_9____123Grap" localSheetId="30" hidden="1">[5]시산표!#REF!</definedName>
    <definedName name="_4_9____123Grap" localSheetId="17" hidden="1">[5]시산표!#REF!</definedName>
    <definedName name="_4_9____123Grap" localSheetId="31" hidden="1">[5]시산표!#REF!</definedName>
    <definedName name="_4_9____123Grap" localSheetId="51" hidden="1">[5]시산표!#REF!</definedName>
    <definedName name="_4_9____123Grap" localSheetId="45" hidden="1">[5]시산표!#REF!</definedName>
    <definedName name="_4_9____123Grap" localSheetId="33" hidden="1">[5]시산표!#REF!</definedName>
    <definedName name="_4_9____123Grap" localSheetId="53" hidden="1">[5]시산표!#REF!</definedName>
    <definedName name="_4_9____123Grap" localSheetId="20" hidden="1">[5]시산표!#REF!</definedName>
    <definedName name="_4_9____123Grap" localSheetId="54" hidden="1">[5]시산표!#REF!</definedName>
    <definedName name="_4_9____123Grap" localSheetId="34" hidden="1">[5]시산표!#REF!</definedName>
    <definedName name="_4_9____123Grap" localSheetId="0" hidden="1">[5]시산표!#REF!</definedName>
    <definedName name="_4_9____123Grap" localSheetId="4" hidden="1">[5]시산표!#REF!</definedName>
    <definedName name="_4_9____123Grap" localSheetId="2" hidden="1">[5]시산표!#REF!</definedName>
    <definedName name="_40_9_0__123Grap" localSheetId="56" hidden="1">[5]시산표!#REF!</definedName>
    <definedName name="_40_9_0__123Grap" localSheetId="57" hidden="1">[5]시산표!#REF!</definedName>
    <definedName name="_40_9_0__123Grap" localSheetId="36" hidden="1">[5]시산표!#REF!</definedName>
    <definedName name="_40_9_0__123Grap" localSheetId="26" hidden="1">[5]시산표!#REF!</definedName>
    <definedName name="_40_9_0__123Grap" localSheetId="37" hidden="1">[5]시산표!#REF!</definedName>
    <definedName name="_40_9_0__123Grap" localSheetId="13" hidden="1">[5]시산표!#REF!</definedName>
    <definedName name="_40_9_0__123Grap" localSheetId="40" hidden="1">[5]시산표!#REF!</definedName>
    <definedName name="_40_9_0__123Grap" localSheetId="41" hidden="1">[5]시산표!#REF!</definedName>
    <definedName name="_40_9_0__123Grap" localSheetId="48" hidden="1">[5]시산표!#REF!</definedName>
    <definedName name="_40_9_0__123Grap" localSheetId="29" hidden="1">[5]시산표!#REF!</definedName>
    <definedName name="_40_9_0__123Grap" localSheetId="43" hidden="1">[5]시산표!#REF!</definedName>
    <definedName name="_40_9_0__123Grap" localSheetId="50" hidden="1">[5]시산표!#REF!</definedName>
    <definedName name="_40_9_0__123Grap" localSheetId="30" hidden="1">[5]시산표!#REF!</definedName>
    <definedName name="_40_9_0__123Grap" localSheetId="17" hidden="1">[5]시산표!#REF!</definedName>
    <definedName name="_40_9_0__123Grap" localSheetId="31" hidden="1">[5]시산표!#REF!</definedName>
    <definedName name="_40_9_0__123Grap" localSheetId="51" hidden="1">[5]시산표!#REF!</definedName>
    <definedName name="_40_9_0__123Grap" localSheetId="45" hidden="1">[5]시산표!#REF!</definedName>
    <definedName name="_40_9_0__123Grap" localSheetId="33" hidden="1">[5]시산표!#REF!</definedName>
    <definedName name="_40_9_0__123Grap" localSheetId="53" hidden="1">[5]시산표!#REF!</definedName>
    <definedName name="_40_9_0__123Grap" localSheetId="20" hidden="1">[5]시산표!#REF!</definedName>
    <definedName name="_40_9_0__123Grap" localSheetId="54" hidden="1">[5]시산표!#REF!</definedName>
    <definedName name="_40_9_0__123Grap" localSheetId="34" hidden="1">[5]시산표!#REF!</definedName>
    <definedName name="_40_9_0__123Grap" localSheetId="0" hidden="1">[5]시산표!#REF!</definedName>
    <definedName name="_40_9_0__123Grap" localSheetId="4" hidden="1">[5]시산표!#REF!</definedName>
    <definedName name="_40_9_0__123Grap" localSheetId="2" hidden="1">[5]시산표!#REF!</definedName>
    <definedName name="_41_9_0__123Graph_LB" localSheetId="13" hidden="1">[5]시산표!#REF!</definedName>
    <definedName name="_41_9_0__123Graph_LB" localSheetId="14" hidden="1">[5]시산표!#REF!</definedName>
    <definedName name="_42_9_0__123Graph_LB" localSheetId="15" hidden="1">[5]시산표!#REF!</definedName>
    <definedName name="_42_9_0__123Graph_LB" localSheetId="17" hidden="1">[5]시산표!#REF!</definedName>
    <definedName name="_43_7____123Grap" localSheetId="47" hidden="1">[6]시산표!#REF!</definedName>
    <definedName name="_45_7____123Grap" localSheetId="40" hidden="1">[6]시산표!#REF!</definedName>
    <definedName name="_45_7____123Grap" localSheetId="41" hidden="1">[6]시산표!#REF!</definedName>
    <definedName name="_45_9_0__123Graph_LB" localSheetId="56" hidden="1">[5]시산표!#REF!</definedName>
    <definedName name="_45_9_0__123Graph_LB" localSheetId="57" hidden="1">[5]시산표!#REF!</definedName>
    <definedName name="_45_9_0__123Graph_LB" localSheetId="36" hidden="1">[5]시산표!#REF!</definedName>
    <definedName name="_45_9_0__123Graph_LB" localSheetId="26" hidden="1">[5]시산표!#REF!</definedName>
    <definedName name="_45_9_0__123Graph_LB" localSheetId="37" hidden="1">[5]시산표!#REF!</definedName>
    <definedName name="_45_9_0__123Graph_LB" localSheetId="13" hidden="1">[5]시산표!#REF!</definedName>
    <definedName name="_45_9_0__123Graph_LB" localSheetId="48" hidden="1">[5]시산표!#REF!</definedName>
    <definedName name="_45_9_0__123Graph_LB" localSheetId="29" hidden="1">[5]시산표!#REF!</definedName>
    <definedName name="_45_9_0__123Graph_LB" localSheetId="43" hidden="1">[5]시산표!#REF!</definedName>
    <definedName name="_45_9_0__123Graph_LB" localSheetId="50" hidden="1">[5]시산표!#REF!</definedName>
    <definedName name="_45_9_0__123Graph_LB" localSheetId="30" hidden="1">[5]시산표!#REF!</definedName>
    <definedName name="_45_9_0__123Graph_LB" localSheetId="17" hidden="1">[5]시산표!#REF!</definedName>
    <definedName name="_45_9_0__123Graph_LB" localSheetId="31" hidden="1">[5]시산표!#REF!</definedName>
    <definedName name="_45_9_0__123Graph_LB" localSheetId="51" hidden="1">[5]시산표!#REF!</definedName>
    <definedName name="_45_9_0__123Graph_LB" localSheetId="45" hidden="1">[5]시산표!#REF!</definedName>
    <definedName name="_45_9_0__123Graph_LB" localSheetId="33" hidden="1">[5]시산표!#REF!</definedName>
    <definedName name="_45_9_0__123Graph_LB" localSheetId="53" hidden="1">[5]시산표!#REF!</definedName>
    <definedName name="_45_9_0__123Graph_LB" localSheetId="20" hidden="1">[5]시산표!#REF!</definedName>
    <definedName name="_45_9_0__123Graph_LB" localSheetId="54" hidden="1">[5]시산표!#REF!</definedName>
    <definedName name="_45_9_0__123Graph_LB" localSheetId="34" hidden="1">[5]시산표!#REF!</definedName>
    <definedName name="_45_9_0__123Graph_LB" localSheetId="0" hidden="1">[5]시산표!#REF!</definedName>
    <definedName name="_45_9_0__123Graph_LB" localSheetId="4" hidden="1">[5]시산표!#REF!</definedName>
    <definedName name="_45_9_0__123Graph_LB" localSheetId="2" hidden="1">[5]시산표!#REF!</definedName>
    <definedName name="_5_5_0__123Grap" localSheetId="13" hidden="1">[5]시산표!#REF!</definedName>
    <definedName name="_5_5_0__123Grap" localSheetId="14" hidden="1">[5]시산표!#REF!</definedName>
    <definedName name="_5_7____123Grap" localSheetId="56" hidden="1">[8]시산표!#REF!</definedName>
    <definedName name="_5_7____123Grap" localSheetId="57" hidden="1">[8]시산표!#REF!</definedName>
    <definedName name="_5_7____123Grap" localSheetId="36" hidden="1">[8]시산표!#REF!</definedName>
    <definedName name="_5_7____123Grap" localSheetId="26" hidden="1">[8]시산표!#REF!</definedName>
    <definedName name="_5_7____123Grap" localSheetId="37" hidden="1">[8]시산표!#REF!</definedName>
    <definedName name="_5_7____123Grap" localSheetId="13" hidden="1">[8]시산표!#REF!</definedName>
    <definedName name="_5_7____123Grap" localSheetId="48" hidden="1">[8]시산표!#REF!</definedName>
    <definedName name="_5_7____123Grap" localSheetId="29" hidden="1">[8]시산표!#REF!</definedName>
    <definedName name="_5_7____123Grap" localSheetId="43" hidden="1">[8]시산표!#REF!</definedName>
    <definedName name="_5_7____123Grap" localSheetId="50" hidden="1">[8]시산표!#REF!</definedName>
    <definedName name="_5_7____123Grap" localSheetId="30" hidden="1">[8]시산표!#REF!</definedName>
    <definedName name="_5_7____123Grap" localSheetId="17" hidden="1">[8]시산표!#REF!</definedName>
    <definedName name="_5_7____123Grap" localSheetId="31" hidden="1">[8]시산표!#REF!</definedName>
    <definedName name="_5_7____123Grap" localSheetId="51" hidden="1">[8]시산표!#REF!</definedName>
    <definedName name="_5_7____123Grap" localSheetId="45" hidden="1">[8]시산표!#REF!</definedName>
    <definedName name="_5_7____123Grap" localSheetId="33" hidden="1">[8]시산표!#REF!</definedName>
    <definedName name="_5_7____123Grap" localSheetId="53" hidden="1">[8]시산표!#REF!</definedName>
    <definedName name="_5_7____123Grap" localSheetId="20" hidden="1">[8]시산표!#REF!</definedName>
    <definedName name="_5_7____123Grap" localSheetId="54" hidden="1">[8]시산표!#REF!</definedName>
    <definedName name="_5_7____123Grap" localSheetId="34" hidden="1">[8]시산표!#REF!</definedName>
    <definedName name="_5_7____123Grap" localSheetId="0" hidden="1">[8]시산표!#REF!</definedName>
    <definedName name="_5_7____123Grap" localSheetId="4" hidden="1">[8]시산표!#REF!</definedName>
    <definedName name="_5_7____123Grap" localSheetId="2" hidden="1">[8]시산표!#REF!</definedName>
    <definedName name="_5_9____123Graph_LB" localSheetId="56" hidden="1">[5]시산표!#REF!</definedName>
    <definedName name="_5_9____123Graph_LB" localSheetId="57" hidden="1">[5]시산표!#REF!</definedName>
    <definedName name="_5_9____123Graph_LB" localSheetId="36" hidden="1">[5]시산표!#REF!</definedName>
    <definedName name="_5_9____123Graph_LB" localSheetId="26" hidden="1">[5]시산표!#REF!</definedName>
    <definedName name="_5_9____123Graph_LB" localSheetId="37" hidden="1">[5]시산표!#REF!</definedName>
    <definedName name="_5_9____123Graph_LB" localSheetId="13" hidden="1">[5]시산표!#REF!</definedName>
    <definedName name="_5_9____123Graph_LB" localSheetId="48" hidden="1">[5]시산표!#REF!</definedName>
    <definedName name="_5_9____123Graph_LB" localSheetId="29" hidden="1">[5]시산표!#REF!</definedName>
    <definedName name="_5_9____123Graph_LB" localSheetId="43" hidden="1">[5]시산표!#REF!</definedName>
    <definedName name="_5_9____123Graph_LB" localSheetId="50" hidden="1">[5]시산표!#REF!</definedName>
    <definedName name="_5_9____123Graph_LB" localSheetId="30" hidden="1">[5]시산표!#REF!</definedName>
    <definedName name="_5_9____123Graph_LB" localSheetId="17" hidden="1">[5]시산표!#REF!</definedName>
    <definedName name="_5_9____123Graph_LB" localSheetId="31" hidden="1">[5]시산표!#REF!</definedName>
    <definedName name="_5_9____123Graph_LB" localSheetId="51" hidden="1">[5]시산표!#REF!</definedName>
    <definedName name="_5_9____123Graph_LB" localSheetId="45" hidden="1">[5]시산표!#REF!</definedName>
    <definedName name="_5_9____123Graph_LB" localSheetId="33" hidden="1">[5]시산표!#REF!</definedName>
    <definedName name="_5_9____123Graph_LB" localSheetId="53" hidden="1">[5]시산표!#REF!</definedName>
    <definedName name="_5_9____123Graph_LB" localSheetId="20" hidden="1">[5]시산표!#REF!</definedName>
    <definedName name="_5_9____123Graph_LB" localSheetId="54" hidden="1">[5]시산표!#REF!</definedName>
    <definedName name="_5_9____123Graph_LB" localSheetId="34" hidden="1">[5]시산표!#REF!</definedName>
    <definedName name="_5_9____123Graph_LB" localSheetId="0" hidden="1">[5]시산표!#REF!</definedName>
    <definedName name="_5_9____123Graph_LB" localSheetId="4" hidden="1">[5]시산표!#REF!</definedName>
    <definedName name="_5_9____123Graph_LB" localSheetId="2" hidden="1">[5]시산표!#REF!</definedName>
    <definedName name="_51_7____123Grap" localSheetId="48" hidden="1">[6]시산표!#REF!</definedName>
    <definedName name="_51_7____123Grap" localSheetId="49" hidden="1">[6]시산표!#REF!</definedName>
    <definedName name="_51_7____123Grap" localSheetId="43" hidden="1">[6]시산표!#REF!</definedName>
    <definedName name="_55_7____123Grap" localSheetId="28" hidden="1">[6]시산표!#REF!</definedName>
    <definedName name="_55_7____123Grap" localSheetId="36" hidden="1">[6]시산표!#REF!</definedName>
    <definedName name="_56_7____123Grap" localSheetId="57" hidden="1">[6]시산표!#REF!</definedName>
    <definedName name="_56_7____123Grap" localSheetId="54" hidden="1">[6]시산표!#REF!</definedName>
    <definedName name="_57_7____123Grap" localSheetId="23" hidden="1">[6]시산표!#REF!</definedName>
    <definedName name="_6_5____123Grap" localSheetId="25" hidden="1">[6]시산표!#REF!</definedName>
    <definedName name="_6_5____123Grap" localSheetId="26" hidden="1">[6]시산표!#REF!</definedName>
    <definedName name="_6_5____123Grap" localSheetId="37" hidden="1">[6]시산표!#REF!</definedName>
    <definedName name="_6_5____123Grap" localSheetId="31" hidden="1">[6]시산표!#REF!</definedName>
    <definedName name="_6_5____123Grap" localSheetId="52" hidden="1">[6]시산표!#REF!</definedName>
    <definedName name="_6_5____123Grap" localSheetId="32" hidden="1">[6]시산표!#REF!</definedName>
    <definedName name="_6_5____123Grap" localSheetId="33" hidden="1">[6]시산표!#REF!</definedName>
    <definedName name="_6_5____123Grap" localSheetId="34" hidden="1">[6]시산표!#REF!</definedName>
    <definedName name="_6_5_0__123Grap" localSheetId="15" hidden="1">[5]시산표!#REF!</definedName>
    <definedName name="_6_5_0__123Grap" localSheetId="17" hidden="1">[5]시산표!#REF!</definedName>
    <definedName name="_6_7____123Graph_LB" localSheetId="47" hidden="1">[7]시산표!#REF!</definedName>
    <definedName name="_6_7____123Graph_LB" localSheetId="57" hidden="1">[7]시산표!#REF!</definedName>
    <definedName name="_6_7____123Graph_LB" localSheetId="23" hidden="1">[7]시산표!#REF!</definedName>
    <definedName name="_6_7____123Graph_LB" localSheetId="25" hidden="1">[7]시산표!#REF!</definedName>
    <definedName name="_6_7____123Graph_LB" localSheetId="26" hidden="1">[7]시산표!#REF!</definedName>
    <definedName name="_6_7____123Graph_LB" localSheetId="37" hidden="1">[7]시산표!#REF!</definedName>
    <definedName name="_6_7____123Graph_LB" localSheetId="31" hidden="1">[7]시산표!#REF!</definedName>
    <definedName name="_6_7____123Graph_LB" localSheetId="52" hidden="1">[7]시산표!#REF!</definedName>
    <definedName name="_6_7____123Graph_LB" localSheetId="32" hidden="1">[7]시산표!#REF!</definedName>
    <definedName name="_6_7____123Graph_LB" localSheetId="33" hidden="1">[7]시산표!#REF!</definedName>
    <definedName name="_6_7____123Graph_LB" localSheetId="54" hidden="1">[7]시산표!#REF!</definedName>
    <definedName name="_6_7____123Graph_LB" localSheetId="34" hidden="1">[7]시산표!#REF!</definedName>
    <definedName name="_6_7____123Graph_LB" localSheetId="0" hidden="1">[7]시산표!#REF!</definedName>
    <definedName name="_6_7____123Graph_LB" localSheetId="7" hidden="1">[7]시산표!#REF!</definedName>
    <definedName name="_65_7____123Grap" localSheetId="11" hidden="1">[7]시산표!#REF!</definedName>
    <definedName name="_65_7____123Grap" localSheetId="35" hidden="1">[7]시산표!#REF!</definedName>
    <definedName name="_65_7____123Grap" localSheetId="57" hidden="1">[7]시산표!#REF!</definedName>
    <definedName name="_65_7____123Grap" localSheetId="23" hidden="1">[7]시산표!#REF!</definedName>
    <definedName name="_65_7____123Grap" localSheetId="32" hidden="1">[7]시산표!#REF!</definedName>
    <definedName name="_65_7____123Grap" localSheetId="54" hidden="1">[7]시산표!#REF!</definedName>
    <definedName name="_65_7____123Grap" localSheetId="0" hidden="1">[7]시산표!#REF!</definedName>
    <definedName name="_65_7____123Grap" localSheetId="7" hidden="1">[7]시산표!#REF!</definedName>
    <definedName name="_67_7____123Graph_LB" localSheetId="11" hidden="1">[6]시산표!#REF!</definedName>
    <definedName name="_68_7____123Graph_LB" localSheetId="39" hidden="1">[6]시산표!#REF!</definedName>
    <definedName name="_68_7____123Graph_LB" localSheetId="56" hidden="1">[6]시산표!#REF!</definedName>
    <definedName name="_68_7____123Graph_LB" localSheetId="51" hidden="1">[6]시산표!#REF!</definedName>
    <definedName name="_69_7____123Graph_LB" localSheetId="35" hidden="1">[6]시산표!#REF!</definedName>
    <definedName name="_7_7____123Graph_LB" localSheetId="56" hidden="1">[8]시산표!#REF!</definedName>
    <definedName name="_7_7____123Graph_LB" localSheetId="57" hidden="1">[8]시산표!#REF!</definedName>
    <definedName name="_7_7____123Graph_LB" localSheetId="36" hidden="1">[8]시산표!#REF!</definedName>
    <definedName name="_7_7____123Graph_LB" localSheetId="26" hidden="1">[8]시산표!#REF!</definedName>
    <definedName name="_7_7____123Graph_LB" localSheetId="37" hidden="1">[8]시산표!#REF!</definedName>
    <definedName name="_7_7____123Graph_LB" localSheetId="13" hidden="1">[8]시산표!#REF!</definedName>
    <definedName name="_7_7____123Graph_LB" localSheetId="48" hidden="1">[8]시산표!#REF!</definedName>
    <definedName name="_7_7____123Graph_LB" localSheetId="29" hidden="1">[8]시산표!#REF!</definedName>
    <definedName name="_7_7____123Graph_LB" localSheetId="43" hidden="1">[8]시산표!#REF!</definedName>
    <definedName name="_7_7____123Graph_LB" localSheetId="50" hidden="1">[8]시산표!#REF!</definedName>
    <definedName name="_7_7____123Graph_LB" localSheetId="30" hidden="1">[8]시산표!#REF!</definedName>
    <definedName name="_7_7____123Graph_LB" localSheetId="17" hidden="1">[8]시산표!#REF!</definedName>
    <definedName name="_7_7____123Graph_LB" localSheetId="31" hidden="1">[8]시산표!#REF!</definedName>
    <definedName name="_7_7____123Graph_LB" localSheetId="51" hidden="1">[8]시산표!#REF!</definedName>
    <definedName name="_7_7____123Graph_LB" localSheetId="45" hidden="1">[8]시산표!#REF!</definedName>
    <definedName name="_7_7____123Graph_LB" localSheetId="33" hidden="1">[8]시산표!#REF!</definedName>
    <definedName name="_7_7____123Graph_LB" localSheetId="53" hidden="1">[8]시산표!#REF!</definedName>
    <definedName name="_7_7____123Graph_LB" localSheetId="20" hidden="1">[8]시산표!#REF!</definedName>
    <definedName name="_7_7____123Graph_LB" localSheetId="54" hidden="1">[8]시산표!#REF!</definedName>
    <definedName name="_7_7____123Graph_LB" localSheetId="34" hidden="1">[8]시산표!#REF!</definedName>
    <definedName name="_7_7____123Graph_LB" localSheetId="0" hidden="1">[8]시산표!#REF!</definedName>
    <definedName name="_7_7____123Graph_LB" localSheetId="4" hidden="1">[8]시산표!#REF!</definedName>
    <definedName name="_7_7____123Graph_LB" localSheetId="2" hidden="1">[8]시산표!#REF!</definedName>
    <definedName name="_71_7____123Graph_LB" localSheetId="25" hidden="1">[6]시산표!#REF!</definedName>
    <definedName name="_71_7____123Graph_LB" localSheetId="26" hidden="1">[6]시산표!#REF!</definedName>
    <definedName name="_71_7____123Graph_LB" localSheetId="37" hidden="1">[6]시산표!#REF!</definedName>
    <definedName name="_71_7____123Graph_LB" localSheetId="31" hidden="1">[6]시산표!#REF!</definedName>
    <definedName name="_71_7____123Graph_LB" localSheetId="52" hidden="1">[6]시산표!#REF!</definedName>
    <definedName name="_71_7____123Graph_LB" localSheetId="32" hidden="1">[6]시산표!#REF!</definedName>
    <definedName name="_71_7____123Graph_LB" localSheetId="33" hidden="1">[6]시산표!#REF!</definedName>
    <definedName name="_71_7____123Graph_LB" localSheetId="34" hidden="1">[6]시산표!#REF!</definedName>
    <definedName name="_75_7____123Graph_LB" localSheetId="47" hidden="1">[6]시산표!#REF!</definedName>
    <definedName name="_77_7____123Graph_LB" localSheetId="40" hidden="1">[6]시산표!#REF!</definedName>
    <definedName name="_77_7____123Graph_LB" localSheetId="41" hidden="1">[6]시산표!#REF!</definedName>
    <definedName name="_8_7_0__123Grap" localSheetId="56" hidden="1">[8]시산표!#REF!</definedName>
    <definedName name="_8_7_0__123Grap" localSheetId="57" hidden="1">[8]시산표!#REF!</definedName>
    <definedName name="_8_7_0__123Grap" localSheetId="36" hidden="1">[8]시산표!#REF!</definedName>
    <definedName name="_8_7_0__123Grap" localSheetId="26" hidden="1">[8]시산표!#REF!</definedName>
    <definedName name="_8_7_0__123Grap" localSheetId="37" hidden="1">[8]시산표!#REF!</definedName>
    <definedName name="_8_7_0__123Grap" localSheetId="13" hidden="1">[8]시산표!#REF!</definedName>
    <definedName name="_8_7_0__123Grap" localSheetId="48" hidden="1">[8]시산표!#REF!</definedName>
    <definedName name="_8_7_0__123Grap" localSheetId="29" hidden="1">[8]시산표!#REF!</definedName>
    <definedName name="_8_7_0__123Grap" localSheetId="43" hidden="1">[8]시산표!#REF!</definedName>
    <definedName name="_8_7_0__123Grap" localSheetId="50" hidden="1">[8]시산표!#REF!</definedName>
    <definedName name="_8_7_0__123Grap" localSheetId="30" hidden="1">[8]시산표!#REF!</definedName>
    <definedName name="_8_7_0__123Grap" localSheetId="17" hidden="1">[8]시산표!#REF!</definedName>
    <definedName name="_8_7_0__123Grap" localSheetId="31" hidden="1">[8]시산표!#REF!</definedName>
    <definedName name="_8_7_0__123Grap" localSheetId="51" hidden="1">[8]시산표!#REF!</definedName>
    <definedName name="_8_7_0__123Grap" localSheetId="45" hidden="1">[8]시산표!#REF!</definedName>
    <definedName name="_8_7_0__123Grap" localSheetId="33" hidden="1">[8]시산표!#REF!</definedName>
    <definedName name="_8_7_0__123Grap" localSheetId="53" hidden="1">[8]시산표!#REF!</definedName>
    <definedName name="_8_7_0__123Grap" localSheetId="20" hidden="1">[8]시산표!#REF!</definedName>
    <definedName name="_8_7_0__123Grap" localSheetId="54" hidden="1">[8]시산표!#REF!</definedName>
    <definedName name="_8_7_0__123Grap" localSheetId="34" hidden="1">[8]시산표!#REF!</definedName>
    <definedName name="_8_7_0__123Grap" localSheetId="0" hidden="1">[8]시산표!#REF!</definedName>
    <definedName name="_8_7_0__123Grap" localSheetId="4" hidden="1">[8]시산표!#REF!</definedName>
    <definedName name="_8_7_0__123Grap" localSheetId="2" hidden="1">[8]시산표!#REF!</definedName>
    <definedName name="_8_9____123Grap" localSheetId="47" hidden="1">[7]시산표!#REF!</definedName>
    <definedName name="_8_9____123Grap" localSheetId="57" hidden="1">[7]시산표!#REF!</definedName>
    <definedName name="_8_9____123Grap" localSheetId="23" hidden="1">[7]시산표!#REF!</definedName>
    <definedName name="_8_9____123Grap" localSheetId="25" hidden="1">[7]시산표!#REF!</definedName>
    <definedName name="_8_9____123Grap" localSheetId="26" hidden="1">[7]시산표!#REF!</definedName>
    <definedName name="_8_9____123Grap" localSheetId="37" hidden="1">[7]시산표!#REF!</definedName>
    <definedName name="_8_9____123Grap" localSheetId="31" hidden="1">[7]시산표!#REF!</definedName>
    <definedName name="_8_9____123Grap" localSheetId="52" hidden="1">[7]시산표!#REF!</definedName>
    <definedName name="_8_9____123Grap" localSheetId="32" hidden="1">[7]시산표!#REF!</definedName>
    <definedName name="_8_9____123Grap" localSheetId="33" hidden="1">[7]시산표!#REF!</definedName>
    <definedName name="_8_9____123Grap" localSheetId="54" hidden="1">[7]시산표!#REF!</definedName>
    <definedName name="_8_9____123Grap" localSheetId="34" hidden="1">[7]시산표!#REF!</definedName>
    <definedName name="_8_9____123Grap" localSheetId="0" hidden="1">[7]시산표!#REF!</definedName>
    <definedName name="_8_9____123Grap" localSheetId="7" hidden="1">[7]시산표!#REF!</definedName>
    <definedName name="_83_7____123Graph_LB" localSheetId="48" hidden="1">[6]시산표!#REF!</definedName>
    <definedName name="_83_7____123Graph_LB" localSheetId="49" hidden="1">[6]시산표!#REF!</definedName>
    <definedName name="_83_7____123Graph_LB" localSheetId="43" hidden="1">[6]시산표!#REF!</definedName>
    <definedName name="_87_7____123Graph_LB" localSheetId="28" hidden="1">[6]시산표!#REF!</definedName>
    <definedName name="_87_7____123Graph_LB" localSheetId="36" hidden="1">[6]시산표!#REF!</definedName>
    <definedName name="_88_7____123Graph_LB" localSheetId="57" hidden="1">[6]시산표!#REF!</definedName>
    <definedName name="_88_7____123Graph_LB" localSheetId="54" hidden="1">[6]시산표!#REF!</definedName>
    <definedName name="_89_7____123Graph_LB" localSheetId="23" hidden="1">[6]시산표!#REF!</definedName>
    <definedName name="_9_5_0__123Grap" localSheetId="56" hidden="1">[5]시산표!#REF!</definedName>
    <definedName name="_9_5_0__123Grap" localSheetId="57" hidden="1">[5]시산표!#REF!</definedName>
    <definedName name="_9_5_0__123Grap" localSheetId="36" hidden="1">[5]시산표!#REF!</definedName>
    <definedName name="_9_5_0__123Grap" localSheetId="26" hidden="1">[5]시산표!#REF!</definedName>
    <definedName name="_9_5_0__123Grap" localSheetId="37" hidden="1">[5]시산표!#REF!</definedName>
    <definedName name="_9_5_0__123Grap" localSheetId="13" hidden="1">[5]시산표!#REF!</definedName>
    <definedName name="_9_5_0__123Grap" localSheetId="40" hidden="1">[5]시산표!#REF!</definedName>
    <definedName name="_9_5_0__123Grap" localSheetId="41" hidden="1">[5]시산표!#REF!</definedName>
    <definedName name="_9_5_0__123Grap" localSheetId="48" hidden="1">[5]시산표!#REF!</definedName>
    <definedName name="_9_5_0__123Grap" localSheetId="29" hidden="1">[5]시산표!#REF!</definedName>
    <definedName name="_9_5_0__123Grap" localSheetId="43" hidden="1">[5]시산표!#REF!</definedName>
    <definedName name="_9_5_0__123Grap" localSheetId="50" hidden="1">[5]시산표!#REF!</definedName>
    <definedName name="_9_5_0__123Grap" localSheetId="30" hidden="1">[5]시산표!#REF!</definedName>
    <definedName name="_9_5_0__123Grap" localSheetId="17" hidden="1">[5]시산표!#REF!</definedName>
    <definedName name="_9_5_0__123Grap" localSheetId="31" hidden="1">[5]시산표!#REF!</definedName>
    <definedName name="_9_5_0__123Grap" localSheetId="51" hidden="1">[5]시산표!#REF!</definedName>
    <definedName name="_9_5_0__123Grap" localSheetId="45" hidden="1">[5]시산표!#REF!</definedName>
    <definedName name="_9_5_0__123Grap" localSheetId="33" hidden="1">[5]시산표!#REF!</definedName>
    <definedName name="_9_5_0__123Grap" localSheetId="53" hidden="1">[5]시산표!#REF!</definedName>
    <definedName name="_9_5_0__123Grap" localSheetId="20" hidden="1">[5]시산표!#REF!</definedName>
    <definedName name="_9_5_0__123Grap" localSheetId="54" hidden="1">[5]시산표!#REF!</definedName>
    <definedName name="_9_5_0__123Grap" localSheetId="34" hidden="1">[5]시산표!#REF!</definedName>
    <definedName name="_9_5_0__123Grap" localSheetId="0" hidden="1">[5]시산표!#REF!</definedName>
    <definedName name="_9_5_0__123Grap" localSheetId="4" hidden="1">[5]시산표!#REF!</definedName>
    <definedName name="_9_5_0__123Grap" localSheetId="2" hidden="1">[5]시산표!#REF!</definedName>
    <definedName name="_9_7_0__123Graph_LB" localSheetId="56" hidden="1">[8]시산표!#REF!</definedName>
    <definedName name="_9_7_0__123Graph_LB" localSheetId="57" hidden="1">[8]시산표!#REF!</definedName>
    <definedName name="_9_7_0__123Graph_LB" localSheetId="36" hidden="1">[8]시산표!#REF!</definedName>
    <definedName name="_9_7_0__123Graph_LB" localSheetId="26" hidden="1">[8]시산표!#REF!</definedName>
    <definedName name="_9_7_0__123Graph_LB" localSheetId="37" hidden="1">[8]시산표!#REF!</definedName>
    <definedName name="_9_7_0__123Graph_LB" localSheetId="13" hidden="1">[8]시산표!#REF!</definedName>
    <definedName name="_9_7_0__123Graph_LB" localSheetId="40" hidden="1">[8]시산표!#REF!</definedName>
    <definedName name="_9_7_0__123Graph_LB" localSheetId="41" hidden="1">[8]시산표!#REF!</definedName>
    <definedName name="_9_7_0__123Graph_LB" localSheetId="48" hidden="1">[8]시산표!#REF!</definedName>
    <definedName name="_9_7_0__123Graph_LB" localSheetId="29" hidden="1">[8]시산표!#REF!</definedName>
    <definedName name="_9_7_0__123Graph_LB" localSheetId="43" hidden="1">[8]시산표!#REF!</definedName>
    <definedName name="_9_7_0__123Graph_LB" localSheetId="50" hidden="1">[8]시산표!#REF!</definedName>
    <definedName name="_9_7_0__123Graph_LB" localSheetId="30" hidden="1">[8]시산표!#REF!</definedName>
    <definedName name="_9_7_0__123Graph_LB" localSheetId="17" hidden="1">[8]시산표!#REF!</definedName>
    <definedName name="_9_7_0__123Graph_LB" localSheetId="31" hidden="1">[8]시산표!#REF!</definedName>
    <definedName name="_9_7_0__123Graph_LB" localSheetId="51" hidden="1">[8]시산표!#REF!</definedName>
    <definedName name="_9_7_0__123Graph_LB" localSheetId="45" hidden="1">[8]시산표!#REF!</definedName>
    <definedName name="_9_7_0__123Graph_LB" localSheetId="33" hidden="1">[8]시산표!#REF!</definedName>
    <definedName name="_9_7_0__123Graph_LB" localSheetId="53" hidden="1">[8]시산표!#REF!</definedName>
    <definedName name="_9_7_0__123Graph_LB" localSheetId="20" hidden="1">[8]시산표!#REF!</definedName>
    <definedName name="_9_7_0__123Graph_LB" localSheetId="54" hidden="1">[8]시산표!#REF!</definedName>
    <definedName name="_9_7_0__123Graph_LB" localSheetId="34" hidden="1">[8]시산표!#REF!</definedName>
    <definedName name="_9_7_0__123Graph_LB" localSheetId="0" hidden="1">[8]시산표!#REF!</definedName>
    <definedName name="_9_7_0__123Graph_LB" localSheetId="4" hidden="1">[8]시산표!#REF!</definedName>
    <definedName name="_9_7_0__123Graph_LB" localSheetId="2" hidden="1">[8]시산표!#REF!</definedName>
    <definedName name="_97_7____123Graph_LB" localSheetId="11" hidden="1">[7]시산표!#REF!</definedName>
    <definedName name="_97_7____123Graph_LB" localSheetId="35" hidden="1">[7]시산표!#REF!</definedName>
    <definedName name="_97_7____123Graph_LB" localSheetId="57" hidden="1">[7]시산표!#REF!</definedName>
    <definedName name="_97_7____123Graph_LB" localSheetId="23" hidden="1">[7]시산표!#REF!</definedName>
    <definedName name="_97_7____123Graph_LB" localSheetId="32" hidden="1">[7]시산표!#REF!</definedName>
    <definedName name="_97_7____123Graph_LB" localSheetId="54" hidden="1">[7]시산표!#REF!</definedName>
    <definedName name="_97_7____123Graph_LB" localSheetId="0" hidden="1">[7]시산표!#REF!</definedName>
    <definedName name="_97_7____123Graph_LB" localSheetId="7" hidden="1">[7]시산표!#REF!</definedName>
    <definedName name="_98_7_0__123Grap" localSheetId="11" hidden="1">[6]시산표!#REF!</definedName>
    <definedName name="_98_7_0__123Grap" localSheetId="47" hidden="1">[6]시산표!#REF!</definedName>
    <definedName name="_98_7_0__123Grap" localSheetId="35" hidden="1">[6]시산표!#REF!</definedName>
    <definedName name="_98_7_0__123Grap" localSheetId="57" hidden="1">[6]시산표!#REF!</definedName>
    <definedName name="_98_7_0__123Grap" localSheetId="23" hidden="1">[6]시산표!#REF!</definedName>
    <definedName name="_98_7_0__123Grap" localSheetId="25" hidden="1">[6]시산표!#REF!</definedName>
    <definedName name="_98_7_0__123Grap" localSheetId="26" hidden="1">[6]시산표!#REF!</definedName>
    <definedName name="_98_7_0__123Grap" localSheetId="37" hidden="1">[6]시산표!#REF!</definedName>
    <definedName name="_98_7_0__123Grap" localSheetId="31" hidden="1">[6]시산표!#REF!</definedName>
    <definedName name="_98_7_0__123Grap" localSheetId="52" hidden="1">[6]시산표!#REF!</definedName>
    <definedName name="_98_7_0__123Grap" localSheetId="32" hidden="1">[6]시산표!#REF!</definedName>
    <definedName name="_98_7_0__123Grap" localSheetId="33" hidden="1">[6]시산표!#REF!</definedName>
    <definedName name="_98_7_0__123Grap" localSheetId="54" hidden="1">[6]시산표!#REF!</definedName>
    <definedName name="_98_7_0__123Grap" localSheetId="34" hidden="1">[6]시산표!#REF!</definedName>
    <definedName name="_98_7_0__123Grap" localSheetId="0" hidden="1">[6]시산표!#REF!</definedName>
    <definedName name="_98_7_0__123Grap" localSheetId="7" hidden="1">[6]시산표!#REF!</definedName>
    <definedName name="_99_7_0__123Graph_LB" localSheetId="11" hidden="1">[6]시산표!#REF!</definedName>
    <definedName name="_99_7_0__123Graph_LB" localSheetId="47" hidden="1">[6]시산표!#REF!</definedName>
    <definedName name="_99_7_0__123Graph_LB" localSheetId="35" hidden="1">[6]시산표!#REF!</definedName>
    <definedName name="_99_7_0__123Graph_LB" localSheetId="57" hidden="1">[6]시산표!#REF!</definedName>
    <definedName name="_99_7_0__123Graph_LB" localSheetId="23" hidden="1">[6]시산표!#REF!</definedName>
    <definedName name="_99_7_0__123Graph_LB" localSheetId="25" hidden="1">[6]시산표!#REF!</definedName>
    <definedName name="_99_7_0__123Graph_LB" localSheetId="26" hidden="1">[6]시산표!#REF!</definedName>
    <definedName name="_99_7_0__123Graph_LB" localSheetId="37" hidden="1">[6]시산표!#REF!</definedName>
    <definedName name="_99_7_0__123Graph_LB" localSheetId="31" hidden="1">[6]시산표!#REF!</definedName>
    <definedName name="_99_7_0__123Graph_LB" localSheetId="52" hidden="1">[6]시산표!#REF!</definedName>
    <definedName name="_99_7_0__123Graph_LB" localSheetId="32" hidden="1">[6]시산표!#REF!</definedName>
    <definedName name="_99_7_0__123Graph_LB" localSheetId="33" hidden="1">[6]시산표!#REF!</definedName>
    <definedName name="_99_7_0__123Graph_LB" localSheetId="54" hidden="1">[6]시산표!#REF!</definedName>
    <definedName name="_99_7_0__123Graph_LB" localSheetId="34" hidden="1">[6]시산표!#REF!</definedName>
    <definedName name="_99_7_0__123Graph_LB" localSheetId="0" hidden="1">[6]시산표!#REF!</definedName>
    <definedName name="_99_7_0__123Graph_LB" localSheetId="7" hidden="1">[6]시산표!#REF!</definedName>
    <definedName name="_a01" hidden="1">{#N/A,#N/A,FALSE,"Aging Summary";#N/A,#N/A,FALSE,"Ratio Analysis";#N/A,#N/A,FALSE,"Test 120 Day Accts";#N/A,#N/A,FALSE,"Tickmarks"}</definedName>
    <definedName name="_Dist_Bin" localSheetId="36" hidden="1">#REF!</definedName>
    <definedName name="_Dist_Bin" localSheetId="43" hidden="1">#REF!</definedName>
    <definedName name="_Dist_Bin" localSheetId="45" hidden="1">#REF!</definedName>
    <definedName name="_Dist_Bin" localSheetId="53" hidden="1">#REF!</definedName>
    <definedName name="_Dist_Bin" localSheetId="20" hidden="1">#REF!</definedName>
    <definedName name="_Dist_Bin" localSheetId="34" hidden="1">#REF!</definedName>
    <definedName name="_Dist_Bin" localSheetId="0" hidden="1">#REF!</definedName>
    <definedName name="_Dist_Values" localSheetId="36" hidden="1">#REF!</definedName>
    <definedName name="_Dist_Values" localSheetId="43" hidden="1">#REF!</definedName>
    <definedName name="_Dist_Values" localSheetId="45" hidden="1">#REF!</definedName>
    <definedName name="_Dist_Values" localSheetId="53" hidden="1">#REF!</definedName>
    <definedName name="_Dist_Values" localSheetId="20" hidden="1">#REF!</definedName>
    <definedName name="_Dist_Values" localSheetId="34" hidden="1">#REF!</definedName>
    <definedName name="_Dist_Values" localSheetId="0" hidden="1">#REF!</definedName>
    <definedName name="_Fill" localSheetId="11" hidden="1">[9]시산표!$AB$496:$AB$560</definedName>
    <definedName name="_Fill" localSheetId="39" hidden="1">[9]시산표!$AB$496:$AB$560</definedName>
    <definedName name="_Fill" localSheetId="47" hidden="1">[9]시산표!$AB$496:$AB$560</definedName>
    <definedName name="_Fill" localSheetId="28" hidden="1">[9]시산표!$AB$496:$AB$560</definedName>
    <definedName name="_Fill" localSheetId="35" hidden="1">[9]시산표!$AB$496:$AB$560</definedName>
    <definedName name="_Fill" localSheetId="56" hidden="1">[9]시산표!$AB$496:$AB$560</definedName>
    <definedName name="_Fill" localSheetId="57" hidden="1">[9]시산표!$AB$496:$AB$560</definedName>
    <definedName name="_Fill" localSheetId="23" hidden="1">[9]시산표!$AB$496:$AB$560</definedName>
    <definedName name="_Fill" localSheetId="36" hidden="1">[9]시산표!$AB$496:$AB$560</definedName>
    <definedName name="_Fill" localSheetId="25" hidden="1">[9]시산표!$AB$496:$AB$560</definedName>
    <definedName name="_Fill" localSheetId="26" hidden="1">[9]시산표!$AB$496:$AB$560</definedName>
    <definedName name="_Fill" localSheetId="37" hidden="1">[9]시산표!$AB$496:$AB$560</definedName>
    <definedName name="_Fill" localSheetId="40" hidden="1">[9]시산표!$AB$496:$AB$560</definedName>
    <definedName name="_Fill" localSheetId="41" hidden="1">[9]시산표!$AB$496:$AB$560</definedName>
    <definedName name="_Fill" localSheetId="48" hidden="1">[9]시산표!$AB$496:$AB$560</definedName>
    <definedName name="_Fill" localSheetId="49" hidden="1">[9]시산표!$AB$496:$AB$560</definedName>
    <definedName name="_Fill" localSheetId="43" hidden="1">[9]시산표!$AB$496:$AB$560</definedName>
    <definedName name="_Fill" localSheetId="31" hidden="1">[9]시산표!$AB$496:$AB$560</definedName>
    <definedName name="_Fill" localSheetId="51" hidden="1">[9]시산표!$AB$496:$AB$560</definedName>
    <definedName name="_Fill" localSheetId="52" hidden="1">[9]시산표!$AB$496:$AB$560</definedName>
    <definedName name="_Fill" localSheetId="32" hidden="1">[9]시산표!$AB$496:$AB$560</definedName>
    <definedName name="_Fill" localSheetId="33" hidden="1">[9]시산표!$AB$496:$AB$560</definedName>
    <definedName name="_Fill" localSheetId="54" hidden="1">[9]시산표!$AB$496:$AB$560</definedName>
    <definedName name="_Fill" localSheetId="34" hidden="1">[9]시산표!$AB$496:$AB$560</definedName>
    <definedName name="_Fill" hidden="1">[10]시산표!$AB$496:$AB$560</definedName>
    <definedName name="_xlnm._FilterDatabase" localSheetId="39" hidden="1">'1.사채,장기차입금'!$A$5:$I$23</definedName>
    <definedName name="_xlnm._FilterDatabase" localSheetId="47" hidden="1">'1~2.매입채무, 미지급금'!$A$17:$Q$136</definedName>
    <definedName name="_xlnm._FilterDatabase" localSheetId="28" hidden="1">'1~2.매출채권,미수금'!$A$5:$G$9</definedName>
    <definedName name="_xlnm._FilterDatabase" localSheetId="21" hidden="1">'10.건설중인자산'!$A$5:$N$30</definedName>
    <definedName name="_xlnm._FilterDatabase" localSheetId="56" hidden="1">'11.단기차입금'!$A$5:$H$6</definedName>
    <definedName name="_xlnm._FilterDatabase" localSheetId="57" hidden="1">'12.미지급법인세'!$A$6:$B$6</definedName>
    <definedName name="_xlnm._FilterDatabase" localSheetId="36" hidden="1">#REF!</definedName>
    <definedName name="_xlnm._FilterDatabase" localSheetId="13" hidden="1">'2.건물'!$A$5:$N$5</definedName>
    <definedName name="_xlnm._FilterDatabase" localSheetId="40" hidden="1">'2.퇴직급여부채'!$B$5:$G$45</definedName>
    <definedName name="_xlnm._FilterDatabase" localSheetId="14" hidden="1">'3.구축물'!$A$5:$N$5</definedName>
    <definedName name="_xlnm._FilterDatabase" localSheetId="41" hidden="1">'3.사외적립자산'!$B$5:$E$6</definedName>
    <definedName name="_xlnm._FilterDatabase" localSheetId="15" hidden="1">'4.기계장치'!$A$5:$P$377</definedName>
    <definedName name="_xlnm._FilterDatabase" localSheetId="43" hidden="1">'5.리스부채(비유동)'!$A$5:$I$5</definedName>
    <definedName name="_xlnm._FilterDatabase" localSheetId="50" hidden="1">'5.미지급비용'!$A$5:$I$38</definedName>
    <definedName name="_xlnm._FilterDatabase" localSheetId="30" hidden="1">'5.선급비용'!$A$5:$L$31</definedName>
    <definedName name="_xlnm._FilterDatabase" localSheetId="17" hidden="1">'6.공급설비'!$A$5:$Q$44</definedName>
    <definedName name="_xlnm._FilterDatabase" localSheetId="51" hidden="1">'6.유동성장기사채,차입금'!$A$5:$I$5</definedName>
    <definedName name="_xlnm._FilterDatabase" localSheetId="45" hidden="1">#REF!</definedName>
    <definedName name="_xlnm._FilterDatabase" localSheetId="32" hidden="1">'7.선급법인세 및 부가세'!$A$5:$J$105</definedName>
    <definedName name="_xlnm._FilterDatabase" localSheetId="53" hidden="1">#REF!</definedName>
    <definedName name="_xlnm._FilterDatabase" localSheetId="19" hidden="1">'8.비품'!$A$5:$P$244</definedName>
    <definedName name="_xlnm._FilterDatabase" localSheetId="20" hidden="1">#REF!</definedName>
    <definedName name="_xlnm._FilterDatabase" localSheetId="54" hidden="1">'9.선수수익(유동)'!$A$5:$C$5</definedName>
    <definedName name="_xlnm._FilterDatabase" localSheetId="34" hidden="1">#REF!</definedName>
    <definedName name="_xlnm._FilterDatabase" localSheetId="0" hidden="1">#REF!</definedName>
    <definedName name="_xlnm._FilterDatabase" localSheetId="1" hidden="1">'BS-세부'!$A$2:$H$153</definedName>
    <definedName name="_xlnm._FilterDatabase" localSheetId="3" hidden="1">'PL-세부'!$A$2:$J$150</definedName>
    <definedName name="_xlnm._FilterDatabase" hidden="1">#REF!</definedName>
    <definedName name="_Key1" localSheetId="11" hidden="1">[11]내역서!#REF!</definedName>
    <definedName name="_Key1" localSheetId="35" hidden="1">[11]내역서!#REF!</definedName>
    <definedName name="_Key1" localSheetId="56" hidden="1">[11]내역서!#REF!</definedName>
    <definedName name="_Key1" localSheetId="57" hidden="1">[11]내역서!#REF!</definedName>
    <definedName name="_Key1" localSheetId="23" hidden="1">[11]내역서!#REF!</definedName>
    <definedName name="_Key1" localSheetId="36" hidden="1">[11]내역서!#REF!</definedName>
    <definedName name="_Key1" localSheetId="26" hidden="1">[11]내역서!#REF!</definedName>
    <definedName name="_Key1" localSheetId="37" hidden="1">[11]내역서!#REF!</definedName>
    <definedName name="_Key1" localSheetId="13" hidden="1">[11]내역서!#REF!</definedName>
    <definedName name="_Key1" localSheetId="40" hidden="1">[11]내역서!#REF!</definedName>
    <definedName name="_Key1" localSheetId="41" hidden="1">[11]내역서!#REF!</definedName>
    <definedName name="_Key1" localSheetId="48" hidden="1">[11]내역서!#REF!</definedName>
    <definedName name="_Key1" localSheetId="43" hidden="1">[11]내역서!#REF!</definedName>
    <definedName name="_Key1" localSheetId="17" hidden="1">[11]내역서!#REF!</definedName>
    <definedName name="_Key1" localSheetId="31" hidden="1">[11]내역서!#REF!</definedName>
    <definedName name="_Key1" localSheetId="51" hidden="1">[11]내역서!#REF!</definedName>
    <definedName name="_Key1" localSheetId="45" hidden="1">[11]내역서!#REF!</definedName>
    <definedName name="_Key1" localSheetId="32" hidden="1">[11]내역서!#REF!</definedName>
    <definedName name="_Key1" localSheetId="33" hidden="1">[11]내역서!#REF!</definedName>
    <definedName name="_Key1" localSheetId="53" hidden="1">[11]내역서!#REF!</definedName>
    <definedName name="_Key1" localSheetId="20" hidden="1">[11]내역서!#REF!</definedName>
    <definedName name="_Key1" localSheetId="54" hidden="1">[11]내역서!#REF!</definedName>
    <definedName name="_Key1" localSheetId="34" hidden="1">[11]내역서!#REF!</definedName>
    <definedName name="_Key1" localSheetId="0" hidden="1">[11]내역서!#REF!</definedName>
    <definedName name="_Key1" localSheetId="7" hidden="1">[11]내역서!#REF!</definedName>
    <definedName name="_Key1" localSheetId="4" hidden="1">[11]내역서!#REF!</definedName>
    <definedName name="_Key2" localSheetId="47" hidden="1">#REF!</definedName>
    <definedName name="_Key2" localSheetId="57" hidden="1">#REF!</definedName>
    <definedName name="_Key2" localSheetId="23" hidden="1">#REF!</definedName>
    <definedName name="_Key2" localSheetId="36" hidden="1">#REF!</definedName>
    <definedName name="_Key2" localSheetId="25" hidden="1">#REF!</definedName>
    <definedName name="_Key2" localSheetId="26" hidden="1">#REF!</definedName>
    <definedName name="_Key2" localSheetId="37" hidden="1">#REF!</definedName>
    <definedName name="_Key2" localSheetId="43" hidden="1">#REF!</definedName>
    <definedName name="_Key2" localSheetId="31" hidden="1">#REF!</definedName>
    <definedName name="_Key2" localSheetId="45" hidden="1">#REF!</definedName>
    <definedName name="_Key2" localSheetId="52" hidden="1">#REF!</definedName>
    <definedName name="_Key2" localSheetId="32" hidden="1">#REF!</definedName>
    <definedName name="_Key2" localSheetId="33" hidden="1">#REF!</definedName>
    <definedName name="_Key2" localSheetId="53" hidden="1">#REF!</definedName>
    <definedName name="_Key2" localSheetId="20" hidden="1">#REF!</definedName>
    <definedName name="_Key2" localSheetId="54" hidden="1">#REF!</definedName>
    <definedName name="_Key2" localSheetId="34" hidden="1">#REF!</definedName>
    <definedName name="_Key2" localSheetId="0" hidden="1">#REF!</definedName>
    <definedName name="_Key2" localSheetId="7" hidden="1">#REF!</definedName>
    <definedName name="_MatInverse_In" localSheetId="36" hidden="1">#REF!</definedName>
    <definedName name="_MatInverse_In" localSheetId="43" hidden="1">#REF!</definedName>
    <definedName name="_MatInverse_In" localSheetId="45" hidden="1">#REF!</definedName>
    <definedName name="_MatInverse_In" localSheetId="53" hidden="1">#REF!</definedName>
    <definedName name="_MatInverse_In" localSheetId="20" hidden="1">#REF!</definedName>
    <definedName name="_MatInverse_In" localSheetId="34" hidden="1">#REF!</definedName>
    <definedName name="_MatInverse_In" localSheetId="0" hidden="1">#REF!</definedName>
    <definedName name="_MatInverse_Out" localSheetId="36" hidden="1">#REF!</definedName>
    <definedName name="_MatInverse_Out" localSheetId="43" hidden="1">#REF!</definedName>
    <definedName name="_MatInverse_Out" localSheetId="45" hidden="1">#REF!</definedName>
    <definedName name="_MatInverse_Out" localSheetId="53" hidden="1">#REF!</definedName>
    <definedName name="_MatInverse_Out" localSheetId="20" hidden="1">#REF!</definedName>
    <definedName name="_MatInverse_Out" localSheetId="34" hidden="1">#REF!</definedName>
    <definedName name="_MatInverse_Out" localSheetId="0" hidden="1">#REF!</definedName>
    <definedName name="_Order1" hidden="1">255</definedName>
    <definedName name="_Order2" hidden="1">255</definedName>
    <definedName name="_Parse_In" localSheetId="36" hidden="1">#REF!</definedName>
    <definedName name="_Parse_In" localSheetId="43" hidden="1">#REF!</definedName>
    <definedName name="_Parse_In" localSheetId="45" hidden="1">#REF!</definedName>
    <definedName name="_Parse_In" localSheetId="53" hidden="1">#REF!</definedName>
    <definedName name="_Parse_In" localSheetId="20" hidden="1">#REF!</definedName>
    <definedName name="_Parse_In" localSheetId="34" hidden="1">#REF!</definedName>
    <definedName name="_Parse_In" localSheetId="0" hidden="1">#REF!</definedName>
    <definedName name="_Parse_Out" localSheetId="36" hidden="1">[12]수정시산표!#REF!</definedName>
    <definedName name="_Parse_Out" localSheetId="43" hidden="1">[12]수정시산표!#REF!</definedName>
    <definedName name="_Parse_Out" localSheetId="45" hidden="1">[12]수정시산표!#REF!</definedName>
    <definedName name="_Parse_Out" localSheetId="53" hidden="1">[12]수정시산표!#REF!</definedName>
    <definedName name="_Parse_Out" localSheetId="20" hidden="1">[12]수정시산표!#REF!</definedName>
    <definedName name="_Parse_Out" localSheetId="34" hidden="1">[12]수정시산표!#REF!</definedName>
    <definedName name="_Parse_Out" localSheetId="0" hidden="1">[12]수정시산표!#REF!</definedName>
    <definedName name="_Regression_Int" hidden="1">1</definedName>
    <definedName name="_Sort" localSheetId="11" hidden="1">[11]내역서!#REF!</definedName>
    <definedName name="_Sort" localSheetId="35" hidden="1">[11]내역서!#REF!</definedName>
    <definedName name="_Sort" localSheetId="56" hidden="1">[11]내역서!#REF!</definedName>
    <definedName name="_Sort" localSheetId="57" hidden="1">[11]내역서!#REF!</definedName>
    <definedName name="_Sort" localSheetId="23" hidden="1">[11]내역서!#REF!</definedName>
    <definedName name="_Sort" localSheetId="36" hidden="1">[11]내역서!#REF!</definedName>
    <definedName name="_Sort" localSheetId="26" hidden="1">[11]내역서!#REF!</definedName>
    <definedName name="_Sort" localSheetId="37" hidden="1">[11]내역서!#REF!</definedName>
    <definedName name="_Sort" localSheetId="13" hidden="1">[11]내역서!#REF!</definedName>
    <definedName name="_Sort" localSheetId="48" hidden="1">[11]내역서!#REF!</definedName>
    <definedName name="_Sort" localSheetId="29" hidden="1">[11]내역서!#REF!</definedName>
    <definedName name="_Sort" localSheetId="43" hidden="1">[11]내역서!#REF!</definedName>
    <definedName name="_Sort" localSheetId="50" hidden="1">[11]내역서!#REF!</definedName>
    <definedName name="_Sort" localSheetId="30" hidden="1">[11]내역서!#REF!</definedName>
    <definedName name="_Sort" localSheetId="17" hidden="1">[11]내역서!#REF!</definedName>
    <definedName name="_Sort" localSheetId="31" hidden="1">[11]내역서!#REF!</definedName>
    <definedName name="_Sort" localSheetId="51" hidden="1">[11]내역서!#REF!</definedName>
    <definedName name="_Sort" localSheetId="45" hidden="1">[11]내역서!#REF!</definedName>
    <definedName name="_Sort" localSheetId="32" hidden="1">[11]내역서!#REF!</definedName>
    <definedName name="_Sort" localSheetId="33" hidden="1">[11]내역서!#REF!</definedName>
    <definedName name="_Sort" localSheetId="53" hidden="1">[11]내역서!#REF!</definedName>
    <definedName name="_Sort" localSheetId="20" hidden="1">[11]내역서!#REF!</definedName>
    <definedName name="_Sort" localSheetId="54" hidden="1">[11]내역서!#REF!</definedName>
    <definedName name="_Sort" localSheetId="34" hidden="1">[11]내역서!#REF!</definedName>
    <definedName name="_Sort" localSheetId="0" hidden="1">[11]내역서!#REF!</definedName>
    <definedName name="_Sort" localSheetId="7" hidden="1">[11]내역서!#REF!</definedName>
    <definedName name="_Sort" localSheetId="4" hidden="1">[11]내역서!#REF!</definedName>
    <definedName name="_Sort" localSheetId="2" hidden="1">[11]내역서!#REF!</definedName>
    <definedName name="_SORT1" localSheetId="36" hidden="1">#REF!</definedName>
    <definedName name="_SORT1" localSheetId="43" hidden="1">#REF!</definedName>
    <definedName name="_SORT1" localSheetId="45" hidden="1">#REF!</definedName>
    <definedName name="_SORT1" localSheetId="53" hidden="1">#REF!</definedName>
    <definedName name="_SORT1" localSheetId="20" hidden="1">#REF!</definedName>
    <definedName name="_SORT1" localSheetId="34" hidden="1">#REF!</definedName>
    <definedName name="_SORT1" localSheetId="0" hidden="1">#REF!</definedName>
    <definedName name="_Table1_In1" localSheetId="36" hidden="1">#REF!</definedName>
    <definedName name="_Table1_In1" localSheetId="43" hidden="1">#REF!</definedName>
    <definedName name="_Table1_In1" localSheetId="45" hidden="1">#REF!</definedName>
    <definedName name="_Table1_In1" localSheetId="53" hidden="1">#REF!</definedName>
    <definedName name="_Table1_In1" localSheetId="20" hidden="1">#REF!</definedName>
    <definedName name="_Table1_In1" localSheetId="34" hidden="1">#REF!</definedName>
    <definedName name="_Table1_In1" localSheetId="0" hidden="1">#REF!</definedName>
    <definedName name="_Table1_Out" localSheetId="36" hidden="1">#REF!</definedName>
    <definedName name="_Table1_Out" localSheetId="43" hidden="1">#REF!</definedName>
    <definedName name="_Table1_Out" localSheetId="45" hidden="1">#REF!</definedName>
    <definedName name="_Table1_Out" localSheetId="53" hidden="1">#REF!</definedName>
    <definedName name="_Table1_Out" localSheetId="20" hidden="1">#REF!</definedName>
    <definedName name="_Table1_Out" localSheetId="34" hidden="1">#REF!</definedName>
    <definedName name="_Table1_Out" localSheetId="0" hidden="1">#REF!</definedName>
    <definedName name="a" localSheetId="29" hidden="1">{#N/A,#N/A,FALSE,"Aging Summary";#N/A,#N/A,FALSE,"Ratio Analysis";#N/A,#N/A,FALSE,"Test 120 Day Accts";#N/A,#N/A,FALSE,"Tickmarks"}</definedName>
    <definedName name="a" localSheetId="50" hidden="1">{#N/A,#N/A,FALSE,"Aging Summary";#N/A,#N/A,FALSE,"Ratio Analysis";#N/A,#N/A,FALSE,"Test 120 Day Accts";#N/A,#N/A,FALSE,"Tickmarks"}</definedName>
    <definedName name="a" localSheetId="30" hidden="1">{#N/A,#N/A,FALSE,"Aging Summary";#N/A,#N/A,FALSE,"Ratio Analysis";#N/A,#N/A,FALSE,"Test 120 Day Accts";#N/A,#N/A,FALSE,"Tickmarks"}</definedName>
    <definedName name="a" localSheetId="2" hidden="1">{#N/A,#N/A,FALSE,"Aging Summary";#N/A,#N/A,FALSE,"Ratio Analysis";#N/A,#N/A,FALSE,"Test 120 Day Accts";#N/A,#N/A,FALSE,"Tickmarks"}</definedName>
    <definedName name="aa" localSheetId="43" hidden="1">{#N/A,#N/A,FALSE,"Aging Summary";#N/A,#N/A,FALSE,"Ratio Analysis";#N/A,#N/A,FALSE,"Test 120 Day Accts";#N/A,#N/A,FALSE,"Tickmarks"}</definedName>
    <definedName name="aa" localSheetId="50" hidden="1">{#N/A,#N/A,FALSE,"Aging Summary";#N/A,#N/A,FALSE,"Ratio Analysis";#N/A,#N/A,FALSE,"Test 120 Day Accts";#N/A,#N/A,FALSE,"Tickmarks"}</definedName>
    <definedName name="aa" localSheetId="30" hidden="1">{#N/A,#N/A,FALSE,"Aging Summary";#N/A,#N/A,FALSE,"Ratio Analysis";#N/A,#N/A,FALSE,"Test 120 Day Accts";#N/A,#N/A,FALSE,"Tickmarks"}</definedName>
    <definedName name="aa" localSheetId="2" hidden="1">{#N/A,#N/A,FALSE,"Aging Summary";#N/A,#N/A,FALSE,"Ratio Analysis";#N/A,#N/A,FALSE,"Test 120 Day Accts";#N/A,#N/A,FALSE,"Tickmarks"}</definedName>
    <definedName name="aaaa" localSheetId="43" hidden="1">{#N/A,#N/A,FALSE,"Aging Summary";#N/A,#N/A,FALSE,"Ratio Analysis";#N/A,#N/A,FALSE,"Test 120 Day Accts";#N/A,#N/A,FALSE,"Tickmarks"}</definedName>
    <definedName name="aaaa" localSheetId="50" hidden="1">{#N/A,#N/A,FALSE,"Aging Summary";#N/A,#N/A,FALSE,"Ratio Analysis";#N/A,#N/A,FALSE,"Test 120 Day Accts";#N/A,#N/A,FALSE,"Tickmarks"}</definedName>
    <definedName name="aaaa" localSheetId="30" hidden="1">{#N/A,#N/A,FALSE,"Aging Summary";#N/A,#N/A,FALSE,"Ratio Analysis";#N/A,#N/A,FALSE,"Test 120 Day Accts";#N/A,#N/A,FALSE,"Tickmarks"}</definedName>
    <definedName name="aaaa" localSheetId="2" hidden="1">{#N/A,#N/A,FALSE,"Aging Summary";#N/A,#N/A,FALSE,"Ratio Analysis";#N/A,#N/A,FALSE,"Test 120 Day Accts";#N/A,#N/A,FALSE,"Tickmarks"}</definedName>
    <definedName name="Access_Button" hidden="1">"일일bts납품현황_및_계획_OneShot__Sheet2_List"</definedName>
    <definedName name="AccessDatabase" hidden="1">"C:\WORK97\경영실적보고.mdb"</definedName>
    <definedName name="adsas" hidden="1">{#N/A,#N/A,FALSE,"Aging Summary";#N/A,#N/A,FALSE,"Ratio Analysis";#N/A,#N/A,FALSE,"Test 120 Day Accts";#N/A,#N/A,FALSE,"Tickmarks"}</definedName>
    <definedName name="adsw" localSheetId="36" hidden="1">#REF!</definedName>
    <definedName name="adsw" localSheetId="43" hidden="1">#REF!</definedName>
    <definedName name="adsw" localSheetId="45" hidden="1">#REF!</definedName>
    <definedName name="adsw" localSheetId="53" hidden="1">#REF!</definedName>
    <definedName name="adsw" localSheetId="20" hidden="1">#REF!</definedName>
    <definedName name="adsw" localSheetId="34" hidden="1">#REF!</definedName>
    <definedName name="adsw" localSheetId="0" hidden="1">#REF!</definedName>
    <definedName name="aocnf" hidden="1">{#N/A,#N/A,FALSE,"채권채무";#N/A,#N/A,FALSE,"control sheet"}</definedName>
    <definedName name="AS2ReportLS" hidden="1">1</definedName>
    <definedName name="AS2SyncStepLS" hidden="1">0</definedName>
    <definedName name="AS2TickmarkLS" localSheetId="36" hidden="1">#REF!</definedName>
    <definedName name="AS2TickmarkLS" localSheetId="43" hidden="1">#REF!</definedName>
    <definedName name="AS2TickmarkLS" localSheetId="45" hidden="1">#REF!</definedName>
    <definedName name="AS2TickmarkLS" localSheetId="53" hidden="1">#REF!</definedName>
    <definedName name="AS2TickmarkLS" localSheetId="20" hidden="1">#REF!</definedName>
    <definedName name="AS2TickmarkLS" localSheetId="34" hidden="1">#REF!</definedName>
    <definedName name="AS2TickmarkLS" localSheetId="0" hidden="1">#REF!</definedName>
    <definedName name="AS2VersionLS" hidden="1">300</definedName>
    <definedName name="asdf" localSheetId="43" hidden="1">{#N/A,#N/A,FALSE,"Aging Summary";#N/A,#N/A,FALSE,"Ratio Analysis";#N/A,#N/A,FALSE,"Test 120 Day Accts";#N/A,#N/A,FALSE,"Tickmarks"}</definedName>
    <definedName name="asdf" localSheetId="50" hidden="1">{#N/A,#N/A,FALSE,"Aging Summary";#N/A,#N/A,FALSE,"Ratio Analysis";#N/A,#N/A,FALSE,"Test 120 Day Accts";#N/A,#N/A,FALSE,"Tickmarks"}</definedName>
    <definedName name="asdf" localSheetId="30" hidden="1">{#N/A,#N/A,FALSE,"Aging Summary";#N/A,#N/A,FALSE,"Ratio Analysis";#N/A,#N/A,FALSE,"Test 120 Day Accts";#N/A,#N/A,FALSE,"Tickmarks"}</definedName>
    <definedName name="asdf" localSheetId="2" hidden="1">{#N/A,#N/A,FALSE,"Aging Summary";#N/A,#N/A,FALSE,"Ratio Analysis";#N/A,#N/A,FALSE,"Test 120 Day Accts";#N/A,#N/A,FALSE,"Tickmarks"}</definedName>
    <definedName name="ASSUMPTIONS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B3송" localSheetId="36" hidden="1">#REF!</definedName>
    <definedName name="B3송" localSheetId="43" hidden="1">#REF!</definedName>
    <definedName name="B3송" localSheetId="45" hidden="1">#REF!</definedName>
    <definedName name="B3송" localSheetId="53" hidden="1">#REF!</definedName>
    <definedName name="B3송" localSheetId="20" hidden="1">#REF!</definedName>
    <definedName name="B3송" localSheetId="34" hidden="1">#REF!</definedName>
    <definedName name="B3송" localSheetId="0" hidden="1">#REF!</definedName>
    <definedName name="ban" hidden="1">{#N/A,#N/A,FALSE,"P.C.B"}</definedName>
    <definedName name="BBB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bbbbbb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bby1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G_Del" hidden="1">15</definedName>
    <definedName name="BG_Ins" hidden="1">4</definedName>
    <definedName name="BG_Mod" hidden="1">6</definedName>
    <definedName name="bj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j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n" localSheetId="43" hidden="1">{#N/A,#N/A,FALSE,"Aging Summary";#N/A,#N/A,FALSE,"Ratio Analysis";#N/A,#N/A,FALSE,"Test 120 Day Accts";#N/A,#N/A,FALSE,"Tickmarks"}</definedName>
    <definedName name="bn" localSheetId="50" hidden="1">{#N/A,#N/A,FALSE,"Aging Summary";#N/A,#N/A,FALSE,"Ratio Analysis";#N/A,#N/A,FALSE,"Test 120 Day Accts";#N/A,#N/A,FALSE,"Tickmarks"}</definedName>
    <definedName name="bn" localSheetId="30" hidden="1">{#N/A,#N/A,FALSE,"Aging Summary";#N/A,#N/A,FALSE,"Ratio Analysis";#N/A,#N/A,FALSE,"Test 120 Day Accts";#N/A,#N/A,FALSE,"Tickmarks"}</definedName>
    <definedName name="bn" localSheetId="2" hidden="1">{#N/A,#N/A,FALSE,"Aging Summary";#N/A,#N/A,FALSE,"Ratio Analysis";#N/A,#N/A,FALSE,"Test 120 Day Accts";#N/A,#N/A,FALSE,"Tickmarks"}</definedName>
    <definedName name="bsbco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sbyco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T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CAP1B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A9798" hidden="1">{#N/A,#N/A,FALSE,"P.C.B"}</definedName>
    <definedName name="CCC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CHANG" hidden="1">{#N/A,#N/A,FALSE,"P.C.B"}</definedName>
    <definedName name="d" localSheetId="43" hidden="1">{#N/A,#N/A,FALSE,"Aging Summary";#N/A,#N/A,FALSE,"Ratio Analysis";#N/A,#N/A,FALSE,"Test 120 Day Accts";#N/A,#N/A,FALSE,"Tickmarks"}</definedName>
    <definedName name="d" localSheetId="50" hidden="1">{#N/A,#N/A,FALSE,"Aging Summary";#N/A,#N/A,FALSE,"Ratio Analysis";#N/A,#N/A,FALSE,"Test 120 Day Accts";#N/A,#N/A,FALSE,"Tickmarks"}</definedName>
    <definedName name="d" localSheetId="30" hidden="1">{#N/A,#N/A,FALSE,"Aging Summary";#N/A,#N/A,FALSE,"Ratio Analysis";#N/A,#N/A,FALSE,"Test 120 Day Accts";#N/A,#N/A,FALSE,"Tickmarks"}</definedName>
    <definedName name="d" localSheetId="2" hidden="1">{#N/A,#N/A,FALSE,"Aging Summary";#N/A,#N/A,FALSE,"Ratio Analysis";#N/A,#N/A,FALSE,"Test 120 Day Accts";#N/A,#N/A,FALSE,"Tickmarks"}</definedName>
    <definedName name="ddf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DF" hidden="1">{#N/A,#N/A,FALSE,"Aging Summary";#N/A,#N/A,FALSE,"Ratio Analysis";#N/A,#N/A,FALSE,"Test 120 Day Accts";#N/A,#N/A,FALSE,"Tickmarks"}</definedName>
    <definedName name="DFDF" hidden="1">{#N/A,#N/A,FALSE,"Aging Summary";#N/A,#N/A,FALSE,"Ratio Analysis";#N/A,#N/A,FALSE,"Test 120 Day Accts";#N/A,#N/A,FALSE,"Tickmarks"}</definedName>
    <definedName name="dfdfdfd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dkdk" hidden="1">{"'미착금액'!$A$4:$G$14"}</definedName>
    <definedName name="dkdkf" hidden="1">{#N/A,#N/A,FALSE,"진행중"}</definedName>
    <definedName name="dsadasd" localSheetId="36" hidden="1">#REF!</definedName>
    <definedName name="dsadasd" localSheetId="43" hidden="1">#REF!</definedName>
    <definedName name="dsadasd" localSheetId="45" hidden="1">#REF!</definedName>
    <definedName name="dsadasd" localSheetId="53" hidden="1">#REF!</definedName>
    <definedName name="dsadasd" localSheetId="20" hidden="1">#REF!</definedName>
    <definedName name="dsadasd" localSheetId="34" hidden="1">#REF!</definedName>
    <definedName name="dsadasd" localSheetId="0" hidden="1">#REF!</definedName>
    <definedName name="e" localSheetId="43" hidden="1">{#N/A,#N/A,FALSE,"Aging Summary";#N/A,#N/A,FALSE,"Ratio Analysis";#N/A,#N/A,FALSE,"Test 120 Day Accts";#N/A,#N/A,FALSE,"Tickmarks"}</definedName>
    <definedName name="e" localSheetId="50" hidden="1">{#N/A,#N/A,FALSE,"Aging Summary";#N/A,#N/A,FALSE,"Ratio Analysis";#N/A,#N/A,FALSE,"Test 120 Day Accts";#N/A,#N/A,FALSE,"Tickmarks"}</definedName>
    <definedName name="e" localSheetId="30" hidden="1">{#N/A,#N/A,FALSE,"Aging Summary";#N/A,#N/A,FALSE,"Ratio Analysis";#N/A,#N/A,FALSE,"Test 120 Day Accts";#N/A,#N/A,FALSE,"Tickmarks"}</definedName>
    <definedName name="e" localSheetId="2" hidden="1">{#N/A,#N/A,FALSE,"Aging Summary";#N/A,#N/A,FALSE,"Ratio Analysis";#N/A,#N/A,FALSE,"Test 120 Day Accts";#N/A,#N/A,FALSE,"Tickmarks"}</definedName>
    <definedName name="edsd" hidden="1">{"Header",#N/A,TRUE,"Summary";"ProjectInfo",#N/A,TRUE,"Total Value"}</definedName>
    <definedName name="ew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FD" hidden="1">{#N/A,#N/A,FALSE,"Aging Summary";#N/A,#N/A,FALSE,"Ratio Analysis";#N/A,#N/A,FALSE,"Test 120 Day Accts";#N/A,#N/A,FALSE,"Tickmarks"}</definedName>
    <definedName name="FDFD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FHKR" hidden="1">{#N/A,#N/A,FALSE,"P.C.B"}</definedName>
    <definedName name="fila" hidden="1">{#N/A,#N/A,FALSE,"채권채무";#N/A,#N/A,FALSE,"control sheet"}</definedName>
    <definedName name="GHGHGH" hidden="1">{"'미착금액'!$A$4:$G$14"}</definedName>
    <definedName name="GML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hhh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HTML_CodePage" hidden="1">949</definedName>
    <definedName name="HTML_Control" hidden="1">{"'미착금액'!$A$4:$G$14"}</definedName>
    <definedName name="HTML_Description" hidden="1">""</definedName>
    <definedName name="HTML_Email" hidden="1">""</definedName>
    <definedName name="HTML_Header" hidden="1">""</definedName>
    <definedName name="HTML_LastUpdate" hidden="1">"98-10-28"</definedName>
    <definedName name="HTML_LineAfter" hidden="1">FALSE</definedName>
    <definedName name="HTML_LineBefore" hidden="1">FALSE</definedName>
    <definedName name="HTML_Name" hidden="1">"박진영"</definedName>
    <definedName name="HTML_OBDlg2" hidden="1">TRUE</definedName>
    <definedName name="HTML_OBDlg4" hidden="1">TRUE</definedName>
    <definedName name="HTML_OS" hidden="1">0</definedName>
    <definedName name="HTML_PathFile" hidden="1">"D:\PARK98\98실적보고\미착"</definedName>
    <definedName name="HTML_Title" hidden="1">""</definedName>
    <definedName name="ii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IS최종" hidden="1">{#N/A,#N/A,FALSE,"Aging Summary";#N/A,#N/A,FALSE,"Ratio Analysis";#N/A,#N/A,FALSE,"Test 120 Day Accts";#N/A,#N/A,FALSE,"Tickmarks"}</definedName>
    <definedName name="jeld" hidden="1">{#N/A,#N/A,FALSE,"Sheet5"}</definedName>
    <definedName name="jijk" hidden="1">{"Header",#N/A,TRUE,"Summary";"ProjectInfo",#N/A,TRUE,"Total Value"}</definedName>
    <definedName name="JIM" hidden="1">{#N/A,#N/A,FALSE,"Sheet5"}</definedName>
    <definedName name="jjjj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k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K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kcsq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kcsqd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KDCSS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kdcssd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kkjkj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kkkkk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l" localSheetId="43" hidden="1">{#N/A,#N/A,FALSE,"Aging Summary";#N/A,#N/A,FALSE,"Ratio Analysis";#N/A,#N/A,FALSE,"Test 120 Day Accts";#N/A,#N/A,FALSE,"Tickmarks"}</definedName>
    <definedName name="l" localSheetId="50" hidden="1">{#N/A,#N/A,FALSE,"Aging Summary";#N/A,#N/A,FALSE,"Ratio Analysis";#N/A,#N/A,FALSE,"Test 120 Day Accts";#N/A,#N/A,FALSE,"Tickmarks"}</definedName>
    <definedName name="l" localSheetId="30" hidden="1">{#N/A,#N/A,FALSE,"Aging Summary";#N/A,#N/A,FALSE,"Ratio Analysis";#N/A,#N/A,FALSE,"Test 120 Day Accts";#N/A,#N/A,FALSE,"Tickmarks"}</definedName>
    <definedName name="l" localSheetId="2" hidden="1">{#N/A,#N/A,FALSE,"Aging Summary";#N/A,#N/A,FALSE,"Ratio Analysis";#N/A,#N/A,FALSE,"Test 120 Day Accts";#N/A,#N/A,FALSE,"Tickmarks"}</definedName>
    <definedName name="lee" hidden="1">{#N/A,#N/A,FALSE,"Sheet5"}</definedName>
    <definedName name="ljh" hidden="1">{#N/A,#N/A,FALSE,"Sheet5"}</definedName>
    <definedName name="LLL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m" localSheetId="43" hidden="1">{#N/A,#N/A,FALSE,"Aging Summary";#N/A,#N/A,FALSE,"Ratio Analysis";#N/A,#N/A,FALSE,"Test 120 Day Accts";#N/A,#N/A,FALSE,"Tickmarks"}</definedName>
    <definedName name="m" localSheetId="50" hidden="1">{#N/A,#N/A,FALSE,"Aging Summary";#N/A,#N/A,FALSE,"Ratio Analysis";#N/A,#N/A,FALSE,"Test 120 Day Accts";#N/A,#N/A,FALSE,"Tickmarks"}</definedName>
    <definedName name="m" localSheetId="30" hidden="1">{#N/A,#N/A,FALSE,"Aging Summary";#N/A,#N/A,FALSE,"Ratio Analysis";#N/A,#N/A,FALSE,"Test 120 Day Accts";#N/A,#N/A,FALSE,"Tickmarks"}</definedName>
    <definedName name="m" localSheetId="2" hidden="1">{#N/A,#N/A,FALSE,"Aging Summary";#N/A,#N/A,FALSE,"Ratio Analysis";#N/A,#N/A,FALSE,"Test 120 Day Accts";#N/A,#N/A,FALSE,"Tickmarks"}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nhgv" hidden="1">{#N/A,#N/A,FALSE,"주요여수신";#N/A,#N/A,FALSE,"수신금리";#N/A,#N/A,FALSE,"대출금리";#N/A,#N/A,FALSE,"신규대출";#N/A,#N/A,FALSE,"총액대출"}</definedName>
    <definedName name="_xlnm.Print_Area" localSheetId="11">'(1)유무형자산'!$A$1:$I$20</definedName>
    <definedName name="_xlnm.Print_Area" localSheetId="39">'1.사채,장기차입금'!$A$1:$J$20</definedName>
    <definedName name="_xlnm.Print_Area" localSheetId="12">'1.토지'!$A$1:$H$11</definedName>
    <definedName name="_xlnm.Print_Area" localSheetId="47">'1~2.매입채무, 미지급금'!$A$1:$D$136</definedName>
    <definedName name="_xlnm.Print_Area" localSheetId="28">'1~2.매출채권,미수금'!$A$1:$F$18</definedName>
    <definedName name="_xlnm.Print_Area" localSheetId="21">'10.건설중인자산'!$A$1:$M$29</definedName>
    <definedName name="_xlnm.Print_Area" localSheetId="55">'10.외화평가부채'!$A$1:$C$7</definedName>
    <definedName name="_xlnm.Print_Area" localSheetId="35">'10~11.단기금융자산,현금등가'!$A$1:$E$31</definedName>
    <definedName name="_xlnm.Print_Area" localSheetId="22">'11. 사용수익기부자산&amp;기타의무형자산'!$A$1:$M$33</definedName>
    <definedName name="_xlnm.Print_Area" localSheetId="56">'11.단기차입금'!$A$1:$I$8</definedName>
    <definedName name="_xlnm.Print_Area" localSheetId="57">'12.미지급법인세'!$A$1:$B$10</definedName>
    <definedName name="_xlnm.Print_Area" localSheetId="23">'12.회원권'!$A$1:$E$10</definedName>
    <definedName name="_xlnm.Print_Area" localSheetId="36">'12~14.제품, 원재료, 저장품'!$A$1:$E$1155</definedName>
    <definedName name="_xlnm.Print_Area" localSheetId="24">'13.이연법인세자산'!$A$1:$C$7</definedName>
    <definedName name="_xlnm.Print_Area" localSheetId="25">'14.투자자산'!$A$1:$E$8</definedName>
    <definedName name="_xlnm.Print_Area" localSheetId="26">'15.기타금융자산'!$A$1:$C$14</definedName>
    <definedName name="_xlnm.Print_Area" localSheetId="37">'15.기타유동자산'!$A$1:$C$8</definedName>
    <definedName name="_xlnm.Print_Area" localSheetId="13">'2.건물'!$A$1:$L$38</definedName>
    <definedName name="_xlnm.Print_Area" localSheetId="40">'2.퇴직급여부채'!$A$1:$G$46</definedName>
    <definedName name="_xlnm.Print_Area" localSheetId="14">'3.구축물'!$A$1:$L$47</definedName>
    <definedName name="_xlnm.Print_Area" localSheetId="41">'3.사외적립자산'!$A$1:$G$124</definedName>
    <definedName name="_xlnm.Print_Area" localSheetId="48">'3.선수금'!$A$1:$C$8</definedName>
    <definedName name="_xlnm.Print_Area" localSheetId="29">'3~4.미수수익,선급금'!$A$1:$D$31</definedName>
    <definedName name="_xlnm.Print_Area" localSheetId="15">'4.기계장치'!$A$1:$L$379</definedName>
    <definedName name="_xlnm.Print_Area" localSheetId="42">'4.기타비유동부채(선수수익)'!$A$1:$F$20</definedName>
    <definedName name="_xlnm.Print_Area" localSheetId="49">'4.예수금'!$A$1:$C$10</definedName>
    <definedName name="_xlnm.Print_Area" localSheetId="43">'5.리스부채(비유동)'!$A$2:$I$11</definedName>
    <definedName name="_xlnm.Print_Area" localSheetId="50">'5.미지급비용'!$A$1:$I$39</definedName>
    <definedName name="_xlnm.Print_Area" localSheetId="30">'5.선급비용'!$A$1:$L$29</definedName>
    <definedName name="_xlnm.Print_Area" localSheetId="16">'5.차량운반구'!$A$1:$L$8</definedName>
    <definedName name="_xlnm.Print_Area" localSheetId="17">'6.공급설비'!$A$1:$L$44</definedName>
    <definedName name="_xlnm.Print_Area" localSheetId="31">'6.부가세대급금'!$A$1:$F$7</definedName>
    <definedName name="_xlnm.Print_Area" localSheetId="51">'6.유동성장기사채,차입금'!$A$1:$J$22</definedName>
    <definedName name="_xlnm.Print_Area" localSheetId="44">'6.이연법인세부채'!$A$1:$C$7</definedName>
    <definedName name="_xlnm.Print_Area" localSheetId="18">'7.공구기구'!$A$1:$L$23</definedName>
    <definedName name="_xlnm.Print_Area" localSheetId="45">'7.기타비유동부채'!$A$1:$C$7</definedName>
    <definedName name="_xlnm.Print_Area" localSheetId="52">'7.부가세예수금'!$A$1:$F$7</definedName>
    <definedName name="_xlnm.Print_Area" localSheetId="32">'7.선급법인세 및 부가세'!$A$1:$D$90</definedName>
    <definedName name="_xlnm.Print_Area" localSheetId="33">'8.단기보증금'!$A$1:$D$11</definedName>
    <definedName name="_xlnm.Print_Area" localSheetId="53">'8.리스부채(유동)'!$A$1:$I$9</definedName>
    <definedName name="_xlnm.Print_Area" localSheetId="19">'8.비품'!$A$1:$L$261</definedName>
    <definedName name="_xlnm.Print_Area" localSheetId="20">'9.사용권자산'!$A$1:$L$12</definedName>
    <definedName name="_xlnm.Print_Area" localSheetId="54">'9.선수수익(유동)'!$A$1:$C$7</definedName>
    <definedName name="_xlnm.Print_Area" localSheetId="34">'9.외화평가자산'!$A$1:$C$6</definedName>
    <definedName name="_xlnm.Print_Area" localSheetId="38">Ⅰ.비유동부채!$A$1:$F$44</definedName>
    <definedName name="_xlnm.Print_Area" localSheetId="10">Ⅰ.비유동자산!$A$1:$F$42</definedName>
    <definedName name="_xlnm.Print_Area" localSheetId="46">Ⅱ.유동부채!$A$1:$F$43</definedName>
    <definedName name="_xlnm.Print_Area" localSheetId="27">Ⅱ.유동자산!$A$1:$F$40</definedName>
    <definedName name="_xlnm.Print_Area" localSheetId="0">BS!$A$1:$F$122</definedName>
    <definedName name="_xlnm.Print_Area" localSheetId="7">'BS(현금흐름표용)'!$A$1:$F$122</definedName>
    <definedName name="_xlnm.Print_Area" localSheetId="4">CE!$A$1:$F$21</definedName>
    <definedName name="_xlnm.Print_Area" localSheetId="6">'CF 작성내역'!$B$3:$BZ$112</definedName>
    <definedName name="_xlnm.Print_Area" localSheetId="5">CFS!$A$1:$E$81</definedName>
    <definedName name="_xlnm.Print_Area" localSheetId="9">CS!$A$1:$F$41</definedName>
    <definedName name="_xlnm.Print_Area" localSheetId="2">PL!$A$1:$G$88</definedName>
    <definedName name="_xlnm.Print_Area" localSheetId="8">제품제조원가!$A$1:$C$57</definedName>
    <definedName name="_xlnm.Print_Titles" localSheetId="47">'1~2.매입채무, 미지급금'!$14:$17</definedName>
    <definedName name="_xlnm.Print_Titles" localSheetId="36">'12~14.제품, 원재료, 저장품'!$20:$23</definedName>
    <definedName name="_xlnm.Print_Titles" localSheetId="40">'2.퇴직급여부채'!$2:$5</definedName>
    <definedName name="_xlnm.Print_Titles" localSheetId="14">'3.구축물'!$2:$5</definedName>
    <definedName name="_xlnm.Print_Titles" localSheetId="41">'3.사외적립자산'!$2:$5</definedName>
    <definedName name="_xlnm.Print_Titles" localSheetId="15">'4.기계장치'!$2:$5</definedName>
    <definedName name="_xlnm.Print_Titles" localSheetId="19">'8.비품'!$2:$5</definedName>
    <definedName name="_xlnm.Print_Titles" localSheetId="0">BS!$2:$7</definedName>
    <definedName name="_xlnm.Print_Titles" localSheetId="5">CFS!$2:$7</definedName>
    <definedName name="_xlnm.Print_Titles" localSheetId="2">PL!$2:$7</definedName>
    <definedName name="q" localSheetId="43" hidden="1">{#N/A,#N/A,FALSE,"Aging Summary";#N/A,#N/A,FALSE,"Ratio Analysis";#N/A,#N/A,FALSE,"Test 120 Day Accts";#N/A,#N/A,FALSE,"Tickmarks"}</definedName>
    <definedName name="q" localSheetId="50" hidden="1">{#N/A,#N/A,FALSE,"Aging Summary";#N/A,#N/A,FALSE,"Ratio Analysis";#N/A,#N/A,FALSE,"Test 120 Day Accts";#N/A,#N/A,FALSE,"Tickmarks"}</definedName>
    <definedName name="q" localSheetId="30" hidden="1">{#N/A,#N/A,FALSE,"Aging Summary";#N/A,#N/A,FALSE,"Ratio Analysis";#N/A,#N/A,FALSE,"Test 120 Day Accts";#N/A,#N/A,FALSE,"Tickmarks"}</definedName>
    <definedName name="q" localSheetId="2" hidden="1">{#N/A,#N/A,FALSE,"Aging Summary";#N/A,#N/A,FALSE,"Ratio Analysis";#N/A,#N/A,FALSE,"Test 120 Day Accts";#N/A,#N/A,FALSE,"Tickmarks"}</definedName>
    <definedName name="qqqqqq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RHKS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RKSK" localSheetId="11" hidden="1">[13]시산표!#REF!</definedName>
    <definedName name="RKSK" localSheetId="39" hidden="1">[13]시산표!#REF!</definedName>
    <definedName name="RKSK" localSheetId="47" hidden="1">[13]시산표!#REF!</definedName>
    <definedName name="RKSK" localSheetId="28" hidden="1">[13]시산표!#REF!</definedName>
    <definedName name="RKSK" localSheetId="35" hidden="1">[13]시산표!#REF!</definedName>
    <definedName name="RKSK" localSheetId="56" hidden="1">[13]시산표!#REF!</definedName>
    <definedName name="RKSK" localSheetId="57" hidden="1">[13]시산표!#REF!</definedName>
    <definedName name="RKSK" localSheetId="23" hidden="1">[13]시산표!#REF!</definedName>
    <definedName name="RKSK" localSheetId="36" hidden="1">[13]시산표!#REF!</definedName>
    <definedName name="RKSK" localSheetId="25" hidden="1">[13]시산표!#REF!</definedName>
    <definedName name="RKSK" localSheetId="26" hidden="1">[13]시산표!#REF!</definedName>
    <definedName name="RKSK" localSheetId="37" hidden="1">[13]시산표!#REF!</definedName>
    <definedName name="RKSK" localSheetId="13" hidden="1">[14]시산표!#REF!</definedName>
    <definedName name="RKSK" localSheetId="40" hidden="1">[13]시산표!#REF!</definedName>
    <definedName name="RKSK" localSheetId="14" hidden="1">[14]시산표!#REF!</definedName>
    <definedName name="RKSK" localSheetId="41" hidden="1">[13]시산표!#REF!</definedName>
    <definedName name="RKSK" localSheetId="48" hidden="1">[13]시산표!#REF!</definedName>
    <definedName name="RKSK" localSheetId="29" hidden="1">[14]시산표!#REF!</definedName>
    <definedName name="RKSK" localSheetId="15" hidden="1">[14]시산표!#REF!</definedName>
    <definedName name="RKSK" localSheetId="49" hidden="1">[13]시산표!#REF!</definedName>
    <definedName name="RKSK" localSheetId="43" hidden="1">[13]시산표!#REF!</definedName>
    <definedName name="RKSK" localSheetId="50" hidden="1">[14]시산표!#REF!</definedName>
    <definedName name="RKSK" localSheetId="30" hidden="1">[14]시산표!#REF!</definedName>
    <definedName name="RKSK" localSheetId="17" hidden="1">[14]시산표!#REF!</definedName>
    <definedName name="RKSK" localSheetId="31" hidden="1">[13]시산표!#REF!</definedName>
    <definedName name="RKSK" localSheetId="51" hidden="1">[13]시산표!#REF!</definedName>
    <definedName name="RKSK" localSheetId="45" hidden="1">[14]시산표!#REF!</definedName>
    <definedName name="RKSK" localSheetId="52" hidden="1">[13]시산표!#REF!</definedName>
    <definedName name="RKSK" localSheetId="32" hidden="1">[13]시산표!#REF!</definedName>
    <definedName name="RKSK" localSheetId="33" hidden="1">[13]시산표!#REF!</definedName>
    <definedName name="RKSK" localSheetId="53" hidden="1">[14]시산표!#REF!</definedName>
    <definedName name="RKSK" localSheetId="20" hidden="1">[14]시산표!#REF!</definedName>
    <definedName name="RKSK" localSheetId="54" hidden="1">[13]시산표!#REF!</definedName>
    <definedName name="RKSK" localSheetId="34" hidden="1">[13]시산표!#REF!</definedName>
    <definedName name="RKSK" localSheetId="0" hidden="1">[15]시산표!#REF!</definedName>
    <definedName name="RKSK" localSheetId="7" hidden="1">[15]시산표!#REF!</definedName>
    <definedName name="RKSK" localSheetId="4" hidden="1">[14]시산표!#REF!</definedName>
    <definedName name="RKSK" localSheetId="2" hidden="1">[14]시산표!#REF!</definedName>
    <definedName name="sads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SAPBEXrevision" hidden="1">5</definedName>
    <definedName name="SAPBEXsysID" hidden="1">"PBW"</definedName>
    <definedName name="SAPBEXwbID" hidden="1">"461MV176AFZ8EMO9X5CXOB1LL"</definedName>
    <definedName name="sd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sdadasasdas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SDF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sdfs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sdsd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sdsdsd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sdsffssds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SHIN" hidden="1">{#N/A,#N/A,FALSE,"P.C.B"}</definedName>
    <definedName name="sksk" hidden="1">{#N/A,#N/A,FALSE,"주요여수신";#N/A,#N/A,FALSE,"수신금리";#N/A,#N/A,FALSE,"대출금리";#N/A,#N/A,FALSE,"신규대출";#N/A,#N/A,FALSE,"총액대출"}</definedName>
    <definedName name="so" localSheetId="36" hidden="1">[16]회사제시!#REF!</definedName>
    <definedName name="so" localSheetId="43" hidden="1">[16]회사제시!#REF!</definedName>
    <definedName name="so" localSheetId="45" hidden="1">[16]회사제시!#REF!</definedName>
    <definedName name="so" localSheetId="53" hidden="1">[16]회사제시!#REF!</definedName>
    <definedName name="so" localSheetId="20" hidden="1">[16]회사제시!#REF!</definedName>
    <definedName name="so" localSheetId="34" hidden="1">[16]회사제시!#REF!</definedName>
    <definedName name="so" localSheetId="0" hidden="1">[16]회사제시!#REF!</definedName>
    <definedName name="SOON" hidden="1">{#N/A,#N/A,FALSE,"P.C.B"}</definedName>
    <definedName name="SVC제품별매출" hidden="1">{#N/A,#N/A,FALSE,"P.C.B"}</definedName>
    <definedName name="t" localSheetId="43" hidden="1">{#N/A,#N/A,FALSE,"Aging Summary";#N/A,#N/A,FALSE,"Ratio Analysis";#N/A,#N/A,FALSE,"Test 120 Day Accts";#N/A,#N/A,FALSE,"Tickmarks"}</definedName>
    <definedName name="t" localSheetId="50" hidden="1">{#N/A,#N/A,FALSE,"Aging Summary";#N/A,#N/A,FALSE,"Ratio Analysis";#N/A,#N/A,FALSE,"Test 120 Day Accts";#N/A,#N/A,FALSE,"Tickmarks"}</definedName>
    <definedName name="t" localSheetId="30" hidden="1">{#N/A,#N/A,FALSE,"Aging Summary";#N/A,#N/A,FALSE,"Ratio Analysis";#N/A,#N/A,FALSE,"Test 120 Day Accts";#N/A,#N/A,FALSE,"Tickmarks"}</definedName>
    <definedName name="t" localSheetId="2" hidden="1">{#N/A,#N/A,FALSE,"Aging Summary";#N/A,#N/A,FALSE,"Ratio Analysis";#N/A,#N/A,FALSE,"Test 120 Day Accts";#N/A,#N/A,FALSE,"Tickmarks"}</definedName>
    <definedName name="TextRefCopyRangeCount" hidden="1">3</definedName>
    <definedName name="TKTKTK" hidden="1">{"'미착금액'!$A$4:$G$14"}</definedName>
    <definedName name="TTT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u" hidden="1">{#N/A,#N/A,FALSE,"BS";#N/A,#N/A,FALSE,"PL";#N/A,#N/A,FALSE,"처분";#N/A,#N/A,FALSE,"현금";#N/A,#N/A,FALSE,"매출";#N/A,#N/A,FALSE,"원가";#N/A,#N/A,FALSE,"경영"}</definedName>
    <definedName name="v" localSheetId="43" hidden="1">{#N/A,#N/A,FALSE,"Aging Summary";#N/A,#N/A,FALSE,"Ratio Analysis";#N/A,#N/A,FALSE,"Test 120 Day Accts";#N/A,#N/A,FALSE,"Tickmarks"}</definedName>
    <definedName name="v" localSheetId="50" hidden="1">{#N/A,#N/A,FALSE,"Aging Summary";#N/A,#N/A,FALSE,"Ratio Analysis";#N/A,#N/A,FALSE,"Test 120 Day Accts";#N/A,#N/A,FALSE,"Tickmarks"}</definedName>
    <definedName name="v" localSheetId="30" hidden="1">{#N/A,#N/A,FALSE,"Aging Summary";#N/A,#N/A,FALSE,"Ratio Analysis";#N/A,#N/A,FALSE,"Test 120 Day Accts";#N/A,#N/A,FALSE,"Tickmarks"}</definedName>
    <definedName name="v" localSheetId="2" hidden="1">{#N/A,#N/A,FALSE,"Aging Summary";#N/A,#N/A,FALSE,"Ratio Analysis";#N/A,#N/A,FALSE,"Test 120 Day Accts";#N/A,#N/A,FALSE,"Tickmarks"}</definedName>
    <definedName name="w" hidden="1">{"Header",#N/A,TRUE,"Summary";"ProjectInfo",#N/A,TRUE,"Total Value"}</definedName>
    <definedName name="wrn.1." localSheetId="11" hidden="1">{#N/A,#N/A,FALSE,"사업소세(재산할)"}</definedName>
    <definedName name="wrn.1." localSheetId="47" hidden="1">{#N/A,#N/A,FALSE,"사업소세(재산할)"}</definedName>
    <definedName name="wrn.1." localSheetId="35" hidden="1">{#N/A,#N/A,FALSE,"사업소세(재산할)"}</definedName>
    <definedName name="wrn.1." localSheetId="22" hidden="1">{#N/A,#N/A,FALSE,"사업소세(재산할)"}</definedName>
    <definedName name="wrn.1." localSheetId="23" hidden="1">{#N/A,#N/A,FALSE,"사업소세(재산할)"}</definedName>
    <definedName name="wrn.1." localSheetId="25" hidden="1">{#N/A,#N/A,FALSE,"사업소세(재산할)"}</definedName>
    <definedName name="wrn.1." localSheetId="26" hidden="1">{#N/A,#N/A,FALSE,"사업소세(재산할)"}</definedName>
    <definedName name="wrn.1." localSheetId="37" hidden="1">{#N/A,#N/A,FALSE,"사업소세(재산할)"}</definedName>
    <definedName name="wrn.1." localSheetId="13" hidden="1">{#N/A,#N/A,FALSE,"사업소세(재산할)"}</definedName>
    <definedName name="wrn.1." localSheetId="40" hidden="1">{#N/A,#N/A,FALSE,"사업소세(재산할)"}</definedName>
    <definedName name="wrn.1." localSheetId="14" hidden="1">{#N/A,#N/A,FALSE,"사업소세(재산할)"}</definedName>
    <definedName name="wrn.1." localSheetId="41" hidden="1">{#N/A,#N/A,FALSE,"사업소세(재산할)"}</definedName>
    <definedName name="wrn.1." localSheetId="29" hidden="1">{#N/A,#N/A,FALSE,"사업소세(재산할)"}</definedName>
    <definedName name="wrn.1." localSheetId="15" hidden="1">{#N/A,#N/A,FALSE,"사업소세(재산할)"}</definedName>
    <definedName name="wrn.1." localSheetId="43" hidden="1">{#N/A,#N/A,FALSE,"사업소세(재산할)"}</definedName>
    <definedName name="wrn.1." localSheetId="50" hidden="1">{#N/A,#N/A,FALSE,"사업소세(재산할)"}</definedName>
    <definedName name="wrn.1." localSheetId="30" hidden="1">{#N/A,#N/A,FALSE,"사업소세(재산할)"}</definedName>
    <definedName name="wrn.1." localSheetId="17" hidden="1">{#N/A,#N/A,FALSE,"사업소세(재산할)"}</definedName>
    <definedName name="wrn.1." localSheetId="31" hidden="1">{#N/A,#N/A,FALSE,"사업소세(재산할)"}</definedName>
    <definedName name="wrn.1." localSheetId="18" hidden="1">{#N/A,#N/A,FALSE,"사업소세(재산할)"}</definedName>
    <definedName name="wrn.1." localSheetId="52" hidden="1">{#N/A,#N/A,FALSE,"사업소세(재산할)"}</definedName>
    <definedName name="wrn.1." localSheetId="32" hidden="1">{#N/A,#N/A,FALSE,"사업소세(재산할)"}</definedName>
    <definedName name="wrn.1." localSheetId="33" hidden="1">{#N/A,#N/A,FALSE,"사업소세(재산할)"}</definedName>
    <definedName name="wrn.1." localSheetId="19" hidden="1">{#N/A,#N/A,FALSE,"사업소세(재산할)"}</definedName>
    <definedName name="wrn.1." localSheetId="20" hidden="1">{#N/A,#N/A,FALSE,"사업소세(재산할)"}</definedName>
    <definedName name="wrn.1." localSheetId="34" hidden="1">{#N/A,#N/A,FALSE,"사업소세(재산할)"}</definedName>
    <definedName name="wrn.1." localSheetId="0" hidden="1">{#N/A,#N/A,FALSE,"사업소세(재산할)"}</definedName>
    <definedName name="wrn.1." localSheetId="7" hidden="1">{#N/A,#N/A,FALSE,"사업소세(재산할)"}</definedName>
    <definedName name="wrn.1." localSheetId="9" hidden="1">{#N/A,#N/A,FALSE,"사업소세(재산할)"}</definedName>
    <definedName name="wrn.1." localSheetId="2" hidden="1">{#N/A,#N/A,FALSE,"사업소세(재산할)"}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localSheetId="43" hidden="1">{#N/A,#N/A,FALSE,"Aging Summary";#N/A,#N/A,FALSE,"Ratio Analysis";#N/A,#N/A,FALSE,"Test 120 Day Accts";#N/A,#N/A,FALSE,"Tickmarks"}</definedName>
    <definedName name="wrn.Aging._.and._.Trend._.Analysis." localSheetId="50" hidden="1">{#N/A,#N/A,FALSE,"Aging Summary";#N/A,#N/A,FALSE,"Ratio Analysis";#N/A,#N/A,FALSE,"Test 120 Day Accts";#N/A,#N/A,FALSE,"Tickmarks"}</definedName>
    <definedName name="wrn.Aging._.and._.Trend._.Analysis." localSheetId="30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ASH." hidden="1">{#N/A,#N/A,FALSE,"Sheet5"}</definedName>
    <definedName name="wrn.CIC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IFF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iIMPRESSION._.DOC.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MPRESSION._.RP2.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CB원가계산." hidden="1">{#N/A,#N/A,FALSE,"P.C.B"}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ummaryReport." hidden="1">{"Header",#N/A,TRUE,"Summary";"ProjectInfo",#N/A,TRUE,"Total Value"}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계정명세서." hidden="1">{#N/A,#N/A,FALSE,"표제";#N/A,#N/A,FALSE,"예 금";#N/A,#N/A,FALSE,"유가증권";#N/A,#N/A,FALSE,"미수금";#N/A,#N/A,FALSE,"미수수익";#N/A,#N/A,FALSE,"선 급 금";#N/A,#N/A,FALSE,"선급비용";#N/A,#N/A,FALSE,"선급법인세";#N/A,#N/A,FALSE,"가지급금";#N/A,#N/A,FALSE,"미 착 품";#N/A,#N/A,FALSE,"장기대여금";#N/A,#N/A,FALSE,"주주종업원 대여금 ";#N/A,#N/A,FALSE,"임차보증금";#N/A,#N/A,FALSE,"관계회사 임차보증금";#N/A,#N/A,FALSE,"전신전화가입권 ";#N/A,#N/A,FALSE,"가입권";#N/A,#N/A,FALSE,"국민연금전환금 ";#N/A,#N/A,FALSE,"장기선급비용";#N/A,#N/A,FALSE,"개발비";#N/A,#N/A,FALSE,"선 수 금";#N/A,#N/A,FALSE,"예 수 금 ";#N/A,#N/A,FALSE,"미지급비용";#N/A,#N/A,FALSE,"미지급법인세";#N/A,#N/A,FALSE,"상여충당금";#N/A,#N/A,FALSE,"퇴직충당금";#N/A,#N/A,FALSE,"연구비";#N/A,#N/A,FALSE,"영업외수익";#N/A,#N/A,FALSE,"영업외비용";#N/A,#N/A,FALSE,"특별이익";#N/A,#N/A,FALSE,"특별손실";#N/A,#N/A,FALSE,"외상매입금,미지급금";#N/A,#N/A,FALSE,"타계정이체"}</definedName>
    <definedName name="wrn.관섬예산.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rn.급여인상안." hidden="1">{#N/A,#N/A,FALSE,"계약직(여)"}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수주현황." hidden="1">{#N/A,#N/A,FALSE,"수주현황";#N/A,#N/A,FALSE,"수주현황";#N/A,#N/A,FALSE,"수주현황"}</definedName>
    <definedName name="wrn.어음대장." hidden="1">{#N/A,#N/A,FALSE,"진행중"}</definedName>
    <definedName name="wrn.전사예산.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채무조회서." hidden="1">{#N/A,#N/A,FALSE,"채권채무";#N/A,#N/A,FALSE,"control sheet"}</definedName>
    <definedName name="wrn.판유리예산.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wrn.한국은행._.보고서." hidden="1">{#N/A,#N/A,FALSE,"주요여수신";#N/A,#N/A,FALSE,"수신금리";#N/A,#N/A,FALSE,"대출금리";#N/A,#N/A,FALSE,"신규대출";#N/A,#N/A,FALSE,"총액대출"}</definedName>
    <definedName name="wrn.함영민." hidden="1">{#N/A,#N/A,FALSE,"범우구미";#N/A,#N/A,FALSE,"세한케미칼";#N/A,#N/A,FALSE,"세명화학";#N/A,#N/A,FALSE,"신영케미칼";#N/A,#N/A,FALSE,"일석상사"}</definedName>
    <definedName name="ww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WWW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x" localSheetId="43" hidden="1">{#N/A,#N/A,FALSE,"Aging Summary";#N/A,#N/A,FALSE,"Ratio Analysis";#N/A,#N/A,FALSE,"Test 120 Day Accts";#N/A,#N/A,FALSE,"Tickmarks"}</definedName>
    <definedName name="x" localSheetId="50" hidden="1">{#N/A,#N/A,FALSE,"Aging Summary";#N/A,#N/A,FALSE,"Ratio Analysis";#N/A,#N/A,FALSE,"Test 120 Day Accts";#N/A,#N/A,FALSE,"Tickmarks"}</definedName>
    <definedName name="x" localSheetId="30" hidden="1">{#N/A,#N/A,FALSE,"Aging Summary";#N/A,#N/A,FALSE,"Ratio Analysis";#N/A,#N/A,FALSE,"Test 120 Day Accts";#N/A,#N/A,FALSE,"Tickmarks"}</definedName>
    <definedName name="x" localSheetId="2" hidden="1">{#N/A,#N/A,FALSE,"Aging Summary";#N/A,#N/A,FALSE,"Ratio Analysis";#N/A,#N/A,FALSE,"Test 120 Day Accts";#N/A,#N/A,FALSE,"Tickmarks"}</definedName>
    <definedName name="XXX" hidden="1">{#N/A,#N/A,FALSE,"진행중"}</definedName>
    <definedName name="YOON" hidden="1">{#N/A,#N/A,FALSE,"P.C.B"}</definedName>
    <definedName name="Z_06760404_ACA7_44E7_B0B5_D8F2E962AD9E_.wvu.Cols" localSheetId="22" hidden="1">'11. 사용수익기부자산&amp;기타의무형자산'!#REF!</definedName>
    <definedName name="Z_06760404_ACA7_44E7_B0B5_D8F2E962AD9E_.wvu.Cols" localSheetId="15" hidden="1">'4.기계장치'!#REF!</definedName>
    <definedName name="Z_06760404_ACA7_44E7_B0B5_D8F2E962AD9E_.wvu.Cols" localSheetId="17" hidden="1">'6.공급설비'!#REF!</definedName>
    <definedName name="Z_06760404_ACA7_44E7_B0B5_D8F2E962AD9E_.wvu.Cols" localSheetId="18" hidden="1">'7.공구기구'!#REF!</definedName>
    <definedName name="Z_06760404_ACA7_44E7_B0B5_D8F2E962AD9E_.wvu.Cols" localSheetId="19" hidden="1">'8.비품'!#REF!</definedName>
    <definedName name="Z_06760404_ACA7_44E7_B0B5_D8F2E962AD9E_.wvu.Cols" localSheetId="20" hidden="1">'9.사용권자산'!#REF!</definedName>
    <definedName name="Z_06760404_ACA7_44E7_B0B5_D8F2E962AD9E_.wvu.PrintArea" localSheetId="22" hidden="1">'11. 사용수익기부자산&amp;기타의무형자산'!$A$2:$M$33</definedName>
    <definedName name="Z_06760404_ACA7_44E7_B0B5_D8F2E962AD9E_.wvu.PrintArea" localSheetId="13" hidden="1">'2.건물'!$A$1:$L$11</definedName>
    <definedName name="Z_06760404_ACA7_44E7_B0B5_D8F2E962AD9E_.wvu.PrintArea" localSheetId="14" hidden="1">'3.구축물'!$A$1:$L$5</definedName>
    <definedName name="Z_06760404_ACA7_44E7_B0B5_D8F2E962AD9E_.wvu.PrintArea" localSheetId="15" hidden="1">'4.기계장치'!$A$1:$L$5</definedName>
    <definedName name="Z_06760404_ACA7_44E7_B0B5_D8F2E962AD9E_.wvu.PrintArea" localSheetId="17" hidden="1">'6.공급설비'!$A$2:$L$44</definedName>
    <definedName name="Z_06760404_ACA7_44E7_B0B5_D8F2E962AD9E_.wvu.PrintArea" localSheetId="18" hidden="1">'7.공구기구'!$A$2:$L$23</definedName>
    <definedName name="Z_06760404_ACA7_44E7_B0B5_D8F2E962AD9E_.wvu.PrintArea" localSheetId="19" hidden="1">'8.비품'!$A$1:$L$97</definedName>
    <definedName name="Z_06760404_ACA7_44E7_B0B5_D8F2E962AD9E_.wvu.PrintArea" localSheetId="20" hidden="1">'9.사용권자산'!$A$2:$L$12</definedName>
    <definedName name="Z_06760404_ACA7_44E7_B0B5_D8F2E962AD9E_.wvu.PrintTitles" localSheetId="22" hidden="1">'11. 사용수익기부자산&amp;기타의무형자산'!$5:$5</definedName>
    <definedName name="Z_06760404_ACA7_44E7_B0B5_D8F2E962AD9E_.wvu.PrintTitles" localSheetId="13" hidden="1">'2.건물'!$4:$5</definedName>
    <definedName name="Z_06760404_ACA7_44E7_B0B5_D8F2E962AD9E_.wvu.PrintTitles" localSheetId="14" hidden="1">'3.구축물'!$4:$5</definedName>
    <definedName name="Z_06760404_ACA7_44E7_B0B5_D8F2E962AD9E_.wvu.PrintTitles" localSheetId="15" hidden="1">'4.기계장치'!$4:$5</definedName>
    <definedName name="Z_06760404_ACA7_44E7_B0B5_D8F2E962AD9E_.wvu.PrintTitles" localSheetId="17" hidden="1">'6.공급설비'!$4:$5</definedName>
    <definedName name="Z_06760404_ACA7_44E7_B0B5_D8F2E962AD9E_.wvu.PrintTitles" localSheetId="18" hidden="1">'7.공구기구'!$4:$5</definedName>
    <definedName name="Z_06760404_ACA7_44E7_B0B5_D8F2E962AD9E_.wvu.PrintTitles" localSheetId="19" hidden="1">'8.비품'!$4:$5</definedName>
    <definedName name="Z_06760404_ACA7_44E7_B0B5_D8F2E962AD9E_.wvu.PrintTitles" localSheetId="20" hidden="1">'9.사용권자산'!$5:$5</definedName>
    <definedName name="Z_16426362_C61F_4373_9DCA_39C351DBB679_.wvu.PrintArea" localSheetId="39" hidden="1">'1.사채,장기차입금'!$A$2:$I$23</definedName>
    <definedName name="Z_16426362_C61F_4373_9DCA_39C351DBB679_.wvu.PrintArea" localSheetId="47" hidden="1">'1~2.매입채무, 미지급금'!$B$14:$G$17</definedName>
    <definedName name="Z_16426362_C61F_4373_9DCA_39C351DBB679_.wvu.PrintArea" localSheetId="56" hidden="1">'11.단기차입금'!$A$2:$H$6</definedName>
    <definedName name="Z_16426362_C61F_4373_9DCA_39C351DBB679_.wvu.PrintArea" localSheetId="57" hidden="1">'12.미지급법인세'!$A$2:$B$11</definedName>
    <definedName name="Z_16426362_C61F_4373_9DCA_39C351DBB679_.wvu.PrintArea" localSheetId="48" hidden="1">'3.선수금'!$A$2:$C$6</definedName>
    <definedName name="Z_16426362_C61F_4373_9DCA_39C351DBB679_.wvu.PrintArea" localSheetId="49" hidden="1">'4.예수금'!$A$2:$C$8</definedName>
    <definedName name="Z_16426362_C61F_4373_9DCA_39C351DBB679_.wvu.PrintArea" localSheetId="43" hidden="1">'5.리스부채(비유동)'!$A$2:$I$5</definedName>
    <definedName name="Z_16426362_C61F_4373_9DCA_39C351DBB679_.wvu.PrintArea" localSheetId="51" hidden="1">'6.유동성장기사채,차입금'!$A$2:$I$5</definedName>
    <definedName name="Z_16426362_C61F_4373_9DCA_39C351DBB679_.wvu.PrintArea" localSheetId="54" hidden="1">'9.선수수익(유동)'!$A$2:$C$7</definedName>
    <definedName name="Z_16426362_C61F_4373_9DCA_39C351DBB679_.wvu.PrintTitles" localSheetId="57" hidden="1">'12.미지급법인세'!$6:$6</definedName>
    <definedName name="Z_16426362_C61F_4373_9DCA_39C351DBB679_.wvu.PrintTitles" localSheetId="54" hidden="1">'9.선수수익(유동)'!$5:$5</definedName>
    <definedName name="Z_1FC208B1_40DD_40F0_ADFD_C629810D7E77_.wvu.PrintTitles" localSheetId="0" hidden="1">BS!$A$5:$GR$7</definedName>
    <definedName name="Z_1FC208B1_40DD_40F0_ADFD_C629810D7E77_.wvu.PrintTitles" localSheetId="7" hidden="1">'BS(현금흐름표용)'!$A$5:$GY$7</definedName>
    <definedName name="Z_1FC208B1_40DD_40F0_ADFD_C629810D7E77_.wvu.Rows" localSheetId="0" hidden="1">BS!#REF!,BS!#REF!,BS!#REF!</definedName>
    <definedName name="Z_1FC208B1_40DD_40F0_ADFD_C629810D7E77_.wvu.Rows" localSheetId="7" hidden="1">'BS(현금흐름표용)'!#REF!,'BS(현금흐름표용)'!#REF!,'BS(현금흐름표용)'!#REF!</definedName>
    <definedName name="Z_5022379E_DFF6_4586_85D1_61DC857C9898_.wvu.Cols" localSheetId="18" hidden="1">'7.공구기구'!#REF!</definedName>
    <definedName name="Z_5022379E_DFF6_4586_85D1_61DC857C9898_.wvu.Cols" localSheetId="19" hidden="1">'8.비품'!#REF!</definedName>
    <definedName name="Z_5022379E_DFF6_4586_85D1_61DC857C9898_.wvu.PrintArea" localSheetId="22" hidden="1">'11. 사용수익기부자산&amp;기타의무형자산'!$C$4:$M$33</definedName>
    <definedName name="Z_5022379E_DFF6_4586_85D1_61DC857C9898_.wvu.PrintArea" localSheetId="13" hidden="1">'2.건물'!$B$4:$L$11</definedName>
    <definedName name="Z_5022379E_DFF6_4586_85D1_61DC857C9898_.wvu.PrintArea" localSheetId="14" hidden="1">'3.구축물'!$B$4:$L$5</definedName>
    <definedName name="Z_5022379E_DFF6_4586_85D1_61DC857C9898_.wvu.PrintArea" localSheetId="15" hidden="1">'4.기계장치'!$B$4:$L$5</definedName>
    <definedName name="Z_5022379E_DFF6_4586_85D1_61DC857C9898_.wvu.PrintArea" localSheetId="17" hidden="1">'6.공급설비'!$B$4:$L$5</definedName>
    <definedName name="Z_5022379E_DFF6_4586_85D1_61DC857C9898_.wvu.PrintArea" localSheetId="18" hidden="1">'7.공구기구'!$B$4:$L$24</definedName>
    <definedName name="Z_5022379E_DFF6_4586_85D1_61DC857C9898_.wvu.PrintArea" localSheetId="19" hidden="1">'8.비품'!$B$4:$L$97</definedName>
    <definedName name="Z_5022379E_DFF6_4586_85D1_61DC857C9898_.wvu.PrintArea" localSheetId="20" hidden="1">'9.사용권자산'!$B$4:$L$12</definedName>
    <definedName name="Z_5022379E_DFF6_4586_85D1_61DC857C9898_.wvu.PrintTitles" localSheetId="22" hidden="1">'11. 사용수익기부자산&amp;기타의무형자산'!$5:$5</definedName>
    <definedName name="Z_5022379E_DFF6_4586_85D1_61DC857C9898_.wvu.PrintTitles" localSheetId="13" hidden="1">'2.건물'!$4:$5</definedName>
    <definedName name="Z_5022379E_DFF6_4586_85D1_61DC857C9898_.wvu.PrintTitles" localSheetId="14" hidden="1">'3.구축물'!$4:$5</definedName>
    <definedName name="Z_5022379E_DFF6_4586_85D1_61DC857C9898_.wvu.PrintTitles" localSheetId="15" hidden="1">'4.기계장치'!$4:$5</definedName>
    <definedName name="Z_5022379E_DFF6_4586_85D1_61DC857C9898_.wvu.PrintTitles" localSheetId="17" hidden="1">'6.공급설비'!$4:$5</definedName>
    <definedName name="Z_5022379E_DFF6_4586_85D1_61DC857C9898_.wvu.PrintTitles" localSheetId="18" hidden="1">'7.공구기구'!$4:$5</definedName>
    <definedName name="Z_5022379E_DFF6_4586_85D1_61DC857C9898_.wvu.PrintTitles" localSheetId="19" hidden="1">'8.비품'!$4:$5</definedName>
    <definedName name="Z_5022379E_DFF6_4586_85D1_61DC857C9898_.wvu.PrintTitles" localSheetId="20" hidden="1">'9.사용권자산'!$5:$5</definedName>
    <definedName name="Z_8408E93C_46F4_4113_98E8_53F540A8B5AD_.wvu.PrintArea" localSheetId="39" hidden="1">'1.사채,장기차입금'!$A$2:$I$23</definedName>
    <definedName name="Z_8408E93C_46F4_4113_98E8_53F540A8B5AD_.wvu.PrintArea" localSheetId="47" hidden="1">'1~2.매입채무, 미지급금'!$B$14:$G$17</definedName>
    <definedName name="Z_8408E93C_46F4_4113_98E8_53F540A8B5AD_.wvu.PrintArea" localSheetId="56" hidden="1">'11.단기차입금'!$A$2:$H$6</definedName>
    <definedName name="Z_8408E93C_46F4_4113_98E8_53F540A8B5AD_.wvu.PrintArea" localSheetId="57" hidden="1">'12.미지급법인세'!$A$2:$B$11</definedName>
    <definedName name="Z_8408E93C_46F4_4113_98E8_53F540A8B5AD_.wvu.PrintArea" localSheetId="48" hidden="1">'3.선수금'!$A$2:$C$6</definedName>
    <definedName name="Z_8408E93C_46F4_4113_98E8_53F540A8B5AD_.wvu.PrintArea" localSheetId="49" hidden="1">'4.예수금'!$A$2:$C$8</definedName>
    <definedName name="Z_8408E93C_46F4_4113_98E8_53F540A8B5AD_.wvu.PrintArea" localSheetId="43" hidden="1">'5.리스부채(비유동)'!$A$2:$I$5</definedName>
    <definedName name="Z_8408E93C_46F4_4113_98E8_53F540A8B5AD_.wvu.PrintArea" localSheetId="51" hidden="1">'6.유동성장기사채,차입금'!$A$2:$I$5</definedName>
    <definedName name="Z_8408E93C_46F4_4113_98E8_53F540A8B5AD_.wvu.PrintArea" localSheetId="54" hidden="1">'9.선수수익(유동)'!$A$2:$C$7</definedName>
    <definedName name="Z_8408E93C_46F4_4113_98E8_53F540A8B5AD_.wvu.PrintTitles" localSheetId="57" hidden="1">'12.미지급법인세'!$6:$6</definedName>
    <definedName name="Z_8408E93C_46F4_4113_98E8_53F540A8B5AD_.wvu.PrintTitles" localSheetId="54" hidden="1">'9.선수수익(유동)'!$5:$5</definedName>
    <definedName name="Z_906D406C_1859_4D75_A1D8_6DADA5C643B0_.wvu.PrintArea" localSheetId="39" hidden="1">'1.사채,장기차입금'!$A$2:$I$23</definedName>
    <definedName name="Z_906D406C_1859_4D75_A1D8_6DADA5C643B0_.wvu.PrintArea" localSheetId="47" hidden="1">'1~2.매입채무, 미지급금'!$B$14:$G$17</definedName>
    <definedName name="Z_906D406C_1859_4D75_A1D8_6DADA5C643B0_.wvu.PrintArea" localSheetId="56" hidden="1">'11.단기차입금'!$A$2:$H$6</definedName>
    <definedName name="Z_906D406C_1859_4D75_A1D8_6DADA5C643B0_.wvu.PrintArea" localSheetId="57" hidden="1">'12.미지급법인세'!$A$2:$B$11</definedName>
    <definedName name="Z_906D406C_1859_4D75_A1D8_6DADA5C643B0_.wvu.PrintArea" localSheetId="48" hidden="1">'3.선수금'!$A$2:$C$6</definedName>
    <definedName name="Z_906D406C_1859_4D75_A1D8_6DADA5C643B0_.wvu.PrintArea" localSheetId="49" hidden="1">'4.예수금'!$A$2:$C$8</definedName>
    <definedName name="Z_906D406C_1859_4D75_A1D8_6DADA5C643B0_.wvu.PrintArea" localSheetId="43" hidden="1">'5.리스부채(비유동)'!$A$2:$I$5</definedName>
    <definedName name="Z_906D406C_1859_4D75_A1D8_6DADA5C643B0_.wvu.PrintArea" localSheetId="51" hidden="1">'6.유동성장기사채,차입금'!$A$2:$I$5</definedName>
    <definedName name="Z_906D406C_1859_4D75_A1D8_6DADA5C643B0_.wvu.PrintArea" localSheetId="54" hidden="1">'9.선수수익(유동)'!$A$2:$C$7</definedName>
    <definedName name="Z_906D406C_1859_4D75_A1D8_6DADA5C643B0_.wvu.PrintTitles" localSheetId="57" hidden="1">'12.미지급법인세'!$6:$6</definedName>
    <definedName name="Z_906D406C_1859_4D75_A1D8_6DADA5C643B0_.wvu.PrintTitles" localSheetId="54" hidden="1">'9.선수수익(유동)'!$5:$5</definedName>
    <definedName name="Z_BEB652F7_1DF0_450C_A9AD_AB697CF231F0_.wvu.PrintTitles" localSheetId="0" hidden="1">BS!$A$5:$GR$7</definedName>
    <definedName name="Z_BEB652F7_1DF0_450C_A9AD_AB697CF231F0_.wvu.PrintTitles" localSheetId="7" hidden="1">'BS(현금흐름표용)'!$A$5:$GY$7</definedName>
    <definedName name="Z_BEB652F7_1DF0_450C_A9AD_AB697CF231F0_.wvu.Rows" localSheetId="0" hidden="1">BS!#REF!,BS!#REF!,BS!#REF!</definedName>
    <definedName name="Z_BEB652F7_1DF0_450C_A9AD_AB697CF231F0_.wvu.Rows" localSheetId="7" hidden="1">'BS(현금흐름표용)'!#REF!,'BS(현금흐름표용)'!#REF!,'BS(현금흐름표용)'!#REF!</definedName>
    <definedName name="Z_C422BE6A_D4AB_4237_9C16_F251AFBE4CE3_.wvu.PrintArea" localSheetId="11" hidden="1">'(1)유무형자산'!$A$2:$I$3</definedName>
    <definedName name="Z_C422BE6A_D4AB_4237_9C16_F251AFBE4CE3_.wvu.PrintArea" localSheetId="28" hidden="1">'1~2.매출채권,미수금'!$A$11:$F$18</definedName>
    <definedName name="Z_C422BE6A_D4AB_4237_9C16_F251AFBE4CE3_.wvu.PrintArea" localSheetId="35" hidden="1">'10~11.단기금융자산,현금등가'!$A$13:$E$31</definedName>
    <definedName name="Z_C422BE6A_D4AB_4237_9C16_F251AFBE4CE3_.wvu.PrintArea" localSheetId="23" hidden="1">'12.회원권'!$A$2:$E$10</definedName>
    <definedName name="Z_C422BE6A_D4AB_4237_9C16_F251AFBE4CE3_.wvu.PrintArea" localSheetId="36" hidden="1">'12~14.제품, 원재료, 저장품'!$A$20:$E$1154</definedName>
    <definedName name="Z_C422BE6A_D4AB_4237_9C16_F251AFBE4CE3_.wvu.PrintArea" localSheetId="25" hidden="1">'14.투자자산'!$A$2:$E$8</definedName>
    <definedName name="Z_C422BE6A_D4AB_4237_9C16_F251AFBE4CE3_.wvu.PrintArea" localSheetId="26" hidden="1">'15.기타금융자산'!$A$2:$C$14</definedName>
    <definedName name="Z_C422BE6A_D4AB_4237_9C16_F251AFBE4CE3_.wvu.PrintArea" localSheetId="37" hidden="1">'15.기타유동자산'!$A$2:$C$6</definedName>
    <definedName name="Z_C422BE6A_D4AB_4237_9C16_F251AFBE4CE3_.wvu.PrintArea" localSheetId="31" hidden="1">'6.부가세대급금'!$A$2:$F$15</definedName>
    <definedName name="Z_C422BE6A_D4AB_4237_9C16_F251AFBE4CE3_.wvu.PrintArea" localSheetId="52" hidden="1">'7.부가세예수금'!$A$2:$F$15</definedName>
    <definedName name="Z_C422BE6A_D4AB_4237_9C16_F251AFBE4CE3_.wvu.PrintArea" localSheetId="32" hidden="1">'7.선급법인세 및 부가세'!$A$2:$D$80</definedName>
    <definedName name="Z_C422BE6A_D4AB_4237_9C16_F251AFBE4CE3_.wvu.PrintArea" localSheetId="33" hidden="1">'8.단기보증금'!$A$2:$D$11</definedName>
    <definedName name="Z_C422BE6A_D4AB_4237_9C16_F251AFBE4CE3_.wvu.PrintArea" localSheetId="34" hidden="1">'9.외화평가자산'!$A$2:$C$6</definedName>
    <definedName name="Z_C422BE6A_D4AB_4237_9C16_F251AFBE4CE3_.wvu.PrintTitles" localSheetId="23" hidden="1">'12.회원권'!$5:$5</definedName>
    <definedName name="Z_C422BE6A_D4AB_4237_9C16_F251AFBE4CE3_.wvu.Rows" localSheetId="28" hidden="1">'1~2.매출채권,미수금'!#REF!</definedName>
    <definedName name="Z_C422BE6A_D4AB_4237_9C16_F251AFBE4CE3_.wvu.Rows" localSheetId="36" hidden="1">'12~14.제품, 원재료, 저장품'!#REF!</definedName>
    <definedName name="Z_C422BE6A_D4AB_4237_9C16_F251AFBE4CE3_.wvu.Rows" localSheetId="25" hidden="1">'14.투자자산'!#REF!</definedName>
    <definedName name="Z_C422BE6A_D4AB_4237_9C16_F251AFBE4CE3_.wvu.Rows" localSheetId="26" hidden="1">'15.기타금융자산'!#REF!</definedName>
    <definedName name="Z_C422BE6A_D4AB_4237_9C16_F251AFBE4CE3_.wvu.Rows" localSheetId="37" hidden="1">'15.기타유동자산'!#REF!</definedName>
    <definedName name="Z_C422BE6A_D4AB_4237_9C16_F251AFBE4CE3_.wvu.Rows" localSheetId="31" hidden="1">'6.부가세대급금'!$8:$15</definedName>
    <definedName name="Z_C422BE6A_D4AB_4237_9C16_F251AFBE4CE3_.wvu.Rows" localSheetId="52" hidden="1">'7.부가세예수금'!$8:$15</definedName>
    <definedName name="Z_C422BE6A_D4AB_4237_9C16_F251AFBE4CE3_.wvu.Rows" localSheetId="32" hidden="1">'7.선급법인세 및 부가세'!#REF!</definedName>
    <definedName name="Z_C422BE6A_D4AB_4237_9C16_F251AFBE4CE3_.wvu.Rows" localSheetId="33" hidden="1">'8.단기보증금'!#REF!</definedName>
    <definedName name="Z_C422BE6A_D4AB_4237_9C16_F251AFBE4CE3_.wvu.Rows" localSheetId="34" hidden="1">'9.외화평가자산'!#REF!</definedName>
    <definedName name="Z_F3171E18_6BE4_45DA_9514_988CCC9782B0_.wvu.Cols" localSheetId="22" hidden="1">'11. 사용수익기부자산&amp;기타의무형자산'!#REF!</definedName>
    <definedName name="Z_F3171E18_6BE4_45DA_9514_988CCC9782B0_.wvu.Cols" localSheetId="25" hidden="1">'14.투자자산'!#REF!</definedName>
    <definedName name="Z_F3171E18_6BE4_45DA_9514_988CCC9782B0_.wvu.Cols" localSheetId="26" hidden="1">'15.기타금융자산'!#REF!</definedName>
    <definedName name="Z_F3171E18_6BE4_45DA_9514_988CCC9782B0_.wvu.Cols" localSheetId="37" hidden="1">'15.기타유동자산'!#REF!</definedName>
    <definedName name="Z_F3171E18_6BE4_45DA_9514_988CCC9782B0_.wvu.Cols" localSheetId="15" hidden="1">'4.기계장치'!#REF!</definedName>
    <definedName name="Z_F3171E18_6BE4_45DA_9514_988CCC9782B0_.wvu.Cols" localSheetId="17" hidden="1">'6.공급설비'!#REF!</definedName>
    <definedName name="Z_F3171E18_6BE4_45DA_9514_988CCC9782B0_.wvu.Cols" localSheetId="31" hidden="1">'6.부가세대급금'!$C:$C</definedName>
    <definedName name="Z_F3171E18_6BE4_45DA_9514_988CCC9782B0_.wvu.Cols" localSheetId="18" hidden="1">'7.공구기구'!#REF!</definedName>
    <definedName name="Z_F3171E18_6BE4_45DA_9514_988CCC9782B0_.wvu.Cols" localSheetId="52" hidden="1">'7.부가세예수금'!$C:$C</definedName>
    <definedName name="Z_F3171E18_6BE4_45DA_9514_988CCC9782B0_.wvu.Cols" localSheetId="33" hidden="1">'8.단기보증금'!#REF!</definedName>
    <definedName name="Z_F3171E18_6BE4_45DA_9514_988CCC9782B0_.wvu.Cols" localSheetId="19" hidden="1">'8.비품'!#REF!,'8.비품'!#REF!</definedName>
    <definedName name="Z_F3171E18_6BE4_45DA_9514_988CCC9782B0_.wvu.Cols" localSheetId="20" hidden="1">'9.사용권자산'!#REF!</definedName>
    <definedName name="Z_F3171E18_6BE4_45DA_9514_988CCC9782B0_.wvu.Cols" localSheetId="34" hidden="1">'9.외화평가자산'!#REF!</definedName>
    <definedName name="Z_F3171E18_6BE4_45DA_9514_988CCC9782B0_.wvu.Cols" localSheetId="0" hidden="1">BS!#REF!</definedName>
    <definedName name="Z_F3171E18_6BE4_45DA_9514_988CCC9782B0_.wvu.Cols" localSheetId="7" hidden="1">'BS(현금흐름표용)'!#REF!</definedName>
    <definedName name="Z_F3171E18_6BE4_45DA_9514_988CCC9782B0_.wvu.FilterData" localSheetId="39" hidden="1">'1.사채,장기차입금'!$A$5:$I$23</definedName>
    <definedName name="Z_F3171E18_6BE4_45DA_9514_988CCC9782B0_.wvu.FilterData" localSheetId="56" hidden="1">'11.단기차입금'!$A$5:$H$6</definedName>
    <definedName name="Z_F3171E18_6BE4_45DA_9514_988CCC9782B0_.wvu.FilterData" localSheetId="57" hidden="1">'12.미지급법인세'!$A$6:$B$6</definedName>
    <definedName name="Z_F3171E18_6BE4_45DA_9514_988CCC9782B0_.wvu.FilterData" localSheetId="13" hidden="1">'2.건물'!$A$5:$N$5</definedName>
    <definedName name="Z_F3171E18_6BE4_45DA_9514_988CCC9782B0_.wvu.FilterData" localSheetId="40" hidden="1">'2.퇴직급여부채'!$B$5:$G$5</definedName>
    <definedName name="Z_F3171E18_6BE4_45DA_9514_988CCC9782B0_.wvu.FilterData" localSheetId="14" hidden="1">'3.구축물'!$A$5:$N$5</definedName>
    <definedName name="Z_F3171E18_6BE4_45DA_9514_988CCC9782B0_.wvu.FilterData" localSheetId="41" hidden="1">'3.사외적립자산'!$B$5:$E$6</definedName>
    <definedName name="Z_F3171E18_6BE4_45DA_9514_988CCC9782B0_.wvu.FilterData" localSheetId="15" hidden="1">'4.기계장치'!$A$5:$L$5</definedName>
    <definedName name="Z_F3171E18_6BE4_45DA_9514_988CCC9782B0_.wvu.FilterData" localSheetId="17" hidden="1">'6.공급설비'!$A$5:$Q$44</definedName>
    <definedName name="Z_F3171E18_6BE4_45DA_9514_988CCC9782B0_.wvu.FilterData" localSheetId="51" hidden="1">'6.유동성장기사채,차입금'!$A$5:$I$5</definedName>
    <definedName name="Z_F3171E18_6BE4_45DA_9514_988CCC9782B0_.wvu.FilterData" localSheetId="32" hidden="1">'7.선급법인세 및 부가세'!$A$5:$D$5</definedName>
    <definedName name="Z_F3171E18_6BE4_45DA_9514_988CCC9782B0_.wvu.FilterData" localSheetId="19" hidden="1">'8.비품'!$A$5:$L$82</definedName>
    <definedName name="Z_F3171E18_6BE4_45DA_9514_988CCC9782B0_.wvu.FilterData" localSheetId="54" hidden="1">'9.선수수익(유동)'!$A$5:$C$5</definedName>
    <definedName name="Z_F3171E18_6BE4_45DA_9514_988CCC9782B0_.wvu.PrintArea" localSheetId="11" hidden="1">'(1)유무형자산'!$A$2:$I$20</definedName>
    <definedName name="Z_F3171E18_6BE4_45DA_9514_988CCC9782B0_.wvu.PrintArea" localSheetId="39" hidden="1">'1.사채,장기차입금'!$A$2:$I$25</definedName>
    <definedName name="Z_F3171E18_6BE4_45DA_9514_988CCC9782B0_.wvu.PrintArea" localSheetId="47" hidden="1">'1~2.매입채무, 미지급금'!$B$2:$E$17</definedName>
    <definedName name="Z_F3171E18_6BE4_45DA_9514_988CCC9782B0_.wvu.PrintArea" localSheetId="35" hidden="1">'10~11.단기금융자산,현금등가'!$A$13:$E$31</definedName>
    <definedName name="Z_F3171E18_6BE4_45DA_9514_988CCC9782B0_.wvu.PrintArea" localSheetId="22" hidden="1">'11. 사용수익기부자산&amp;기타의무형자산'!$A$2:$M$33</definedName>
    <definedName name="Z_F3171E18_6BE4_45DA_9514_988CCC9782B0_.wvu.PrintArea" localSheetId="56" hidden="1">'11.단기차입금'!$A$2:$H$8</definedName>
    <definedName name="Z_F3171E18_6BE4_45DA_9514_988CCC9782B0_.wvu.PrintArea" localSheetId="57" hidden="1">'12.미지급법인세'!$A$2:$B$11</definedName>
    <definedName name="Z_F3171E18_6BE4_45DA_9514_988CCC9782B0_.wvu.PrintArea" localSheetId="23" hidden="1">'12.회원권'!$A$2:$E$10</definedName>
    <definedName name="Z_F3171E18_6BE4_45DA_9514_988CCC9782B0_.wvu.PrintArea" localSheetId="25" hidden="1">'14.투자자산'!$A$2:$E$8</definedName>
    <definedName name="Z_F3171E18_6BE4_45DA_9514_988CCC9782B0_.wvu.PrintArea" localSheetId="26" hidden="1">'15.기타금융자산'!$A$2:$C$14</definedName>
    <definedName name="Z_F3171E18_6BE4_45DA_9514_988CCC9782B0_.wvu.PrintArea" localSheetId="37" hidden="1">'15.기타유동자산'!$A$2:$C$6</definedName>
    <definedName name="Z_F3171E18_6BE4_45DA_9514_988CCC9782B0_.wvu.PrintArea" localSheetId="13" hidden="1">'2.건물'!$A$1:$L$11</definedName>
    <definedName name="Z_F3171E18_6BE4_45DA_9514_988CCC9782B0_.wvu.PrintArea" localSheetId="40" hidden="1">'2.퇴직급여부채'!$B$2:$G$45</definedName>
    <definedName name="Z_F3171E18_6BE4_45DA_9514_988CCC9782B0_.wvu.PrintArea" localSheetId="14" hidden="1">'3.구축물'!$A$1:$L$5</definedName>
    <definedName name="Z_F3171E18_6BE4_45DA_9514_988CCC9782B0_.wvu.PrintArea" localSheetId="41" hidden="1">'3.사외적립자산'!$B$2:$E$44</definedName>
    <definedName name="Z_F3171E18_6BE4_45DA_9514_988CCC9782B0_.wvu.PrintArea" localSheetId="48" hidden="1">'3.선수금'!$A$2:$C$8</definedName>
    <definedName name="Z_F3171E18_6BE4_45DA_9514_988CCC9782B0_.wvu.PrintArea" localSheetId="15" hidden="1">'4.기계장치'!$A$1:$L$5</definedName>
    <definedName name="Z_F3171E18_6BE4_45DA_9514_988CCC9782B0_.wvu.PrintArea" localSheetId="49" hidden="1">'4.예수금'!$A$2:$C$10</definedName>
    <definedName name="Z_F3171E18_6BE4_45DA_9514_988CCC9782B0_.wvu.PrintArea" localSheetId="43" hidden="1">'5.리스부채(비유동)'!$A$2:$I$5</definedName>
    <definedName name="Z_F3171E18_6BE4_45DA_9514_988CCC9782B0_.wvu.PrintArea" localSheetId="17" hidden="1">'6.공급설비'!$A$2:$L$44</definedName>
    <definedName name="Z_F3171E18_6BE4_45DA_9514_988CCC9782B0_.wvu.PrintArea" localSheetId="31" hidden="1">'6.부가세대급금'!$A$2:$F$26</definedName>
    <definedName name="Z_F3171E18_6BE4_45DA_9514_988CCC9782B0_.wvu.PrintArea" localSheetId="51" hidden="1">'6.유동성장기사채,차입금'!$A$2:$I$25</definedName>
    <definedName name="Z_F3171E18_6BE4_45DA_9514_988CCC9782B0_.wvu.PrintArea" localSheetId="18" hidden="1">'7.공구기구'!$A$2:$L$23</definedName>
    <definedName name="Z_F3171E18_6BE4_45DA_9514_988CCC9782B0_.wvu.PrintArea" localSheetId="52" hidden="1">'7.부가세예수금'!$A$2:$F$26</definedName>
    <definedName name="Z_F3171E18_6BE4_45DA_9514_988CCC9782B0_.wvu.PrintArea" localSheetId="32" hidden="1">'7.선급법인세 및 부가세'!$A$2:$D$80</definedName>
    <definedName name="Z_F3171E18_6BE4_45DA_9514_988CCC9782B0_.wvu.PrintArea" localSheetId="33" hidden="1">'8.단기보증금'!$A$2:$D$11</definedName>
    <definedName name="Z_F3171E18_6BE4_45DA_9514_988CCC9782B0_.wvu.PrintArea" localSheetId="19" hidden="1">'8.비품'!$A$1:$L$97</definedName>
    <definedName name="Z_F3171E18_6BE4_45DA_9514_988CCC9782B0_.wvu.PrintArea" localSheetId="20" hidden="1">'9.사용권자산'!$A$2:$L$12</definedName>
    <definedName name="Z_F3171E18_6BE4_45DA_9514_988CCC9782B0_.wvu.PrintArea" localSheetId="54" hidden="1">'9.선수수익(유동)'!$A$2:$C$7</definedName>
    <definedName name="Z_F3171E18_6BE4_45DA_9514_988CCC9782B0_.wvu.PrintArea" localSheetId="34" hidden="1">'9.외화평가자산'!$A$2:$C$6</definedName>
    <definedName name="Z_F3171E18_6BE4_45DA_9514_988CCC9782B0_.wvu.PrintArea" localSheetId="0" hidden="1">BS!$A$2:$F$122</definedName>
    <definedName name="Z_F3171E18_6BE4_45DA_9514_988CCC9782B0_.wvu.PrintArea" localSheetId="7" hidden="1">'BS(현금흐름표용)'!$A$2:$H$122</definedName>
    <definedName name="Z_F3171E18_6BE4_45DA_9514_988CCC9782B0_.wvu.PrintArea" localSheetId="4" hidden="1">CE!$A$2:$F$6</definedName>
    <definedName name="Z_F3171E18_6BE4_45DA_9514_988CCC9782B0_.wvu.PrintTitles" localSheetId="39" hidden="1">'1.사채,장기차입금'!$4:$5</definedName>
    <definedName name="Z_F3171E18_6BE4_45DA_9514_988CCC9782B0_.wvu.PrintTitles" localSheetId="22" hidden="1">'11. 사용수익기부자산&amp;기타의무형자산'!$5:$5</definedName>
    <definedName name="Z_F3171E18_6BE4_45DA_9514_988CCC9782B0_.wvu.PrintTitles" localSheetId="56" hidden="1">'11.단기차입금'!$4:$5</definedName>
    <definedName name="Z_F3171E18_6BE4_45DA_9514_988CCC9782B0_.wvu.PrintTitles" localSheetId="13" hidden="1">'2.건물'!$4:$5</definedName>
    <definedName name="Z_F3171E18_6BE4_45DA_9514_988CCC9782B0_.wvu.PrintTitles" localSheetId="40" hidden="1">'2.퇴직급여부채'!$4:$5</definedName>
    <definedName name="Z_F3171E18_6BE4_45DA_9514_988CCC9782B0_.wvu.PrintTitles" localSheetId="14" hidden="1">'3.구축물'!$4:$5</definedName>
    <definedName name="Z_F3171E18_6BE4_45DA_9514_988CCC9782B0_.wvu.PrintTitles" localSheetId="41" hidden="1">'3.사외적립자산'!$4:$5</definedName>
    <definedName name="Z_F3171E18_6BE4_45DA_9514_988CCC9782B0_.wvu.PrintTitles" localSheetId="15" hidden="1">'4.기계장치'!$4:$5</definedName>
    <definedName name="Z_F3171E18_6BE4_45DA_9514_988CCC9782B0_.wvu.PrintTitles" localSheetId="17" hidden="1">'6.공급설비'!$4:$5</definedName>
    <definedName name="Z_F3171E18_6BE4_45DA_9514_988CCC9782B0_.wvu.PrintTitles" localSheetId="51" hidden="1">'6.유동성장기사채,차입금'!$4:$5</definedName>
    <definedName name="Z_F3171E18_6BE4_45DA_9514_988CCC9782B0_.wvu.PrintTitles" localSheetId="18" hidden="1">'7.공구기구'!$4:$5</definedName>
    <definedName name="Z_F3171E18_6BE4_45DA_9514_988CCC9782B0_.wvu.PrintTitles" localSheetId="19" hidden="1">'8.비품'!$4:$5</definedName>
    <definedName name="Z_F3171E18_6BE4_45DA_9514_988CCC9782B0_.wvu.PrintTitles" localSheetId="20" hidden="1">'9.사용권자산'!$5:$5</definedName>
    <definedName name="Z_F3171E18_6BE4_45DA_9514_988CCC9782B0_.wvu.PrintTitles" localSheetId="0" hidden="1">BS!$5:$7</definedName>
    <definedName name="Z_F3171E18_6BE4_45DA_9514_988CCC9782B0_.wvu.PrintTitles" localSheetId="7" hidden="1">'BS(현금흐름표용)'!$5:$7</definedName>
    <definedName name="Z_F3171E18_6BE4_45DA_9514_988CCC9782B0_.wvu.Rows" localSheetId="47" hidden="1">'1~2.매입채무, 미지급금'!#REF!</definedName>
    <definedName name="Z_F3171E18_6BE4_45DA_9514_988CCC9782B0_.wvu.Rows" localSheetId="25" hidden="1">'14.투자자산'!#REF!</definedName>
    <definedName name="Z_F3171E18_6BE4_45DA_9514_988CCC9782B0_.wvu.Rows" localSheetId="26" hidden="1">'15.기타금융자산'!#REF!</definedName>
    <definedName name="Z_F3171E18_6BE4_45DA_9514_988CCC9782B0_.wvu.Rows" localSheetId="37" hidden="1">'15.기타유동자산'!#REF!</definedName>
    <definedName name="Z_F3171E18_6BE4_45DA_9514_988CCC9782B0_.wvu.Rows" localSheetId="31" hidden="1">'6.부가세대급금'!$8:$26</definedName>
    <definedName name="Z_F3171E18_6BE4_45DA_9514_988CCC9782B0_.wvu.Rows" localSheetId="52" hidden="1">'7.부가세예수금'!$8:$26</definedName>
    <definedName name="Z_F3171E18_6BE4_45DA_9514_988CCC9782B0_.wvu.Rows" localSheetId="32" hidden="1">'7.선급법인세 및 부가세'!#REF!</definedName>
    <definedName name="Z_F3171E18_6BE4_45DA_9514_988CCC9782B0_.wvu.Rows" localSheetId="33" hidden="1">'8.단기보증금'!#REF!</definedName>
    <definedName name="Z_F3171E18_6BE4_45DA_9514_988CCC9782B0_.wvu.Rows" localSheetId="34" hidden="1">'9.외화평가자산'!#REF!</definedName>
    <definedName name="ㄱ" localSheetId="43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가가" hidden="1">{#N/A,#N/A,FALSE,"Sheet5"}</definedName>
    <definedName name="가기긱" hidden="1">{"'미착금액'!$A$4:$G$14"}</definedName>
    <definedName name="가지급금" hidden="1">{#N/A,#N/A,FALSE,"Aging Summary";#N/A,#N/A,FALSE,"Ratio Analysis";#N/A,#N/A,FALSE,"Test 120 Day Accts";#N/A,#N/A,FALSE,"Tickmarks"}</definedName>
    <definedName name="감가상각명세서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값" hidden="1">{#N/A,#N/A,FALSE,"P.C.B"}</definedName>
    <definedName name="갔" hidden="1">{#N/A,#N/A,FALSE,"Sheet5"}</definedName>
    <definedName name="강" hidden="1">{#N/A,#N/A,FALSE,"Sheet5"}</definedName>
    <definedName name="건" hidden="1">{"'손익현황'!$A$1:$J$29"}</definedName>
    <definedName name="건물임." hidden="1">{"'손익현황'!$A$1:$J$29"}</definedName>
    <definedName name="결산성과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결영" hidden="1">{#N/A,#N/A,FALSE,"P.C.B"}</definedName>
    <definedName name="결ㅈ제ㅔㅔ" hidden="1">{#N/A,#N/A,FALSE,"주요여수신";#N/A,#N/A,FALSE,"수신금리";#N/A,#N/A,FALSE,"대출금리";#N/A,#N/A,FALSE,"신규대출";#N/A,#N/A,FALSE,"총액대출"}</definedName>
    <definedName name="결제2" hidden="1">{#N/A,#N/A,FALSE,"주요여수신";#N/A,#N/A,FALSE,"수신금리";#N/A,#N/A,FALSE,"대출금리";#N/A,#N/A,FALSE,"신규대출";#N/A,#N/A,FALSE,"총액대출"}</definedName>
    <definedName name="경리" hidden="1">{#N/A,#N/A,FALSE,"P.C.B"}</definedName>
    <definedName name="경영" hidden="1">{#N/A,#N/A,FALSE,"P.C.B"}</definedName>
    <definedName name="경영현황" hidden="1">{#N/A,#N/A,FALSE,"P.C.B"}</definedName>
    <definedName name="계약" hidden="1">{#N/A,#N/A,FALSE,"계약직(여)"}</definedName>
    <definedName name="계정명세서" hidden="1">{#N/A,#N/A,FALSE,"Sheet5"}</definedName>
    <definedName name="곤" hidden="1">{"'손익현황'!$A$1:$J$29"}</definedName>
    <definedName name="공" hidden="1">{"'손익현황'!$A$1:$J$29"}</definedName>
    <definedName name="공간" hidden="1">5</definedName>
    <definedName name="공구기구" hidden="1">{"'손익현황'!$A$1:$J$29"}</definedName>
    <definedName name="공사손익" localSheetId="36" hidden="1">#REF!</definedName>
    <definedName name="공사손익" localSheetId="43" hidden="1">#REF!</definedName>
    <definedName name="공사손익" localSheetId="45" hidden="1">#REF!</definedName>
    <definedName name="공사손익" localSheetId="53" hidden="1">#REF!</definedName>
    <definedName name="공사손익" localSheetId="20" hidden="1">#REF!</definedName>
    <definedName name="공사손익" localSheetId="34" hidden="1">#REF!</definedName>
    <definedName name="공사손익" localSheetId="0" hidden="1">#REF!</definedName>
    <definedName name="곽윤식" hidden="1">{#N/A,#N/A,FALSE,"Sheet5"}</definedName>
    <definedName name="관리1" hidden="1">{#N/A,#N/A,FALSE,"P.C.B"}</definedName>
    <definedName name="관리2" hidden="1">{#N/A,#N/A,FALSE,"P.C.B"}</definedName>
    <definedName name="관리과" hidden="1">{#N/A,#N/A,FALSE,"P.C.B"}</definedName>
    <definedName name="관리리리리" hidden="1">{#N/A,#N/A,FALSE,"P.C.B"}</definedName>
    <definedName name="관리지표" hidden="1">{#N/A,#N/A,FALSE,"P.C.B"}</definedName>
    <definedName name="관실적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관유리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구" hidden="1">{"'손익현황'!$A$1:$J$29"}</definedName>
    <definedName name="구축물" hidden="1">{"'손익현황'!$A$1:$J$29"}</definedName>
    <definedName name="구축물임" hidden="1">{"'손익현황'!$A$1:$J$29"}</definedName>
    <definedName name="국제거래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급여인상안" hidden="1">{#N/A,#N/A,FALSE,"계약직(여)"}</definedName>
    <definedName name="김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김권두" hidden="1">{#N/A,#N/A,FALSE,"Sheet5"}</definedName>
    <definedName name="김권수" hidden="1">{#N/A,#N/A,FALSE,"Sheet5"}</definedName>
    <definedName name="김도형" hidden="1">{#N/A,#N/A,FALSE,"Sheet5"}</definedName>
    <definedName name="김종덕" localSheetId="47" hidden="1">[3]시산표!#REF!</definedName>
    <definedName name="김종덕" localSheetId="57" hidden="1">[3]시산표!#REF!</definedName>
    <definedName name="김종덕" localSheetId="23" hidden="1">[3]시산표!#REF!</definedName>
    <definedName name="김종덕" localSheetId="25" hidden="1">[3]시산표!#REF!</definedName>
    <definedName name="김종덕" localSheetId="26" hidden="1">[3]시산표!#REF!</definedName>
    <definedName name="김종덕" localSheetId="37" hidden="1">[3]시산표!#REF!</definedName>
    <definedName name="김종덕" localSheetId="31" hidden="1">[3]시산표!#REF!</definedName>
    <definedName name="김종덕" localSheetId="52" hidden="1">[3]시산표!#REF!</definedName>
    <definedName name="김종덕" localSheetId="32" hidden="1">[3]시산표!#REF!</definedName>
    <definedName name="김종덕" localSheetId="33" hidden="1">[3]시산표!#REF!</definedName>
    <definedName name="김종덕" localSheetId="54" hidden="1">[3]시산표!#REF!</definedName>
    <definedName name="김종덕" localSheetId="34" hidden="1">[3]시산표!#REF!</definedName>
    <definedName name="김종덕" localSheetId="0" hidden="1">[3]시산표!#REF!</definedName>
    <definedName name="김종덕" localSheetId="7" hidden="1">[3]시산표!#REF!</definedName>
    <definedName name="김춘모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김춘진" hidden="1">{#N/A,#N/A,FALSE,"Sheet5"}</definedName>
    <definedName name="김현영" hidden="1">{#N/A,#N/A,FALSE,"Sheet5"}</definedName>
    <definedName name="ㄳㄱ소쇼ㅓ" localSheetId="36" hidden="1">#REF!</definedName>
    <definedName name="ㄳㄱ소쇼ㅓ" localSheetId="43" hidden="1">#REF!</definedName>
    <definedName name="ㄳㄱ소쇼ㅓ" localSheetId="45" hidden="1">#REF!</definedName>
    <definedName name="ㄳㄱ소쇼ㅓ" localSheetId="53" hidden="1">#REF!</definedName>
    <definedName name="ㄳㄱ소쇼ㅓ" localSheetId="20" hidden="1">#REF!</definedName>
    <definedName name="ㄳㄱ소쇼ㅓ" localSheetId="34" hidden="1">#REF!</definedName>
    <definedName name="ㄳㄱ소쇼ㅓ" localSheetId="0" hidden="1">#REF!</definedName>
    <definedName name="ㄴ" localSheetId="56" hidden="1">[2]시산표!#REF!</definedName>
    <definedName name="ㄴ" localSheetId="57" hidden="1">[2]시산표!#REF!</definedName>
    <definedName name="ㄴ" localSheetId="36" hidden="1">[2]시산표!#REF!</definedName>
    <definedName name="ㄴ" localSheetId="26" hidden="1">[2]시산표!#REF!</definedName>
    <definedName name="ㄴ" localSheetId="37" hidden="1">[2]시산표!#REF!</definedName>
    <definedName name="ㄴ" localSheetId="13" hidden="1">[2]시산표!#REF!</definedName>
    <definedName name="ㄴ" localSheetId="48" hidden="1">[2]시산표!#REF!</definedName>
    <definedName name="ㄴ" localSheetId="29" hidden="1">{#N/A,#N/A,FALSE,"Aging Summary";#N/A,#N/A,FALSE,"Ratio Analysis";#N/A,#N/A,FALSE,"Test 120 Day Accts";#N/A,#N/A,FALSE,"Tickmarks"}</definedName>
    <definedName name="ㄴ" localSheetId="43" hidden="1">[2]시산표!#REF!</definedName>
    <definedName name="ㄴ" localSheetId="50" hidden="1">{#N/A,#N/A,FALSE,"Aging Summary";#N/A,#N/A,FALSE,"Ratio Analysis";#N/A,#N/A,FALSE,"Test 120 Day Accts";#N/A,#N/A,FALSE,"Tickmarks"}</definedName>
    <definedName name="ㄴ" localSheetId="30" hidden="1">{#N/A,#N/A,FALSE,"Aging Summary";#N/A,#N/A,FALSE,"Ratio Analysis";#N/A,#N/A,FALSE,"Test 120 Day Accts";#N/A,#N/A,FALSE,"Tickmarks"}</definedName>
    <definedName name="ㄴ" localSheetId="17" hidden="1">[2]시산표!#REF!</definedName>
    <definedName name="ㄴ" localSheetId="31" hidden="1">[2]시산표!#REF!</definedName>
    <definedName name="ㄴ" localSheetId="51" hidden="1">[2]시산표!#REF!</definedName>
    <definedName name="ㄴ" localSheetId="45" hidden="1">[2]시산표!#REF!</definedName>
    <definedName name="ㄴ" localSheetId="33" hidden="1">[2]시산표!#REF!</definedName>
    <definedName name="ㄴ" localSheetId="53" hidden="1">[2]시산표!#REF!</definedName>
    <definedName name="ㄴ" localSheetId="20" hidden="1">[2]시산표!#REF!</definedName>
    <definedName name="ㄴ" localSheetId="54" hidden="1">[2]시산표!#REF!</definedName>
    <definedName name="ㄴ" localSheetId="34" hidden="1">[2]시산표!#REF!</definedName>
    <definedName name="ㄴ" localSheetId="0" hidden="1">[2]시산표!#REF!</definedName>
    <definedName name="ㄴ" localSheetId="4" hidden="1">[2]시산표!#REF!</definedName>
    <definedName name="ㄴ" localSheetId="2" hidden="1">{#N/A,#N/A,FALSE,"Aging Summary";#N/A,#N/A,FALSE,"Ratio Analysis";#N/A,#N/A,FALSE,"Test 120 Day Accts";#N/A,#N/A,FALSE,"Tickmarks"}</definedName>
    <definedName name="ㄴㄴ" localSheetId="56" hidden="1">[2]시산표!#REF!</definedName>
    <definedName name="ㄴㄴ" localSheetId="36" hidden="1">[2]시산표!#REF!</definedName>
    <definedName name="ㄴㄴ" localSheetId="26" hidden="1">[2]시산표!#REF!</definedName>
    <definedName name="ㄴㄴ" localSheetId="37" hidden="1">[2]시산표!#REF!</definedName>
    <definedName name="ㄴㄴ" localSheetId="48" hidden="1">[2]시산표!#REF!</definedName>
    <definedName name="ㄴㄴ" localSheetId="43" hidden="1">[2]시산표!#REF!</definedName>
    <definedName name="ㄴㄴ" localSheetId="31" hidden="1">[2]시산표!#REF!</definedName>
    <definedName name="ㄴㄴ" localSheetId="51" hidden="1">[2]시산표!#REF!</definedName>
    <definedName name="ㄴㄴ" localSheetId="45" hidden="1">[2]시산표!#REF!</definedName>
    <definedName name="ㄴㄴ" localSheetId="33" hidden="1">[2]시산표!#REF!</definedName>
    <definedName name="ㄴㄴ" localSheetId="53" hidden="1">[2]시산표!#REF!</definedName>
    <definedName name="ㄴㄴ" localSheetId="20" hidden="1">[2]시산표!#REF!</definedName>
    <definedName name="ㄴㄴ" localSheetId="34" hidden="1">[2]시산표!#REF!</definedName>
    <definedName name="ㄴㄴ" localSheetId="0" hidden="1">[2]시산표!#REF!</definedName>
    <definedName name="ㄴㄴ" localSheetId="4" hidden="1">[2]시산표!#REF!</definedName>
    <definedName name="ㄴㄴㄴ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ㄴㄴㅇ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ㄴㄹㅇㄹㅇㄴ" hidden="1">{#N/A,#N/A,FALSE,"Aging Summary";#N/A,#N/A,FALSE,"Ratio Analysis";#N/A,#N/A,FALSE,"Test 120 Day Accts";#N/A,#N/A,FALSE,"Tickmarks"}</definedName>
    <definedName name="ㄴㅁㄴ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ㄴㅇㄴ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ㄴㅇㄹ" hidden="1">{"'손익현황'!$A$1:$J$29"}</definedName>
    <definedName name="ㄴㅇ라" hidden="1">{#N/A,#N/A,FALSE,"계약직(여)"}</definedName>
    <definedName name="나나" hidden="1">{#N/A,#N/A,FALSE,"Sheet5"}</definedName>
    <definedName name="나나나" hidden="1">{"'미착금액'!$A$4:$G$14"}</definedName>
    <definedName name="나리" hidden="1">{#N/A,#N/A,FALSE,"P.C.B"}</definedName>
    <definedName name="나야" hidden="1">{#N/A,#N/A,FALSE,"진행중"}</definedName>
    <definedName name="남" hidden="1">{#N/A,#N/A,FALSE,"Sheet5"}</definedName>
    <definedName name="냉공수지" localSheetId="36" hidden="1">#REF!</definedName>
    <definedName name="냉공수지" localSheetId="43" hidden="1">#REF!</definedName>
    <definedName name="냉공수지" localSheetId="45" hidden="1">#REF!</definedName>
    <definedName name="냉공수지" localSheetId="53" hidden="1">#REF!</definedName>
    <definedName name="냉공수지" localSheetId="20" hidden="1">#REF!</definedName>
    <definedName name="냉공수지" localSheetId="34" hidden="1">#REF!</definedName>
    <definedName name="냉공수지" localSheetId="0" hidden="1">#REF!</definedName>
    <definedName name="네" hidden="1">{#N/A,#N/A,FALSE,"Sheet5"}</definedName>
    <definedName name="노재현" hidden="1">{#N/A,#N/A,FALSE,"Sheet5"}</definedName>
    <definedName name="누" hidden="1">{#N/A,#N/A,FALSE,"Sheet5"}</definedName>
    <definedName name="니" hidden="1">{#N/A,#N/A,FALSE,"Sheet5"}</definedName>
    <definedName name="니맘대로" hidden="1">{#N/A,#N/A,FALSE,"주요여수신";#N/A,#N/A,FALSE,"수신금리";#N/A,#N/A,FALSE,"대출금리";#N/A,#N/A,FALSE,"신규대출";#N/A,#N/A,FALSE,"총액대출"}</definedName>
    <definedName name="ㄷ" localSheetId="43" hidden="1">{#N/A,#N/A,FALSE,"Aging Summary";#N/A,#N/A,FALSE,"Ratio Analysis";#N/A,#N/A,FALSE,"Test 120 Day Accts";#N/A,#N/A,FALSE,"Tickmarks"}</definedName>
    <definedName name="ㄷ" localSheetId="50" hidden="1">{#N/A,#N/A,FALSE,"Aging Summary";#N/A,#N/A,FALSE,"Ratio Analysis";#N/A,#N/A,FALSE,"Test 120 Day Accts";#N/A,#N/A,FALSE,"Tickmarks"}</definedName>
    <definedName name="ㄷ" localSheetId="30" hidden="1">{#N/A,#N/A,FALSE,"Aging Summary";#N/A,#N/A,FALSE,"Ratio Analysis";#N/A,#N/A,FALSE,"Test 120 Day Accts";#N/A,#N/A,FALSE,"Tickmarks"}</definedName>
    <definedName name="ㄷ" localSheetId="2" hidden="1">{#N/A,#N/A,FALSE,"Aging Summary";#N/A,#N/A,FALSE,"Ratio Analysis";#N/A,#N/A,FALSE,"Test 120 Day Accts";#N/A,#N/A,FALSE,"Tickmarks"}</definedName>
    <definedName name="ㄷㄷㄷ" hidden="1">{#N/A,#N/A,FALSE,"Aging Summary";#N/A,#N/A,FALSE,"Ratio Analysis";#N/A,#N/A,FALSE,"Test 120 Day Accts";#N/A,#N/A,FALSE,"Tickmarks"}</definedName>
    <definedName name="다" hidden="1">{#N/A,#N/A,FALSE,"Sheet5"}</definedName>
    <definedName name="단기차입금1" localSheetId="36" hidden="1">#REF!</definedName>
    <definedName name="단기차입금1" localSheetId="43" hidden="1">#REF!</definedName>
    <definedName name="단기차입금1" localSheetId="45" hidden="1">#REF!</definedName>
    <definedName name="단기차입금1" localSheetId="53" hidden="1">#REF!</definedName>
    <definedName name="단기차입금1" localSheetId="20" hidden="1">#REF!</definedName>
    <definedName name="단기차입금1" localSheetId="34" hidden="1">#REF!</definedName>
    <definedName name="단기차입금1" localSheetId="0" hidden="1">#REF!</definedName>
    <definedName name="당좌차월이자" localSheetId="11" hidden="1">{#N/A,#N/A,FALSE,"사업소세(재산할)"}</definedName>
    <definedName name="당좌차월이자" localSheetId="47" hidden="1">{#N/A,#N/A,FALSE,"사업소세(재산할)"}</definedName>
    <definedName name="당좌차월이자" localSheetId="35" hidden="1">{#N/A,#N/A,FALSE,"사업소세(재산할)"}</definedName>
    <definedName name="당좌차월이자" localSheetId="22" hidden="1">{#N/A,#N/A,FALSE,"사업소세(재산할)"}</definedName>
    <definedName name="당좌차월이자" localSheetId="23" hidden="1">{#N/A,#N/A,FALSE,"사업소세(재산할)"}</definedName>
    <definedName name="당좌차월이자" localSheetId="25" hidden="1">{#N/A,#N/A,FALSE,"사업소세(재산할)"}</definedName>
    <definedName name="당좌차월이자" localSheetId="26" hidden="1">{#N/A,#N/A,FALSE,"사업소세(재산할)"}</definedName>
    <definedName name="당좌차월이자" localSheetId="37" hidden="1">{#N/A,#N/A,FALSE,"사업소세(재산할)"}</definedName>
    <definedName name="당좌차월이자" localSheetId="13" hidden="1">{#N/A,#N/A,FALSE,"사업소세(재산할)"}</definedName>
    <definedName name="당좌차월이자" localSheetId="40" hidden="1">{#N/A,#N/A,FALSE,"사업소세(재산할)"}</definedName>
    <definedName name="당좌차월이자" localSheetId="14" hidden="1">{#N/A,#N/A,FALSE,"사업소세(재산할)"}</definedName>
    <definedName name="당좌차월이자" localSheetId="41" hidden="1">{#N/A,#N/A,FALSE,"사업소세(재산할)"}</definedName>
    <definedName name="당좌차월이자" localSheetId="29" hidden="1">{#N/A,#N/A,FALSE,"사업소세(재산할)"}</definedName>
    <definedName name="당좌차월이자" localSheetId="15" hidden="1">{#N/A,#N/A,FALSE,"사업소세(재산할)"}</definedName>
    <definedName name="당좌차월이자" localSheetId="43" hidden="1">{#N/A,#N/A,FALSE,"사업소세(재산할)"}</definedName>
    <definedName name="당좌차월이자" localSheetId="50" hidden="1">{#N/A,#N/A,FALSE,"사업소세(재산할)"}</definedName>
    <definedName name="당좌차월이자" localSheetId="30" hidden="1">{#N/A,#N/A,FALSE,"사업소세(재산할)"}</definedName>
    <definedName name="당좌차월이자" localSheetId="17" hidden="1">{#N/A,#N/A,FALSE,"사업소세(재산할)"}</definedName>
    <definedName name="당좌차월이자" localSheetId="31" hidden="1">{#N/A,#N/A,FALSE,"사업소세(재산할)"}</definedName>
    <definedName name="당좌차월이자" localSheetId="18" hidden="1">{#N/A,#N/A,FALSE,"사업소세(재산할)"}</definedName>
    <definedName name="당좌차월이자" localSheetId="52" hidden="1">{#N/A,#N/A,FALSE,"사업소세(재산할)"}</definedName>
    <definedName name="당좌차월이자" localSheetId="32" hidden="1">{#N/A,#N/A,FALSE,"사업소세(재산할)"}</definedName>
    <definedName name="당좌차월이자" localSheetId="33" hidden="1">{#N/A,#N/A,FALSE,"사업소세(재산할)"}</definedName>
    <definedName name="당좌차월이자" localSheetId="19" hidden="1">{#N/A,#N/A,FALSE,"사업소세(재산할)"}</definedName>
    <definedName name="당좌차월이자" localSheetId="20" hidden="1">{#N/A,#N/A,FALSE,"사업소세(재산할)"}</definedName>
    <definedName name="당좌차월이자" localSheetId="34" hidden="1">{#N/A,#N/A,FALSE,"사업소세(재산할)"}</definedName>
    <definedName name="당좌차월이자" localSheetId="0" hidden="1">{#N/A,#N/A,FALSE,"사업소세(재산할)"}</definedName>
    <definedName name="당좌차월이자" localSheetId="7" hidden="1">{#N/A,#N/A,FALSE,"사업소세(재산할)"}</definedName>
    <definedName name="당좌차월이자" localSheetId="9" hidden="1">{#N/A,#N/A,FALSE,"사업소세(재산할)"}</definedName>
    <definedName name="당좌차월이자" localSheetId="2" hidden="1">{#N/A,#N/A,FALSE,"사업소세(재산할)"}</definedName>
    <definedName name="대차대조표.." localSheetId="36" hidden="1">#REF!</definedName>
    <definedName name="대차대조표.." localSheetId="43" hidden="1">#REF!</definedName>
    <definedName name="대차대조표.." localSheetId="45" hidden="1">#REF!</definedName>
    <definedName name="대차대조표.." localSheetId="53" hidden="1">#REF!</definedName>
    <definedName name="대차대조표.." localSheetId="20" hidden="1">#REF!</definedName>
    <definedName name="대차대조표.." localSheetId="34" hidden="1">#REF!</definedName>
    <definedName name="대차대조표.." localSheetId="0" hidden="1">#REF!</definedName>
    <definedName name="대책및현황" hidden="1">{#N/A,#N/A,FALSE,"P.C.B"}</definedName>
    <definedName name="던" hidden="1">{#N/A,#N/A,FALSE,"Sheet5"}</definedName>
    <definedName name="도전손익" hidden="1">{#N/A,#N/A,FALSE,"P.C.B"}</definedName>
    <definedName name="도전손익집계" hidden="1">{#N/A,#N/A,FALSE,"P.C.B"}</definedName>
    <definedName name="돌" hidden="1">{#N/A,#N/A,FALSE,"Sheet5"}</definedName>
    <definedName name="ㄹ" localSheetId="43" hidden="1">{#N/A,#N/A,FALSE,"Aging Summary";#N/A,#N/A,FALSE,"Ratio Analysis";#N/A,#N/A,FALSE,"Test 120 Day Accts";#N/A,#N/A,FALSE,"Tickmarks"}</definedName>
    <definedName name="ㄹ" localSheetId="50" hidden="1">{#N/A,#N/A,FALSE,"Aging Summary";#N/A,#N/A,FALSE,"Ratio Analysis";#N/A,#N/A,FALSE,"Test 120 Day Accts";#N/A,#N/A,FALSE,"Tickmarks"}</definedName>
    <definedName name="ㄹ" localSheetId="30" hidden="1">{#N/A,#N/A,FALSE,"Aging Summary";#N/A,#N/A,FALSE,"Ratio Analysis";#N/A,#N/A,FALSE,"Test 120 Day Accts";#N/A,#N/A,FALSE,"Tickmarks"}</definedName>
    <definedName name="ㄹ" localSheetId="2" hidden="1">{#N/A,#N/A,FALSE,"Aging Summary";#N/A,#N/A,FALSE,"Ratio Analysis";#N/A,#N/A,FALSE,"Test 120 Day Accts";#N/A,#N/A,FALSE,"Tickmarks"}</definedName>
    <definedName name="ㄹㄴㅇㄹ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ㄹㄹㄹㄹㄹ" hidden="1">{#N/A,#N/A,FALSE,"P.C.B"}</definedName>
    <definedName name="ㄹㄹㄹㄹㄹㄹ" hidden="1">{#N/A,#N/A,FALSE,"P.C.B"}</definedName>
    <definedName name="ㄹㄹㄹㄹㄹㄹㄹㄹㄹ" hidden="1">{#N/A,#N/A,FALSE,"P.C.B"}</definedName>
    <definedName name="라" hidden="1">{#N/A,#N/A,FALSE,"Sheet5"}</definedName>
    <definedName name="러" hidden="1">{#N/A,#N/A,FALSE,"P.C.B"}</definedName>
    <definedName name="러러" hidden="1">{#N/A,#N/A,FALSE,"P.C.B"}</definedName>
    <definedName name="러럴" hidden="1">{#N/A,#N/A,FALSE,"P.C.B"}</definedName>
    <definedName name="러럴처" hidden="1">{#N/A,#N/A,FALSE,"P.C.B"}</definedName>
    <definedName name="러ㅏㅇ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로호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리" hidden="1">{#N/A,#N/A,FALSE,"Sheet5"}</definedName>
    <definedName name="ㄺ" hidden="1">{#N/A,#N/A,FALSE,"Aging Summary";#N/A,#N/A,FALSE,"Ratio Analysis";#N/A,#N/A,FALSE,"Test 120 Day Accts";#N/A,#N/A,FALSE,"Tickmarks"}</definedName>
    <definedName name="ㄽ허쇼ㅓ쇼ㅓㅛ서" localSheetId="36" hidden="1">#REF!</definedName>
    <definedName name="ㄽ허쇼ㅓ쇼ㅓㅛ서" localSheetId="43" hidden="1">#REF!</definedName>
    <definedName name="ㄽ허쇼ㅓ쇼ㅓㅛ서" localSheetId="45" hidden="1">#REF!</definedName>
    <definedName name="ㄽ허쇼ㅓ쇼ㅓㅛ서" localSheetId="53" hidden="1">#REF!</definedName>
    <definedName name="ㄽ허쇼ㅓ쇼ㅓㅛ서" localSheetId="20" hidden="1">#REF!</definedName>
    <definedName name="ㄽ허쇼ㅓ쇼ㅓㅛ서" localSheetId="34" hidden="1">#REF!</definedName>
    <definedName name="ㄽ허쇼ㅓ쇼ㅓㅛ서" localSheetId="0" hidden="1">#REF!</definedName>
    <definedName name="ㅀㅎㅎ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ㅁ" localSheetId="43" hidden="1">{#N/A,#N/A,FALSE,"Aging Summary";#N/A,#N/A,FALSE,"Ratio Analysis";#N/A,#N/A,FALSE,"Test 120 Day Accts";#N/A,#N/A,FALSE,"Tickmarks"}</definedName>
    <definedName name="ㅁ" localSheetId="50" hidden="1">{#N/A,#N/A,FALSE,"Aging Summary";#N/A,#N/A,FALSE,"Ratio Analysis";#N/A,#N/A,FALSE,"Test 120 Day Accts";#N/A,#N/A,FALSE,"Tickmarks"}</definedName>
    <definedName name="ㅁ" localSheetId="30" hidden="1">{#N/A,#N/A,FALSE,"Aging Summary";#N/A,#N/A,FALSE,"Ratio Analysis";#N/A,#N/A,FALSE,"Test 120 Day Accts";#N/A,#N/A,FALSE,"Tickmarks"}</definedName>
    <definedName name="ㅁ" localSheetId="2" hidden="1">{#N/A,#N/A,FALSE,"Aging Summary";#N/A,#N/A,FALSE,"Ratio Analysis";#N/A,#N/A,FALSE,"Test 120 Day Accts";#N/A,#N/A,FALSE,"Tickmarks"}</definedName>
    <definedName name="ㅁㄴ" hidden="1">{#N/A,#N/A,FALSE,"Sheet5"}</definedName>
    <definedName name="ㅁㄴㄴㅇ" hidden="1">{"Header",#N/A,TRUE,"Summary";"ProjectInfo",#N/A,TRUE,"Total Value"}</definedName>
    <definedName name="ㅁㄴㅇㄹ" hidden="1">{#N/A,#N/A,FALSE,"Sheet5"}</definedName>
    <definedName name="ㅁㄴㅇㅀ" hidden="1">{#N/A,#N/A,FALSE,"Sheet5"}</definedName>
    <definedName name="ㅁㅁㅁ" hidden="1">{"'미착금액'!$A$4:$G$14"}</definedName>
    <definedName name="ㅁㅁㅁㅁ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ㅁㅂㅁㅂㅂㅁㅁㅂ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마" hidden="1">{#N/A,#N/A,FALSE,"Sheet5"}</definedName>
    <definedName name="목차" hidden="1">{#N/A,#N/A,FALSE,"주요여수신";#N/A,#N/A,FALSE,"수신금리";#N/A,#N/A,FALSE,"대출금리";#N/A,#N/A,FALSE,"신규대출";#N/A,#N/A,FALSE,"총액대출"}</definedName>
    <definedName name="뭐야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미쳤다" hidden="1">{#N/A,#N/A,FALSE,"진행중"}</definedName>
    <definedName name="미치겠다" hidden="1">{#N/A,#N/A,FALSE,"진행중"}</definedName>
    <definedName name="ㅂ" localSheetId="29" hidden="1">{#N/A,#N/A,FALSE,"Aging Summary";#N/A,#N/A,FALSE,"Ratio Analysis";#N/A,#N/A,FALSE,"Test 120 Day Accts";#N/A,#N/A,FALSE,"Tickmarks"}</definedName>
    <definedName name="ㅂ" localSheetId="50" hidden="1">{#N/A,#N/A,FALSE,"Aging Summary";#N/A,#N/A,FALSE,"Ratio Analysis";#N/A,#N/A,FALSE,"Test 120 Day Accts";#N/A,#N/A,FALSE,"Tickmarks"}</definedName>
    <definedName name="ㅂ" localSheetId="30" hidden="1">{#N/A,#N/A,FALSE,"Aging Summary";#N/A,#N/A,FALSE,"Ratio Analysis";#N/A,#N/A,FALSE,"Test 120 Day Accts";#N/A,#N/A,FALSE,"Tickmarks"}</definedName>
    <definedName name="ㅂ" localSheetId="2" hidden="1">{#N/A,#N/A,FALSE,"Aging Summary";#N/A,#N/A,FALSE,"Ratio Analysis";#N/A,#N/A,FALSE,"Test 120 Day Accts";#N/A,#N/A,FALSE,"Tickmarks"}</definedName>
    <definedName name="ㅂㅂㅂ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ㅂㅂㅂㅂㅂㅂ" hidden="1">{#N/A,#N/A,FALSE,"P.C.B"}</definedName>
    <definedName name="바" hidden="1">{#N/A,#N/A,FALSE,"Sheet5"}</definedName>
    <definedName name="배관명세" hidden="1">[17]발생집계!$A$4</definedName>
    <definedName name="배배배" hidden="1">{"'미착금액'!$A$4:$G$14"}</definedName>
    <definedName name="변111" hidden="1">{#N/A,#N/A,FALSE,"P.C.B"}</definedName>
    <definedName name="변1111" hidden="1">{#N/A,#N/A,FALSE,"P.C.B"}</definedName>
    <definedName name="보봅" localSheetId="43" hidden="1">{#N/A,#N/A,FALSE,"Aging Summary";#N/A,#N/A,FALSE,"Ratio Analysis";#N/A,#N/A,FALSE,"Test 120 Day Accts";#N/A,#N/A,FALSE,"Tickmarks"}</definedName>
    <definedName name="보봅" localSheetId="50" hidden="1">{#N/A,#N/A,FALSE,"Aging Summary";#N/A,#N/A,FALSE,"Ratio Analysis";#N/A,#N/A,FALSE,"Test 120 Day Accts";#N/A,#N/A,FALSE,"Tickmarks"}</definedName>
    <definedName name="보봅" localSheetId="30" hidden="1">{#N/A,#N/A,FALSE,"Aging Summary";#N/A,#N/A,FALSE,"Ratio Analysis";#N/A,#N/A,FALSE,"Test 120 Day Accts";#N/A,#N/A,FALSE,"Tickmarks"}</definedName>
    <definedName name="보봅" localSheetId="2" hidden="1">{#N/A,#N/A,FALSE,"Aging Summary";#N/A,#N/A,FALSE,"Ratio Analysis";#N/A,#N/A,FALSE,"Test 120 Day Accts";#N/A,#N/A,FALSE,"Tickmarks"}</definedName>
    <definedName name="부속" localSheetId="36" hidden="1">[12]수정시산표!#REF!</definedName>
    <definedName name="부속" localSheetId="43" hidden="1">[12]수정시산표!#REF!</definedName>
    <definedName name="부속" localSheetId="45" hidden="1">[12]수정시산표!#REF!</definedName>
    <definedName name="부속" localSheetId="53" hidden="1">[12]수정시산표!#REF!</definedName>
    <definedName name="부속" localSheetId="20" hidden="1">[12]수정시산표!#REF!</definedName>
    <definedName name="부속" localSheetId="34" hidden="1">[12]수정시산표!#REF!</definedName>
    <definedName name="부속" localSheetId="0" hidden="1">[12]수정시산표!#REF!</definedName>
    <definedName name="부재료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비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비교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비교표" hidden="1">{#N/A,#N/A,FALSE,"P.C.B"}</definedName>
    <definedName name="비비비" localSheetId="36" hidden="1">[18]수정시산표!#REF!</definedName>
    <definedName name="비비비" localSheetId="43" hidden="1">[18]수정시산표!#REF!</definedName>
    <definedName name="비비비" localSheetId="45" hidden="1">[18]수정시산표!#REF!</definedName>
    <definedName name="비비비" localSheetId="53" hidden="1">[18]수정시산표!#REF!</definedName>
    <definedName name="비비비" localSheetId="20" hidden="1">[18]수정시산표!#REF!</definedName>
    <definedName name="비비비" localSheetId="34" hidden="1">[18]수정시산표!#REF!</definedName>
    <definedName name="비비비" localSheetId="0" hidden="1">[18]수정시산표!#REF!</definedName>
    <definedName name="비율2" localSheetId="36" hidden="1">[18]수정시산표!#REF!</definedName>
    <definedName name="비율2" localSheetId="43" hidden="1">[18]수정시산표!#REF!</definedName>
    <definedName name="비율2" localSheetId="45" hidden="1">[18]수정시산표!#REF!</definedName>
    <definedName name="비율2" localSheetId="53" hidden="1">[18]수정시산표!#REF!</definedName>
    <definedName name="비율2" localSheetId="20" hidden="1">[18]수정시산표!#REF!</definedName>
    <definedName name="비율2" localSheetId="34" hidden="1">[18]수정시산표!#REF!</definedName>
    <definedName name="비율2" localSheetId="0" hidden="1">[18]수정시산표!#REF!</definedName>
    <definedName name="사" hidden="1">{#N/A,#N/A,FALSE,"Sheet5"}</definedName>
    <definedName name="사채" localSheetId="36" hidden="1">#REF!</definedName>
    <definedName name="사채" localSheetId="43" hidden="1">#REF!</definedName>
    <definedName name="사채" localSheetId="45" hidden="1">#REF!</definedName>
    <definedName name="사채" localSheetId="53" hidden="1">#REF!</definedName>
    <definedName name="사채" localSheetId="20" hidden="1">#REF!</definedName>
    <definedName name="사채" localSheetId="34" hidden="1">#REF!</definedName>
    <definedName name="사채" localSheetId="0" hidden="1">#REF!</definedName>
    <definedName name="상품" hidden="1">{#N/A,#N/A,FALSE,"Sheet5"}</definedName>
    <definedName name="상품수불" hidden="1">{#N/A,#N/A,FALSE,"Sheet5"}</definedName>
    <definedName name="상품원가" hidden="1">{#N/A,#N/A,FALSE,"Sheet5"}</definedName>
    <definedName name="새새샛" hidden="1">{"'미착금액'!$A$4:$G$14"}</definedName>
    <definedName name="서" hidden="1">{#N/A,#N/A,FALSE,"P.C.B"}</definedName>
    <definedName name="석" hidden="1">{"'손익현황'!$A$1:$J$29"}</definedName>
    <definedName name="세부계정" hidden="1">{#N/A,#N/A,FALSE,"주요여수신";#N/A,#N/A,FALSE,"수신금리";#N/A,#N/A,FALSE,"대출금리";#N/A,#N/A,FALSE,"신규대출";#N/A,#N/A,FALSE,"총액대출"}</definedName>
    <definedName name="셀리카" localSheetId="36" hidden="1">#REF!</definedName>
    <definedName name="셀리카" localSheetId="43" hidden="1">#REF!</definedName>
    <definedName name="셀리카" localSheetId="45" hidden="1">#REF!</definedName>
    <definedName name="셀리카" localSheetId="53" hidden="1">#REF!</definedName>
    <definedName name="셀리카" localSheetId="20" hidden="1">#REF!</definedName>
    <definedName name="셀리카" localSheetId="34" hidden="1">#REF!</definedName>
    <definedName name="셀리카" localSheetId="0" hidden="1">#REF!</definedName>
    <definedName name="손익실적" hidden="1">{#N/A,#N/A,FALSE,"P.C.B"}</definedName>
    <definedName name="수불" hidden="1">{#N/A,#N/A,FALSE,"Sheet5"}</definedName>
    <definedName name="스킨" hidden="1">{#N/A,#N/A,FALSE,"Sheet5"}</definedName>
    <definedName name="시" hidden="1">{#N/A,#N/A,FALSE,"진행중"}</definedName>
    <definedName name="실적" hidden="1">{#N/A,#N/A,FALSE,"P.C.B"}</definedName>
    <definedName name="심" hidden="1">{#N/A,#N/A,FALSE,"P.C.B"}</definedName>
    <definedName name="ㅇ" localSheetId="43" hidden="1">{#N/A,#N/A,FALSE,"Aging Summary";#N/A,#N/A,FALSE,"Ratio Analysis";#N/A,#N/A,FALSE,"Test 120 Day Accts";#N/A,#N/A,FALSE,"Tickmarks"}</definedName>
    <definedName name="ㅇ" localSheetId="50" hidden="1">{#N/A,#N/A,FALSE,"Aging Summary";#N/A,#N/A,FALSE,"Ratio Analysis";#N/A,#N/A,FALSE,"Test 120 Day Accts";#N/A,#N/A,FALSE,"Tickmarks"}</definedName>
    <definedName name="ㅇ" localSheetId="30" hidden="1">{#N/A,#N/A,FALSE,"Aging Summary";#N/A,#N/A,FALSE,"Ratio Analysis";#N/A,#N/A,FALSE,"Test 120 Day Accts";#N/A,#N/A,FALSE,"Tickmarks"}</definedName>
    <definedName name="ㅇ" localSheetId="2" hidden="1">{#N/A,#N/A,FALSE,"Aging Summary";#N/A,#N/A,FALSE,"Ratio Analysis";#N/A,#N/A,FALSE,"Test 120 Day Accts";#N/A,#N/A,FALSE,"Tickmarks"}</definedName>
    <definedName name="ㅇㄴ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ㅇㄴㄹㅇㅇ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ㅇㅇㅇㅇㅇ" hidden="1">{#N/A,#N/A,FALSE,"P.C.B"}</definedName>
    <definedName name="ㅇㅈㅇ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아" hidden="1">{#N/A,#N/A,FALSE,"Sheet5"}</definedName>
    <definedName name="아논" hidden="1">{#N/A,#N/A,FALSE,"채권채무";#N/A,#N/A,FALSE,"control sheet"}</definedName>
    <definedName name="아아아" hidden="1">{"'미착금액'!$A$4:$G$14"}</definedName>
    <definedName name="아아앙" hidden="1">{#N/A,#N/A,FALSE,"P.C.B"}</definedName>
    <definedName name="안녕하" localSheetId="36" hidden="1">'[19]96수표어음'!#REF!</definedName>
    <definedName name="안녕하" localSheetId="43" hidden="1">'[19]96수표어음'!#REF!</definedName>
    <definedName name="안녕하" localSheetId="45" hidden="1">'[19]96수표어음'!#REF!</definedName>
    <definedName name="안녕하" localSheetId="53" hidden="1">'[19]96수표어음'!#REF!</definedName>
    <definedName name="안녕하" localSheetId="20" hidden="1">'[19]96수표어음'!#REF!</definedName>
    <definedName name="안녕하" localSheetId="34" hidden="1">'[19]96수표어음'!#REF!</definedName>
    <definedName name="안녕하" localSheetId="0" hidden="1">'[19]96수표어음'!#REF!</definedName>
    <definedName name="안녕하1" localSheetId="36" hidden="1">'[19]96수표어음'!#REF!</definedName>
    <definedName name="안녕하1" localSheetId="43" hidden="1">'[19]96수표어음'!#REF!</definedName>
    <definedName name="안녕하1" localSheetId="45" hidden="1">'[19]96수표어음'!#REF!</definedName>
    <definedName name="안녕하1" localSheetId="53" hidden="1">'[19]96수표어음'!#REF!</definedName>
    <definedName name="안녕하1" localSheetId="20" hidden="1">'[19]96수표어음'!#REF!</definedName>
    <definedName name="안녕하1" localSheetId="34" hidden="1">'[19]96수표어음'!#REF!</definedName>
    <definedName name="안녕하1" localSheetId="0" hidden="1">'[19]96수표어음'!#REF!</definedName>
    <definedName name="앙앙" hidden="1">{#N/A,#N/A,FALSE,"진행중"}</definedName>
    <definedName name="어" hidden="1">{#N/A,#N/A,FALSE,"Sheet5"}</definedName>
    <definedName name="어음차입금" localSheetId="36" hidden="1">#REF!</definedName>
    <definedName name="어음차입금" localSheetId="43" hidden="1">#REF!</definedName>
    <definedName name="어음차입금" localSheetId="45" hidden="1">#REF!</definedName>
    <definedName name="어음차입금" localSheetId="53" hidden="1">#REF!</definedName>
    <definedName name="어음차입금" localSheetId="20" hidden="1">#REF!</definedName>
    <definedName name="어음차입금" localSheetId="34" hidden="1">#REF!</definedName>
    <definedName name="어음차입금" localSheetId="0" hidden="1">#REF!</definedName>
    <definedName name="여바라" hidden="1">{#N/A,#N/A,FALSE,"진행중"}</definedName>
    <definedName name="연령분석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영" hidden="1">{#N/A,#N/A,FALSE,"P.C.B"}</definedName>
    <definedName name="영성기업" hidden="1">{#N/A,#N/A,FALSE,"범우구미";#N/A,#N/A,FALSE,"세한케미칼";#N/A,#N/A,FALSE,"세명화학";#N/A,#N/A,FALSE,"신영케미칼";#N/A,#N/A,FALSE,"일석상사"}</definedName>
    <definedName name="영업외비용" localSheetId="43" hidden="1">{#N/A,#N/A,FALSE,"Aging Summary";#N/A,#N/A,FALSE,"Ratio Analysis";#N/A,#N/A,FALSE,"Test 120 Day Accts";#N/A,#N/A,FALSE,"Tickmarks"}</definedName>
    <definedName name="영업외비용" localSheetId="50" hidden="1">{#N/A,#N/A,FALSE,"Aging Summary";#N/A,#N/A,FALSE,"Ratio Analysis";#N/A,#N/A,FALSE,"Test 120 Day Accts";#N/A,#N/A,FALSE,"Tickmarks"}</definedName>
    <definedName name="영업외비용" localSheetId="30" hidden="1">{#N/A,#N/A,FALSE,"Aging Summary";#N/A,#N/A,FALSE,"Ratio Analysis";#N/A,#N/A,FALSE,"Test 120 Day Accts";#N/A,#N/A,FALSE,"Tickmarks"}</definedName>
    <definedName name="영업외비용" localSheetId="2" hidden="1">{#N/A,#N/A,FALSE,"Aging Summary";#N/A,#N/A,FALSE,"Ratio Analysis";#N/A,#N/A,FALSE,"Test 120 Day Accts";#N/A,#N/A,FALSE,"Tickmarks"}</definedName>
    <definedName name="영철" hidden="1">{#N/A,#N/A,FALSE,"P.C.B"}</definedName>
    <definedName name="오" hidden="1">{#N/A,#N/A,FALSE,"Sheet5"}</definedName>
    <definedName name="왔" hidden="1">{#N/A,#N/A,FALSE,"Sheet5"}</definedName>
    <definedName name="우" hidden="1">{#N/A,#N/A,FALSE,"Sheet5"}</definedName>
    <definedName name="운영" hidden="1">{#N/A,#N/A,FALSE,"Sheet5"}</definedName>
    <definedName name="원가" hidden="1">{#N/A,#N/A,FALSE,"채권채무";#N/A,#N/A,FALSE,"control sheet"}</definedName>
    <definedName name="원본2" localSheetId="36" hidden="1">#REF!</definedName>
    <definedName name="원본2" localSheetId="43" hidden="1">#REF!</definedName>
    <definedName name="원본2" localSheetId="45" hidden="1">#REF!</definedName>
    <definedName name="원본2" localSheetId="53" hidden="1">#REF!</definedName>
    <definedName name="원본2" localSheetId="20" hidden="1">#REF!</definedName>
    <definedName name="원본2" localSheetId="34" hidden="1">#REF!</definedName>
    <definedName name="원본2" localSheetId="0" hidden="1">#REF!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별손익" hidden="1">{#N/A,#N/A,FALSE,"P.C.B"}</definedName>
    <definedName name="월별손익2" hidden="1">{#N/A,#N/A,FALSE,"P.C.B"}</definedName>
    <definedName name="유가증권평가" localSheetId="36" hidden="1">[20]지역개발!#REF!</definedName>
    <definedName name="유가증권평가" localSheetId="43" hidden="1">[20]지역개발!#REF!</definedName>
    <definedName name="유가증권평가" localSheetId="45" hidden="1">[20]지역개발!#REF!</definedName>
    <definedName name="유가증권평가" localSheetId="53" hidden="1">[20]지역개발!#REF!</definedName>
    <definedName name="유가증권평가" localSheetId="20" hidden="1">[20]지역개발!#REF!</definedName>
    <definedName name="유가증권평가" localSheetId="34" hidden="1">[20]지역개발!#REF!</definedName>
    <definedName name="유가증권평가" localSheetId="0" hidden="1">[20]지역개발!#REF!</definedName>
    <definedName name="유동부채참조" hidden="1">{#N/A,#N/A,FALSE,"채권채무";#N/A,#N/A,FALSE,"control sheet"}</definedName>
    <definedName name="유동성사채" localSheetId="36" hidden="1">#REF!</definedName>
    <definedName name="유동성사채" localSheetId="43" hidden="1">#REF!</definedName>
    <definedName name="유동성사채" localSheetId="45" hidden="1">#REF!</definedName>
    <definedName name="유동성사채" localSheetId="53" hidden="1">#REF!</definedName>
    <definedName name="유동성사채" localSheetId="20" hidden="1">#REF!</definedName>
    <definedName name="유동성사채" localSheetId="34" hidden="1">#REF!</definedName>
    <definedName name="유동성사채" localSheetId="0" hidden="1">#REF!</definedName>
    <definedName name="유동자산명세서" localSheetId="11" hidden="1">{#N/A,#N/A,FALSE,"사업소세(재산할)"}</definedName>
    <definedName name="유동자산명세서" localSheetId="47" hidden="1">{#N/A,#N/A,FALSE,"사업소세(재산할)"}</definedName>
    <definedName name="유동자산명세서" localSheetId="35" hidden="1">{#N/A,#N/A,FALSE,"사업소세(재산할)"}</definedName>
    <definedName name="유동자산명세서" localSheetId="22" hidden="1">{#N/A,#N/A,FALSE,"사업소세(재산할)"}</definedName>
    <definedName name="유동자산명세서" localSheetId="23" hidden="1">{#N/A,#N/A,FALSE,"사업소세(재산할)"}</definedName>
    <definedName name="유동자산명세서" localSheetId="25" hidden="1">{#N/A,#N/A,FALSE,"사업소세(재산할)"}</definedName>
    <definedName name="유동자산명세서" localSheetId="26" hidden="1">{#N/A,#N/A,FALSE,"사업소세(재산할)"}</definedName>
    <definedName name="유동자산명세서" localSheetId="37" hidden="1">{#N/A,#N/A,FALSE,"사업소세(재산할)"}</definedName>
    <definedName name="유동자산명세서" localSheetId="13" hidden="1">{#N/A,#N/A,FALSE,"사업소세(재산할)"}</definedName>
    <definedName name="유동자산명세서" localSheetId="40" hidden="1">{#N/A,#N/A,FALSE,"사업소세(재산할)"}</definedName>
    <definedName name="유동자산명세서" localSheetId="14" hidden="1">{#N/A,#N/A,FALSE,"사업소세(재산할)"}</definedName>
    <definedName name="유동자산명세서" localSheetId="41" hidden="1">{#N/A,#N/A,FALSE,"사업소세(재산할)"}</definedName>
    <definedName name="유동자산명세서" localSheetId="29" hidden="1">{#N/A,#N/A,FALSE,"사업소세(재산할)"}</definedName>
    <definedName name="유동자산명세서" localSheetId="15" hidden="1">{#N/A,#N/A,FALSE,"사업소세(재산할)"}</definedName>
    <definedName name="유동자산명세서" localSheetId="43" hidden="1">{#N/A,#N/A,FALSE,"사업소세(재산할)"}</definedName>
    <definedName name="유동자산명세서" localSheetId="50" hidden="1">{#N/A,#N/A,FALSE,"사업소세(재산할)"}</definedName>
    <definedName name="유동자산명세서" localSheetId="30" hidden="1">{#N/A,#N/A,FALSE,"사업소세(재산할)"}</definedName>
    <definedName name="유동자산명세서" localSheetId="17" hidden="1">{#N/A,#N/A,FALSE,"사업소세(재산할)"}</definedName>
    <definedName name="유동자산명세서" localSheetId="31" hidden="1">{#N/A,#N/A,FALSE,"사업소세(재산할)"}</definedName>
    <definedName name="유동자산명세서" localSheetId="18" hidden="1">{#N/A,#N/A,FALSE,"사업소세(재산할)"}</definedName>
    <definedName name="유동자산명세서" localSheetId="52" hidden="1">{#N/A,#N/A,FALSE,"사업소세(재산할)"}</definedName>
    <definedName name="유동자산명세서" localSheetId="32" hidden="1">{#N/A,#N/A,FALSE,"사업소세(재산할)"}</definedName>
    <definedName name="유동자산명세서" localSheetId="33" hidden="1">{#N/A,#N/A,FALSE,"사업소세(재산할)"}</definedName>
    <definedName name="유동자산명세서" localSheetId="19" hidden="1">{#N/A,#N/A,FALSE,"사업소세(재산할)"}</definedName>
    <definedName name="유동자산명세서" localSheetId="20" hidden="1">{#N/A,#N/A,FALSE,"사업소세(재산할)"}</definedName>
    <definedName name="유동자산명세서" localSheetId="34" hidden="1">{#N/A,#N/A,FALSE,"사업소세(재산할)"}</definedName>
    <definedName name="유동자산명세서" localSheetId="0" hidden="1">{#N/A,#N/A,FALSE,"사업소세(재산할)"}</definedName>
    <definedName name="유동자산명세서" localSheetId="7" hidden="1">{#N/A,#N/A,FALSE,"사업소세(재산할)"}</definedName>
    <definedName name="유동자산명세서" localSheetId="9" hidden="1">{#N/A,#N/A,FALSE,"사업소세(재산할)"}</definedName>
    <definedName name="유동자산명세서" localSheetId="2" hidden="1">{#N/A,#N/A,FALSE,"사업소세(재산할)"}</definedName>
    <definedName name="유형자산." hidden="1">{#N/A,#N/A,FALSE,"채권채무";#N/A,#N/A,FALSE,"control sheet"}</definedName>
    <definedName name="윤영에산22" localSheetId="47" hidden="1">[7]시산표!#REF!</definedName>
    <definedName name="윤영에산22" localSheetId="57" hidden="1">[7]시산표!#REF!</definedName>
    <definedName name="윤영에산22" localSheetId="23" hidden="1">[7]시산표!#REF!</definedName>
    <definedName name="윤영에산22" localSheetId="25" hidden="1">[7]시산표!#REF!</definedName>
    <definedName name="윤영에산22" localSheetId="26" hidden="1">[7]시산표!#REF!</definedName>
    <definedName name="윤영에산22" localSheetId="37" hidden="1">[7]시산표!#REF!</definedName>
    <definedName name="윤영에산22" localSheetId="31" hidden="1">[7]시산표!#REF!</definedName>
    <definedName name="윤영에산22" localSheetId="52" hidden="1">[7]시산표!#REF!</definedName>
    <definedName name="윤영에산22" localSheetId="32" hidden="1">[7]시산표!#REF!</definedName>
    <definedName name="윤영에산22" localSheetId="33" hidden="1">[7]시산표!#REF!</definedName>
    <definedName name="윤영에산22" localSheetId="54" hidden="1">[7]시산표!#REF!</definedName>
    <definedName name="윤영에산22" localSheetId="34" hidden="1">[7]시산표!#REF!</definedName>
    <definedName name="윤영에산22" localSheetId="0" hidden="1">[7]시산표!#REF!</definedName>
    <definedName name="윤영에산22" localSheetId="7" hidden="1">[7]시산표!#REF!</definedName>
    <definedName name="율리1총괄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이대호" hidden="1">{#N/A,#N/A,FALSE,"Sheet5"}</definedName>
    <definedName name="이런" hidden="1">{#N/A,#N/A,FALSE,"진행중"}</definedName>
    <definedName name="이읏ㄷ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이종환" hidden="1">{#N/A,#N/A,FALSE,"Sheet5"}</definedName>
    <definedName name="인사" hidden="1">{#N/A,#N/A,FALSE,"P.C.B"}</definedName>
    <definedName name="인원충원사유" hidden="1">{#N/A,#N/A,FALSE,"계약직(여)"}</definedName>
    <definedName name="임정은" hidden="1">{#N/A,#N/A,FALSE,"Sheet5"}</definedName>
    <definedName name="ㅈ" localSheetId="29" hidden="1">{#N/A,#N/A,FALSE,"Aging Summary";#N/A,#N/A,FALSE,"Ratio Analysis";#N/A,#N/A,FALSE,"Test 120 Day Accts";#N/A,#N/A,FALSE,"Tickmarks"}</definedName>
    <definedName name="ㅈ" localSheetId="50" hidden="1">{#N/A,#N/A,FALSE,"Aging Summary";#N/A,#N/A,FALSE,"Ratio Analysis";#N/A,#N/A,FALSE,"Test 120 Day Accts";#N/A,#N/A,FALSE,"Tickmarks"}</definedName>
    <definedName name="ㅈ" localSheetId="30" hidden="1">{#N/A,#N/A,FALSE,"Aging Summary";#N/A,#N/A,FALSE,"Ratio Analysis";#N/A,#N/A,FALSE,"Test 120 Day Accts";#N/A,#N/A,FALSE,"Tickmarks"}</definedName>
    <definedName name="ㅈ" localSheetId="2" hidden="1">{#N/A,#N/A,FALSE,"Aging Summary";#N/A,#N/A,FALSE,"Ratio Analysis";#N/A,#N/A,FALSE,"Test 120 Day Accts";#N/A,#N/A,FALSE,"Tickmarks"}</definedName>
    <definedName name="ㅈㄳㄹ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ㅈㄴㄴㄴ" hidden="1">{#N/A,#N/A,FALSE,"P.C.B"}</definedName>
    <definedName name="자" hidden="1">{#N/A,#N/A,FALSE,"Sheet5"}</definedName>
    <definedName name="자금수지_0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자금운요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금운용2" hidden="1">{#N/A,#N/A,FALSE,"Aging Summary";#N/A,#N/A,FALSE,"Ratio Analysis";#N/A,#N/A,FALSE,"Test 120 Day Accts";#N/A,#N/A,FALSE,"Tickmarks"}</definedName>
    <definedName name="자본" localSheetId="43" hidden="1">{#N/A,#N/A,FALSE,"Aging Summary";#N/A,#N/A,FALSE,"Ratio Analysis";#N/A,#N/A,FALSE,"Test 120 Day Accts";#N/A,#N/A,FALSE,"Tickmarks"}</definedName>
    <definedName name="자본" localSheetId="50" hidden="1">{#N/A,#N/A,FALSE,"Aging Summary";#N/A,#N/A,FALSE,"Ratio Analysis";#N/A,#N/A,FALSE,"Test 120 Day Accts";#N/A,#N/A,FALSE,"Tickmarks"}</definedName>
    <definedName name="자본" localSheetId="30" hidden="1">{#N/A,#N/A,FALSE,"Aging Summary";#N/A,#N/A,FALSE,"Ratio Analysis";#N/A,#N/A,FALSE,"Test 120 Day Accts";#N/A,#N/A,FALSE,"Tickmarks"}</definedName>
    <definedName name="자본" localSheetId="2" hidden="1">{#N/A,#N/A,FALSE,"Aging Summary";#N/A,#N/A,FALSE,"Ratio Analysis";#N/A,#N/A,FALSE,"Test 120 Day Accts";#N/A,#N/A,FALSE,"Tickmarks"}</definedName>
    <definedName name="자본금" localSheetId="43" hidden="1">{#N/A,#N/A,FALSE,"Aging Summary";#N/A,#N/A,FALSE,"Ratio Analysis";#N/A,#N/A,FALSE,"Test 120 Day Accts";#N/A,#N/A,FALSE,"Tickmarks"}</definedName>
    <definedName name="자본금" localSheetId="50" hidden="1">{#N/A,#N/A,FALSE,"Aging Summary";#N/A,#N/A,FALSE,"Ratio Analysis";#N/A,#N/A,FALSE,"Test 120 Day Accts";#N/A,#N/A,FALSE,"Tickmarks"}</definedName>
    <definedName name="자본금" localSheetId="30" hidden="1">{#N/A,#N/A,FALSE,"Aging Summary";#N/A,#N/A,FALSE,"Ratio Analysis";#N/A,#N/A,FALSE,"Test 120 Day Accts";#N/A,#N/A,FALSE,"Tickmarks"}</definedName>
    <definedName name="자본금" localSheetId="2" hidden="1">{#N/A,#N/A,FALSE,"Aging Summary";#N/A,#N/A,FALSE,"Ratio Analysis";#N/A,#N/A,FALSE,"Test 120 Day Accts";#N/A,#N/A,FALSE,"Tickmarks"}</definedName>
    <definedName name="자본방" localSheetId="43" hidden="1">{#N/A,#N/A,FALSE,"Aging Summary";#N/A,#N/A,FALSE,"Ratio Analysis";#N/A,#N/A,FALSE,"Test 120 Day Accts";#N/A,#N/A,FALSE,"Tickmarks"}</definedName>
    <definedName name="자본방" localSheetId="50" hidden="1">{#N/A,#N/A,FALSE,"Aging Summary";#N/A,#N/A,FALSE,"Ratio Analysis";#N/A,#N/A,FALSE,"Test 120 Day Accts";#N/A,#N/A,FALSE,"Tickmarks"}</definedName>
    <definedName name="자본방" localSheetId="30" hidden="1">{#N/A,#N/A,FALSE,"Aging Summary";#N/A,#N/A,FALSE,"Ratio Analysis";#N/A,#N/A,FALSE,"Test 120 Day Accts";#N/A,#N/A,FALSE,"Tickmarks"}</definedName>
    <definedName name="자본방" localSheetId="2" hidden="1">{#N/A,#N/A,FALSE,"Aging Summary";#N/A,#N/A,FALSE,"Ratio Analysis";#N/A,#N/A,FALSE,"Test 120 Day Accts";#N/A,#N/A,FALSE,"Tickmarks"}</definedName>
    <definedName name="자재" hidden="1">{#N/A,#N/A,FALSE,"Sheet5"}</definedName>
    <definedName name="잔양" hidden="1">{#N/A,#N/A,FALSE,"P.C.B"}</definedName>
    <definedName name="잠정보고" hidden="1">{#N/A,#N/A,FALSE,"주요여수신";#N/A,#N/A,FALSE,"수신금리";#N/A,#N/A,FALSE,"대출금리";#N/A,#N/A,FALSE,"신규대출";#N/A,#N/A,FALSE,"총액대출"}</definedName>
    <definedName name="재공포함" hidden="1">{#N/A,#N/A,FALSE,"Sheet5"}</definedName>
    <definedName name="재료" hidden="1">{#N/A,#N/A,FALSE,"Sheet5"}</definedName>
    <definedName name="재료2" hidden="1">{#N/A,#N/A,FALSE,"Sheet5"}</definedName>
    <definedName name="재무" localSheetId="36" hidden="1">#REF!</definedName>
    <definedName name="재무" localSheetId="43" hidden="1">#REF!</definedName>
    <definedName name="재무" localSheetId="45" hidden="1">#REF!</definedName>
    <definedName name="재무" localSheetId="53" hidden="1">#REF!</definedName>
    <definedName name="재무" localSheetId="20" hidden="1">#REF!</definedName>
    <definedName name="재무" localSheetId="34" hidden="1">#REF!</definedName>
    <definedName name="재무" localSheetId="0" hidden="1">#REF!</definedName>
    <definedName name="재재재" hidden="1">{"'미착금액'!$A$4:$G$14"}</definedName>
    <definedName name="저장" hidden="1">{#N/A,#N/A,FALSE,"Sheet5"}</definedName>
    <definedName name="저장1" hidden="1">{#N/A,#N/A,FALSE,"Sheet5"}</definedName>
    <definedName name="저장2" hidden="1">{#N/A,#N/A,FALSE,"Sheet5"}</definedName>
    <definedName name="저장품수불" hidden="1">{#N/A,#N/A,FALSE,"Sheet5"}</definedName>
    <definedName name="전년경영비" hidden="1">{#N/A,#N/A,FALSE,"P.C.B"}</definedName>
    <definedName name="정리" hidden="1">{#N/A,#N/A,FALSE,"P.C.B"}</definedName>
    <definedName name="제" hidden="1">{#N/A,#N/A,FALSE,"Sheet5"}</definedName>
    <definedName name="조달" hidden="1">{#N/A,#N/A,FALSE,"P.C.B"}</definedName>
    <definedName name="조회" hidden="1">{#N/A,#N/A,FALSE,"채권채무";#N/A,#N/A,FALSE,"control sheet"}</definedName>
    <definedName name="조회서" hidden="1">{#N/A,#N/A,FALSE,"채권채무";#N/A,#N/A,FALSE,"control sheet"}</definedName>
    <definedName name="주요업무" hidden="1">{#N/A,#N/A,FALSE,"P.C.B"}</definedName>
    <definedName name="중간요약" hidden="1">{#N/A,#N/A,FALSE,"BS";#N/A,#N/A,FALSE,"PL";#N/A,#N/A,FALSE,"처분";#N/A,#N/A,FALSE,"현금";#N/A,#N/A,FALSE,"매출";#N/A,#N/A,FALSE,"원가";#N/A,#N/A,FALSE,"경영"}</definedName>
    <definedName name="지지지" hidden="1">{"'미착금액'!$A$4:$G$14"}</definedName>
    <definedName name="직급별초입비교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직접재료" hidden="1">{#N/A,#N/A,FALSE,"Sheet5"}</definedName>
    <definedName name="차" hidden="1">{#N/A,#N/A,FALSE,"Sheet5"}</definedName>
    <definedName name="차량운반구" hidden="1">{"'손익현황'!$A$1:$J$29"}</definedName>
    <definedName name="창옥" hidden="1">{#N/A,#N/A,FALSE,"진행중"}</definedName>
    <definedName name="채권재" hidden="1">{#N/A,#N/A,FALSE,"채권채무";#N/A,#N/A,FALSE,"control sheet"}</definedName>
    <definedName name="초임금비교" hidden="1">{#N/A,#N/A,FALSE,"계약직(여)"}</definedName>
    <definedName name="초임급" hidden="1">{#N/A,#N/A,FALSE,"계약직(여)"}</definedName>
    <definedName name="총무" hidden="1">{#N/A,#N/A,FALSE,"P.C.B"}</definedName>
    <definedName name="최재호" localSheetId="36" hidden="1">#REF!</definedName>
    <definedName name="최재호" localSheetId="43" hidden="1">#REF!</definedName>
    <definedName name="최재호" localSheetId="45" hidden="1">#REF!</definedName>
    <definedName name="최재호" localSheetId="53" hidden="1">#REF!</definedName>
    <definedName name="최재호" localSheetId="20" hidden="1">#REF!</definedName>
    <definedName name="최재호" localSheetId="34" hidden="1">#REF!</definedName>
    <definedName name="최재호" localSheetId="0" hidden="1">#REF!</definedName>
    <definedName name="ㅋ" localSheetId="43" hidden="1">{#N/A,#N/A,FALSE,"Aging Summary";#N/A,#N/A,FALSE,"Ratio Analysis";#N/A,#N/A,FALSE,"Test 120 Day Accts";#N/A,#N/A,FALSE,"Tickmarks"}</definedName>
    <definedName name="ㅋ" localSheetId="50" hidden="1">{#N/A,#N/A,FALSE,"Aging Summary";#N/A,#N/A,FALSE,"Ratio Analysis";#N/A,#N/A,FALSE,"Test 120 Day Accts";#N/A,#N/A,FALSE,"Tickmarks"}</definedName>
    <definedName name="ㅋ" localSheetId="30" hidden="1">{#N/A,#N/A,FALSE,"Aging Summary";#N/A,#N/A,FALSE,"Ratio Analysis";#N/A,#N/A,FALSE,"Test 120 Day Accts";#N/A,#N/A,FALSE,"Tickmarks"}</definedName>
    <definedName name="ㅋ" localSheetId="2" hidden="1">{#N/A,#N/A,FALSE,"Aging Summary";#N/A,#N/A,FALSE,"Ratio Analysis";#N/A,#N/A,FALSE,"Test 120 Day Accts";#N/A,#N/A,FALSE,"Tickmarks"}</definedName>
    <definedName name="ㅋㅋ" hidden="1">{#N/A,#N/A,FALSE,"P.C.B"}</definedName>
    <definedName name="ㅋㅋㅋ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ㅋㅋㅋㅋ" hidden="1">{#N/A,#N/A,FALSE,"Aging Summary";#N/A,#N/A,FALSE,"Ratio Analysis";#N/A,#N/A,FALSE,"Test 120 Day Accts";#N/A,#N/A,FALSE,"Tickmarks"}</definedName>
    <definedName name="ㅋㅋㅋㅋㅋ" hidden="1">{#N/A,#N/A,FALSE,"P.C.B"}</definedName>
    <definedName name="카" hidden="1">{#N/A,#N/A,FALSE,"Sheet5"}</definedName>
    <definedName name="캠코환매채권" hidden="1">{#N/A,#N/A,FALSE,"Aging Summary";#N/A,#N/A,FALSE,"Ratio Analysis";#N/A,#N/A,FALSE,"Test 120 Day Accts";#N/A,#N/A,FALSE,"Tickmarks"}</definedName>
    <definedName name="타" hidden="1">{#N/A,#N/A,FALSE,"Sheet5"}</definedName>
    <definedName name="태" hidden="1">{#N/A,#N/A,FALSE,"P.C.B"}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2" hidden="1">{#N/A,#N/A,FALSE,"P.C.B"}</definedName>
    <definedName name="특정현금과예금" localSheetId="36" hidden="1">#REF!</definedName>
    <definedName name="특정현금과예금" localSheetId="43" hidden="1">#REF!</definedName>
    <definedName name="특정현금과예금" localSheetId="45" hidden="1">#REF!</definedName>
    <definedName name="특정현금과예금" localSheetId="53" hidden="1">#REF!</definedName>
    <definedName name="특정현금과예금" localSheetId="20" hidden="1">#REF!</definedName>
    <definedName name="특정현금과예금" localSheetId="34" hidden="1">#REF!</definedName>
    <definedName name="특정현금과예금" localSheetId="0" hidden="1">#REF!</definedName>
    <definedName name="ㅍ" localSheetId="43" hidden="1">{#N/A,#N/A,FALSE,"Aging Summary";#N/A,#N/A,FALSE,"Ratio Analysis";#N/A,#N/A,FALSE,"Test 120 Day Accts";#N/A,#N/A,FALSE,"Tickmarks"}</definedName>
    <definedName name="ㅍ" localSheetId="50" hidden="1">{#N/A,#N/A,FALSE,"Aging Summary";#N/A,#N/A,FALSE,"Ratio Analysis";#N/A,#N/A,FALSE,"Test 120 Day Accts";#N/A,#N/A,FALSE,"Tickmarks"}</definedName>
    <definedName name="ㅍ" localSheetId="30" hidden="1">{#N/A,#N/A,FALSE,"Aging Summary";#N/A,#N/A,FALSE,"Ratio Analysis";#N/A,#N/A,FALSE,"Test 120 Day Accts";#N/A,#N/A,FALSE,"Tickmarks"}</definedName>
    <definedName name="ㅍ" localSheetId="2" hidden="1">{#N/A,#N/A,FALSE,"Aging Summary";#N/A,#N/A,FALSE,"Ratio Analysis";#N/A,#N/A,FALSE,"Test 120 Day Accts";#N/A,#N/A,FALSE,"Tickmarks"}</definedName>
    <definedName name="ㅍㅍㅍㅍ" hidden="1">{#N/A,#N/A,FALSE,"P.C.B"}</definedName>
    <definedName name="ㅍㅍㅍㅍㅍㅍㅍㅍ" hidden="1">{#N/A,#N/A,FALSE,"P.C.B"}</definedName>
    <definedName name="파" hidden="1">{#N/A,#N/A,FALSE,"Sheet5"}</definedName>
    <definedName name="판관경비" hidden="1">{#N/A,#N/A,FALSE,"Aging Summary";#N/A,#N/A,FALSE,"Ratio Analysis";#N/A,#N/A,FALSE,"Test 120 Day Accts";#N/A,#N/A,FALSE,"Tickmarks"}</definedName>
    <definedName name="판관경비2" hidden="1">{#N/A,#N/A,FALSE,"Aging Summary";#N/A,#N/A,FALSE,"Ratio Analysis";#N/A,#N/A,FALSE,"Test 120 Day Accts";#N/A,#N/A,FALSE,"Tickmarks"}</definedName>
    <definedName name="포공화학" hidden="1">{#N/A,#N/A,FALSE,"범우구미";#N/A,#N/A,FALSE,"세한케미칼";#N/A,#N/A,FALSE,"세명화학";#N/A,#N/A,FALSE,"신영케미칼";#N/A,#N/A,FALSE,"일석상사"}</definedName>
    <definedName name="표1" hidden="1">{#N/A,#N/A,FALSE,"P.C.B"}</definedName>
    <definedName name="표표표" hidden="1">{#N/A,#N/A,FALSE,"P.C.B"}</definedName>
    <definedName name="ㅎㅇ" hidden="1">{#N/A,#N/A,FALSE,"Aging Summary";#N/A,#N/A,FALSE,"Ratio Analysis";#N/A,#N/A,FALSE,"Test 120 Day Accts";#N/A,#N/A,FALSE,"Tickmarks"}</definedName>
    <definedName name="ㅎㅎ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ㅎㅎㅎ" hidden="1">{#N/A,#N/A,FALSE,"P.C.B"}</definedName>
    <definedName name="ㅎㅎㅎㅎ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ㅎ호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하" hidden="1">{#N/A,#N/A,FALSE,"Sheet5"}</definedName>
    <definedName name="하하하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한원양행" hidden="1">{#N/A,#N/A,FALSE,"범우구미";#N/A,#N/A,FALSE,"세한케미칼";#N/A,#N/A,FALSE,"세명화학";#N/A,#N/A,FALSE,"신영케미칼";#N/A,#N/A,FALSE,"일석상사"}</definedName>
    <definedName name="현금등가물" hidden="1">{#N/A,#N/A,FALSE,"Aging Summary";#N/A,#N/A,FALSE,"Ratio Analysis";#N/A,#N/A,FALSE,"Test 120 Day Accts";#N/A,#N/A,FALSE,"Tickmarks"}</definedName>
    <definedName name="현금등가물및단기" hidden="1">{#N/A,#N/A,FALSE,"Aging Summary";#N/A,#N/A,FALSE,"Ratio Analysis";#N/A,#N/A,FALSE,"Test 120 Day Accts";#N/A,#N/A,FALSE,"Tickmarks"}</definedName>
    <definedName name="현금흐름" hidden="1">{#N/A,#N/A,FALSE,"Aging Summary";#N/A,#N/A,FALSE,"Ratio Analysis";#N/A,#N/A,FALSE,"Test 120 Day Accts";#N/A,#N/A,FALSE,"Tickmarks"}</definedName>
    <definedName name="홍" hidden="1">{#N/A,#N/A,FALSE,"P.C.B"}</definedName>
    <definedName name="후후후" hidden="1">{"'미착금액'!$A$4:$G$14"}</definedName>
    <definedName name="훈" hidden="1">{#N/A,#N/A,FALSE,"P.C.B"}</definedName>
    <definedName name="흋ㅅ휴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ㅏㅏㅏㅏㅏ" hidden="1">{#N/A,#N/A,FALSE,"P.C.B"}</definedName>
    <definedName name="ㅐㅏ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ㅐㅐㅐㅐ" hidden="1">{#N/A,#N/A,FALSE,"P.C.B"}</definedName>
    <definedName name="ㅑ" localSheetId="43" hidden="1">{#N/A,#N/A,FALSE,"Aging Summary";#N/A,#N/A,FALSE,"Ratio Analysis";#N/A,#N/A,FALSE,"Test 120 Day Accts";#N/A,#N/A,FALSE,"Tickmarks"}</definedName>
    <definedName name="ㅑ" localSheetId="50" hidden="1">{#N/A,#N/A,FALSE,"Aging Summary";#N/A,#N/A,FALSE,"Ratio Analysis";#N/A,#N/A,FALSE,"Test 120 Day Accts";#N/A,#N/A,FALSE,"Tickmarks"}</definedName>
    <definedName name="ㅑ" localSheetId="30" hidden="1">{#N/A,#N/A,FALSE,"Aging Summary";#N/A,#N/A,FALSE,"Ratio Analysis";#N/A,#N/A,FALSE,"Test 120 Day Accts";#N/A,#N/A,FALSE,"Tickmarks"}</definedName>
    <definedName name="ㅑ" localSheetId="2" hidden="1">{#N/A,#N/A,FALSE,"Aging Summary";#N/A,#N/A,FALSE,"Ratio Analysis";#N/A,#N/A,FALSE,"Test 120 Day Accts";#N/A,#N/A,FALSE,"Tickmarks"}</definedName>
    <definedName name="ㅓㅓ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ㅓㅓㅓㅓ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ㅓㅓㅓㅓㅓㄴ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ㅓㅓㅓㅓㅓㅓㅓ" hidden="1">{#N/A,#N/A,FALSE,"P.C.B"}</definedName>
    <definedName name="ㅓㅓㅣ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ㅓㅣㅏㅣ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ㅕ" hidden="1">{#N/A,#N/A,FALSE,"BS";#N/A,#N/A,FALSE,"PL";#N/A,#N/A,FALSE,"처분";#N/A,#N/A,FALSE,"현금";#N/A,#N/A,FALSE,"매출";#N/A,#N/A,FALSE,"원가";#N/A,#N/A,FALSE,"경영"}</definedName>
    <definedName name="ㅗ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ㅗㄹ호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ㅗㅓㅗㅓㅓ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ㅛㅛ" hidden="1">{#N/A,#N/A,FALSE,"P.C.B"}</definedName>
    <definedName name="ㅜㅊ4263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ㅠ" localSheetId="43" hidden="1">{#N/A,#N/A,FALSE,"Aging Summary";#N/A,#N/A,FALSE,"Ratio Analysis";#N/A,#N/A,FALSE,"Test 120 Day Accts";#N/A,#N/A,FALSE,"Tickmarks"}</definedName>
    <definedName name="ㅠ" localSheetId="50" hidden="1">{#N/A,#N/A,FALSE,"Aging Summary";#N/A,#N/A,FALSE,"Ratio Analysis";#N/A,#N/A,FALSE,"Test 120 Day Accts";#N/A,#N/A,FALSE,"Tickmarks"}</definedName>
    <definedName name="ㅠ" localSheetId="30" hidden="1">{#N/A,#N/A,FALSE,"Aging Summary";#N/A,#N/A,FALSE,"Ratio Analysis";#N/A,#N/A,FALSE,"Test 120 Day Accts";#N/A,#N/A,FALSE,"Tickmarks"}</definedName>
    <definedName name="ㅠ" localSheetId="2" hidden="1">{#N/A,#N/A,FALSE,"Aging Summary";#N/A,#N/A,FALSE,"Ratio Analysis";#N/A,#N/A,FALSE,"Test 120 Day Accts";#N/A,#N/A,FALSE,"Tickmarks"}</definedName>
    <definedName name="ㅠㄴㅇㄱㅎ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ㅡ" localSheetId="43" hidden="1">{#N/A,#N/A,FALSE,"Aging Summary";#N/A,#N/A,FALSE,"Ratio Analysis";#N/A,#N/A,FALSE,"Test 120 Day Accts";#N/A,#N/A,FALSE,"Tickmarks"}</definedName>
    <definedName name="ㅡ" localSheetId="50" hidden="1">{#N/A,#N/A,FALSE,"Aging Summary";#N/A,#N/A,FALSE,"Ratio Analysis";#N/A,#N/A,FALSE,"Test 120 Day Accts";#N/A,#N/A,FALSE,"Tickmarks"}</definedName>
    <definedName name="ㅡ" localSheetId="30" hidden="1">{#N/A,#N/A,FALSE,"Aging Summary";#N/A,#N/A,FALSE,"Ratio Analysis";#N/A,#N/A,FALSE,"Test 120 Day Accts";#N/A,#N/A,FALSE,"Tickmarks"}</definedName>
    <definedName name="ㅡ" localSheetId="2" hidden="1">{#N/A,#N/A,FALSE,"Aging Summary";#N/A,#N/A,FALSE,"Ratio Analysis";#N/A,#N/A,FALSE,"Test 120 Day Accts";#N/A,#N/A,FALSE,"Tickmarks"}</definedName>
    <definedName name="ㅡㅡㅡ" hidden="1">{#N/A,#N/A,FALSE,"P.C.B"}</definedName>
    <definedName name="ㅣ" localSheetId="43" hidden="1">{#N/A,#N/A,FALSE,"Aging Summary";#N/A,#N/A,FALSE,"Ratio Analysis";#N/A,#N/A,FALSE,"Test 120 Day Accts";#N/A,#N/A,FALSE,"Tickmarks"}</definedName>
    <definedName name="ㅣ" localSheetId="50" hidden="1">{#N/A,#N/A,FALSE,"Aging Summary";#N/A,#N/A,FALSE,"Ratio Analysis";#N/A,#N/A,FALSE,"Test 120 Day Accts";#N/A,#N/A,FALSE,"Tickmarks"}</definedName>
    <definedName name="ㅣ" localSheetId="30" hidden="1">{#N/A,#N/A,FALSE,"Aging Summary";#N/A,#N/A,FALSE,"Ratio Analysis";#N/A,#N/A,FALSE,"Test 120 Day Accts";#N/A,#N/A,FALSE,"Tickmarks"}</definedName>
    <definedName name="ㅣ" localSheetId="2" hidden="1">{#N/A,#N/A,FALSE,"Aging Summary";#N/A,#N/A,FALSE,"Ratio Analysis";#N/A,#N/A,FALSE,"Test 120 Day Accts";#N/A,#N/A,FALSE,"Tickmarks"}</definedName>
    <definedName name="ㅣㅣㅣㅣ" hidden="1">{#N/A,#N/A,FALSE,"P.C.B"}</definedName>
  </definedNames>
  <calcPr calcId="152511"/>
  <customWorkbookViews>
    <customWorkbookView name="GG" guid="{F3171E18-6BE4-45DA-9514-988CCC9782B0}" maximized="1" xWindow="1" yWindow="1" windowWidth="1596" windowHeight="645" tabRatio="973" activeSheetId="154"/>
  </customWorkbookViews>
</workbook>
</file>

<file path=xl/calcChain.xml><?xml version="1.0" encoding="utf-8"?>
<calcChain xmlns="http://schemas.openxmlformats.org/spreadsheetml/2006/main">
  <c r="AN49" i="287" l="1"/>
  <c r="C136" i="87" l="1"/>
  <c r="T16" i="215" l="1"/>
  <c r="T15" i="215"/>
  <c r="T14" i="215"/>
  <c r="T13" i="215"/>
  <c r="T12" i="215"/>
  <c r="T11" i="215"/>
  <c r="T10" i="215"/>
  <c r="T9" i="215"/>
  <c r="T8" i="215"/>
  <c r="T7" i="215"/>
  <c r="T6" i="215"/>
  <c r="T21" i="215"/>
  <c r="T20" i="215"/>
  <c r="T19" i="215"/>
  <c r="H45" i="220" l="1"/>
  <c r="H45" i="193"/>
  <c r="C1153" i="292"/>
  <c r="C1152" i="292"/>
  <c r="C1151" i="292"/>
  <c r="C1150" i="292"/>
  <c r="C1149" i="292"/>
  <c r="C1148" i="292"/>
  <c r="C1147" i="292"/>
  <c r="C1146" i="292"/>
  <c r="C1145" i="292"/>
  <c r="C1144" i="292"/>
  <c r="C1143" i="292"/>
  <c r="C1142" i="292"/>
  <c r="C1141" i="292"/>
  <c r="C1140" i="292"/>
  <c r="C1139" i="292"/>
  <c r="C1138" i="292"/>
  <c r="C1137" i="292"/>
  <c r="C1136" i="292"/>
  <c r="C1135" i="292"/>
  <c r="C1134" i="292"/>
  <c r="C1133" i="292"/>
  <c r="C1132" i="292"/>
  <c r="C10" i="210" l="1"/>
  <c r="J29" i="256" l="1"/>
  <c r="L29" i="256"/>
  <c r="G6" i="244"/>
  <c r="K29" i="244"/>
  <c r="F29" i="244"/>
  <c r="E29" i="244"/>
  <c r="D29" i="244"/>
  <c r="C43" i="235"/>
  <c r="E123" i="267"/>
  <c r="D123" i="267"/>
  <c r="C123" i="267"/>
  <c r="B123" i="267"/>
  <c r="L6" i="244" l="1"/>
  <c r="E8" i="293" l="1"/>
  <c r="E7" i="293"/>
  <c r="E6" i="293"/>
  <c r="E21" i="266" l="1"/>
  <c r="F6" i="295" l="1"/>
  <c r="F8" i="295"/>
  <c r="AS50" i="287" l="1"/>
  <c r="I20" i="215" l="1"/>
  <c r="K20" i="215" s="1"/>
  <c r="I19" i="215"/>
  <c r="K19" i="215" s="1"/>
  <c r="H21" i="215"/>
  <c r="D21" i="215"/>
  <c r="I21" i="215" l="1"/>
  <c r="L17" i="243"/>
  <c r="C77" i="149" l="1"/>
  <c r="D77" i="149"/>
  <c r="C53" i="292" l="1"/>
  <c r="C52" i="292"/>
  <c r="C51" i="292"/>
  <c r="C50" i="292"/>
  <c r="C49" i="292"/>
  <c r="C48" i="292"/>
  <c r="C47" i="292"/>
  <c r="C46" i="292"/>
  <c r="C45" i="292"/>
  <c r="C44" i="292"/>
  <c r="C43" i="292"/>
  <c r="C42" i="292"/>
  <c r="C41" i="292"/>
  <c r="C40" i="292"/>
  <c r="C39" i="292"/>
  <c r="C38" i="292"/>
  <c r="C37" i="292"/>
  <c r="C36" i="292"/>
  <c r="C35" i="292"/>
  <c r="C34" i="292"/>
  <c r="C33" i="292"/>
  <c r="C32" i="292"/>
  <c r="C31" i="292"/>
  <c r="C30" i="292"/>
  <c r="C29" i="292"/>
  <c r="C28" i="292"/>
  <c r="C27" i="292"/>
  <c r="C26" i="292"/>
  <c r="L26" i="234" l="1"/>
  <c r="C13" i="233" l="1"/>
  <c r="G27" i="244" l="1"/>
  <c r="L27" i="244" s="1"/>
  <c r="G26" i="244"/>
  <c r="L26" i="244" s="1"/>
  <c r="G25" i="244"/>
  <c r="L25" i="244" s="1"/>
  <c r="G24" i="244"/>
  <c r="L24" i="244" s="1"/>
  <c r="G23" i="244"/>
  <c r="L23" i="244" s="1"/>
  <c r="I38" i="250"/>
  <c r="BY1" i="287" l="1"/>
  <c r="L21" i="243" l="1"/>
  <c r="L20" i="243"/>
  <c r="L19" i="243"/>
  <c r="L18" i="243"/>
  <c r="L16" i="243"/>
  <c r="L15" i="243"/>
  <c r="L14" i="243"/>
  <c r="L13" i="243"/>
  <c r="L12" i="243"/>
  <c r="L11" i="243"/>
  <c r="L10" i="243"/>
  <c r="L9" i="243"/>
  <c r="L8" i="243"/>
  <c r="L25" i="234" l="1"/>
  <c r="L24" i="234"/>
  <c r="L23" i="234"/>
  <c r="L22" i="234"/>
  <c r="L21" i="234"/>
  <c r="L20" i="234"/>
  <c r="L19" i="234"/>
  <c r="L18" i="234"/>
  <c r="L17" i="234"/>
  <c r="L16" i="234"/>
  <c r="L15" i="234"/>
  <c r="L14" i="234"/>
  <c r="L13" i="234"/>
  <c r="L12" i="234"/>
  <c r="L11" i="234"/>
  <c r="L10" i="234"/>
  <c r="L9" i="234"/>
  <c r="L8" i="234"/>
  <c r="L7" i="234"/>
  <c r="L6" i="234"/>
  <c r="H8" i="294" l="1"/>
  <c r="C40" i="295"/>
  <c r="D40" i="295"/>
  <c r="E40" i="295"/>
  <c r="G18" i="307" l="1"/>
  <c r="E18" i="307"/>
  <c r="D154" i="289" l="1"/>
  <c r="C133" i="289" s="1"/>
  <c r="D87" i="235" l="1"/>
  <c r="B14" i="306" l="1"/>
  <c r="F36" i="201"/>
  <c r="B47" i="306" s="1"/>
  <c r="E142" i="267" l="1"/>
  <c r="D142" i="267"/>
  <c r="C142" i="267"/>
  <c r="B142" i="267"/>
  <c r="E55" i="267"/>
  <c r="D55" i="267"/>
  <c r="C55" i="267"/>
  <c r="F55" i="267" s="1"/>
  <c r="B55" i="267"/>
  <c r="E54" i="267"/>
  <c r="D54" i="267"/>
  <c r="C54" i="267"/>
  <c r="F54" i="267" s="1"/>
  <c r="B54" i="267"/>
  <c r="B16" i="267"/>
  <c r="B15" i="267"/>
  <c r="B14" i="267"/>
  <c r="B13" i="267"/>
  <c r="B12" i="267"/>
  <c r="B11" i="267"/>
  <c r="B10" i="267"/>
  <c r="B9" i="267"/>
  <c r="B8" i="267"/>
  <c r="B7" i="267"/>
  <c r="B6" i="267"/>
  <c r="B5" i="267"/>
  <c r="E135" i="289"/>
  <c r="C43" i="287" l="1"/>
  <c r="AD63" i="287" l="1"/>
  <c r="I5" i="267" l="1"/>
  <c r="C63" i="287" l="1"/>
  <c r="G46" i="220" l="1"/>
  <c r="G47" i="220" s="1"/>
  <c r="I6" i="79" l="1"/>
  <c r="I41" i="243"/>
  <c r="I11" i="215" l="1"/>
  <c r="K11" i="215" s="1"/>
  <c r="G128" i="220" l="1"/>
  <c r="C1131" i="292" l="1"/>
  <c r="C1130" i="292"/>
  <c r="C1129" i="292"/>
  <c r="C1128" i="292"/>
  <c r="C1127" i="292"/>
  <c r="C1126" i="292"/>
  <c r="C1125" i="292"/>
  <c r="C1124" i="292"/>
  <c r="C1123" i="292"/>
  <c r="C1122" i="292"/>
  <c r="C1121" i="292"/>
  <c r="C1120" i="292"/>
  <c r="C1119" i="292"/>
  <c r="C1118" i="292"/>
  <c r="C1117" i="292"/>
  <c r="C1116" i="292"/>
  <c r="C1115" i="292"/>
  <c r="C1114" i="292"/>
  <c r="C1113" i="292"/>
  <c r="C1112" i="292"/>
  <c r="C1111" i="292"/>
  <c r="C1110" i="292"/>
  <c r="C1109" i="292"/>
  <c r="C1108" i="292"/>
  <c r="C1107" i="292"/>
  <c r="C1106" i="292"/>
  <c r="C1105" i="292"/>
  <c r="C1104" i="292"/>
  <c r="C1103" i="292"/>
  <c r="C1102" i="292"/>
  <c r="C1101" i="292"/>
  <c r="C1100" i="292"/>
  <c r="C1099" i="292"/>
  <c r="C1098" i="292"/>
  <c r="C1097" i="292"/>
  <c r="C1096" i="292"/>
  <c r="C1095" i="292"/>
  <c r="C1094" i="292"/>
  <c r="C1093" i="292"/>
  <c r="C1092" i="292"/>
  <c r="C1091" i="292"/>
  <c r="C1090" i="292"/>
  <c r="C1089" i="292"/>
  <c r="C1088" i="292"/>
  <c r="C1087" i="292"/>
  <c r="C1086" i="292"/>
  <c r="C1085" i="292"/>
  <c r="C1084" i="292"/>
  <c r="C1083" i="292"/>
  <c r="C1082" i="292"/>
  <c r="C1081" i="292"/>
  <c r="C1080" i="292"/>
  <c r="C1079" i="292"/>
  <c r="C1078" i="292"/>
  <c r="C1077" i="292"/>
  <c r="C1076" i="292"/>
  <c r="C1075" i="292"/>
  <c r="C1074" i="292"/>
  <c r="C1073" i="292"/>
  <c r="C1072" i="292"/>
  <c r="C1071" i="292"/>
  <c r="C1070" i="292"/>
  <c r="C1069" i="292"/>
  <c r="C1068" i="292"/>
  <c r="C1067" i="292"/>
  <c r="C1066" i="292"/>
  <c r="C1065" i="292"/>
  <c r="C1064" i="292"/>
  <c r="C1063" i="292"/>
  <c r="C1062" i="292"/>
  <c r="C1061" i="292"/>
  <c r="C1060" i="292"/>
  <c r="C1059" i="292"/>
  <c r="C1058" i="292"/>
  <c r="C1057" i="292"/>
  <c r="C1056" i="292"/>
  <c r="C1055" i="292"/>
  <c r="C1054" i="292"/>
  <c r="C1053" i="292"/>
  <c r="C1052" i="292"/>
  <c r="C1051" i="292"/>
  <c r="C1050" i="292"/>
  <c r="C1049" i="292"/>
  <c r="C1048" i="292"/>
  <c r="C1047" i="292"/>
  <c r="C1046" i="292"/>
  <c r="C1045" i="292"/>
  <c r="C1044" i="292"/>
  <c r="C1043" i="292"/>
  <c r="C1042" i="292"/>
  <c r="C1041" i="292"/>
  <c r="C1040" i="292"/>
  <c r="C1039" i="292"/>
  <c r="C1038" i="292"/>
  <c r="C1037" i="292"/>
  <c r="C1036" i="292"/>
  <c r="C1035" i="292"/>
  <c r="C1034" i="292"/>
  <c r="C1033" i="292"/>
  <c r="C1032" i="292"/>
  <c r="C1031" i="292"/>
  <c r="C1030" i="292"/>
  <c r="C1029" i="292"/>
  <c r="C1028" i="292"/>
  <c r="C1027" i="292"/>
  <c r="C1026" i="292"/>
  <c r="C1025" i="292"/>
  <c r="C1024" i="292"/>
  <c r="C1023" i="292"/>
  <c r="C1022" i="292"/>
  <c r="C1021" i="292"/>
  <c r="C1020" i="292"/>
  <c r="C1019" i="292"/>
  <c r="C1018" i="292"/>
  <c r="C1017" i="292"/>
  <c r="C1016" i="292"/>
  <c r="C1015" i="292"/>
  <c r="C1014" i="292"/>
  <c r="C1013" i="292"/>
  <c r="C1012" i="292"/>
  <c r="C1011" i="292"/>
  <c r="C1010" i="292"/>
  <c r="C1009" i="292"/>
  <c r="C1008" i="292"/>
  <c r="C1007" i="292"/>
  <c r="C1006" i="292"/>
  <c r="C1005" i="292"/>
  <c r="C1004" i="292"/>
  <c r="C1003" i="292"/>
  <c r="C1002" i="292"/>
  <c r="C1001" i="292"/>
  <c r="C1000" i="292"/>
  <c r="C999" i="292"/>
  <c r="C998" i="292"/>
  <c r="C997" i="292"/>
  <c r="C996" i="292"/>
  <c r="C995" i="292"/>
  <c r="C994" i="292"/>
  <c r="C993" i="292"/>
  <c r="C992" i="292"/>
  <c r="C991" i="292"/>
  <c r="C990" i="292"/>
  <c r="C989" i="292"/>
  <c r="C988" i="292"/>
  <c r="C987" i="292"/>
  <c r="C986" i="292"/>
  <c r="C985" i="292"/>
  <c r="C984" i="292"/>
  <c r="C983" i="292"/>
  <c r="C982" i="292"/>
  <c r="C981" i="292"/>
  <c r="C980" i="292"/>
  <c r="C979" i="292"/>
  <c r="C978" i="292"/>
  <c r="C977" i="292"/>
  <c r="C976" i="292"/>
  <c r="C975" i="292"/>
  <c r="C974" i="292"/>
  <c r="C973" i="292"/>
  <c r="C972" i="292"/>
  <c r="C971" i="292"/>
  <c r="C970" i="292"/>
  <c r="C969" i="292"/>
  <c r="C968" i="292"/>
  <c r="C967" i="292"/>
  <c r="C966" i="292"/>
  <c r="C965" i="292"/>
  <c r="C964" i="292"/>
  <c r="C963" i="292"/>
  <c r="C962" i="292"/>
  <c r="C961" i="292"/>
  <c r="C960" i="292"/>
  <c r="C959" i="292"/>
  <c r="C958" i="292"/>
  <c r="C957" i="292"/>
  <c r="C956" i="292"/>
  <c r="C955" i="292"/>
  <c r="C954" i="292"/>
  <c r="C953" i="292"/>
  <c r="C952" i="292"/>
  <c r="C951" i="292"/>
  <c r="C950" i="292"/>
  <c r="C949" i="292"/>
  <c r="C948" i="292"/>
  <c r="C947" i="292"/>
  <c r="C946" i="292"/>
  <c r="C945" i="292"/>
  <c r="C944" i="292"/>
  <c r="C943" i="292"/>
  <c r="C942" i="292"/>
  <c r="C941" i="292"/>
  <c r="C940" i="292"/>
  <c r="C939" i="292"/>
  <c r="C938" i="292"/>
  <c r="C937" i="292"/>
  <c r="C936" i="292"/>
  <c r="C935" i="292"/>
  <c r="C934" i="292"/>
  <c r="C933" i="292"/>
  <c r="C932" i="292"/>
  <c r="C931" i="292"/>
  <c r="C930" i="292"/>
  <c r="C929" i="292"/>
  <c r="C928" i="292"/>
  <c r="C927" i="292"/>
  <c r="C926" i="292"/>
  <c r="C925" i="292"/>
  <c r="C924" i="292"/>
  <c r="C923" i="292"/>
  <c r="C922" i="292"/>
  <c r="C921" i="292"/>
  <c r="C920" i="292"/>
  <c r="C919" i="292"/>
  <c r="C918" i="292"/>
  <c r="C917" i="292"/>
  <c r="C916" i="292"/>
  <c r="C915" i="292"/>
  <c r="C914" i="292"/>
  <c r="C913" i="292"/>
  <c r="C912" i="292"/>
  <c r="C911" i="292"/>
  <c r="C910" i="292"/>
  <c r="C909" i="292"/>
  <c r="C908" i="292"/>
  <c r="C907" i="292"/>
  <c r="C906" i="292"/>
  <c r="C905" i="292"/>
  <c r="C904" i="292"/>
  <c r="C903" i="292"/>
  <c r="C902" i="292"/>
  <c r="C901" i="292"/>
  <c r="C900" i="292"/>
  <c r="C899" i="292"/>
  <c r="C898" i="292"/>
  <c r="C897" i="292"/>
  <c r="C896" i="292"/>
  <c r="C895" i="292"/>
  <c r="C894" i="292"/>
  <c r="C893" i="292"/>
  <c r="C892" i="292"/>
  <c r="C891" i="292"/>
  <c r="C890" i="292"/>
  <c r="C889" i="292"/>
  <c r="C888" i="292"/>
  <c r="C887" i="292"/>
  <c r="C886" i="292"/>
  <c r="C885" i="292"/>
  <c r="C884" i="292"/>
  <c r="C883" i="292"/>
  <c r="C882" i="292"/>
  <c r="C881" i="292"/>
  <c r="C880" i="292"/>
  <c r="C879" i="292"/>
  <c r="C878" i="292"/>
  <c r="C877" i="292"/>
  <c r="C876" i="292"/>
  <c r="C875" i="292"/>
  <c r="C874" i="292"/>
  <c r="C873" i="292"/>
  <c r="C872" i="292"/>
  <c r="C871" i="292"/>
  <c r="C870" i="292"/>
  <c r="C869" i="292"/>
  <c r="C868" i="292"/>
  <c r="C867" i="292"/>
  <c r="C866" i="292"/>
  <c r="C865" i="292"/>
  <c r="C864" i="292"/>
  <c r="C863" i="292"/>
  <c r="C862" i="292"/>
  <c r="C861" i="292"/>
  <c r="C860" i="292"/>
  <c r="C859" i="292"/>
  <c r="C858" i="292"/>
  <c r="C857" i="292"/>
  <c r="C856" i="292"/>
  <c r="C855" i="292"/>
  <c r="C854" i="292"/>
  <c r="C853" i="292"/>
  <c r="C852" i="292"/>
  <c r="C851" i="292"/>
  <c r="C850" i="292"/>
  <c r="C849" i="292"/>
  <c r="C848" i="292"/>
  <c r="C847" i="292"/>
  <c r="C846" i="292"/>
  <c r="C845" i="292"/>
  <c r="C844" i="292"/>
  <c r="C843" i="292"/>
  <c r="C842" i="292"/>
  <c r="C841" i="292"/>
  <c r="C840" i="292"/>
  <c r="C839" i="292"/>
  <c r="C838" i="292"/>
  <c r="C837" i="292"/>
  <c r="C836" i="292"/>
  <c r="C835" i="292"/>
  <c r="C834" i="292"/>
  <c r="C833" i="292"/>
  <c r="C832" i="292"/>
  <c r="C831" i="292"/>
  <c r="C830" i="292"/>
  <c r="C829" i="292"/>
  <c r="C828" i="292"/>
  <c r="C827" i="292"/>
  <c r="C826" i="292"/>
  <c r="C825" i="292"/>
  <c r="C824" i="292"/>
  <c r="C823" i="292"/>
  <c r="C822" i="292"/>
  <c r="C821" i="292"/>
  <c r="C820" i="292"/>
  <c r="C819" i="292"/>
  <c r="C818" i="292"/>
  <c r="C817" i="292"/>
  <c r="C816" i="292"/>
  <c r="C815" i="292"/>
  <c r="C814" i="292"/>
  <c r="C813" i="292"/>
  <c r="C812" i="292"/>
  <c r="C811" i="292"/>
  <c r="C810" i="292"/>
  <c r="C809" i="292"/>
  <c r="C808" i="292"/>
  <c r="C807" i="292"/>
  <c r="C806" i="292"/>
  <c r="C805" i="292"/>
  <c r="C804" i="292"/>
  <c r="C803" i="292"/>
  <c r="C802" i="292"/>
  <c r="C801" i="292"/>
  <c r="C800" i="292"/>
  <c r="C799" i="292"/>
  <c r="C798" i="292"/>
  <c r="C797" i="292"/>
  <c r="C796" i="292"/>
  <c r="C795" i="292"/>
  <c r="C794" i="292"/>
  <c r="C793" i="292"/>
  <c r="C792" i="292"/>
  <c r="C791" i="292"/>
  <c r="C790" i="292"/>
  <c r="C789" i="292"/>
  <c r="C788" i="292"/>
  <c r="C787" i="292"/>
  <c r="C786" i="292"/>
  <c r="C785" i="292"/>
  <c r="C784" i="292"/>
  <c r="C783" i="292"/>
  <c r="C782" i="292"/>
  <c r="C781" i="292"/>
  <c r="C780" i="292"/>
  <c r="C779" i="292"/>
  <c r="C778" i="292"/>
  <c r="C777" i="292"/>
  <c r="C776" i="292"/>
  <c r="C775" i="292"/>
  <c r="C774" i="292"/>
  <c r="C773" i="292"/>
  <c r="C772" i="292"/>
  <c r="C771" i="292"/>
  <c r="C770" i="292"/>
  <c r="C769" i="292"/>
  <c r="C768" i="292"/>
  <c r="C767" i="292"/>
  <c r="C766" i="292"/>
  <c r="C765" i="292"/>
  <c r="C764" i="292"/>
  <c r="C763" i="292"/>
  <c r="C762" i="292"/>
  <c r="C761" i="292"/>
  <c r="C760" i="292"/>
  <c r="C759" i="292"/>
  <c r="C758" i="292"/>
  <c r="C757" i="292"/>
  <c r="C756" i="292"/>
  <c r="C755" i="292"/>
  <c r="C754" i="292"/>
  <c r="C753" i="292"/>
  <c r="C752" i="292"/>
  <c r="C751" i="292"/>
  <c r="C750" i="292"/>
  <c r="C749" i="292"/>
  <c r="C748" i="292"/>
  <c r="C747" i="292"/>
  <c r="C746" i="292"/>
  <c r="C745" i="292"/>
  <c r="C744" i="292"/>
  <c r="C743" i="292"/>
  <c r="C742" i="292"/>
  <c r="C741" i="292"/>
  <c r="C740" i="292"/>
  <c r="C739" i="292"/>
  <c r="C738" i="292"/>
  <c r="C737" i="292"/>
  <c r="C736" i="292"/>
  <c r="C735" i="292"/>
  <c r="C734" i="292"/>
  <c r="C733" i="292"/>
  <c r="C732" i="292"/>
  <c r="C731" i="292"/>
  <c r="C730" i="292"/>
  <c r="C729" i="292"/>
  <c r="C728" i="292"/>
  <c r="C727" i="292"/>
  <c r="C726" i="292"/>
  <c r="C725" i="292"/>
  <c r="C724" i="292"/>
  <c r="C723" i="292"/>
  <c r="C722" i="292"/>
  <c r="C721" i="292"/>
  <c r="C720" i="292"/>
  <c r="C719" i="292"/>
  <c r="C718" i="292"/>
  <c r="C717" i="292"/>
  <c r="C716" i="292"/>
  <c r="C715" i="292"/>
  <c r="C714" i="292"/>
  <c r="C713" i="292"/>
  <c r="C712" i="292"/>
  <c r="C711" i="292"/>
  <c r="C710" i="292"/>
  <c r="C709" i="292"/>
  <c r="C708" i="292"/>
  <c r="C707" i="292"/>
  <c r="C706" i="292"/>
  <c r="C705" i="292"/>
  <c r="C704" i="292"/>
  <c r="C703" i="292"/>
  <c r="C702" i="292"/>
  <c r="C701" i="292"/>
  <c r="C700" i="292"/>
  <c r="C699" i="292"/>
  <c r="C698" i="292"/>
  <c r="C697" i="292"/>
  <c r="C696" i="292"/>
  <c r="C695" i="292"/>
  <c r="C694" i="292"/>
  <c r="C693" i="292"/>
  <c r="C692" i="292"/>
  <c r="C691" i="292"/>
  <c r="C690" i="292"/>
  <c r="C689" i="292"/>
  <c r="C688" i="292"/>
  <c r="C687" i="292"/>
  <c r="C686" i="292"/>
  <c r="C685" i="292"/>
  <c r="C684" i="292"/>
  <c r="C683" i="292"/>
  <c r="C682" i="292"/>
  <c r="C681" i="292"/>
  <c r="C680" i="292"/>
  <c r="C679" i="292"/>
  <c r="C678" i="292"/>
  <c r="C677" i="292"/>
  <c r="C676" i="292"/>
  <c r="C675" i="292"/>
  <c r="C674" i="292"/>
  <c r="C673" i="292"/>
  <c r="C672" i="292"/>
  <c r="C671" i="292"/>
  <c r="C670" i="292"/>
  <c r="C669" i="292"/>
  <c r="C668" i="292"/>
  <c r="C667" i="292"/>
  <c r="C666" i="292"/>
  <c r="C665" i="292"/>
  <c r="C664" i="292"/>
  <c r="C663" i="292"/>
  <c r="C662" i="292"/>
  <c r="C661" i="292"/>
  <c r="C660" i="292"/>
  <c r="C659" i="292"/>
  <c r="C658" i="292"/>
  <c r="C657" i="292"/>
  <c r="C656" i="292"/>
  <c r="C655" i="292"/>
  <c r="C654" i="292"/>
  <c r="C653" i="292"/>
  <c r="C652" i="292"/>
  <c r="C651" i="292"/>
  <c r="C650" i="292"/>
  <c r="C649" i="292"/>
  <c r="C648" i="292"/>
  <c r="C647" i="292"/>
  <c r="C646" i="292"/>
  <c r="C645" i="292"/>
  <c r="C644" i="292"/>
  <c r="C643" i="292"/>
  <c r="C642" i="292"/>
  <c r="C641" i="292"/>
  <c r="C640" i="292"/>
  <c r="C639" i="292"/>
  <c r="C638" i="292"/>
  <c r="C637" i="292"/>
  <c r="C636" i="292"/>
  <c r="C635" i="292"/>
  <c r="C634" i="292"/>
  <c r="C633" i="292"/>
  <c r="C632" i="292"/>
  <c r="C631" i="292"/>
  <c r="C630" i="292"/>
  <c r="C629" i="292"/>
  <c r="C628" i="292"/>
  <c r="C627" i="292"/>
  <c r="C626" i="292"/>
  <c r="C625" i="292"/>
  <c r="C624" i="292"/>
  <c r="C623" i="292"/>
  <c r="C622" i="292"/>
  <c r="C621" i="292"/>
  <c r="C620" i="292"/>
  <c r="C619" i="292"/>
  <c r="C618" i="292"/>
  <c r="C617" i="292"/>
  <c r="C616" i="292"/>
  <c r="C615" i="292"/>
  <c r="C614" i="292"/>
  <c r="C613" i="292"/>
  <c r="C612" i="292"/>
  <c r="C611" i="292"/>
  <c r="C610" i="292"/>
  <c r="C609" i="292"/>
  <c r="C608" i="292"/>
  <c r="C607" i="292"/>
  <c r="C606" i="292"/>
  <c r="C605" i="292"/>
  <c r="C604" i="292"/>
  <c r="C603" i="292"/>
  <c r="C602" i="292"/>
  <c r="C601" i="292"/>
  <c r="C600" i="292"/>
  <c r="C599" i="292"/>
  <c r="C598" i="292"/>
  <c r="C597" i="292"/>
  <c r="C596" i="292"/>
  <c r="C595" i="292"/>
  <c r="C594" i="292"/>
  <c r="C593" i="292"/>
  <c r="C592" i="292"/>
  <c r="C591" i="292"/>
  <c r="C590" i="292"/>
  <c r="C589" i="292"/>
  <c r="C588" i="292"/>
  <c r="C587" i="292"/>
  <c r="C586" i="292"/>
  <c r="C585" i="292"/>
  <c r="C584" i="292"/>
  <c r="C583" i="292"/>
  <c r="C582" i="292"/>
  <c r="C581" i="292"/>
  <c r="C580" i="292"/>
  <c r="C579" i="292"/>
  <c r="C578" i="292"/>
  <c r="C577" i="292"/>
  <c r="C576" i="292"/>
  <c r="C575" i="292"/>
  <c r="C574" i="292"/>
  <c r="C573" i="292"/>
  <c r="C572" i="292"/>
  <c r="C571" i="292"/>
  <c r="C570" i="292"/>
  <c r="C569" i="292"/>
  <c r="C568" i="292"/>
  <c r="C567" i="292"/>
  <c r="C566" i="292"/>
  <c r="C565" i="292"/>
  <c r="C564" i="292"/>
  <c r="C563" i="292"/>
  <c r="C562" i="292"/>
  <c r="C561" i="292"/>
  <c r="C560" i="292"/>
  <c r="C559" i="292"/>
  <c r="C558" i="292"/>
  <c r="C557" i="292"/>
  <c r="C556" i="292"/>
  <c r="C555" i="292"/>
  <c r="C554" i="292"/>
  <c r="C553" i="292"/>
  <c r="C552" i="292"/>
  <c r="C551" i="292"/>
  <c r="C550" i="292"/>
  <c r="C549" i="292"/>
  <c r="C548" i="292"/>
  <c r="C547" i="292"/>
  <c r="C546" i="292"/>
  <c r="C545" i="292"/>
  <c r="C544" i="292"/>
  <c r="C543" i="292"/>
  <c r="C542" i="292"/>
  <c r="C541" i="292"/>
  <c r="C540" i="292"/>
  <c r="C539" i="292"/>
  <c r="C538" i="292"/>
  <c r="C537" i="292"/>
  <c r="C536" i="292"/>
  <c r="C535" i="292"/>
  <c r="C534" i="292"/>
  <c r="C533" i="292"/>
  <c r="C532" i="292"/>
  <c r="C531" i="292"/>
  <c r="C530" i="292"/>
  <c r="C529" i="292"/>
  <c r="C528" i="292"/>
  <c r="C527" i="292"/>
  <c r="C526" i="292"/>
  <c r="C525" i="292"/>
  <c r="C524" i="292"/>
  <c r="C523" i="292"/>
  <c r="C522" i="292"/>
  <c r="C521" i="292"/>
  <c r="C520" i="292"/>
  <c r="C519" i="292"/>
  <c r="C518" i="292"/>
  <c r="C517" i="292"/>
  <c r="C516" i="292"/>
  <c r="C515" i="292"/>
  <c r="C514" i="292"/>
  <c r="C513" i="292"/>
  <c r="C512" i="292"/>
  <c r="C511" i="292"/>
  <c r="C510" i="292"/>
  <c r="C509" i="292"/>
  <c r="C508" i="292"/>
  <c r="C507" i="292"/>
  <c r="C506" i="292"/>
  <c r="C505" i="292"/>
  <c r="C504" i="292"/>
  <c r="C503" i="292"/>
  <c r="C502" i="292"/>
  <c r="C501" i="292"/>
  <c r="C500" i="292"/>
  <c r="C499" i="292"/>
  <c r="C498" i="292"/>
  <c r="C497" i="292"/>
  <c r="C496" i="292"/>
  <c r="C495" i="292"/>
  <c r="C494" i="292"/>
  <c r="C493" i="292"/>
  <c r="C492" i="292"/>
  <c r="C491" i="292"/>
  <c r="C490" i="292"/>
  <c r="C489" i="292"/>
  <c r="C488" i="292"/>
  <c r="C487" i="292"/>
  <c r="C486" i="292"/>
  <c r="C485" i="292"/>
  <c r="C484" i="292"/>
  <c r="C483" i="292"/>
  <c r="C482" i="292"/>
  <c r="C481" i="292"/>
  <c r="C480" i="292"/>
  <c r="C479" i="292"/>
  <c r="C478" i="292"/>
  <c r="C477" i="292"/>
  <c r="C476" i="292"/>
  <c r="C475" i="292"/>
  <c r="C474" i="292"/>
  <c r="C473" i="292"/>
  <c r="C472" i="292"/>
  <c r="C471" i="292"/>
  <c r="C470" i="292"/>
  <c r="C469" i="292"/>
  <c r="C468" i="292"/>
  <c r="C467" i="292"/>
  <c r="C466" i="292"/>
  <c r="C465" i="292"/>
  <c r="C464" i="292"/>
  <c r="C463" i="292"/>
  <c r="C462" i="292"/>
  <c r="C461" i="292"/>
  <c r="C460" i="292"/>
  <c r="C459" i="292"/>
  <c r="C458" i="292"/>
  <c r="C457" i="292"/>
  <c r="C456" i="292"/>
  <c r="C455" i="292"/>
  <c r="C454" i="292"/>
  <c r="C453" i="292"/>
  <c r="C452" i="292"/>
  <c r="C451" i="292"/>
  <c r="C450" i="292"/>
  <c r="C449" i="292"/>
  <c r="C448" i="292"/>
  <c r="C447" i="292"/>
  <c r="C446" i="292"/>
  <c r="C445" i="292"/>
  <c r="C444" i="292"/>
  <c r="C443" i="292"/>
  <c r="C442" i="292"/>
  <c r="C441" i="292"/>
  <c r="C440" i="292"/>
  <c r="C439" i="292"/>
  <c r="C438" i="292"/>
  <c r="C437" i="292"/>
  <c r="C436" i="292"/>
  <c r="C435" i="292"/>
  <c r="C434" i="292"/>
  <c r="C433" i="292"/>
  <c r="C432" i="292"/>
  <c r="C431" i="292"/>
  <c r="C430" i="292"/>
  <c r="C429" i="292"/>
  <c r="C428" i="292"/>
  <c r="C427" i="292"/>
  <c r="C426" i="292"/>
  <c r="C425" i="292"/>
  <c r="C424" i="292"/>
  <c r="C423" i="292"/>
  <c r="C422" i="292"/>
  <c r="C421" i="292"/>
  <c r="C420" i="292"/>
  <c r="C419" i="292"/>
  <c r="C418" i="292"/>
  <c r="C417" i="292"/>
  <c r="C416" i="292"/>
  <c r="C415" i="292"/>
  <c r="C414" i="292"/>
  <c r="C413" i="292"/>
  <c r="C412" i="292"/>
  <c r="C411" i="292"/>
  <c r="C410" i="292"/>
  <c r="C409" i="292"/>
  <c r="C408" i="292"/>
  <c r="C407" i="292"/>
  <c r="C406" i="292"/>
  <c r="C405" i="292"/>
  <c r="C404" i="292"/>
  <c r="C403" i="292"/>
  <c r="C402" i="292"/>
  <c r="C401" i="292"/>
  <c r="C400" i="292"/>
  <c r="C399" i="292"/>
  <c r="C398" i="292"/>
  <c r="C397" i="292"/>
  <c r="C396" i="292"/>
  <c r="C395" i="292"/>
  <c r="C394" i="292"/>
  <c r="C393" i="292"/>
  <c r="C392" i="292"/>
  <c r="C391" i="292"/>
  <c r="C390" i="292"/>
  <c r="C389" i="292"/>
  <c r="C388" i="292"/>
  <c r="C387" i="292"/>
  <c r="C386" i="292"/>
  <c r="C385" i="292"/>
  <c r="C384" i="292"/>
  <c r="C383" i="292"/>
  <c r="C382" i="292"/>
  <c r="C381" i="292"/>
  <c r="C380" i="292"/>
  <c r="C379" i="292"/>
  <c r="C378" i="292"/>
  <c r="C377" i="292"/>
  <c r="C376" i="292"/>
  <c r="C375" i="292"/>
  <c r="C374" i="292"/>
  <c r="C373" i="292"/>
  <c r="C372" i="292"/>
  <c r="C371" i="292"/>
  <c r="C370" i="292"/>
  <c r="C369" i="292"/>
  <c r="C368" i="292"/>
  <c r="C367" i="292"/>
  <c r="C366" i="292"/>
  <c r="C365" i="292"/>
  <c r="C364" i="292"/>
  <c r="C363" i="292"/>
  <c r="C362" i="292"/>
  <c r="C361" i="292"/>
  <c r="C360" i="292"/>
  <c r="C359" i="292"/>
  <c r="C358" i="292"/>
  <c r="C357" i="292"/>
  <c r="C356" i="292"/>
  <c r="C355" i="292"/>
  <c r="C354" i="292"/>
  <c r="C353" i="292"/>
  <c r="C352" i="292"/>
  <c r="C351" i="292"/>
  <c r="C350" i="292"/>
  <c r="C349" i="292"/>
  <c r="C348" i="292"/>
  <c r="C347" i="292"/>
  <c r="C346" i="292"/>
  <c r="C345" i="292"/>
  <c r="C344" i="292"/>
  <c r="C343" i="292"/>
  <c r="C342" i="292"/>
  <c r="C341" i="292"/>
  <c r="C340" i="292"/>
  <c r="C339" i="292"/>
  <c r="C338" i="292"/>
  <c r="C337" i="292"/>
  <c r="C336" i="292"/>
  <c r="C335" i="292"/>
  <c r="C334" i="292"/>
  <c r="C333" i="292"/>
  <c r="C332" i="292"/>
  <c r="C331" i="292"/>
  <c r="C330" i="292"/>
  <c r="C329" i="292"/>
  <c r="C328" i="292"/>
  <c r="C327" i="292"/>
  <c r="C326" i="292"/>
  <c r="C325" i="292"/>
  <c r="C324" i="292"/>
  <c r="C323" i="292"/>
  <c r="C322" i="292"/>
  <c r="C321" i="292"/>
  <c r="C320" i="292"/>
  <c r="C319" i="292"/>
  <c r="C318" i="292"/>
  <c r="C317" i="292"/>
  <c r="C316" i="292"/>
  <c r="C315" i="292"/>
  <c r="C314" i="292"/>
  <c r="C313" i="292"/>
  <c r="C312" i="292"/>
  <c r="C311" i="292"/>
  <c r="C310" i="292"/>
  <c r="C309" i="292"/>
  <c r="C308" i="292"/>
  <c r="C307" i="292"/>
  <c r="C306" i="292"/>
  <c r="C305" i="292"/>
  <c r="C304" i="292"/>
  <c r="C303" i="292"/>
  <c r="C302" i="292"/>
  <c r="C301" i="292"/>
  <c r="C300" i="292"/>
  <c r="C299" i="292"/>
  <c r="C298" i="292"/>
  <c r="C297" i="292"/>
  <c r="C296" i="292"/>
  <c r="C295" i="292"/>
  <c r="C294" i="292"/>
  <c r="C293" i="292"/>
  <c r="C292" i="292"/>
  <c r="C291" i="292"/>
  <c r="C290" i="292"/>
  <c r="C289" i="292"/>
  <c r="C288" i="292"/>
  <c r="C287" i="292"/>
  <c r="C286" i="292"/>
  <c r="C285" i="292"/>
  <c r="C284" i="292"/>
  <c r="C283" i="292"/>
  <c r="C282" i="292"/>
  <c r="C281" i="292"/>
  <c r="C280" i="292"/>
  <c r="C279" i="292"/>
  <c r="C278" i="292"/>
  <c r="C277" i="292"/>
  <c r="C276" i="292"/>
  <c r="C275" i="292"/>
  <c r="C274" i="292"/>
  <c r="C273" i="292"/>
  <c r="C272" i="292"/>
  <c r="C271" i="292"/>
  <c r="C270" i="292"/>
  <c r="C269" i="292"/>
  <c r="C268" i="292"/>
  <c r="C267" i="292"/>
  <c r="C266" i="292"/>
  <c r="C265" i="292"/>
  <c r="C264" i="292"/>
  <c r="C263" i="292"/>
  <c r="C262" i="292"/>
  <c r="C261" i="292"/>
  <c r="C260" i="292"/>
  <c r="C259" i="292"/>
  <c r="C258" i="292"/>
  <c r="C257" i="292"/>
  <c r="C256" i="292"/>
  <c r="C255" i="292"/>
  <c r="C254" i="292"/>
  <c r="C253" i="292"/>
  <c r="C252" i="292"/>
  <c r="C251" i="292"/>
  <c r="C250" i="292"/>
  <c r="C249" i="292"/>
  <c r="C248" i="292"/>
  <c r="C247" i="292"/>
  <c r="C246" i="292"/>
  <c r="C245" i="292"/>
  <c r="C244" i="292"/>
  <c r="C243" i="292"/>
  <c r="C242" i="292"/>
  <c r="C241" i="292"/>
  <c r="C240" i="292"/>
  <c r="C239" i="292"/>
  <c r="C238" i="292"/>
  <c r="C237" i="292"/>
  <c r="C236" i="292"/>
  <c r="C235" i="292"/>
  <c r="C234" i="292"/>
  <c r="C233" i="292"/>
  <c r="C232" i="292"/>
  <c r="C231" i="292"/>
  <c r="C230" i="292"/>
  <c r="C229" i="292"/>
  <c r="C228" i="292"/>
  <c r="C227" i="292"/>
  <c r="C226" i="292"/>
  <c r="C225" i="292"/>
  <c r="C224" i="292"/>
  <c r="C223" i="292"/>
  <c r="C222" i="292"/>
  <c r="C221" i="292"/>
  <c r="C220" i="292"/>
  <c r="C219" i="292"/>
  <c r="C218" i="292"/>
  <c r="C217" i="292"/>
  <c r="C216" i="292"/>
  <c r="C215" i="292"/>
  <c r="C214" i="292"/>
  <c r="C213" i="292"/>
  <c r="C212" i="292"/>
  <c r="C211" i="292"/>
  <c r="C210" i="292"/>
  <c r="C209" i="292"/>
  <c r="C208" i="292"/>
  <c r="C207" i="292"/>
  <c r="C206" i="292"/>
  <c r="C205" i="292"/>
  <c r="C204" i="292"/>
  <c r="C203" i="292"/>
  <c r="C202" i="292"/>
  <c r="C201" i="292"/>
  <c r="C200" i="292"/>
  <c r="C199" i="292"/>
  <c r="C198" i="292"/>
  <c r="C197" i="292"/>
  <c r="C196" i="292"/>
  <c r="C195" i="292"/>
  <c r="C194" i="292"/>
  <c r="C193" i="292"/>
  <c r="C192" i="292"/>
  <c r="C191" i="292"/>
  <c r="C190" i="292"/>
  <c r="C189" i="292"/>
  <c r="C188" i="292"/>
  <c r="C187" i="292"/>
  <c r="C186" i="292"/>
  <c r="C185" i="292"/>
  <c r="C184" i="292"/>
  <c r="C183" i="292"/>
  <c r="C182" i="292"/>
  <c r="C181" i="292"/>
  <c r="C180" i="292"/>
  <c r="C179" i="292"/>
  <c r="C178" i="292"/>
  <c r="C177" i="292"/>
  <c r="C176" i="292"/>
  <c r="C175" i="292"/>
  <c r="C174" i="292"/>
  <c r="C173" i="292"/>
  <c r="C172" i="292"/>
  <c r="C171" i="292"/>
  <c r="C170" i="292"/>
  <c r="C169" i="292"/>
  <c r="C168" i="292"/>
  <c r="C167" i="292"/>
  <c r="C166" i="292"/>
  <c r="C165" i="292"/>
  <c r="C164" i="292"/>
  <c r="C163" i="292"/>
  <c r="C162" i="292"/>
  <c r="C161" i="292"/>
  <c r="C160" i="292"/>
  <c r="C159" i="292"/>
  <c r="C158" i="292"/>
  <c r="C157" i="292"/>
  <c r="C156" i="292"/>
  <c r="C155" i="292"/>
  <c r="C154" i="292"/>
  <c r="C153" i="292"/>
  <c r="C152" i="292"/>
  <c r="C151" i="292"/>
  <c r="C150" i="292"/>
  <c r="C149" i="292"/>
  <c r="C148" i="292"/>
  <c r="C147" i="292"/>
  <c r="C146" i="292"/>
  <c r="C145" i="292"/>
  <c r="C144" i="292"/>
  <c r="C143" i="292"/>
  <c r="C142" i="292"/>
  <c r="C141" i="292"/>
  <c r="C140" i="292"/>
  <c r="C139" i="292"/>
  <c r="C138" i="292"/>
  <c r="C137" i="292"/>
  <c r="C136" i="292"/>
  <c r="C135" i="292"/>
  <c r="C134" i="292"/>
  <c r="C133" i="292"/>
  <c r="C132" i="292"/>
  <c r="C131" i="292"/>
  <c r="C130" i="292"/>
  <c r="C129" i="292"/>
  <c r="C128" i="292"/>
  <c r="C127" i="292"/>
  <c r="C126" i="292"/>
  <c r="C125" i="292"/>
  <c r="C124" i="292"/>
  <c r="C123" i="292"/>
  <c r="C122" i="292"/>
  <c r="C121" i="292"/>
  <c r="C120" i="292"/>
  <c r="C119" i="292"/>
  <c r="C118" i="292"/>
  <c r="C117" i="292"/>
  <c r="C116" i="292"/>
  <c r="C115" i="292"/>
  <c r="C114" i="292"/>
  <c r="C113" i="292"/>
  <c r="C112" i="292"/>
  <c r="C111" i="292"/>
  <c r="C110" i="292"/>
  <c r="C109" i="292"/>
  <c r="C108" i="292"/>
  <c r="C107" i="292"/>
  <c r="C106" i="292"/>
  <c r="C105" i="292"/>
  <c r="C104" i="292"/>
  <c r="C103" i="292"/>
  <c r="C102" i="292"/>
  <c r="C101" i="292"/>
  <c r="C100" i="292"/>
  <c r="C99" i="292"/>
  <c r="C98" i="292"/>
  <c r="C97" i="292"/>
  <c r="C96" i="292"/>
  <c r="C95" i="292"/>
  <c r="C94" i="292"/>
  <c r="C93" i="292"/>
  <c r="C92" i="292"/>
  <c r="C91" i="292"/>
  <c r="C90" i="292"/>
  <c r="C89" i="292"/>
  <c r="C88" i="292"/>
  <c r="C87" i="292"/>
  <c r="C86" i="292"/>
  <c r="C85" i="292"/>
  <c r="C84" i="292"/>
  <c r="C83" i="292"/>
  <c r="C82" i="292"/>
  <c r="C81" i="292"/>
  <c r="C80" i="292"/>
  <c r="C79" i="292"/>
  <c r="C78" i="292"/>
  <c r="C77" i="292"/>
  <c r="C76" i="292"/>
  <c r="C75" i="292"/>
  <c r="C74" i="292"/>
  <c r="C73" i="292"/>
  <c r="C72" i="292"/>
  <c r="C71" i="292"/>
  <c r="C70" i="292"/>
  <c r="C69" i="292"/>
  <c r="C68" i="292"/>
  <c r="C67" i="292"/>
  <c r="C66" i="292"/>
  <c r="C65" i="292"/>
  <c r="C64" i="292"/>
  <c r="C63" i="292"/>
  <c r="C62" i="292"/>
  <c r="C61" i="292"/>
  <c r="C60" i="292"/>
  <c r="C59" i="292"/>
  <c r="C58" i="292"/>
  <c r="C57" i="292"/>
  <c r="C56" i="292"/>
  <c r="C55" i="292"/>
  <c r="C54" i="292"/>
  <c r="C25" i="292"/>
  <c r="C24" i="292"/>
  <c r="M9" i="234" l="1"/>
  <c r="M8" i="234"/>
  <c r="M7" i="234"/>
  <c r="M6" i="234"/>
  <c r="M10" i="234"/>
  <c r="M11" i="234"/>
  <c r="M12" i="234"/>
  <c r="M13" i="234"/>
  <c r="M14" i="234"/>
  <c r="M15" i="234"/>
  <c r="M16" i="234"/>
  <c r="M17" i="234"/>
  <c r="M18" i="234"/>
  <c r="M19" i="234"/>
  <c r="M20" i="234"/>
  <c r="M21" i="234"/>
  <c r="M22" i="234"/>
  <c r="M23" i="234"/>
  <c r="M24" i="234"/>
  <c r="M25" i="234"/>
  <c r="M26" i="234"/>
  <c r="M27" i="234"/>
  <c r="M28" i="234"/>
  <c r="G17" i="244" l="1"/>
  <c r="L17" i="244" s="1"/>
  <c r="G16" i="244"/>
  <c r="L16" i="244" s="1"/>
  <c r="G15" i="244"/>
  <c r="L15" i="244" s="1"/>
  <c r="G14" i="244"/>
  <c r="L14" i="244" s="1"/>
  <c r="G13" i="244"/>
  <c r="L13" i="244" s="1"/>
  <c r="G12" i="244"/>
  <c r="L12" i="244" s="1"/>
  <c r="G11" i="244"/>
  <c r="L11" i="244" s="1"/>
  <c r="G10" i="244"/>
  <c r="L10" i="244" s="1"/>
  <c r="G9" i="244"/>
  <c r="L9" i="244" s="1"/>
  <c r="G22" i="244"/>
  <c r="L22" i="244" s="1"/>
  <c r="G21" i="244"/>
  <c r="L21" i="244" s="1"/>
  <c r="G20" i="244"/>
  <c r="L20" i="244" s="1"/>
  <c r="G19" i="244"/>
  <c r="L19" i="244" s="1"/>
  <c r="G18" i="244"/>
  <c r="L18" i="244" s="1"/>
  <c r="E53" i="267" l="1"/>
  <c r="D53" i="267"/>
  <c r="C53" i="267"/>
  <c r="B53" i="267"/>
  <c r="F53" i="267" l="1"/>
  <c r="AS1" i="287" l="1"/>
  <c r="H43" i="193"/>
  <c r="H42" i="193"/>
  <c r="H41" i="193"/>
  <c r="H40" i="193"/>
  <c r="H39" i="193"/>
  <c r="H38" i="193"/>
  <c r="H43" i="220"/>
  <c r="H42" i="220"/>
  <c r="H41" i="220"/>
  <c r="H40" i="220"/>
  <c r="H39" i="220"/>
  <c r="H38" i="220"/>
  <c r="C185" i="267"/>
  <c r="F185" i="267" s="1"/>
  <c r="B185" i="267"/>
  <c r="C184" i="267"/>
  <c r="B184" i="267"/>
  <c r="D84" i="235" s="1"/>
  <c r="C183" i="267"/>
  <c r="B183" i="267"/>
  <c r="C9" i="235"/>
  <c r="C10" i="235"/>
  <c r="C11" i="235"/>
  <c r="C12" i="235"/>
  <c r="C13" i="235"/>
  <c r="B4" i="267"/>
  <c r="C17" i="235"/>
  <c r="C18" i="235"/>
  <c r="C19" i="235"/>
  <c r="B170" i="267"/>
  <c r="C76" i="235" s="1"/>
  <c r="B153" i="267"/>
  <c r="C69" i="235" s="1"/>
  <c r="B179" i="267"/>
  <c r="C79" i="235" s="1"/>
  <c r="B156" i="267"/>
  <c r="C72" i="235" s="1"/>
  <c r="B97" i="267"/>
  <c r="B98" i="267"/>
  <c r="B42" i="286"/>
  <c r="B152" i="267"/>
  <c r="B165" i="267"/>
  <c r="B166" i="267"/>
  <c r="B167" i="267"/>
  <c r="B164" i="267"/>
  <c r="B169" i="267"/>
  <c r="B168" i="267"/>
  <c r="B154" i="267"/>
  <c r="C70" i="235" s="1"/>
  <c r="D26" i="287" s="1"/>
  <c r="E26" i="287" s="1"/>
  <c r="C20" i="312"/>
  <c r="C7" i="312"/>
  <c r="A3" i="312"/>
  <c r="BF5" i="287"/>
  <c r="C26" i="287"/>
  <c r="BB5" i="287"/>
  <c r="BA5" i="287"/>
  <c r="I7" i="79"/>
  <c r="K7" i="79" s="1"/>
  <c r="H7" i="79"/>
  <c r="D7" i="79"/>
  <c r="D6" i="243"/>
  <c r="L6" i="243" s="1"/>
  <c r="D7" i="243"/>
  <c r="L7" i="243" s="1"/>
  <c r="G17" i="307"/>
  <c r="E17" i="307"/>
  <c r="K38" i="250"/>
  <c r="K39" i="250" s="1"/>
  <c r="AI5" i="287"/>
  <c r="N127" i="266"/>
  <c r="N126" i="266"/>
  <c r="N125" i="266"/>
  <c r="F17" i="247"/>
  <c r="E17" i="247"/>
  <c r="D153" i="289"/>
  <c r="E137" i="267"/>
  <c r="D137" i="267"/>
  <c r="C137" i="267"/>
  <c r="B137" i="267"/>
  <c r="C69" i="287"/>
  <c r="B64" i="286"/>
  <c r="C68" i="287"/>
  <c r="B63" i="286"/>
  <c r="C20" i="287"/>
  <c r="B18" i="286" s="1"/>
  <c r="C19" i="287"/>
  <c r="B17" i="286" s="1"/>
  <c r="E171" i="267"/>
  <c r="D171" i="267"/>
  <c r="C171" i="267"/>
  <c r="B171" i="267"/>
  <c r="C65" i="235" s="1"/>
  <c r="D10" i="267"/>
  <c r="D9" i="267"/>
  <c r="D8" i="267"/>
  <c r="D7" i="267"/>
  <c r="D6" i="267"/>
  <c r="D5" i="267"/>
  <c r="E98" i="266"/>
  <c r="D98" i="266"/>
  <c r="C98" i="266"/>
  <c r="B98" i="266"/>
  <c r="C60" i="287"/>
  <c r="B57" i="286" s="1"/>
  <c r="G12" i="293"/>
  <c r="F12" i="293"/>
  <c r="D12" i="293"/>
  <c r="B14" i="223" s="1"/>
  <c r="D8" i="70"/>
  <c r="C6" i="266"/>
  <c r="E36" i="266"/>
  <c r="D36" i="266"/>
  <c r="C36" i="266"/>
  <c r="D59" i="289" s="1"/>
  <c r="H6" i="287" s="1"/>
  <c r="B36" i="266"/>
  <c r="C139" i="143"/>
  <c r="D139" i="143"/>
  <c r="C140" i="143"/>
  <c r="I17" i="215"/>
  <c r="K17" i="215" s="1"/>
  <c r="I16" i="215"/>
  <c r="K16" i="215" s="1"/>
  <c r="I15" i="215"/>
  <c r="K15" i="215" s="1"/>
  <c r="I14" i="215"/>
  <c r="K14" i="215" s="1"/>
  <c r="I13" i="215"/>
  <c r="K13" i="215"/>
  <c r="I12" i="215"/>
  <c r="K12" i="215" s="1"/>
  <c r="I10" i="215"/>
  <c r="K10" i="215" s="1"/>
  <c r="I9" i="215"/>
  <c r="K9" i="215" s="1"/>
  <c r="I8" i="215"/>
  <c r="K8" i="215" s="1"/>
  <c r="I7" i="215"/>
  <c r="K7" i="215" s="1"/>
  <c r="R20" i="79"/>
  <c r="R19" i="79"/>
  <c r="D18" i="79"/>
  <c r="I18" i="79" s="1"/>
  <c r="D17" i="79"/>
  <c r="I17" i="79" s="1"/>
  <c r="H8" i="79"/>
  <c r="L378" i="252"/>
  <c r="D38" i="250"/>
  <c r="D39" i="250" s="1"/>
  <c r="E38" i="250"/>
  <c r="E39" i="250" s="1"/>
  <c r="F38" i="250"/>
  <c r="F39" i="250"/>
  <c r="G38" i="250"/>
  <c r="G39" i="250"/>
  <c r="H38" i="250"/>
  <c r="H39" i="250" s="1"/>
  <c r="L38" i="250"/>
  <c r="I7" i="223" s="1"/>
  <c r="C10" i="76"/>
  <c r="D28" i="266"/>
  <c r="C28" i="266"/>
  <c r="B28" i="266"/>
  <c r="R15" i="79"/>
  <c r="R14" i="79"/>
  <c r="D112" i="287"/>
  <c r="D111" i="287"/>
  <c r="B10" i="190"/>
  <c r="A3" i="190"/>
  <c r="H8" i="209"/>
  <c r="G8" i="209"/>
  <c r="B3" i="209"/>
  <c r="C20" i="277"/>
  <c r="C7" i="277"/>
  <c r="A3" i="277"/>
  <c r="D7" i="197"/>
  <c r="C7" i="197"/>
  <c r="A3" i="197"/>
  <c r="I22" i="294"/>
  <c r="B8" i="294"/>
  <c r="A8" i="294"/>
  <c r="H7" i="294"/>
  <c r="B7" i="294"/>
  <c r="A7" i="294"/>
  <c r="H6" i="294"/>
  <c r="B6" i="294"/>
  <c r="B9" i="294" s="1"/>
  <c r="A6" i="294"/>
  <c r="A3" i="294"/>
  <c r="H18" i="215"/>
  <c r="D18" i="215"/>
  <c r="I6" i="215"/>
  <c r="B3" i="215"/>
  <c r="E26" i="150"/>
  <c r="F23" i="150"/>
  <c r="F22" i="150"/>
  <c r="F26" i="150" s="1"/>
  <c r="F21" i="150"/>
  <c r="F20" i="150"/>
  <c r="E7" i="150"/>
  <c r="A3" i="150"/>
  <c r="I37" i="243"/>
  <c r="I23" i="243"/>
  <c r="A3" i="76"/>
  <c r="A3" i="243" s="1"/>
  <c r="C8" i="218"/>
  <c r="A3" i="218"/>
  <c r="A15" i="87"/>
  <c r="C11" i="87"/>
  <c r="A3" i="87"/>
  <c r="C20" i="284"/>
  <c r="C7" i="284"/>
  <c r="A3" i="284"/>
  <c r="C8" i="295"/>
  <c r="C8" i="294" s="1"/>
  <c r="C7" i="295"/>
  <c r="C7" i="294" s="1"/>
  <c r="C6" i="295"/>
  <c r="C6" i="294" s="1"/>
  <c r="E35" i="295"/>
  <c r="E8" i="295" s="1"/>
  <c r="E8" i="294" s="1"/>
  <c r="D35" i="295"/>
  <c r="E7" i="295" s="1"/>
  <c r="E7" i="294" s="1"/>
  <c r="C35" i="295"/>
  <c r="E6" i="295" s="1"/>
  <c r="E31" i="295"/>
  <c r="D31" i="295"/>
  <c r="C31" i="295"/>
  <c r="E27" i="295"/>
  <c r="D8" i="295" s="1"/>
  <c r="D27" i="295"/>
  <c r="D7" i="295" s="1"/>
  <c r="D7" i="294" s="1"/>
  <c r="C27" i="295"/>
  <c r="D6" i="295" s="1"/>
  <c r="D6" i="294" s="1"/>
  <c r="H11" i="295"/>
  <c r="B11" i="295"/>
  <c r="D20" i="307"/>
  <c r="C20" i="307"/>
  <c r="B20" i="307"/>
  <c r="G19" i="307"/>
  <c r="G16" i="307"/>
  <c r="E16" i="307"/>
  <c r="G15" i="307"/>
  <c r="E15" i="307"/>
  <c r="G14" i="307"/>
  <c r="E14" i="307"/>
  <c r="G13" i="307"/>
  <c r="E13" i="307"/>
  <c r="G12" i="307"/>
  <c r="E12" i="307"/>
  <c r="G11" i="307"/>
  <c r="E11" i="307"/>
  <c r="G10" i="307"/>
  <c r="E10" i="307"/>
  <c r="G9" i="307"/>
  <c r="E9" i="307"/>
  <c r="G8" i="307"/>
  <c r="E8" i="307"/>
  <c r="G7" i="307"/>
  <c r="E7" i="307"/>
  <c r="G6" i="307"/>
  <c r="E6" i="307"/>
  <c r="F46" i="220"/>
  <c r="E46" i="220"/>
  <c r="D46" i="220"/>
  <c r="C46" i="220"/>
  <c r="B46" i="220"/>
  <c r="H46" i="220" s="1"/>
  <c r="H44" i="220"/>
  <c r="H37" i="220"/>
  <c r="H36" i="220"/>
  <c r="H35" i="220"/>
  <c r="H34" i="220"/>
  <c r="H33" i="220"/>
  <c r="H32" i="220"/>
  <c r="H31" i="220"/>
  <c r="H30" i="220"/>
  <c r="H29" i="220"/>
  <c r="H28" i="220"/>
  <c r="H27" i="220"/>
  <c r="H26" i="220"/>
  <c r="H25" i="220"/>
  <c r="H24" i="220"/>
  <c r="H23" i="220"/>
  <c r="H22" i="220"/>
  <c r="H21" i="220"/>
  <c r="H20" i="220"/>
  <c r="H19" i="220"/>
  <c r="H18" i="220"/>
  <c r="H17" i="220"/>
  <c r="H16" i="220"/>
  <c r="H15" i="220"/>
  <c r="H14" i="220"/>
  <c r="H13" i="220"/>
  <c r="H12" i="220"/>
  <c r="H11" i="220"/>
  <c r="H10" i="220"/>
  <c r="H9" i="220"/>
  <c r="H8" i="220"/>
  <c r="H7" i="220"/>
  <c r="H6" i="220"/>
  <c r="A3" i="220"/>
  <c r="A3" i="307" s="1"/>
  <c r="H53" i="193"/>
  <c r="G46" i="193"/>
  <c r="F46" i="193"/>
  <c r="E46" i="193"/>
  <c r="D46" i="193"/>
  <c r="C46" i="193"/>
  <c r="B46" i="193"/>
  <c r="H44" i="193"/>
  <c r="H37" i="193"/>
  <c r="H36" i="193"/>
  <c r="H35" i="193"/>
  <c r="H34" i="193"/>
  <c r="H33" i="193"/>
  <c r="H32" i="193"/>
  <c r="H31" i="193"/>
  <c r="H30" i="193"/>
  <c r="H29" i="193"/>
  <c r="H28" i="193"/>
  <c r="H27" i="193"/>
  <c r="H26" i="193"/>
  <c r="H25" i="193"/>
  <c r="H24" i="193"/>
  <c r="H23" i="193"/>
  <c r="H22" i="193"/>
  <c r="H21" i="193"/>
  <c r="H20" i="193"/>
  <c r="H19" i="193"/>
  <c r="H18" i="193"/>
  <c r="H17" i="193"/>
  <c r="H16" i="193"/>
  <c r="H15" i="193"/>
  <c r="H14" i="193"/>
  <c r="H13" i="193"/>
  <c r="H12" i="193"/>
  <c r="H11" i="193"/>
  <c r="H10" i="193"/>
  <c r="H9" i="193"/>
  <c r="H8" i="193"/>
  <c r="H7" i="193"/>
  <c r="H6" i="193"/>
  <c r="A3" i="193"/>
  <c r="R18" i="79"/>
  <c r="R17" i="79"/>
  <c r="R16" i="79"/>
  <c r="H16" i="79"/>
  <c r="D16" i="79"/>
  <c r="H15" i="79"/>
  <c r="D15" i="79"/>
  <c r="H14" i="79"/>
  <c r="D14" i="79"/>
  <c r="H13" i="79"/>
  <c r="D13" i="79"/>
  <c r="H12" i="79"/>
  <c r="D12" i="79"/>
  <c r="I12" i="79" s="1"/>
  <c r="R13" i="79"/>
  <c r="H11" i="79"/>
  <c r="D11" i="79"/>
  <c r="R12" i="79"/>
  <c r="H10" i="79"/>
  <c r="D10" i="79"/>
  <c r="R11" i="79"/>
  <c r="H9" i="79"/>
  <c r="D9" i="79"/>
  <c r="I9" i="79" s="1"/>
  <c r="R10" i="79"/>
  <c r="D8" i="79"/>
  <c r="B3" i="79"/>
  <c r="B8" i="219"/>
  <c r="A3" i="219"/>
  <c r="D1155" i="292"/>
  <c r="A21" i="292"/>
  <c r="D18" i="292"/>
  <c r="A14" i="292"/>
  <c r="A3" i="292" s="1"/>
  <c r="D8" i="292"/>
  <c r="D31" i="70"/>
  <c r="A2" i="70"/>
  <c r="A3" i="264"/>
  <c r="C11" i="210"/>
  <c r="A3" i="210"/>
  <c r="C90" i="149"/>
  <c r="A3" i="149"/>
  <c r="A84" i="149" s="1"/>
  <c r="E26" i="217"/>
  <c r="F23" i="217"/>
  <c r="F22" i="217"/>
  <c r="F26" i="217" s="1"/>
  <c r="F21" i="217"/>
  <c r="F20" i="217"/>
  <c r="E7" i="217"/>
  <c r="A3" i="217"/>
  <c r="K29" i="234"/>
  <c r="J29" i="234"/>
  <c r="I29" i="234"/>
  <c r="A3" i="234"/>
  <c r="C31" i="233"/>
  <c r="A19" i="233"/>
  <c r="A3" i="233"/>
  <c r="E18" i="72"/>
  <c r="A12" i="72"/>
  <c r="E9" i="72"/>
  <c r="A3" i="72"/>
  <c r="B14" i="203"/>
  <c r="A3" i="203"/>
  <c r="C8" i="125"/>
  <c r="A3" i="125"/>
  <c r="C20" i="189"/>
  <c r="C7" i="189"/>
  <c r="A3" i="189"/>
  <c r="D10" i="85"/>
  <c r="B8" i="85"/>
  <c r="B10" i="85" s="1"/>
  <c r="B7" i="85"/>
  <c r="C6" i="85"/>
  <c r="C10" i="85" s="1"/>
  <c r="A3" i="85"/>
  <c r="K34" i="256"/>
  <c r="L33" i="256"/>
  <c r="G16" i="223" s="1"/>
  <c r="G19" i="223" s="1"/>
  <c r="J33" i="256"/>
  <c r="H16" i="223" s="1"/>
  <c r="I33" i="256"/>
  <c r="F16" i="223" s="1"/>
  <c r="H33" i="256"/>
  <c r="E16" i="223" s="1"/>
  <c r="E19" i="223" s="1"/>
  <c r="G33" i="256"/>
  <c r="D16" i="223" s="1"/>
  <c r="D19" i="223" s="1"/>
  <c r="F33" i="256"/>
  <c r="C16" i="223" s="1"/>
  <c r="C19" i="223" s="1"/>
  <c r="E33" i="256"/>
  <c r="B16" i="223" s="1"/>
  <c r="B19" i="223" s="1"/>
  <c r="E15" i="223"/>
  <c r="J29" i="244"/>
  <c r="I29" i="244"/>
  <c r="H29" i="244"/>
  <c r="D15" i="223"/>
  <c r="C15" i="223"/>
  <c r="B15" i="223"/>
  <c r="G28" i="244"/>
  <c r="L28" i="244" s="1"/>
  <c r="G8" i="244"/>
  <c r="L8" i="244" s="1"/>
  <c r="G7" i="244"/>
  <c r="G25" i="293"/>
  <c r="F25" i="293"/>
  <c r="I6" i="293" s="1"/>
  <c r="E25" i="293"/>
  <c r="I7" i="293" s="1"/>
  <c r="G20" i="293"/>
  <c r="F20" i="293"/>
  <c r="E20" i="293"/>
  <c r="L261" i="255"/>
  <c r="K261" i="255"/>
  <c r="G13" i="223" s="1"/>
  <c r="I261" i="255"/>
  <c r="H13" i="223" s="1"/>
  <c r="H261" i="255"/>
  <c r="F13" i="223" s="1"/>
  <c r="G261" i="255"/>
  <c r="E13" i="223" s="1"/>
  <c r="F261" i="255"/>
  <c r="D13" i="223" s="1"/>
  <c r="E261" i="255"/>
  <c r="C13" i="223" s="1"/>
  <c r="D261" i="255"/>
  <c r="B13" i="223" s="1"/>
  <c r="L23" i="254"/>
  <c r="I12" i="223"/>
  <c r="K23" i="254"/>
  <c r="G12" i="223"/>
  <c r="I23" i="254"/>
  <c r="H12" i="223" s="1"/>
  <c r="H23" i="254"/>
  <c r="G23" i="254"/>
  <c r="F23" i="254"/>
  <c r="D12" i="223" s="1"/>
  <c r="E23" i="254"/>
  <c r="D23" i="254"/>
  <c r="L44" i="253"/>
  <c r="I10" i="223" s="1"/>
  <c r="K44" i="253"/>
  <c r="G10" i="223" s="1"/>
  <c r="I44" i="253"/>
  <c r="H10" i="223" s="1"/>
  <c r="H44" i="253"/>
  <c r="F10" i="223" s="1"/>
  <c r="G44" i="253"/>
  <c r="E10" i="223" s="1"/>
  <c r="F44" i="253"/>
  <c r="D10" i="223" s="1"/>
  <c r="E44" i="253"/>
  <c r="C10" i="223" s="1"/>
  <c r="D44" i="253"/>
  <c r="B10" i="223" s="1"/>
  <c r="L8" i="288"/>
  <c r="K8" i="288"/>
  <c r="G11" i="223" s="1"/>
  <c r="I8" i="288"/>
  <c r="H11" i="223" s="1"/>
  <c r="H8" i="288"/>
  <c r="F11" i="223" s="1"/>
  <c r="G8" i="288"/>
  <c r="F8" i="288"/>
  <c r="D11" i="223" s="1"/>
  <c r="E8" i="288"/>
  <c r="D8" i="288"/>
  <c r="K378" i="252"/>
  <c r="I378" i="252"/>
  <c r="H378" i="252"/>
  <c r="G378" i="252"/>
  <c r="F378" i="252"/>
  <c r="E378" i="252"/>
  <c r="D378" i="252"/>
  <c r="L50" i="252"/>
  <c r="K50" i="252"/>
  <c r="I50" i="252"/>
  <c r="H50" i="252"/>
  <c r="G50" i="252"/>
  <c r="F50" i="252"/>
  <c r="E50" i="252"/>
  <c r="D50" i="252"/>
  <c r="L47" i="251"/>
  <c r="L48" i="251" s="1"/>
  <c r="K47" i="251"/>
  <c r="G8" i="223" s="1"/>
  <c r="I47" i="251"/>
  <c r="H8" i="223" s="1"/>
  <c r="H47" i="251"/>
  <c r="F8" i="223" s="1"/>
  <c r="G47" i="251"/>
  <c r="E8" i="223" s="1"/>
  <c r="P94" i="287" s="1"/>
  <c r="F47" i="251"/>
  <c r="F48" i="251" s="1"/>
  <c r="E47" i="251"/>
  <c r="E48" i="251" s="1"/>
  <c r="D47" i="251"/>
  <c r="B8" i="223" s="1"/>
  <c r="G11" i="298"/>
  <c r="F11" i="298"/>
  <c r="D6" i="223" s="1"/>
  <c r="E11" i="298"/>
  <c r="D11" i="298"/>
  <c r="H8" i="298"/>
  <c r="H7" i="298"/>
  <c r="H6" i="298"/>
  <c r="H11" i="298" s="1"/>
  <c r="F6" i="223" s="1"/>
  <c r="F17" i="223"/>
  <c r="I17" i="223"/>
  <c r="J17" i="223" s="1"/>
  <c r="E14" i="223"/>
  <c r="D14" i="223"/>
  <c r="F12" i="223"/>
  <c r="E12" i="223"/>
  <c r="C12" i="223"/>
  <c r="B12" i="223"/>
  <c r="E11" i="223"/>
  <c r="C11" i="223"/>
  <c r="B11" i="223"/>
  <c r="H7" i="223"/>
  <c r="F7" i="223"/>
  <c r="E7" i="223"/>
  <c r="D7" i="223"/>
  <c r="C6" i="223"/>
  <c r="A3" i="223"/>
  <c r="A3" i="244" s="1"/>
  <c r="E41" i="201"/>
  <c r="C24" i="235" s="1"/>
  <c r="D41" i="201"/>
  <c r="C23" i="235" s="1"/>
  <c r="C41" i="201"/>
  <c r="C22" i="235" s="1"/>
  <c r="F40" i="201"/>
  <c r="F39" i="201"/>
  <c r="B50" i="306" s="1"/>
  <c r="F38" i="201"/>
  <c r="B49" i="306" s="1"/>
  <c r="F37" i="201"/>
  <c r="F35" i="201"/>
  <c r="B46" i="306" s="1"/>
  <c r="F34" i="201"/>
  <c r="B45" i="306" s="1"/>
  <c r="F33" i="201"/>
  <c r="B44" i="306" s="1"/>
  <c r="F32" i="201"/>
  <c r="B43" i="306" s="1"/>
  <c r="F31" i="201"/>
  <c r="B42" i="306" s="1"/>
  <c r="F30" i="201"/>
  <c r="B41" i="306" s="1"/>
  <c r="F29" i="201"/>
  <c r="F28" i="201"/>
  <c r="B39" i="306" s="1"/>
  <c r="F27" i="201"/>
  <c r="B38" i="306" s="1"/>
  <c r="F26" i="201"/>
  <c r="B37" i="306" s="1"/>
  <c r="F25" i="201"/>
  <c r="B36" i="306" s="1"/>
  <c r="F24" i="201"/>
  <c r="B35" i="306" s="1"/>
  <c r="F23" i="201"/>
  <c r="B34" i="306" s="1"/>
  <c r="F22" i="201"/>
  <c r="B33" i="306" s="1"/>
  <c r="F21" i="201"/>
  <c r="B32" i="306" s="1"/>
  <c r="F20" i="201"/>
  <c r="F19" i="201"/>
  <c r="B30" i="306" s="1"/>
  <c r="F18" i="201"/>
  <c r="B29" i="306" s="1"/>
  <c r="F17" i="201"/>
  <c r="B28" i="306" s="1"/>
  <c r="F16" i="201"/>
  <c r="B27" i="306" s="1"/>
  <c r="F15" i="201"/>
  <c r="B24" i="306"/>
  <c r="F14" i="201"/>
  <c r="B23" i="306" s="1"/>
  <c r="F13" i="201"/>
  <c r="F12" i="201"/>
  <c r="B21" i="306" s="1"/>
  <c r="F11" i="201"/>
  <c r="B16" i="306" s="1"/>
  <c r="F10" i="201"/>
  <c r="B15" i="306" s="1"/>
  <c r="F9" i="201"/>
  <c r="F8" i="201"/>
  <c r="A4" i="201"/>
  <c r="A3" i="250" s="1"/>
  <c r="A3" i="251" s="1"/>
  <c r="B9" i="306"/>
  <c r="C151" i="143"/>
  <c r="D148" i="143"/>
  <c r="C146" i="143"/>
  <c r="C145" i="143"/>
  <c r="C144" i="143"/>
  <c r="C143" i="143"/>
  <c r="C142" i="143"/>
  <c r="C141" i="143"/>
  <c r="G122" i="143"/>
  <c r="H121" i="143"/>
  <c r="G121" i="143"/>
  <c r="G120" i="143"/>
  <c r="G119" i="143"/>
  <c r="G118" i="143"/>
  <c r="G117" i="143"/>
  <c r="G116" i="143"/>
  <c r="G115" i="143"/>
  <c r="G114" i="143"/>
  <c r="G113" i="143"/>
  <c r="G112" i="143"/>
  <c r="G111" i="143"/>
  <c r="G110" i="143"/>
  <c r="H109" i="143"/>
  <c r="G109" i="143"/>
  <c r="H108" i="143"/>
  <c r="G108" i="143"/>
  <c r="G107" i="143"/>
  <c r="G106" i="143"/>
  <c r="H104" i="143"/>
  <c r="H103" i="143"/>
  <c r="G103" i="143"/>
  <c r="G102" i="143"/>
  <c r="G100" i="143"/>
  <c r="H99" i="143"/>
  <c r="G99" i="143"/>
  <c r="H97" i="143"/>
  <c r="H95" i="143"/>
  <c r="G94" i="143"/>
  <c r="G93" i="143"/>
  <c r="G92" i="143"/>
  <c r="G91" i="143"/>
  <c r="G90" i="143"/>
  <c r="G89" i="143"/>
  <c r="G88" i="143"/>
  <c r="G87" i="143"/>
  <c r="G84" i="143"/>
  <c r="G83" i="143"/>
  <c r="G82" i="143"/>
  <c r="G81" i="143"/>
  <c r="G80" i="143"/>
  <c r="G79" i="143"/>
  <c r="G78" i="143"/>
  <c r="G77" i="143"/>
  <c r="G76" i="143"/>
  <c r="H74" i="143"/>
  <c r="H72" i="143"/>
  <c r="G71" i="143"/>
  <c r="G70" i="143"/>
  <c r="H69" i="143"/>
  <c r="G69" i="143"/>
  <c r="H68" i="143"/>
  <c r="G68" i="143"/>
  <c r="G67" i="143"/>
  <c r="G66" i="143"/>
  <c r="G65" i="143"/>
  <c r="G58" i="143"/>
  <c r="H57" i="143"/>
  <c r="G57" i="143"/>
  <c r="G56" i="143"/>
  <c r="G55" i="143"/>
  <c r="G54" i="143"/>
  <c r="G53" i="143"/>
  <c r="G52" i="143"/>
  <c r="G51" i="143"/>
  <c r="G50" i="143"/>
  <c r="G49" i="143"/>
  <c r="G48" i="143"/>
  <c r="G46" i="143"/>
  <c r="G45" i="143"/>
  <c r="G44" i="143"/>
  <c r="G39" i="143"/>
  <c r="H37" i="143"/>
  <c r="G37" i="143"/>
  <c r="G36" i="143"/>
  <c r="G35" i="143"/>
  <c r="H32" i="143"/>
  <c r="H30" i="143"/>
  <c r="G29" i="143"/>
  <c r="G28" i="143"/>
  <c r="H24" i="143"/>
  <c r="H22" i="143"/>
  <c r="H20" i="143"/>
  <c r="H16" i="143"/>
  <c r="H14" i="143"/>
  <c r="H12" i="143"/>
  <c r="G11" i="143"/>
  <c r="G10" i="143"/>
  <c r="B112" i="287"/>
  <c r="B111" i="287"/>
  <c r="D110" i="287"/>
  <c r="B110" i="287"/>
  <c r="D109" i="287"/>
  <c r="B109" i="287"/>
  <c r="D108" i="287"/>
  <c r="B108" i="287"/>
  <c r="BZ107" i="287"/>
  <c r="D107" i="287" s="1"/>
  <c r="B107" i="287"/>
  <c r="D106" i="287"/>
  <c r="B106" i="287"/>
  <c r="BZ105" i="287"/>
  <c r="D105" i="287" s="1"/>
  <c r="B105" i="287"/>
  <c r="BZ104" i="287"/>
  <c r="D104" i="287" s="1"/>
  <c r="B104" i="287"/>
  <c r="D103" i="287"/>
  <c r="B103" i="287"/>
  <c r="D102" i="287"/>
  <c r="B102" i="287"/>
  <c r="D101" i="287"/>
  <c r="B101" i="287"/>
  <c r="D100" i="287"/>
  <c r="B100" i="287"/>
  <c r="BZ99" i="287"/>
  <c r="D99" i="287" s="1"/>
  <c r="B99" i="287"/>
  <c r="D98" i="287"/>
  <c r="B98" i="287"/>
  <c r="D97" i="287"/>
  <c r="B97" i="287"/>
  <c r="D96" i="287"/>
  <c r="B96" i="287"/>
  <c r="D95" i="287"/>
  <c r="B95" i="287"/>
  <c r="D93" i="287"/>
  <c r="B93" i="287"/>
  <c r="A93" i="287"/>
  <c r="D92" i="287"/>
  <c r="B92" i="287"/>
  <c r="C81" i="287"/>
  <c r="C79" i="286" s="1"/>
  <c r="C80" i="287"/>
  <c r="B77" i="286" s="1"/>
  <c r="C79" i="287"/>
  <c r="B74" i="286" s="1"/>
  <c r="C78" i="287"/>
  <c r="B75" i="286" s="1"/>
  <c r="C77" i="287"/>
  <c r="C76" i="287"/>
  <c r="B73" i="286" s="1"/>
  <c r="C74" i="287"/>
  <c r="C73" i="287"/>
  <c r="B70" i="286" s="1"/>
  <c r="C72" i="287"/>
  <c r="C67" i="287"/>
  <c r="B62" i="286"/>
  <c r="C66" i="287"/>
  <c r="B65" i="286"/>
  <c r="C65" i="287"/>
  <c r="C64" i="287"/>
  <c r="C59" i="287"/>
  <c r="B56" i="286" s="1"/>
  <c r="C58" i="287"/>
  <c r="C57" i="287"/>
  <c r="C56" i="287"/>
  <c r="B54" i="286" s="1"/>
  <c r="C55" i="287"/>
  <c r="C54" i="287"/>
  <c r="C47" i="287"/>
  <c r="B46" i="286" s="1"/>
  <c r="C46" i="287"/>
  <c r="B45" i="286" s="1"/>
  <c r="C45" i="287"/>
  <c r="B44" i="286" s="1"/>
  <c r="C44" i="287"/>
  <c r="B43" i="286" s="1"/>
  <c r="C42" i="287"/>
  <c r="B41" i="286" s="1"/>
  <c r="C40" i="287"/>
  <c r="B39" i="286" s="1"/>
  <c r="C39" i="287"/>
  <c r="C38" i="287"/>
  <c r="B37" i="286"/>
  <c r="C37" i="287"/>
  <c r="B36" i="286" s="1"/>
  <c r="C36" i="287"/>
  <c r="B35" i="286" s="1"/>
  <c r="C35" i="287"/>
  <c r="B34" i="286" s="1"/>
  <c r="C34" i="287"/>
  <c r="B33" i="286"/>
  <c r="C33" i="287"/>
  <c r="B32" i="286" s="1"/>
  <c r="C32" i="287"/>
  <c r="B31" i="286" s="1"/>
  <c r="C31" i="287"/>
  <c r="B30" i="286" s="1"/>
  <c r="BZ28" i="287"/>
  <c r="C28" i="287" s="1"/>
  <c r="B28" i="286" s="1"/>
  <c r="C27" i="287"/>
  <c r="B27" i="286"/>
  <c r="C25" i="287"/>
  <c r="B25" i="286"/>
  <c r="C24" i="287"/>
  <c r="C18" i="287"/>
  <c r="B16" i="286" s="1"/>
  <c r="C17" i="287"/>
  <c r="B15" i="286" s="1"/>
  <c r="C15" i="287"/>
  <c r="B13" i="286" s="1"/>
  <c r="C14" i="287"/>
  <c r="B12" i="286" s="1"/>
  <c r="BY9" i="287"/>
  <c r="BX9" i="287"/>
  <c r="BW9" i="287"/>
  <c r="BV9" i="287"/>
  <c r="BU9" i="287"/>
  <c r="BT9" i="287"/>
  <c r="BS9" i="287"/>
  <c r="BR9" i="287"/>
  <c r="BQ9" i="287"/>
  <c r="BP9" i="287"/>
  <c r="BN9" i="287"/>
  <c r="BM9" i="287"/>
  <c r="BL9" i="287"/>
  <c r="BK9" i="287"/>
  <c r="BJ9" i="287"/>
  <c r="BI9" i="287"/>
  <c r="BH9" i="287"/>
  <c r="BG9" i="287"/>
  <c r="BF9" i="287"/>
  <c r="BE9" i="287"/>
  <c r="BD9" i="287"/>
  <c r="BC9" i="287"/>
  <c r="BB9" i="287"/>
  <c r="BA9" i="287"/>
  <c r="AZ9" i="287"/>
  <c r="AY9" i="287"/>
  <c r="AX9" i="287"/>
  <c r="AW9" i="287"/>
  <c r="AV9" i="287"/>
  <c r="AU9" i="287"/>
  <c r="AT9" i="287"/>
  <c r="AS9" i="287"/>
  <c r="AR9" i="287"/>
  <c r="AQ9" i="287"/>
  <c r="AP9" i="287"/>
  <c r="AO9" i="287"/>
  <c r="AN9" i="287"/>
  <c r="AM9" i="287"/>
  <c r="AL9" i="287"/>
  <c r="AK9" i="287"/>
  <c r="AJ9" i="287"/>
  <c r="AI9" i="287"/>
  <c r="AH9" i="287"/>
  <c r="AG9" i="287"/>
  <c r="AF9" i="287"/>
  <c r="AE9" i="287"/>
  <c r="AC9" i="287"/>
  <c r="AB9" i="287"/>
  <c r="AA9" i="287"/>
  <c r="Y9" i="287"/>
  <c r="X9" i="287"/>
  <c r="W9" i="287"/>
  <c r="U9" i="287"/>
  <c r="T9" i="287"/>
  <c r="Q9" i="287"/>
  <c r="O9" i="287"/>
  <c r="N9" i="287"/>
  <c r="M9" i="287"/>
  <c r="K9" i="287"/>
  <c r="H9" i="287"/>
  <c r="G9" i="287"/>
  <c r="AP7" i="287"/>
  <c r="AP8" i="287" s="1"/>
  <c r="BH6" i="287"/>
  <c r="BZ5" i="287"/>
  <c r="BY5" i="287"/>
  <c r="BX5" i="287"/>
  <c r="BW5" i="287"/>
  <c r="BV5" i="287"/>
  <c r="BU5" i="287"/>
  <c r="BT5" i="287"/>
  <c r="BS5" i="287"/>
  <c r="BR5" i="287"/>
  <c r="BQ5" i="287"/>
  <c r="BP5" i="287"/>
  <c r="BO5" i="287"/>
  <c r="BN5" i="287"/>
  <c r="BM5" i="287"/>
  <c r="BH5" i="287"/>
  <c r="BG5" i="287"/>
  <c r="BE5" i="287"/>
  <c r="BD5" i="287"/>
  <c r="BC5" i="287"/>
  <c r="AZ5" i="287"/>
  <c r="AY5" i="287"/>
  <c r="AX5" i="287"/>
  <c r="AW5" i="287"/>
  <c r="AV5" i="287"/>
  <c r="AU5" i="287"/>
  <c r="AT5" i="287"/>
  <c r="AS5" i="287"/>
  <c r="AR5" i="287"/>
  <c r="AQ5" i="287"/>
  <c r="AO5" i="287"/>
  <c r="AN5" i="287"/>
  <c r="AM5" i="287"/>
  <c r="AL5" i="287"/>
  <c r="AK5" i="287"/>
  <c r="AJ5" i="287"/>
  <c r="AH5" i="287"/>
  <c r="AG5" i="287"/>
  <c r="AF5" i="287"/>
  <c r="AE5" i="287"/>
  <c r="AD5" i="287"/>
  <c r="AC5" i="287"/>
  <c r="AB5" i="287"/>
  <c r="AA5" i="287"/>
  <c r="Z5" i="287"/>
  <c r="Y5" i="287"/>
  <c r="X5" i="287"/>
  <c r="W5" i="287"/>
  <c r="V5" i="287"/>
  <c r="U5" i="287"/>
  <c r="T5" i="287"/>
  <c r="S5" i="287"/>
  <c r="R5" i="287"/>
  <c r="Q5" i="287"/>
  <c r="P5" i="287"/>
  <c r="O5" i="287"/>
  <c r="N5" i="287"/>
  <c r="M5" i="287"/>
  <c r="L5" i="287"/>
  <c r="K5" i="287"/>
  <c r="J5" i="287"/>
  <c r="I5" i="287"/>
  <c r="H5" i="287"/>
  <c r="G5" i="287"/>
  <c r="AH4" i="287"/>
  <c r="H4" i="287"/>
  <c r="BX1" i="287"/>
  <c r="BW1" i="287"/>
  <c r="BV1" i="287"/>
  <c r="BT1" i="287"/>
  <c r="BS1" i="287"/>
  <c r="BR1" i="287"/>
  <c r="BQ1" i="287"/>
  <c r="BP1" i="287"/>
  <c r="BN1" i="287"/>
  <c r="BM1" i="287"/>
  <c r="BL1" i="287"/>
  <c r="BK1" i="287"/>
  <c r="BJ1" i="287"/>
  <c r="BI1" i="287"/>
  <c r="BH1" i="287"/>
  <c r="BE1" i="287"/>
  <c r="BD1" i="287"/>
  <c r="BC1" i="287"/>
  <c r="BB1" i="287"/>
  <c r="BA1" i="287"/>
  <c r="AZ1" i="287"/>
  <c r="AY1" i="287"/>
  <c r="AX1" i="287"/>
  <c r="AW1" i="287"/>
  <c r="AV1" i="287"/>
  <c r="AU1" i="287"/>
  <c r="AT1" i="287"/>
  <c r="AR1" i="287"/>
  <c r="AQ1" i="287"/>
  <c r="AP1" i="287"/>
  <c r="AP2" i="287"/>
  <c r="AN1" i="287"/>
  <c r="AM1" i="287"/>
  <c r="AL1" i="287"/>
  <c r="AK1" i="287"/>
  <c r="AJ1" i="287"/>
  <c r="AI1" i="287"/>
  <c r="AG1" i="287"/>
  <c r="AF1" i="287"/>
  <c r="AE1" i="287"/>
  <c r="AA1" i="287"/>
  <c r="Y1" i="287"/>
  <c r="X1" i="287"/>
  <c r="W1" i="287"/>
  <c r="V1" i="287"/>
  <c r="U1" i="287"/>
  <c r="T1" i="287"/>
  <c r="Q1" i="287"/>
  <c r="O1" i="287"/>
  <c r="N1" i="287"/>
  <c r="M1" i="287"/>
  <c r="K1" i="287"/>
  <c r="G1" i="287"/>
  <c r="E82" i="286"/>
  <c r="C80" i="286"/>
  <c r="B76" i="286"/>
  <c r="A75" i="286"/>
  <c r="B71" i="286"/>
  <c r="B69" i="286"/>
  <c r="B60" i="286"/>
  <c r="B55" i="286"/>
  <c r="B53" i="286"/>
  <c r="B38" i="286"/>
  <c r="B24" i="286"/>
  <c r="A3" i="286"/>
  <c r="H40" i="247"/>
  <c r="M30" i="247"/>
  <c r="L30" i="247"/>
  <c r="L31" i="247" s="1"/>
  <c r="K30" i="247"/>
  <c r="N28" i="247"/>
  <c r="D21" i="247"/>
  <c r="C21" i="247"/>
  <c r="N31" i="247"/>
  <c r="B21" i="247"/>
  <c r="A4" i="247"/>
  <c r="A3" i="247"/>
  <c r="E185" i="267"/>
  <c r="D185" i="267"/>
  <c r="E184" i="267"/>
  <c r="D184" i="267"/>
  <c r="E183" i="267"/>
  <c r="D183" i="267"/>
  <c r="E182" i="267"/>
  <c r="D182" i="267"/>
  <c r="C182" i="267"/>
  <c r="B182" i="267"/>
  <c r="E181" i="267"/>
  <c r="D181" i="267"/>
  <c r="C181" i="267"/>
  <c r="B181" i="267"/>
  <c r="C63" i="235" s="1"/>
  <c r="E180" i="267"/>
  <c r="D180" i="267"/>
  <c r="C180" i="267"/>
  <c r="B180" i="267"/>
  <c r="E179" i="267"/>
  <c r="D179" i="267"/>
  <c r="C179" i="267"/>
  <c r="E178" i="267"/>
  <c r="D178" i="267"/>
  <c r="C178" i="267"/>
  <c r="B178" i="267"/>
  <c r="E177" i="267"/>
  <c r="D177" i="267"/>
  <c r="C177" i="267"/>
  <c r="B177" i="267"/>
  <c r="E176" i="267"/>
  <c r="D176" i="267"/>
  <c r="C176" i="267"/>
  <c r="B176" i="267"/>
  <c r="E175" i="267"/>
  <c r="D175" i="267"/>
  <c r="C175" i="267"/>
  <c r="B175" i="267"/>
  <c r="E174" i="267"/>
  <c r="D174" i="267"/>
  <c r="C174" i="267"/>
  <c r="B174" i="267"/>
  <c r="E173" i="267"/>
  <c r="D173" i="267"/>
  <c r="C173" i="267"/>
  <c r="B173" i="267"/>
  <c r="E172" i="267"/>
  <c r="D172" i="267"/>
  <c r="C172" i="267"/>
  <c r="B172" i="267"/>
  <c r="E170" i="267"/>
  <c r="D170" i="267"/>
  <c r="C170" i="267"/>
  <c r="E169" i="267"/>
  <c r="D169" i="267"/>
  <c r="C169" i="267"/>
  <c r="E168" i="267"/>
  <c r="D168" i="267"/>
  <c r="C168" i="267"/>
  <c r="E167" i="267"/>
  <c r="D167" i="267"/>
  <c r="C167" i="267"/>
  <c r="E166" i="267"/>
  <c r="D166" i="267"/>
  <c r="C166" i="267"/>
  <c r="E165" i="267"/>
  <c r="D165" i="267"/>
  <c r="C165" i="267"/>
  <c r="E164" i="267"/>
  <c r="D164" i="267"/>
  <c r="C164" i="267"/>
  <c r="E163" i="267"/>
  <c r="D163" i="267"/>
  <c r="C163" i="267"/>
  <c r="B163" i="267"/>
  <c r="E162" i="267"/>
  <c r="D162" i="267"/>
  <c r="C162" i="267"/>
  <c r="B162" i="267"/>
  <c r="E161" i="267"/>
  <c r="D161" i="267"/>
  <c r="C161" i="267"/>
  <c r="B161" i="267"/>
  <c r="C59" i="235" s="1"/>
  <c r="E160" i="267"/>
  <c r="D160" i="267"/>
  <c r="C160" i="267"/>
  <c r="B160" i="267"/>
  <c r="E159" i="267"/>
  <c r="D159" i="267"/>
  <c r="C159" i="267"/>
  <c r="B159" i="267"/>
  <c r="C61" i="235" s="1"/>
  <c r="E158" i="267"/>
  <c r="D158" i="267"/>
  <c r="C158" i="267"/>
  <c r="B158" i="267"/>
  <c r="E157" i="267"/>
  <c r="D157" i="267"/>
  <c r="C157" i="267"/>
  <c r="B157" i="267"/>
  <c r="E156" i="267"/>
  <c r="D156" i="267"/>
  <c r="C156" i="267"/>
  <c r="E155" i="267"/>
  <c r="D155" i="267"/>
  <c r="C155" i="267"/>
  <c r="B155" i="267"/>
  <c r="C71" i="235" s="1"/>
  <c r="E154" i="267"/>
  <c r="D154" i="267"/>
  <c r="C154" i="267"/>
  <c r="E153" i="267"/>
  <c r="D153" i="267"/>
  <c r="C153" i="267"/>
  <c r="E152" i="267"/>
  <c r="D152" i="267"/>
  <c r="C152" i="267"/>
  <c r="E151" i="267"/>
  <c r="D151" i="267"/>
  <c r="C151" i="267"/>
  <c r="B151" i="267"/>
  <c r="E150" i="267"/>
  <c r="D150" i="267"/>
  <c r="C150" i="267"/>
  <c r="B150" i="267"/>
  <c r="E149" i="267"/>
  <c r="D149" i="267"/>
  <c r="C149" i="267"/>
  <c r="B149" i="267"/>
  <c r="C50" i="235" s="1"/>
  <c r="E148" i="267"/>
  <c r="D148" i="267"/>
  <c r="C148" i="267"/>
  <c r="B148" i="267"/>
  <c r="C52" i="235" s="1"/>
  <c r="E147" i="267"/>
  <c r="D147" i="267"/>
  <c r="C147" i="267"/>
  <c r="B147" i="267"/>
  <c r="C53" i="235" s="1"/>
  <c r="E146" i="267"/>
  <c r="D146" i="267"/>
  <c r="C146" i="267"/>
  <c r="B146" i="267"/>
  <c r="C49" i="235" s="1"/>
  <c r="E145" i="267"/>
  <c r="D145" i="267"/>
  <c r="C145" i="267"/>
  <c r="B145" i="267"/>
  <c r="C46" i="235" s="1"/>
  <c r="E144" i="267"/>
  <c r="D144" i="267"/>
  <c r="C144" i="267"/>
  <c r="B144" i="267"/>
  <c r="E143" i="267"/>
  <c r="D143" i="267"/>
  <c r="C143" i="267"/>
  <c r="B143" i="267"/>
  <c r="E141" i="267"/>
  <c r="D141" i="267"/>
  <c r="C141" i="267"/>
  <c r="B141" i="267"/>
  <c r="E140" i="267"/>
  <c r="D140" i="267"/>
  <c r="C140" i="267"/>
  <c r="B140" i="267"/>
  <c r="E139" i="267"/>
  <c r="D139" i="267"/>
  <c r="C139" i="267"/>
  <c r="B139" i="267"/>
  <c r="E136" i="267"/>
  <c r="D136" i="267"/>
  <c r="C136" i="267"/>
  <c r="B136" i="267"/>
  <c r="E135" i="267"/>
  <c r="D135" i="267"/>
  <c r="C135" i="267"/>
  <c r="B135" i="267"/>
  <c r="E134" i="267"/>
  <c r="D134" i="267"/>
  <c r="C134" i="267"/>
  <c r="B134" i="267"/>
  <c r="E133" i="267"/>
  <c r="D133" i="267"/>
  <c r="C133" i="267"/>
  <c r="B133" i="267"/>
  <c r="E132" i="267"/>
  <c r="D132" i="267"/>
  <c r="C132" i="267"/>
  <c r="B132" i="267"/>
  <c r="E131" i="267"/>
  <c r="D131" i="267"/>
  <c r="C131" i="267"/>
  <c r="B131" i="267"/>
  <c r="C51" i="235" s="1"/>
  <c r="E130" i="267"/>
  <c r="D130" i="267"/>
  <c r="C130" i="267"/>
  <c r="B130" i="267"/>
  <c r="E129" i="267"/>
  <c r="D129" i="267"/>
  <c r="C129" i="267"/>
  <c r="B129" i="267"/>
  <c r="E128" i="267"/>
  <c r="D128" i="267"/>
  <c r="C128" i="267"/>
  <c r="B128" i="267"/>
  <c r="E127" i="267"/>
  <c r="D127" i="267"/>
  <c r="C127" i="267"/>
  <c r="B127" i="267"/>
  <c r="E126" i="267"/>
  <c r="D126" i="267"/>
  <c r="C126" i="267"/>
  <c r="B126" i="267"/>
  <c r="E125" i="267"/>
  <c r="D125" i="267"/>
  <c r="C125" i="267"/>
  <c r="B125" i="267"/>
  <c r="E124" i="267"/>
  <c r="D124" i="267"/>
  <c r="C124" i="267"/>
  <c r="B124" i="267"/>
  <c r="E122" i="267"/>
  <c r="D122" i="267"/>
  <c r="C122" i="267"/>
  <c r="B122" i="267"/>
  <c r="E121" i="267"/>
  <c r="D121" i="267"/>
  <c r="C121" i="267"/>
  <c r="B121" i="267"/>
  <c r="E120" i="267"/>
  <c r="D120" i="267"/>
  <c r="C120" i="267"/>
  <c r="B120" i="267"/>
  <c r="E119" i="267"/>
  <c r="D119" i="267"/>
  <c r="C119" i="267"/>
  <c r="B119" i="267"/>
  <c r="E118" i="267"/>
  <c r="D118" i="267"/>
  <c r="C118" i="267"/>
  <c r="B118" i="267"/>
  <c r="E117" i="267"/>
  <c r="D117" i="267"/>
  <c r="C117" i="267"/>
  <c r="B117" i="267"/>
  <c r="E116" i="267"/>
  <c r="D116" i="267"/>
  <c r="C116" i="267"/>
  <c r="B116" i="267"/>
  <c r="E115" i="267"/>
  <c r="D115" i="267"/>
  <c r="C115" i="267"/>
  <c r="B115" i="267"/>
  <c r="E114" i="267"/>
  <c r="D114" i="267"/>
  <c r="C114" i="267"/>
  <c r="B114" i="267"/>
  <c r="E113" i="267"/>
  <c r="D113" i="267"/>
  <c r="C113" i="267"/>
  <c r="B113" i="267"/>
  <c r="E112" i="267"/>
  <c r="D112" i="267"/>
  <c r="C112" i="267"/>
  <c r="B112" i="267"/>
  <c r="E111" i="267"/>
  <c r="D111" i="267"/>
  <c r="C111" i="267"/>
  <c r="B111" i="267"/>
  <c r="E110" i="267"/>
  <c r="D110" i="267"/>
  <c r="C110" i="267"/>
  <c r="B110" i="267"/>
  <c r="E109" i="267"/>
  <c r="D109" i="267"/>
  <c r="C109" i="267"/>
  <c r="B109" i="267"/>
  <c r="E108" i="267"/>
  <c r="D108" i="267"/>
  <c r="C108" i="267"/>
  <c r="B108" i="267"/>
  <c r="E107" i="267"/>
  <c r="D107" i="267"/>
  <c r="C107" i="267"/>
  <c r="B107" i="267"/>
  <c r="E106" i="267"/>
  <c r="D106" i="267"/>
  <c r="C106" i="267"/>
  <c r="B106" i="267"/>
  <c r="E105" i="267"/>
  <c r="D105" i="267"/>
  <c r="C105" i="267"/>
  <c r="B105" i="267"/>
  <c r="E104" i="267"/>
  <c r="D104" i="267"/>
  <c r="C104" i="267"/>
  <c r="B104" i="267"/>
  <c r="E103" i="267"/>
  <c r="D103" i="267"/>
  <c r="C103" i="267"/>
  <c r="B103" i="267"/>
  <c r="E102" i="267"/>
  <c r="D102" i="267"/>
  <c r="C102" i="267"/>
  <c r="B102" i="267"/>
  <c r="E101" i="267"/>
  <c r="D101" i="267"/>
  <c r="C101" i="267"/>
  <c r="B101" i="267"/>
  <c r="E100" i="267"/>
  <c r="D100" i="267"/>
  <c r="C100" i="267"/>
  <c r="B100" i="267"/>
  <c r="E99" i="267"/>
  <c r="D99" i="267"/>
  <c r="C99" i="267"/>
  <c r="B99" i="267"/>
  <c r="E98" i="267"/>
  <c r="D98" i="267"/>
  <c r="C98" i="267"/>
  <c r="E97" i="267"/>
  <c r="D97" i="267"/>
  <c r="C97" i="267"/>
  <c r="E96" i="267"/>
  <c r="D96" i="267"/>
  <c r="C96" i="267"/>
  <c r="B96" i="267"/>
  <c r="E95" i="267"/>
  <c r="D95" i="267"/>
  <c r="C95" i="267"/>
  <c r="B95" i="267"/>
  <c r="E94" i="267"/>
  <c r="D94" i="267"/>
  <c r="C94" i="267"/>
  <c r="B94" i="267"/>
  <c r="E93" i="267"/>
  <c r="D93" i="267"/>
  <c r="C93" i="267"/>
  <c r="B93" i="267"/>
  <c r="E92" i="267"/>
  <c r="D92" i="267"/>
  <c r="C92" i="267"/>
  <c r="B92" i="267"/>
  <c r="E91" i="267"/>
  <c r="D91" i="267"/>
  <c r="C91" i="267"/>
  <c r="B91" i="267"/>
  <c r="E90" i="267"/>
  <c r="D90" i="267"/>
  <c r="C90" i="267"/>
  <c r="B90" i="267"/>
  <c r="E89" i="267"/>
  <c r="D89" i="267"/>
  <c r="C89" i="267"/>
  <c r="B89" i="267"/>
  <c r="E88" i="267"/>
  <c r="D88" i="267"/>
  <c r="C88" i="267"/>
  <c r="B88" i="267"/>
  <c r="E87" i="267"/>
  <c r="D87" i="267"/>
  <c r="C87" i="267"/>
  <c r="B87" i="267"/>
  <c r="E86" i="267"/>
  <c r="D86" i="267"/>
  <c r="C86" i="267"/>
  <c r="B86" i="267"/>
  <c r="E85" i="267"/>
  <c r="D85" i="267"/>
  <c r="C85" i="267"/>
  <c r="B85" i="267"/>
  <c r="E84" i="267"/>
  <c r="D84" i="267"/>
  <c r="C84" i="267"/>
  <c r="B84" i="267"/>
  <c r="E83" i="267"/>
  <c r="D83" i="267"/>
  <c r="C83" i="267"/>
  <c r="B83" i="267"/>
  <c r="E82" i="267"/>
  <c r="D82" i="267"/>
  <c r="C82" i="267"/>
  <c r="B82" i="267"/>
  <c r="E81" i="267"/>
  <c r="D81" i="267"/>
  <c r="C81" i="267"/>
  <c r="B81" i="267"/>
  <c r="E80" i="267"/>
  <c r="D80" i="267"/>
  <c r="C80" i="267"/>
  <c r="B80" i="267"/>
  <c r="E79" i="267"/>
  <c r="D79" i="267"/>
  <c r="C79" i="267"/>
  <c r="B79" i="267"/>
  <c r="E78" i="267"/>
  <c r="D78" i="267"/>
  <c r="C78" i="267"/>
  <c r="B78" i="267"/>
  <c r="E77" i="267"/>
  <c r="D77" i="267"/>
  <c r="C77" i="267"/>
  <c r="B77" i="267"/>
  <c r="E76" i="267"/>
  <c r="D76" i="267"/>
  <c r="C76" i="267"/>
  <c r="B76" i="267"/>
  <c r="E75" i="267"/>
  <c r="D75" i="267"/>
  <c r="C75" i="267"/>
  <c r="B75" i="267"/>
  <c r="E74" i="267"/>
  <c r="D74" i="267"/>
  <c r="C74" i="267"/>
  <c r="B74" i="267"/>
  <c r="E73" i="267"/>
  <c r="D73" i="267"/>
  <c r="C73" i="267"/>
  <c r="B73" i="267"/>
  <c r="E72" i="267"/>
  <c r="D72" i="267"/>
  <c r="C72" i="267"/>
  <c r="B72" i="267"/>
  <c r="E71" i="267"/>
  <c r="D71" i="267"/>
  <c r="C71" i="267"/>
  <c r="B71" i="267"/>
  <c r="E70" i="267"/>
  <c r="D70" i="267"/>
  <c r="C70" i="267"/>
  <c r="B70" i="267"/>
  <c r="E69" i="267"/>
  <c r="D69" i="267"/>
  <c r="C69" i="267"/>
  <c r="B69" i="267"/>
  <c r="E68" i="267"/>
  <c r="D68" i="267"/>
  <c r="C68" i="267"/>
  <c r="B68" i="267"/>
  <c r="E67" i="267"/>
  <c r="D67" i="267"/>
  <c r="C67" i="267"/>
  <c r="B67" i="267"/>
  <c r="E66" i="267"/>
  <c r="D66" i="267"/>
  <c r="C66" i="267"/>
  <c r="B66" i="267"/>
  <c r="E65" i="267"/>
  <c r="D65" i="267"/>
  <c r="C65" i="267"/>
  <c r="B65" i="267"/>
  <c r="E64" i="267"/>
  <c r="D64" i="267"/>
  <c r="C64" i="267"/>
  <c r="B64" i="267"/>
  <c r="E63" i="267"/>
  <c r="D63" i="267"/>
  <c r="C63" i="267"/>
  <c r="B63" i="267"/>
  <c r="C31" i="235" s="1"/>
  <c r="E62" i="267"/>
  <c r="D62" i="267"/>
  <c r="C62" i="267"/>
  <c r="B62" i="267"/>
  <c r="E61" i="267"/>
  <c r="D61" i="267"/>
  <c r="C61" i="267"/>
  <c r="B61" i="267"/>
  <c r="E60" i="267"/>
  <c r="D60" i="267"/>
  <c r="C60" i="267"/>
  <c r="B60" i="267"/>
  <c r="E59" i="267"/>
  <c r="D59" i="267"/>
  <c r="C59" i="267"/>
  <c r="B59" i="267"/>
  <c r="E58" i="267"/>
  <c r="D58" i="267"/>
  <c r="C58" i="267"/>
  <c r="B58" i="267"/>
  <c r="E57" i="267"/>
  <c r="D57" i="267"/>
  <c r="C57" i="267"/>
  <c r="B57" i="267"/>
  <c r="E56" i="267"/>
  <c r="D56" i="267"/>
  <c r="C56" i="267"/>
  <c r="B56" i="267"/>
  <c r="E52" i="267"/>
  <c r="D52" i="267"/>
  <c r="C52" i="267"/>
  <c r="B52" i="267"/>
  <c r="E51" i="267"/>
  <c r="D51" i="267"/>
  <c r="C51" i="267"/>
  <c r="B51" i="267"/>
  <c r="E50" i="267"/>
  <c r="D50" i="267"/>
  <c r="C50" i="267"/>
  <c r="B50" i="267"/>
  <c r="E49" i="267"/>
  <c r="D49" i="267"/>
  <c r="C49" i="267"/>
  <c r="B49" i="267"/>
  <c r="E48" i="267"/>
  <c r="D48" i="267"/>
  <c r="C48" i="267"/>
  <c r="B48" i="267"/>
  <c r="E47" i="267"/>
  <c r="D47" i="267"/>
  <c r="C47" i="267"/>
  <c r="B47" i="267"/>
  <c r="E46" i="267"/>
  <c r="D46" i="267"/>
  <c r="C46" i="267"/>
  <c r="B46" i="267"/>
  <c r="E45" i="267"/>
  <c r="D45" i="267"/>
  <c r="C45" i="267"/>
  <c r="B45" i="267"/>
  <c r="E44" i="267"/>
  <c r="D44" i="267"/>
  <c r="C44" i="267"/>
  <c r="B44" i="267"/>
  <c r="E43" i="267"/>
  <c r="D43" i="267"/>
  <c r="C43" i="267"/>
  <c r="B43" i="267"/>
  <c r="E42" i="267"/>
  <c r="D42" i="267"/>
  <c r="C42" i="267"/>
  <c r="B42" i="267"/>
  <c r="E41" i="267"/>
  <c r="D41" i="267"/>
  <c r="C41" i="267"/>
  <c r="B41" i="267"/>
  <c r="E40" i="267"/>
  <c r="D40" i="267"/>
  <c r="C40" i="267"/>
  <c r="B40" i="267"/>
  <c r="E39" i="267"/>
  <c r="D39" i="267"/>
  <c r="C39" i="267"/>
  <c r="B39" i="267"/>
  <c r="E38" i="267"/>
  <c r="D38" i="267"/>
  <c r="C38" i="267"/>
  <c r="B38" i="267"/>
  <c r="E37" i="267"/>
  <c r="D37" i="267"/>
  <c r="C37" i="267"/>
  <c r="B37" i="267"/>
  <c r="E36" i="267"/>
  <c r="D36" i="267"/>
  <c r="C36" i="267"/>
  <c r="B36" i="267"/>
  <c r="E35" i="267"/>
  <c r="D35" i="267"/>
  <c r="C35" i="267"/>
  <c r="B35" i="267"/>
  <c r="E34" i="267"/>
  <c r="D34" i="267"/>
  <c r="C34" i="267"/>
  <c r="B34" i="267"/>
  <c r="E33" i="267"/>
  <c r="D33" i="267"/>
  <c r="C33" i="267"/>
  <c r="B33" i="267"/>
  <c r="E32" i="267"/>
  <c r="D32" i="267"/>
  <c r="C32" i="267"/>
  <c r="B32" i="267"/>
  <c r="E31" i="267"/>
  <c r="D31" i="267"/>
  <c r="C31" i="267"/>
  <c r="B31" i="267"/>
  <c r="E30" i="267"/>
  <c r="D30" i="267"/>
  <c r="C30" i="267"/>
  <c r="B30" i="267"/>
  <c r="E29" i="267"/>
  <c r="D29" i="267"/>
  <c r="C29" i="267"/>
  <c r="B29" i="267"/>
  <c r="E28" i="267"/>
  <c r="D28" i="267"/>
  <c r="C28" i="267"/>
  <c r="B28" i="267"/>
  <c r="E27" i="267"/>
  <c r="D27" i="267"/>
  <c r="C27" i="267"/>
  <c r="B27" i="267"/>
  <c r="E26" i="267"/>
  <c r="D26" i="267"/>
  <c r="C26" i="267"/>
  <c r="B26" i="267"/>
  <c r="E25" i="267"/>
  <c r="D25" i="267"/>
  <c r="C25" i="267"/>
  <c r="B25" i="267"/>
  <c r="E24" i="267"/>
  <c r="D24" i="267"/>
  <c r="C24" i="267"/>
  <c r="B24" i="267"/>
  <c r="E23" i="267"/>
  <c r="D23" i="267"/>
  <c r="C23" i="267"/>
  <c r="B23" i="267"/>
  <c r="E22" i="267"/>
  <c r="D22" i="267"/>
  <c r="C22" i="267"/>
  <c r="B22" i="267"/>
  <c r="E21" i="267"/>
  <c r="D21" i="267"/>
  <c r="C21" i="267"/>
  <c r="B21" i="267"/>
  <c r="E20" i="267"/>
  <c r="D20" i="267"/>
  <c r="C20" i="267"/>
  <c r="B20" i="267"/>
  <c r="E19" i="267"/>
  <c r="D19" i="267"/>
  <c r="C19" i="267"/>
  <c r="B19" i="267"/>
  <c r="E18" i="267"/>
  <c r="D18" i="267"/>
  <c r="C18" i="267"/>
  <c r="B18" i="267"/>
  <c r="E17" i="267"/>
  <c r="D17" i="267"/>
  <c r="C17" i="267"/>
  <c r="B17" i="267"/>
  <c r="E15" i="267"/>
  <c r="D15" i="267"/>
  <c r="C15" i="267"/>
  <c r="E14" i="267"/>
  <c r="D14" i="267"/>
  <c r="C14" i="267"/>
  <c r="E13" i="267"/>
  <c r="D13" i="267"/>
  <c r="C13" i="267"/>
  <c r="E12" i="267"/>
  <c r="D12" i="267"/>
  <c r="C12" i="267"/>
  <c r="E11" i="267"/>
  <c r="D11" i="267"/>
  <c r="C11" i="267"/>
  <c r="E10" i="267"/>
  <c r="C10" i="267"/>
  <c r="E9" i="267"/>
  <c r="C9" i="267"/>
  <c r="E8" i="267"/>
  <c r="C8" i="267"/>
  <c r="E7" i="267"/>
  <c r="C7" i="267"/>
  <c r="E6" i="267"/>
  <c r="C6" i="267"/>
  <c r="E5" i="267"/>
  <c r="C5" i="267"/>
  <c r="E4" i="267"/>
  <c r="D4" i="267"/>
  <c r="C4" i="267"/>
  <c r="E3" i="267"/>
  <c r="D3" i="267"/>
  <c r="C3" i="267"/>
  <c r="B3" i="267"/>
  <c r="E170" i="266"/>
  <c r="D170" i="266"/>
  <c r="C170" i="266"/>
  <c r="B170" i="266"/>
  <c r="E169" i="266"/>
  <c r="D169" i="266"/>
  <c r="C169" i="266"/>
  <c r="B169" i="266"/>
  <c r="E168" i="266"/>
  <c r="D168" i="266"/>
  <c r="C168" i="266"/>
  <c r="B168" i="266"/>
  <c r="E167" i="266"/>
  <c r="D167" i="266"/>
  <c r="C167" i="266"/>
  <c r="B167" i="266"/>
  <c r="E166" i="266"/>
  <c r="D166" i="266"/>
  <c r="C166" i="266"/>
  <c r="B166" i="266"/>
  <c r="E165" i="266"/>
  <c r="D165" i="266"/>
  <c r="C165" i="266"/>
  <c r="B165" i="266"/>
  <c r="E164" i="266"/>
  <c r="D164" i="266"/>
  <c r="C164" i="266"/>
  <c r="D118" i="289" s="1"/>
  <c r="H118" i="143" s="1"/>
  <c r="B164" i="266"/>
  <c r="E163" i="266"/>
  <c r="D163" i="266"/>
  <c r="C163" i="266"/>
  <c r="D117" i="289" s="1"/>
  <c r="H117" i="143" s="1"/>
  <c r="B163" i="266"/>
  <c r="E162" i="266"/>
  <c r="D162" i="266"/>
  <c r="C162" i="266"/>
  <c r="B162" i="266"/>
  <c r="E161" i="266"/>
  <c r="D161" i="266"/>
  <c r="C161" i="266"/>
  <c r="B161" i="266"/>
  <c r="E160" i="266"/>
  <c r="D160" i="266"/>
  <c r="C160" i="266"/>
  <c r="B160" i="266"/>
  <c r="E159" i="266"/>
  <c r="D159" i="266"/>
  <c r="C159" i="266"/>
  <c r="D115" i="289" s="1"/>
  <c r="B159" i="266"/>
  <c r="E158" i="266"/>
  <c r="D158" i="266"/>
  <c r="C158" i="266"/>
  <c r="B158" i="266"/>
  <c r="E157" i="266"/>
  <c r="D157" i="266"/>
  <c r="C157" i="266"/>
  <c r="D113" i="289" s="1"/>
  <c r="B157" i="266"/>
  <c r="E156" i="266"/>
  <c r="D156" i="266"/>
  <c r="C156" i="266"/>
  <c r="B156" i="266"/>
  <c r="E155" i="266"/>
  <c r="D155" i="266"/>
  <c r="C155" i="266"/>
  <c r="D111" i="289" s="1"/>
  <c r="B155" i="266"/>
  <c r="E154" i="266"/>
  <c r="D154" i="266"/>
  <c r="C154" i="266"/>
  <c r="B154" i="266"/>
  <c r="E153" i="266"/>
  <c r="D153" i="266"/>
  <c r="C153" i="266"/>
  <c r="B153" i="266"/>
  <c r="E152" i="266"/>
  <c r="D152" i="266"/>
  <c r="C152" i="266"/>
  <c r="D84" i="289" s="1"/>
  <c r="BG6" i="287" s="1"/>
  <c r="B152" i="266"/>
  <c r="E151" i="266"/>
  <c r="D151" i="266"/>
  <c r="C151" i="266"/>
  <c r="B151" i="266"/>
  <c r="E150" i="266"/>
  <c r="D150" i="266"/>
  <c r="C150" i="266"/>
  <c r="D82" i="289" s="1"/>
  <c r="B150" i="266"/>
  <c r="E149" i="266"/>
  <c r="D149" i="266"/>
  <c r="C149" i="266"/>
  <c r="B149" i="266"/>
  <c r="E148" i="266"/>
  <c r="D148" i="266"/>
  <c r="C148" i="266"/>
  <c r="B148" i="266"/>
  <c r="E147" i="266"/>
  <c r="D147" i="266"/>
  <c r="C147" i="266"/>
  <c r="D85" i="289" s="1"/>
  <c r="BE6" i="287" s="1"/>
  <c r="B147" i="266"/>
  <c r="E146" i="266"/>
  <c r="D146" i="266"/>
  <c r="C146" i="266"/>
  <c r="B146" i="266"/>
  <c r="E145" i="266"/>
  <c r="D145" i="266"/>
  <c r="C145" i="266"/>
  <c r="B145" i="266"/>
  <c r="E144" i="266"/>
  <c r="D144" i="266"/>
  <c r="C144" i="266"/>
  <c r="D79" i="289" s="1"/>
  <c r="B144" i="266"/>
  <c r="E143" i="266"/>
  <c r="D143" i="266"/>
  <c r="C143" i="266"/>
  <c r="D77" i="289" s="1"/>
  <c r="B143" i="266"/>
  <c r="E142" i="266"/>
  <c r="D142" i="266"/>
  <c r="C142" i="266"/>
  <c r="C75" i="289" s="1"/>
  <c r="B142" i="266"/>
  <c r="E141" i="266"/>
  <c r="D141" i="266"/>
  <c r="C141" i="266"/>
  <c r="B141" i="266"/>
  <c r="E140" i="266"/>
  <c r="D140" i="266"/>
  <c r="C140" i="266"/>
  <c r="B140" i="266"/>
  <c r="E139" i="266"/>
  <c r="D139" i="266"/>
  <c r="C139" i="266"/>
  <c r="B139" i="266"/>
  <c r="E138" i="266"/>
  <c r="D138" i="266"/>
  <c r="C138" i="266"/>
  <c r="B138" i="266"/>
  <c r="E137" i="266"/>
  <c r="D137" i="266"/>
  <c r="C137" i="266"/>
  <c r="B137" i="266"/>
  <c r="E136" i="266"/>
  <c r="D136" i="266"/>
  <c r="C136" i="266"/>
  <c r="B136" i="266"/>
  <c r="E135" i="266"/>
  <c r="D135" i="266"/>
  <c r="C135" i="266"/>
  <c r="B135" i="266"/>
  <c r="E134" i="266"/>
  <c r="D134" i="266"/>
  <c r="C134" i="266"/>
  <c r="D101" i="289" s="1"/>
  <c r="BU6" i="287" s="1"/>
  <c r="B134" i="266"/>
  <c r="E133" i="266"/>
  <c r="D133" i="266"/>
  <c r="C133" i="266"/>
  <c r="D100" i="289" s="1"/>
  <c r="H100" i="143" s="1"/>
  <c r="B133" i="266"/>
  <c r="E132" i="266"/>
  <c r="D132" i="266"/>
  <c r="C132" i="266"/>
  <c r="B132" i="266"/>
  <c r="E131" i="266"/>
  <c r="D131" i="266"/>
  <c r="C131" i="266"/>
  <c r="B131" i="266"/>
  <c r="E130" i="266"/>
  <c r="D130" i="266"/>
  <c r="C130" i="266"/>
  <c r="B130" i="266"/>
  <c r="E129" i="266"/>
  <c r="BL5" i="287" s="1"/>
  <c r="D129" i="266"/>
  <c r="C129" i="266"/>
  <c r="B129" i="266"/>
  <c r="E128" i="266"/>
  <c r="BJ5" i="287" s="1"/>
  <c r="D128" i="266"/>
  <c r="C128" i="266"/>
  <c r="C96" i="289" s="1"/>
  <c r="B128" i="266"/>
  <c r="E127" i="266"/>
  <c r="D127" i="266"/>
  <c r="C127" i="266"/>
  <c r="B127" i="266"/>
  <c r="E126" i="266"/>
  <c r="D126" i="266"/>
  <c r="C126" i="266"/>
  <c r="B126" i="266"/>
  <c r="E125" i="266"/>
  <c r="BI5" i="287" s="1"/>
  <c r="D125" i="266"/>
  <c r="C125" i="266"/>
  <c r="C95" i="289" s="1"/>
  <c r="B125" i="266"/>
  <c r="E124" i="266"/>
  <c r="D124" i="266"/>
  <c r="C124" i="266"/>
  <c r="B124" i="266"/>
  <c r="E123" i="266"/>
  <c r="D123" i="266"/>
  <c r="C123" i="266"/>
  <c r="B123" i="266"/>
  <c r="E122" i="266"/>
  <c r="D122" i="266"/>
  <c r="C122" i="266"/>
  <c r="B122" i="266"/>
  <c r="E121" i="266"/>
  <c r="D121" i="266"/>
  <c r="C121" i="266"/>
  <c r="B121" i="266"/>
  <c r="E120" i="266"/>
  <c r="D120" i="266"/>
  <c r="C120" i="266"/>
  <c r="B120" i="266"/>
  <c r="E119" i="266"/>
  <c r="D119" i="266"/>
  <c r="C119" i="266"/>
  <c r="B119" i="266"/>
  <c r="E118" i="266"/>
  <c r="D118" i="266"/>
  <c r="C118" i="266"/>
  <c r="B118" i="266"/>
  <c r="E117" i="266"/>
  <c r="D117" i="266"/>
  <c r="C117" i="266"/>
  <c r="B117" i="266"/>
  <c r="E116" i="266"/>
  <c r="D116" i="266"/>
  <c r="C116" i="266"/>
  <c r="C105" i="289" s="1"/>
  <c r="B116" i="266"/>
  <c r="E115" i="266"/>
  <c r="D115" i="266"/>
  <c r="C115" i="266"/>
  <c r="B115" i="266"/>
  <c r="E114" i="266"/>
  <c r="D114" i="266"/>
  <c r="C114" i="266"/>
  <c r="B114" i="266"/>
  <c r="E113" i="266"/>
  <c r="D113" i="266"/>
  <c r="C113" i="266"/>
  <c r="B113" i="266"/>
  <c r="E112" i="266"/>
  <c r="D112" i="266"/>
  <c r="C112" i="266"/>
  <c r="B112" i="266"/>
  <c r="E111" i="266"/>
  <c r="D111" i="266"/>
  <c r="C111" i="266"/>
  <c r="B111" i="266"/>
  <c r="E110" i="266"/>
  <c r="D110" i="266"/>
  <c r="C110" i="266"/>
  <c r="B110" i="266"/>
  <c r="E109" i="266"/>
  <c r="D109" i="266"/>
  <c r="C109" i="266"/>
  <c r="B109" i="266"/>
  <c r="E108" i="266"/>
  <c r="D108" i="266"/>
  <c r="C108" i="266"/>
  <c r="B108" i="266"/>
  <c r="E107" i="266"/>
  <c r="D107" i="266"/>
  <c r="C107" i="266"/>
  <c r="B107" i="266"/>
  <c r="E106" i="266"/>
  <c r="D106" i="266"/>
  <c r="C106" i="266"/>
  <c r="B106" i="266"/>
  <c r="E105" i="266"/>
  <c r="D105" i="266"/>
  <c r="C105" i="266"/>
  <c r="B105" i="266"/>
  <c r="E104" i="266"/>
  <c r="D104" i="266"/>
  <c r="C104" i="266"/>
  <c r="B104" i="266"/>
  <c r="E103" i="266"/>
  <c r="D103" i="266"/>
  <c r="C103" i="266"/>
  <c r="B103" i="266"/>
  <c r="E102" i="266"/>
  <c r="D102" i="266"/>
  <c r="C102" i="266"/>
  <c r="D89" i="289" s="1"/>
  <c r="BM6" i="287" s="1"/>
  <c r="B102" i="266"/>
  <c r="E101" i="266"/>
  <c r="D101" i="266"/>
  <c r="C101" i="266"/>
  <c r="B101" i="266"/>
  <c r="E100" i="266"/>
  <c r="D100" i="266"/>
  <c r="C100" i="266"/>
  <c r="B100" i="266"/>
  <c r="E99" i="266"/>
  <c r="D99" i="266"/>
  <c r="C99" i="266"/>
  <c r="B99" i="266"/>
  <c r="E97" i="266"/>
  <c r="D97" i="266"/>
  <c r="C97" i="266"/>
  <c r="D36" i="289" s="1"/>
  <c r="H36" i="143" s="1"/>
  <c r="B97" i="266"/>
  <c r="E96" i="266"/>
  <c r="D96" i="266"/>
  <c r="C96" i="266"/>
  <c r="B96" i="266"/>
  <c r="E95" i="266"/>
  <c r="D95" i="266"/>
  <c r="C95" i="266"/>
  <c r="B95" i="266"/>
  <c r="E94" i="266"/>
  <c r="D94" i="266"/>
  <c r="C94" i="266"/>
  <c r="C33" i="289" s="1"/>
  <c r="B94" i="266"/>
  <c r="E93" i="266"/>
  <c r="D93" i="266"/>
  <c r="C93" i="266"/>
  <c r="D35" i="289" s="1"/>
  <c r="H35" i="143" s="1"/>
  <c r="B93" i="266"/>
  <c r="E92" i="266"/>
  <c r="D92" i="266"/>
  <c r="C92" i="266"/>
  <c r="B92" i="266"/>
  <c r="C34" i="289" s="1"/>
  <c r="G34" i="143" s="1"/>
  <c r="E91" i="266"/>
  <c r="D91" i="266"/>
  <c r="C91" i="266"/>
  <c r="B91" i="266"/>
  <c r="C32" i="289" s="1"/>
  <c r="G32" i="143" s="1"/>
  <c r="E90" i="266"/>
  <c r="D90" i="266"/>
  <c r="C90" i="266"/>
  <c r="B90" i="266"/>
  <c r="C31" i="289" s="1"/>
  <c r="G31" i="143" s="1"/>
  <c r="E89" i="266"/>
  <c r="D89" i="266"/>
  <c r="C89" i="266"/>
  <c r="B89" i="266"/>
  <c r="C30" i="289" s="1"/>
  <c r="G30" i="143" s="1"/>
  <c r="E88" i="266"/>
  <c r="D88" i="266"/>
  <c r="C88" i="266"/>
  <c r="B88" i="266"/>
  <c r="E87" i="266"/>
  <c r="D87" i="266"/>
  <c r="C87" i="266"/>
  <c r="B87" i="266"/>
  <c r="C27" i="289" s="1"/>
  <c r="AC6" i="287" s="1"/>
  <c r="E86" i="266"/>
  <c r="D86" i="266"/>
  <c r="C86" i="266"/>
  <c r="B86" i="266"/>
  <c r="C26" i="289" s="1"/>
  <c r="AB6" i="287" s="1"/>
  <c r="E85" i="266"/>
  <c r="D85" i="266"/>
  <c r="C85" i="266"/>
  <c r="B85" i="266"/>
  <c r="E84" i="266"/>
  <c r="D84" i="266"/>
  <c r="C84" i="266"/>
  <c r="B84" i="266"/>
  <c r="C21" i="289" s="1"/>
  <c r="W6" i="287" s="1"/>
  <c r="E83" i="266"/>
  <c r="D83" i="266"/>
  <c r="C83" i="266"/>
  <c r="B83" i="266"/>
  <c r="C20" i="289" s="1"/>
  <c r="V6" i="287" s="1"/>
  <c r="E82" i="266"/>
  <c r="D82" i="266"/>
  <c r="C82" i="266"/>
  <c r="D28" i="289" s="1"/>
  <c r="H28" i="143" s="1"/>
  <c r="B82" i="266"/>
  <c r="E81" i="266"/>
  <c r="D81" i="266"/>
  <c r="C81" i="266"/>
  <c r="B81" i="266"/>
  <c r="C25" i="289" s="1"/>
  <c r="E80" i="266"/>
  <c r="D80" i="266"/>
  <c r="C80" i="266"/>
  <c r="B80" i="266"/>
  <c r="C24" i="289" s="1"/>
  <c r="Z6" i="287" s="1"/>
  <c r="E79" i="266"/>
  <c r="D79" i="266"/>
  <c r="C79" i="266"/>
  <c r="B79" i="266"/>
  <c r="C23" i="289" s="1"/>
  <c r="Y6" i="287" s="1"/>
  <c r="E78" i="266"/>
  <c r="D78" i="266"/>
  <c r="C78" i="266"/>
  <c r="B78" i="266"/>
  <c r="C22" i="289" s="1"/>
  <c r="G22" i="143" s="1"/>
  <c r="E77" i="266"/>
  <c r="D77" i="266"/>
  <c r="C77" i="266"/>
  <c r="B77" i="266"/>
  <c r="C19" i="289" s="1"/>
  <c r="U6" i="287" s="1"/>
  <c r="E76" i="266"/>
  <c r="D76" i="266"/>
  <c r="C76" i="266"/>
  <c r="B76" i="266"/>
  <c r="C18" i="289" s="1"/>
  <c r="T6" i="287" s="1"/>
  <c r="E75" i="266"/>
  <c r="D75" i="266"/>
  <c r="C75" i="266"/>
  <c r="B75" i="266"/>
  <c r="E74" i="266"/>
  <c r="D74" i="266"/>
  <c r="C74" i="266"/>
  <c r="B74" i="266"/>
  <c r="E73" i="266"/>
  <c r="D73" i="266"/>
  <c r="C73" i="266"/>
  <c r="B73" i="266"/>
  <c r="E72" i="266"/>
  <c r="D72" i="266"/>
  <c r="C72" i="266"/>
  <c r="B72" i="266"/>
  <c r="E71" i="266"/>
  <c r="D71" i="266"/>
  <c r="C71" i="266"/>
  <c r="B71" i="266"/>
  <c r="E70" i="266"/>
  <c r="D70" i="266"/>
  <c r="C70" i="266"/>
  <c r="B70" i="266"/>
  <c r="E69" i="266"/>
  <c r="D69" i="266"/>
  <c r="C69" i="266"/>
  <c r="B69" i="266"/>
  <c r="C15" i="289" s="1"/>
  <c r="E68" i="266"/>
  <c r="D68" i="266"/>
  <c r="C68" i="266"/>
  <c r="B68" i="266"/>
  <c r="C14" i="289" s="1"/>
  <c r="P6" i="287" s="1"/>
  <c r="E67" i="266"/>
  <c r="D67" i="266"/>
  <c r="C67" i="266"/>
  <c r="B67" i="266"/>
  <c r="C13" i="289" s="1"/>
  <c r="O6" i="287" s="1"/>
  <c r="E66" i="266"/>
  <c r="D66" i="266"/>
  <c r="C66" i="266"/>
  <c r="B66" i="266"/>
  <c r="C12" i="289" s="1"/>
  <c r="G12" i="143" s="1"/>
  <c r="E65" i="266"/>
  <c r="D65" i="266"/>
  <c r="C65" i="266"/>
  <c r="D11" i="289" s="1"/>
  <c r="H11" i="143" s="1"/>
  <c r="B65" i="266"/>
  <c r="E64" i="266"/>
  <c r="D64" i="266"/>
  <c r="C64" i="266"/>
  <c r="B64" i="266"/>
  <c r="E63" i="266"/>
  <c r="D63" i="266"/>
  <c r="C63" i="266"/>
  <c r="D38" i="289" s="1"/>
  <c r="AH6" i="287" s="1"/>
  <c r="B63" i="266"/>
  <c r="E62" i="266"/>
  <c r="D62" i="266"/>
  <c r="C62" i="266"/>
  <c r="D42" i="289" s="1"/>
  <c r="B62" i="266"/>
  <c r="E61" i="266"/>
  <c r="D61" i="266"/>
  <c r="C61" i="266"/>
  <c r="D41" i="289" s="1"/>
  <c r="B61" i="266"/>
  <c r="E60" i="266"/>
  <c r="D60" i="266"/>
  <c r="C60" i="266"/>
  <c r="B60" i="266"/>
  <c r="E59" i="266"/>
  <c r="D59" i="266"/>
  <c r="C59" i="266"/>
  <c r="B59" i="266"/>
  <c r="E58" i="266"/>
  <c r="D58" i="266"/>
  <c r="C58" i="266"/>
  <c r="B58" i="266"/>
  <c r="E57" i="266"/>
  <c r="D57" i="266"/>
  <c r="C57" i="266"/>
  <c r="D63" i="289" s="1"/>
  <c r="B57" i="266"/>
  <c r="E56" i="266"/>
  <c r="D56" i="266"/>
  <c r="C56" i="266"/>
  <c r="C62" i="289" s="1"/>
  <c r="B56" i="266"/>
  <c r="E55" i="266"/>
  <c r="D55" i="266"/>
  <c r="C55" i="266"/>
  <c r="C61" i="289" s="1"/>
  <c r="B55" i="266"/>
  <c r="E54" i="266"/>
  <c r="D54" i="266"/>
  <c r="C54" i="266"/>
  <c r="B54" i="266"/>
  <c r="E53" i="266"/>
  <c r="D53" i="266"/>
  <c r="C53" i="266"/>
  <c r="B53" i="266"/>
  <c r="E52" i="266"/>
  <c r="D52" i="266"/>
  <c r="C52" i="266"/>
  <c r="B52" i="266"/>
  <c r="E51" i="266"/>
  <c r="D51" i="266"/>
  <c r="C51" i="266"/>
  <c r="B51" i="266"/>
  <c r="E50" i="266"/>
  <c r="D50" i="266"/>
  <c r="C50" i="266"/>
  <c r="B50" i="266"/>
  <c r="E49" i="266"/>
  <c r="D49" i="266"/>
  <c r="C49" i="266"/>
  <c r="D65" i="289" s="1"/>
  <c r="H65" i="143" s="1"/>
  <c r="B49" i="266"/>
  <c r="E48" i="266"/>
  <c r="D48" i="266"/>
  <c r="C48" i="266"/>
  <c r="B48" i="266"/>
  <c r="E47" i="266"/>
  <c r="D47" i="266"/>
  <c r="C47" i="266"/>
  <c r="B47" i="266"/>
  <c r="E46" i="266"/>
  <c r="D46" i="266"/>
  <c r="C46" i="266"/>
  <c r="B46" i="266"/>
  <c r="E45" i="266"/>
  <c r="D45" i="266"/>
  <c r="C45" i="266"/>
  <c r="B45" i="266"/>
  <c r="E44" i="266"/>
  <c r="D44" i="266"/>
  <c r="C44" i="266"/>
  <c r="B44" i="266"/>
  <c r="E43" i="266"/>
  <c r="D43" i="266"/>
  <c r="C43" i="266"/>
  <c r="B43" i="266"/>
  <c r="E42" i="266"/>
  <c r="D42" i="266"/>
  <c r="C42" i="266"/>
  <c r="D55" i="289" s="1"/>
  <c r="D6" i="264" s="1"/>
  <c r="B42" i="266"/>
  <c r="E41" i="266"/>
  <c r="D41" i="266"/>
  <c r="C41" i="266"/>
  <c r="B41" i="266"/>
  <c r="E40" i="266"/>
  <c r="D40" i="266"/>
  <c r="C40" i="266"/>
  <c r="D48" i="289" s="1"/>
  <c r="B40" i="266"/>
  <c r="E39" i="266"/>
  <c r="D39" i="266"/>
  <c r="C39" i="266"/>
  <c r="B39" i="266"/>
  <c r="E38" i="266"/>
  <c r="D38" i="266"/>
  <c r="C38" i="266"/>
  <c r="B38" i="266"/>
  <c r="E37" i="266"/>
  <c r="D37" i="266"/>
  <c r="C37" i="266"/>
  <c r="D47" i="289" s="1"/>
  <c r="B37" i="266"/>
  <c r="E35" i="266"/>
  <c r="D35" i="266"/>
  <c r="C35" i="266"/>
  <c r="B35" i="266"/>
  <c r="E34" i="266"/>
  <c r="D34" i="266"/>
  <c r="C34" i="266"/>
  <c r="B34" i="266"/>
  <c r="E33" i="266"/>
  <c r="D33" i="266"/>
  <c r="C33" i="266"/>
  <c r="B33" i="266"/>
  <c r="E32" i="266"/>
  <c r="D32" i="266"/>
  <c r="C32" i="266"/>
  <c r="B32" i="266"/>
  <c r="E31" i="266"/>
  <c r="D31" i="266"/>
  <c r="C31" i="266"/>
  <c r="B31" i="266"/>
  <c r="E30" i="266"/>
  <c r="D30" i="266"/>
  <c r="C30" i="266"/>
  <c r="D56" i="289" s="1"/>
  <c r="H56" i="143" s="1"/>
  <c r="B30" i="266"/>
  <c r="E29" i="266"/>
  <c r="D29" i="266"/>
  <c r="C29" i="266"/>
  <c r="B29" i="266"/>
  <c r="E27" i="266"/>
  <c r="D27" i="266"/>
  <c r="C27" i="266"/>
  <c r="B27" i="266"/>
  <c r="E26" i="266"/>
  <c r="D26" i="266"/>
  <c r="C26" i="266"/>
  <c r="B26" i="266"/>
  <c r="E25" i="266"/>
  <c r="D25" i="266"/>
  <c r="C25" i="266"/>
  <c r="B25" i="266"/>
  <c r="E24" i="266"/>
  <c r="D24" i="266"/>
  <c r="C24" i="266"/>
  <c r="B24" i="266"/>
  <c r="E23" i="266"/>
  <c r="D23" i="266"/>
  <c r="C23" i="266"/>
  <c r="B23" i="266"/>
  <c r="E22" i="266"/>
  <c r="D22" i="266"/>
  <c r="C22" i="266"/>
  <c r="B22" i="266"/>
  <c r="D21" i="266"/>
  <c r="C21" i="266"/>
  <c r="F21" i="266" s="1"/>
  <c r="B21" i="266"/>
  <c r="E20" i="266"/>
  <c r="D20" i="266"/>
  <c r="C20" i="266"/>
  <c r="B20" i="266"/>
  <c r="E19" i="266"/>
  <c r="D19" i="266"/>
  <c r="C19" i="266"/>
  <c r="B19" i="266"/>
  <c r="E18" i="266"/>
  <c r="D18" i="266"/>
  <c r="C18" i="266"/>
  <c r="B18" i="266"/>
  <c r="E17" i="266"/>
  <c r="D17" i="266"/>
  <c r="C17" i="266"/>
  <c r="B17" i="266"/>
  <c r="E16" i="266"/>
  <c r="D16" i="266"/>
  <c r="C16" i="266"/>
  <c r="B16" i="266"/>
  <c r="E15" i="266"/>
  <c r="D15" i="266"/>
  <c r="C15" i="266"/>
  <c r="B15" i="266"/>
  <c r="E14" i="266"/>
  <c r="D14" i="266"/>
  <c r="C14" i="266"/>
  <c r="B14" i="266"/>
  <c r="E13" i="266"/>
  <c r="D13" i="266"/>
  <c r="C13" i="266"/>
  <c r="B13" i="266"/>
  <c r="E12" i="266"/>
  <c r="D12" i="266"/>
  <c r="C12" i="266"/>
  <c r="B12" i="266"/>
  <c r="E11" i="266"/>
  <c r="D11" i="266"/>
  <c r="C11" i="266"/>
  <c r="B11" i="266"/>
  <c r="E10" i="266"/>
  <c r="D10" i="266"/>
  <c r="C10" i="266"/>
  <c r="B10" i="266"/>
  <c r="E9" i="266"/>
  <c r="D9" i="266"/>
  <c r="C9" i="266"/>
  <c r="B9" i="266"/>
  <c r="E8" i="266"/>
  <c r="D8" i="266"/>
  <c r="C8" i="266"/>
  <c r="B8" i="266"/>
  <c r="E7" i="266"/>
  <c r="D7" i="266"/>
  <c r="C7" i="266"/>
  <c r="B7" i="266"/>
  <c r="E6" i="266"/>
  <c r="D6" i="266"/>
  <c r="B6" i="266"/>
  <c r="E5" i="266"/>
  <c r="D5" i="266"/>
  <c r="C5" i="266"/>
  <c r="B5" i="266"/>
  <c r="E4" i="266"/>
  <c r="D4" i="266"/>
  <c r="C4" i="266"/>
  <c r="B4" i="266"/>
  <c r="E3" i="266"/>
  <c r="D3" i="266"/>
  <c r="C3" i="266"/>
  <c r="B3" i="266"/>
  <c r="D151" i="289"/>
  <c r="D149" i="289"/>
  <c r="D146" i="143" s="1"/>
  <c r="D148" i="289"/>
  <c r="D145" i="143" s="1"/>
  <c r="D147" i="289"/>
  <c r="D144" i="143" s="1"/>
  <c r="D146" i="289"/>
  <c r="D143" i="143" s="1"/>
  <c r="D145" i="289"/>
  <c r="D142" i="143" s="1"/>
  <c r="D144" i="289"/>
  <c r="D141" i="143" s="1"/>
  <c r="D143" i="289"/>
  <c r="D140" i="143" s="1"/>
  <c r="C129" i="289"/>
  <c r="E126" i="289"/>
  <c r="F123" i="289"/>
  <c r="D152" i="289"/>
  <c r="B61" i="286"/>
  <c r="I11" i="223"/>
  <c r="C7" i="223"/>
  <c r="BO9" i="287"/>
  <c r="BO1" i="287"/>
  <c r="C138" i="267"/>
  <c r="E138" i="267"/>
  <c r="D138" i="267"/>
  <c r="B138" i="267"/>
  <c r="C71" i="287" l="1"/>
  <c r="L7" i="244"/>
  <c r="L29" i="244" s="1"/>
  <c r="G29" i="244"/>
  <c r="AD62" i="287"/>
  <c r="F58" i="267"/>
  <c r="B12" i="306"/>
  <c r="I11" i="79"/>
  <c r="C45" i="235"/>
  <c r="I8" i="293"/>
  <c r="AD6" i="287"/>
  <c r="AD7" i="287" s="1"/>
  <c r="BS6" i="287"/>
  <c r="BS7" i="287" s="1"/>
  <c r="BS2" i="287" s="1"/>
  <c r="G21" i="143"/>
  <c r="G13" i="143"/>
  <c r="G14" i="143"/>
  <c r="G20" i="143"/>
  <c r="G24" i="143"/>
  <c r="H84" i="143"/>
  <c r="D7" i="277"/>
  <c r="G23" i="143"/>
  <c r="M6" i="287"/>
  <c r="M7" i="287" s="1"/>
  <c r="M2" i="287" s="1"/>
  <c r="N6" i="287"/>
  <c r="N7" i="287" s="1"/>
  <c r="N8" i="287" s="1"/>
  <c r="Q6" i="287"/>
  <c r="Q7" i="287" s="1"/>
  <c r="Q8" i="287" s="1"/>
  <c r="G15" i="143"/>
  <c r="AA6" i="287"/>
  <c r="AA7" i="287" s="1"/>
  <c r="AA2" i="287" s="1"/>
  <c r="G25" i="143"/>
  <c r="J48" i="287"/>
  <c r="J9" i="287" s="1"/>
  <c r="J6" i="287"/>
  <c r="J7" i="287" s="1"/>
  <c r="AG6" i="287"/>
  <c r="AG7" i="287" s="1"/>
  <c r="AG2" i="287" s="1"/>
  <c r="D110" i="289"/>
  <c r="H110" i="143" s="1"/>
  <c r="D114" i="289"/>
  <c r="F10" i="85"/>
  <c r="AJ6" i="287"/>
  <c r="AJ7" i="287" s="1"/>
  <c r="AJ2" i="287" s="1"/>
  <c r="BY6" i="287"/>
  <c r="BY7" i="287" s="1"/>
  <c r="BY2" i="287" s="1"/>
  <c r="D7" i="189"/>
  <c r="H89" i="143"/>
  <c r="X6" i="287"/>
  <c r="X7" i="287" s="1"/>
  <c r="X8" i="287" s="1"/>
  <c r="AO6" i="287"/>
  <c r="AO7" i="287" s="1"/>
  <c r="AO8" i="287" s="1"/>
  <c r="AQ6" i="287"/>
  <c r="AQ7" i="287" s="1"/>
  <c r="AQ2" i="287" s="1"/>
  <c r="G95" i="143"/>
  <c r="D112" i="289"/>
  <c r="E11" i="87"/>
  <c r="H55" i="143"/>
  <c r="G96" i="143"/>
  <c r="D7" i="312"/>
  <c r="G18" i="72"/>
  <c r="C29" i="287"/>
  <c r="B26" i="286" s="1"/>
  <c r="B7" i="223"/>
  <c r="R22" i="79"/>
  <c r="R23" i="79" s="1"/>
  <c r="I15" i="79"/>
  <c r="AD1" i="287"/>
  <c r="K6" i="293"/>
  <c r="K8" i="293"/>
  <c r="H7" i="293"/>
  <c r="L7" i="293" s="1"/>
  <c r="G48" i="251"/>
  <c r="G7" i="223"/>
  <c r="F137" i="267"/>
  <c r="F19" i="267"/>
  <c r="F27" i="267"/>
  <c r="F43" i="267"/>
  <c r="F51" i="267"/>
  <c r="F47" i="267"/>
  <c r="I8" i="267"/>
  <c r="J11" i="223"/>
  <c r="I6" i="223"/>
  <c r="A3" i="298"/>
  <c r="H48" i="251"/>
  <c r="I13" i="223"/>
  <c r="K7" i="293"/>
  <c r="I10" i="79"/>
  <c r="I13" i="79"/>
  <c r="G8" i="267"/>
  <c r="D379" i="252"/>
  <c r="B9" i="223" s="1"/>
  <c r="B18" i="223" s="1"/>
  <c r="B20" i="223" s="1"/>
  <c r="E19" i="247"/>
  <c r="F19" i="247" s="1"/>
  <c r="E379" i="252"/>
  <c r="C9" i="223" s="1"/>
  <c r="C42" i="235"/>
  <c r="F379" i="252"/>
  <c r="D9" i="223" s="1"/>
  <c r="F19" i="223"/>
  <c r="H46" i="193"/>
  <c r="H19" i="79"/>
  <c r="H20" i="79" s="1"/>
  <c r="H21" i="79" s="1"/>
  <c r="D7" i="284"/>
  <c r="G379" i="252"/>
  <c r="Z94" i="287"/>
  <c r="D94" i="289"/>
  <c r="F117" i="266"/>
  <c r="B68" i="286"/>
  <c r="D22" i="215"/>
  <c r="V94" i="287"/>
  <c r="V9" i="287" s="1"/>
  <c r="I16" i="79"/>
  <c r="L39" i="250"/>
  <c r="D80" i="149"/>
  <c r="C16" i="235"/>
  <c r="B11" i="190"/>
  <c r="F144" i="267"/>
  <c r="F157" i="267"/>
  <c r="F180" i="267"/>
  <c r="F13" i="267"/>
  <c r="C77" i="235"/>
  <c r="F176" i="267"/>
  <c r="F25" i="267"/>
  <c r="I14" i="79"/>
  <c r="D19" i="79"/>
  <c r="G185" i="267"/>
  <c r="P7" i="287"/>
  <c r="W7" i="287"/>
  <c r="W8" i="287" s="1"/>
  <c r="F178" i="267"/>
  <c r="F5" i="267"/>
  <c r="F169" i="267"/>
  <c r="F12" i="267"/>
  <c r="F140" i="267"/>
  <c r="F158" i="267"/>
  <c r="F26" i="267"/>
  <c r="F34" i="267"/>
  <c r="F42" i="267"/>
  <c r="G150" i="267"/>
  <c r="F11" i="267"/>
  <c r="G57" i="267"/>
  <c r="F21" i="267"/>
  <c r="I8" i="79"/>
  <c r="AH7" i="287"/>
  <c r="AH8" i="287" s="1"/>
  <c r="F41" i="267"/>
  <c r="G182" i="267"/>
  <c r="F28" i="267"/>
  <c r="F32" i="267"/>
  <c r="F44" i="267"/>
  <c r="F48" i="267"/>
  <c r="F45" i="267"/>
  <c r="F52" i="267"/>
  <c r="C36" i="235"/>
  <c r="F37" i="267"/>
  <c r="F49" i="267"/>
  <c r="C80" i="235"/>
  <c r="F14" i="267"/>
  <c r="F136" i="267"/>
  <c r="F143" i="267"/>
  <c r="H7" i="287"/>
  <c r="H8" i="287" s="1"/>
  <c r="BE7" i="287"/>
  <c r="BE2" i="287" s="1"/>
  <c r="AC7" i="287"/>
  <c r="AC8" i="287" s="1"/>
  <c r="O7" i="287"/>
  <c r="O8" i="287" s="1"/>
  <c r="D21" i="235"/>
  <c r="B48" i="306"/>
  <c r="D28" i="287"/>
  <c r="E28" i="287" s="1"/>
  <c r="C33" i="235"/>
  <c r="F23" i="267"/>
  <c r="F35" i="267"/>
  <c r="F177" i="267"/>
  <c r="F167" i="267"/>
  <c r="C73" i="235"/>
  <c r="F4" i="267"/>
  <c r="F184" i="267"/>
  <c r="D15" i="287"/>
  <c r="E15" i="287" s="1"/>
  <c r="F40" i="267"/>
  <c r="F159" i="267"/>
  <c r="C75" i="235"/>
  <c r="F15" i="267"/>
  <c r="F165" i="267"/>
  <c r="C41" i="235"/>
  <c r="F9" i="267"/>
  <c r="F138" i="267"/>
  <c r="F46" i="267"/>
  <c r="C32" i="235"/>
  <c r="F31" i="267"/>
  <c r="F22" i="267"/>
  <c r="F179" i="267"/>
  <c r="H22" i="215"/>
  <c r="I18" i="215"/>
  <c r="I22" i="215" s="1"/>
  <c r="K22" i="215" s="1"/>
  <c r="K6" i="215"/>
  <c r="B72" i="286"/>
  <c r="C75" i="287"/>
  <c r="C70" i="287" s="1"/>
  <c r="AD94" i="287"/>
  <c r="B52" i="286"/>
  <c r="C53" i="287"/>
  <c r="J23" i="243"/>
  <c r="I39" i="243"/>
  <c r="E11" i="295"/>
  <c r="H9" i="294"/>
  <c r="J9" i="294" s="1"/>
  <c r="C9" i="294"/>
  <c r="D8" i="294"/>
  <c r="D9" i="294" s="1"/>
  <c r="D11" i="295"/>
  <c r="F7" i="295"/>
  <c r="F7" i="294" s="1"/>
  <c r="C11" i="295"/>
  <c r="E6" i="294"/>
  <c r="E9" i="294" s="1"/>
  <c r="E20" i="307"/>
  <c r="BM7" i="287"/>
  <c r="BM8" i="287" s="1"/>
  <c r="AB7" i="287"/>
  <c r="AB8" i="287" s="1"/>
  <c r="F119" i="266"/>
  <c r="F170" i="266"/>
  <c r="F150" i="266"/>
  <c r="BU7" i="287"/>
  <c r="BU8" i="287" s="1"/>
  <c r="V7" i="287"/>
  <c r="V8" i="287" s="1"/>
  <c r="CC6" i="287"/>
  <c r="F129" i="266"/>
  <c r="F165" i="266"/>
  <c r="F98" i="266"/>
  <c r="F18" i="292"/>
  <c r="A3" i="295"/>
  <c r="CC4" i="287"/>
  <c r="Y7" i="287"/>
  <c r="Y2" i="287" s="1"/>
  <c r="T7" i="287"/>
  <c r="T8" i="287" s="1"/>
  <c r="Z7" i="287"/>
  <c r="BG7" i="287"/>
  <c r="BG8" i="287" s="1"/>
  <c r="U7" i="287"/>
  <c r="U2" i="287" s="1"/>
  <c r="BH7" i="287"/>
  <c r="BH8" i="287" s="1"/>
  <c r="F151" i="266"/>
  <c r="F50" i="266"/>
  <c r="G21" i="307"/>
  <c r="F164" i="266"/>
  <c r="F12" i="266"/>
  <c r="F74" i="266"/>
  <c r="F43" i="266"/>
  <c r="F58" i="266"/>
  <c r="F31" i="266"/>
  <c r="F35" i="266"/>
  <c r="D43" i="289"/>
  <c r="L29" i="234"/>
  <c r="H8" i="293"/>
  <c r="L8" i="293" s="1"/>
  <c r="I12" i="293"/>
  <c r="H6" i="293"/>
  <c r="L6" i="293" s="1"/>
  <c r="E12" i="293"/>
  <c r="C14" i="223" s="1"/>
  <c r="M29" i="256"/>
  <c r="M33" i="256" s="1"/>
  <c r="I16" i="223" s="1"/>
  <c r="I19" i="223" s="1"/>
  <c r="H19" i="223"/>
  <c r="J12" i="223"/>
  <c r="J10" i="223"/>
  <c r="I379" i="252"/>
  <c r="K379" i="252"/>
  <c r="J30" i="244"/>
  <c r="E9" i="223"/>
  <c r="H379" i="252"/>
  <c r="L379" i="252"/>
  <c r="I9" i="223" s="1"/>
  <c r="I48" i="251"/>
  <c r="K48" i="251"/>
  <c r="C8" i="223"/>
  <c r="I8" i="223"/>
  <c r="D8" i="223"/>
  <c r="D48" i="251"/>
  <c r="J7" i="223"/>
  <c r="A3" i="288"/>
  <c r="A3" i="252"/>
  <c r="A3" i="253" s="1"/>
  <c r="C83" i="287"/>
  <c r="F41" i="201"/>
  <c r="B31" i="306"/>
  <c r="B22" i="306"/>
  <c r="C20" i="306" s="1"/>
  <c r="B40" i="306"/>
  <c r="D25" i="287"/>
  <c r="E25" i="287" s="1"/>
  <c r="F18" i="267"/>
  <c r="C64" i="235"/>
  <c r="C14" i="235"/>
  <c r="F141" i="267"/>
  <c r="D18" i="287"/>
  <c r="E18" i="287" s="1"/>
  <c r="F153" i="267"/>
  <c r="C60" i="235"/>
  <c r="F166" i="267"/>
  <c r="F10" i="267"/>
  <c r="G5" i="267"/>
  <c r="F29" i="267"/>
  <c r="F3" i="267"/>
  <c r="D24" i="287"/>
  <c r="E24" i="287" s="1"/>
  <c r="D13" i="287"/>
  <c r="C29" i="235"/>
  <c r="F20" i="267"/>
  <c r="F38" i="267"/>
  <c r="F56" i="267"/>
  <c r="C47" i="235"/>
  <c r="F36" i="267"/>
  <c r="C34" i="235"/>
  <c r="C78" i="235"/>
  <c r="F170" i="267"/>
  <c r="C39" i="235"/>
  <c r="F161" i="267"/>
  <c r="C15" i="235"/>
  <c r="C35" i="235"/>
  <c r="F181" i="267"/>
  <c r="F6" i="267"/>
  <c r="F33" i="267"/>
  <c r="F39" i="267"/>
  <c r="F24" i="267"/>
  <c r="C30" i="235"/>
  <c r="C38" i="235"/>
  <c r="F139" i="267"/>
  <c r="F168" i="267"/>
  <c r="D21" i="287"/>
  <c r="BZ21" i="287"/>
  <c r="C21" i="287" s="1"/>
  <c r="B19" i="286" s="1"/>
  <c r="BZ51" i="287"/>
  <c r="C51" i="287" s="1"/>
  <c r="B50" i="286" s="1"/>
  <c r="C68" i="235"/>
  <c r="F152" i="267"/>
  <c r="F151" i="267"/>
  <c r="D27" i="287"/>
  <c r="E27" i="287" s="1"/>
  <c r="C66" i="235"/>
  <c r="F174" i="267"/>
  <c r="F8" i="267"/>
  <c r="F7" i="267"/>
  <c r="C48" i="235"/>
  <c r="C58" i="235"/>
  <c r="F160" i="267"/>
  <c r="F50" i="267"/>
  <c r="F175" i="267"/>
  <c r="F30" i="267"/>
  <c r="C40" i="235"/>
  <c r="F17" i="267"/>
  <c r="F163" i="267"/>
  <c r="C44" i="235"/>
  <c r="C37" i="235"/>
  <c r="F72" i="266"/>
  <c r="D19" i="289"/>
  <c r="M8" i="288" s="1"/>
  <c r="F132" i="266"/>
  <c r="BI6" i="287"/>
  <c r="BI7" i="287" s="1"/>
  <c r="G138" i="266"/>
  <c r="G122" i="266"/>
  <c r="B18" i="306"/>
  <c r="B17" i="306" s="1"/>
  <c r="D83" i="289"/>
  <c r="G121" i="266"/>
  <c r="C98" i="289"/>
  <c r="C74" i="289"/>
  <c r="D50" i="289"/>
  <c r="D64" i="289"/>
  <c r="F163" i="266"/>
  <c r="D23" i="289"/>
  <c r="H23" i="143" s="1"/>
  <c r="D80" i="289"/>
  <c r="F122" i="266"/>
  <c r="G45" i="266"/>
  <c r="D21" i="289"/>
  <c r="H21" i="143" s="1"/>
  <c r="F130" i="266"/>
  <c r="C97" i="289"/>
  <c r="D106" i="289"/>
  <c r="D31" i="289"/>
  <c r="F106" i="266"/>
  <c r="F135" i="266"/>
  <c r="F55" i="266"/>
  <c r="F37" i="266"/>
  <c r="F78" i="266"/>
  <c r="F125" i="266"/>
  <c r="F134" i="266"/>
  <c r="D93" i="289"/>
  <c r="D91" i="289"/>
  <c r="C16" i="289"/>
  <c r="F123" i="266"/>
  <c r="G132" i="266"/>
  <c r="F8" i="70"/>
  <c r="BJ6" i="287"/>
  <c r="BJ7" i="287" s="1"/>
  <c r="D15" i="289"/>
  <c r="H15" i="143" s="1"/>
  <c r="F82" i="266"/>
  <c r="BK6" i="287"/>
  <c r="F80" i="266"/>
  <c r="C73" i="289"/>
  <c r="D53" i="289"/>
  <c r="D40" i="289"/>
  <c r="F34" i="266"/>
  <c r="D49" i="289"/>
  <c r="D52" i="289"/>
  <c r="F57" i="266"/>
  <c r="F68" i="266"/>
  <c r="F124" i="266"/>
  <c r="F101" i="266"/>
  <c r="F128" i="266"/>
  <c r="D66" i="289"/>
  <c r="H66" i="143" s="1"/>
  <c r="F5" i="266"/>
  <c r="F99" i="266"/>
  <c r="F88" i="266"/>
  <c r="C72" i="289"/>
  <c r="F41" i="266"/>
  <c r="D58" i="289"/>
  <c r="C17" i="289"/>
  <c r="D54" i="289"/>
  <c r="D51" i="289"/>
  <c r="D96" i="289"/>
  <c r="D25" i="289"/>
  <c r="H25" i="143" s="1"/>
  <c r="F95" i="266"/>
  <c r="D92" i="289"/>
  <c r="F131" i="266"/>
  <c r="F86" i="266"/>
  <c r="F102" i="266"/>
  <c r="BL6" i="287"/>
  <c r="BL7" i="287" s="1"/>
  <c r="BL8" i="287" s="1"/>
  <c r="F126" i="266"/>
  <c r="F66" i="266"/>
  <c r="F84" i="266"/>
  <c r="D29" i="287"/>
  <c r="D20" i="287"/>
  <c r="E20" i="287" s="1"/>
  <c r="D34" i="289"/>
  <c r="F64" i="266"/>
  <c r="D116" i="289"/>
  <c r="F162" i="266"/>
  <c r="F76" i="266"/>
  <c r="D61" i="289"/>
  <c r="I6" i="287" s="1"/>
  <c r="I7" i="287" s="1"/>
  <c r="D27" i="289"/>
  <c r="F33" i="266"/>
  <c r="C104" i="289"/>
  <c r="G104" i="143" s="1"/>
  <c r="D90" i="289"/>
  <c r="E17" i="87" s="1"/>
  <c r="F70" i="266"/>
  <c r="BK5" i="287"/>
  <c r="D78" i="289"/>
  <c r="D13" i="289"/>
  <c r="H13" i="143" s="1"/>
  <c r="D46" i="289"/>
  <c r="H12" i="298"/>
  <c r="F97" i="266"/>
  <c r="G47" i="266"/>
  <c r="E29" i="287" l="1"/>
  <c r="E80" i="149"/>
  <c r="K12" i="293"/>
  <c r="G14" i="223" s="1"/>
  <c r="M34" i="256"/>
  <c r="J8" i="287"/>
  <c r="M47" i="251"/>
  <c r="J1" i="287"/>
  <c r="J2" i="287" s="1"/>
  <c r="J8" i="209"/>
  <c r="L262" i="255"/>
  <c r="G97" i="143"/>
  <c r="H114" i="143"/>
  <c r="S6" i="287"/>
  <c r="S7" i="287" s="1"/>
  <c r="S8" i="287" s="1"/>
  <c r="G17" i="143"/>
  <c r="BV6" i="287"/>
  <c r="H111" i="143"/>
  <c r="I380" i="252"/>
  <c r="H47" i="220"/>
  <c r="H43" i="143"/>
  <c r="BA6" i="287"/>
  <c r="BA7" i="287" s="1"/>
  <c r="BA2" i="287" s="1"/>
  <c r="G47" i="193"/>
  <c r="H77" i="143"/>
  <c r="H80" i="143"/>
  <c r="AX6" i="287"/>
  <c r="AX7" i="287" s="1"/>
  <c r="AX8" i="287" s="1"/>
  <c r="BC6" i="287"/>
  <c r="BC7" i="287" s="1"/>
  <c r="BC2" i="287" s="1"/>
  <c r="H82" i="143"/>
  <c r="AK6" i="287"/>
  <c r="AK7" i="287" s="1"/>
  <c r="AK8" i="287" s="1"/>
  <c r="H46" i="143"/>
  <c r="G75" i="143"/>
  <c r="AW6" i="287"/>
  <c r="AW7" i="287" s="1"/>
  <c r="AW2" i="287" s="1"/>
  <c r="M44" i="253"/>
  <c r="AR6" i="287"/>
  <c r="AR7" i="287" s="1"/>
  <c r="AR2" i="287" s="1"/>
  <c r="H50" i="143"/>
  <c r="BN6" i="287"/>
  <c r="BN7" i="287" s="1"/>
  <c r="BN2" i="287" s="1"/>
  <c r="H90" i="143"/>
  <c r="D75" i="289"/>
  <c r="H75" i="143" s="1"/>
  <c r="E136" i="87"/>
  <c r="H112" i="143"/>
  <c r="G98" i="143"/>
  <c r="H96" i="143"/>
  <c r="H31" i="143"/>
  <c r="AE6" i="287"/>
  <c r="AE7" i="287" s="1"/>
  <c r="AE2" i="287" s="1"/>
  <c r="M38" i="250"/>
  <c r="H49" i="143"/>
  <c r="AM6" i="287"/>
  <c r="AM7" i="287" s="1"/>
  <c r="AM2" i="287" s="1"/>
  <c r="G16" i="143"/>
  <c r="R6" i="287"/>
  <c r="R7" i="287" s="1"/>
  <c r="D120" i="289"/>
  <c r="H116" i="143"/>
  <c r="H53" i="143"/>
  <c r="AU6" i="287"/>
  <c r="AU7" i="287" s="1"/>
  <c r="AU8" i="287" s="1"/>
  <c r="AF6" i="287"/>
  <c r="AF7" i="287" s="1"/>
  <c r="AF8" i="287" s="1"/>
  <c r="H34" i="143"/>
  <c r="K6" i="287"/>
  <c r="K7" i="287" s="1"/>
  <c r="K2" i="287" s="1"/>
  <c r="H48" i="143"/>
  <c r="AL6" i="287"/>
  <c r="AL7" i="287" s="1"/>
  <c r="AL2" i="287" s="1"/>
  <c r="G9" i="72"/>
  <c r="BW6" i="287"/>
  <c r="BW7" i="287" s="1"/>
  <c r="BW2" i="287" s="1"/>
  <c r="H113" i="143"/>
  <c r="BF6" i="287"/>
  <c r="BF7" i="287" s="1"/>
  <c r="BF8" i="287" s="1"/>
  <c r="H79" i="143"/>
  <c r="L24" i="254"/>
  <c r="L30" i="234"/>
  <c r="H115" i="143"/>
  <c r="BX6" i="287"/>
  <c r="BX7" i="287" s="1"/>
  <c r="BX8" i="287" s="1"/>
  <c r="C67" i="286"/>
  <c r="D20" i="79"/>
  <c r="D21" i="79" s="1"/>
  <c r="J19" i="223"/>
  <c r="J16" i="223"/>
  <c r="AD8" i="287"/>
  <c r="Z8" i="287"/>
  <c r="D18" i="223"/>
  <c r="D20" i="223" s="1"/>
  <c r="D19" i="287"/>
  <c r="E19" i="287" s="1"/>
  <c r="H9" i="223"/>
  <c r="C62" i="287"/>
  <c r="P9" i="287"/>
  <c r="P1" i="287"/>
  <c r="P2" i="287" s="1"/>
  <c r="G9" i="223"/>
  <c r="J13" i="223"/>
  <c r="F14" i="295"/>
  <c r="P8" i="287"/>
  <c r="J6" i="223"/>
  <c r="E18" i="223"/>
  <c r="E20" i="223" s="1"/>
  <c r="R94" i="287"/>
  <c r="I19" i="79"/>
  <c r="I20" i="79" s="1"/>
  <c r="I21" i="79" s="1"/>
  <c r="R1" i="287"/>
  <c r="G7" i="295"/>
  <c r="G7" i="294" s="1"/>
  <c r="W2" i="287"/>
  <c r="N2" i="287"/>
  <c r="AG8" i="287"/>
  <c r="BE8" i="287"/>
  <c r="I8" i="287"/>
  <c r="AD2" i="287"/>
  <c r="D74" i="235"/>
  <c r="X2" i="287"/>
  <c r="Q2" i="287"/>
  <c r="BM2" i="287"/>
  <c r="O2" i="287"/>
  <c r="C26" i="306"/>
  <c r="D8" i="235"/>
  <c r="D62" i="235"/>
  <c r="F42" i="201"/>
  <c r="F43" i="201"/>
  <c r="L41" i="287"/>
  <c r="I9" i="287"/>
  <c r="C48" i="287"/>
  <c r="B47" i="286" s="1"/>
  <c r="BZ16" i="287"/>
  <c r="C16" i="287" s="1"/>
  <c r="B14" i="286" s="1"/>
  <c r="BZ50" i="287"/>
  <c r="C50" i="287" s="1"/>
  <c r="B49" i="286" s="1"/>
  <c r="D16" i="287"/>
  <c r="AD9" i="287"/>
  <c r="F8" i="294"/>
  <c r="G8" i="295"/>
  <c r="G8" i="294" s="1"/>
  <c r="F11" i="295"/>
  <c r="G6" i="295"/>
  <c r="F6" i="294"/>
  <c r="V2" i="287"/>
  <c r="BS8" i="287"/>
  <c r="AJ8" i="287"/>
  <c r="AQ8" i="287"/>
  <c r="AA8" i="287"/>
  <c r="BY8" i="287"/>
  <c r="BH2" i="287"/>
  <c r="T2" i="287"/>
  <c r="Y8" i="287"/>
  <c r="M8" i="287"/>
  <c r="U8" i="287"/>
  <c r="G22" i="307"/>
  <c r="G20" i="307"/>
  <c r="BK7" i="287"/>
  <c r="BK8" i="287" s="1"/>
  <c r="D81" i="289"/>
  <c r="H81" i="143" s="1"/>
  <c r="H14" i="223"/>
  <c r="L12" i="293"/>
  <c r="H12" i="293"/>
  <c r="F14" i="223" s="1"/>
  <c r="N29" i="244"/>
  <c r="L30" i="244"/>
  <c r="F15" i="223"/>
  <c r="I15" i="223"/>
  <c r="Z9" i="287"/>
  <c r="Z1" i="287"/>
  <c r="Z2" i="287" s="1"/>
  <c r="G18" i="223"/>
  <c r="G20" i="223" s="1"/>
  <c r="F9" i="223"/>
  <c r="H380" i="252"/>
  <c r="C18" i="223"/>
  <c r="C20" i="223" s="1"/>
  <c r="J8" i="223"/>
  <c r="A3" i="255"/>
  <c r="A3" i="254"/>
  <c r="D17" i="287"/>
  <c r="E17" i="287" s="1"/>
  <c r="D57" i="235"/>
  <c r="E21" i="287"/>
  <c r="D28" i="235"/>
  <c r="BZ23" i="287"/>
  <c r="C23" i="287" s="1"/>
  <c r="D67" i="235"/>
  <c r="BZ49" i="287"/>
  <c r="C49" i="287" s="1"/>
  <c r="B48" i="286" s="1"/>
  <c r="D23" i="287"/>
  <c r="BJ2" i="287"/>
  <c r="BJ8" i="287"/>
  <c r="E31" i="233"/>
  <c r="D29" i="289"/>
  <c r="F1155" i="292"/>
  <c r="D98" i="289"/>
  <c r="D17" i="289"/>
  <c r="D73" i="289"/>
  <c r="CC5" i="287"/>
  <c r="CC7" i="287" s="1"/>
  <c r="E13" i="233"/>
  <c r="D39" i="289"/>
  <c r="BL2" i="287"/>
  <c r="J39" i="243"/>
  <c r="L6" i="287"/>
  <c r="D8" i="219"/>
  <c r="BI2" i="287"/>
  <c r="BI8" i="287"/>
  <c r="B57" i="306"/>
  <c r="F8" i="292"/>
  <c r="B11" i="306"/>
  <c r="C8" i="306" s="1"/>
  <c r="D60" i="289"/>
  <c r="D119" i="289"/>
  <c r="D102" i="289"/>
  <c r="H102" i="143" s="1"/>
  <c r="D76" i="289"/>
  <c r="D45" i="289"/>
  <c r="H45" i="143" s="1"/>
  <c r="D26" i="235" l="1"/>
  <c r="D55" i="235" s="1"/>
  <c r="D82" i="235" s="1"/>
  <c r="AW8" i="287"/>
  <c r="AE8" i="287"/>
  <c r="BA8" i="287"/>
  <c r="AF2" i="287"/>
  <c r="AM8" i="287"/>
  <c r="AX2" i="287"/>
  <c r="K8" i="287"/>
  <c r="BT6" i="287"/>
  <c r="BT7" i="287" s="1"/>
  <c r="G6" i="150"/>
  <c r="H94" i="143"/>
  <c r="AV6" i="287"/>
  <c r="AV7" i="287" s="1"/>
  <c r="G74" i="143"/>
  <c r="BP6" i="287"/>
  <c r="BP7" i="287" s="1"/>
  <c r="H106" i="143"/>
  <c r="C11" i="190" s="1"/>
  <c r="C10" i="190"/>
  <c r="BZ6" i="287"/>
  <c r="BZ7" i="287" s="1"/>
  <c r="H119" i="143"/>
  <c r="G73" i="143"/>
  <c r="AZ6" i="287"/>
  <c r="AZ7" i="287" s="1"/>
  <c r="D88" i="289"/>
  <c r="H88" i="143" s="1"/>
  <c r="BX2" i="287"/>
  <c r="BV7" i="287"/>
  <c r="H76" i="143"/>
  <c r="H78" i="143"/>
  <c r="BB6" i="287"/>
  <c r="BB7" i="287" s="1"/>
  <c r="AR8" i="287"/>
  <c r="BW8" i="287"/>
  <c r="D14" i="203"/>
  <c r="AI6" i="287"/>
  <c r="AI7" i="287" s="1"/>
  <c r="H39" i="143"/>
  <c r="BC8" i="287"/>
  <c r="BN8" i="287"/>
  <c r="R2" i="287"/>
  <c r="H92" i="143"/>
  <c r="BQ6" i="287"/>
  <c r="BQ7" i="287" s="1"/>
  <c r="D10" i="76"/>
  <c r="AL8" i="287"/>
  <c r="H83" i="143"/>
  <c r="BD6" i="287"/>
  <c r="BD7" i="287" s="1"/>
  <c r="H52" i="143"/>
  <c r="AT6" i="287"/>
  <c r="AT7" i="287" s="1"/>
  <c r="G7" i="217"/>
  <c r="AN6" i="287"/>
  <c r="AN7" i="287" s="1"/>
  <c r="H54" i="143"/>
  <c r="E11" i="210"/>
  <c r="H58" i="143"/>
  <c r="G6" i="287"/>
  <c r="F31" i="70"/>
  <c r="D10" i="289"/>
  <c r="H10" i="143" s="1"/>
  <c r="H51" i="143"/>
  <c r="AS6" i="287"/>
  <c r="AS7" i="287" s="1"/>
  <c r="AY6" i="287"/>
  <c r="AY7" i="287" s="1"/>
  <c r="G72" i="143"/>
  <c r="H29" i="143"/>
  <c r="AK2" i="287"/>
  <c r="BO6" i="287"/>
  <c r="BO7" i="287" s="1"/>
  <c r="H93" i="143"/>
  <c r="AU2" i="287"/>
  <c r="I120" i="143"/>
  <c r="H120" i="143"/>
  <c r="G48" i="193"/>
  <c r="H48" i="193" s="1"/>
  <c r="BR6" i="287"/>
  <c r="D8" i="218"/>
  <c r="H91" i="143"/>
  <c r="I14" i="223"/>
  <c r="L13" i="293"/>
  <c r="J9" i="223"/>
  <c r="C52" i="306"/>
  <c r="B56" i="306" s="1"/>
  <c r="C54" i="306" s="1"/>
  <c r="K19" i="79"/>
  <c r="F9" i="294"/>
  <c r="S1" i="287"/>
  <c r="S2" i="287" s="1"/>
  <c r="C13" i="287"/>
  <c r="C12" i="287" s="1"/>
  <c r="S9" i="287"/>
  <c r="E16" i="287"/>
  <c r="L9" i="287"/>
  <c r="C41" i="287"/>
  <c r="G11" i="295"/>
  <c r="J11" i="295" s="1"/>
  <c r="G6" i="294"/>
  <c r="G9" i="294" s="1"/>
  <c r="BK2" i="287"/>
  <c r="CC8" i="287"/>
  <c r="H18" i="223"/>
  <c r="H20" i="223" s="1"/>
  <c r="J14" i="223"/>
  <c r="J15" i="223"/>
  <c r="C61" i="287"/>
  <c r="C52" i="287" s="1"/>
  <c r="B59" i="286"/>
  <c r="R9" i="287"/>
  <c r="D94" i="287"/>
  <c r="B94" i="287"/>
  <c r="R8" i="287"/>
  <c r="F18" i="223"/>
  <c r="F20" i="223" s="1"/>
  <c r="A3" i="293"/>
  <c r="A3" i="256"/>
  <c r="E23" i="287"/>
  <c r="B21" i="286"/>
  <c r="C22" i="287"/>
  <c r="D71" i="289"/>
  <c r="L7" i="287"/>
  <c r="L8" i="287" s="1"/>
  <c r="D44" i="289"/>
  <c r="H44" i="143" s="1"/>
  <c r="I18" i="223" l="1"/>
  <c r="I20" i="223" s="1"/>
  <c r="I22" i="223" s="1"/>
  <c r="D9" i="289"/>
  <c r="H9" i="143" s="1"/>
  <c r="D87" i="289"/>
  <c r="H87" i="143" s="1"/>
  <c r="AZ8" i="287"/>
  <c r="AZ2" i="287"/>
  <c r="I9" i="143"/>
  <c r="D70" i="289"/>
  <c r="H70" i="143" s="1"/>
  <c r="H71" i="143"/>
  <c r="AT8" i="287"/>
  <c r="AT2" i="287"/>
  <c r="H17" i="143"/>
  <c r="L380" i="252"/>
  <c r="BP8" i="287"/>
  <c r="BP2" i="287"/>
  <c r="C85" i="287"/>
  <c r="G7" i="287"/>
  <c r="H73" i="143"/>
  <c r="AY2" i="287"/>
  <c r="AY8" i="287"/>
  <c r="BD2" i="287"/>
  <c r="BD8" i="287"/>
  <c r="BQ2" i="287"/>
  <c r="BQ8" i="287"/>
  <c r="CD4" i="287"/>
  <c r="CD6" i="287"/>
  <c r="BV8" i="287"/>
  <c r="BV2" i="287"/>
  <c r="H98" i="143"/>
  <c r="AI8" i="287"/>
  <c r="AI2" i="287"/>
  <c r="BT8" i="287"/>
  <c r="BT2" i="287"/>
  <c r="AN8" i="287"/>
  <c r="AN2" i="287"/>
  <c r="BB8" i="287"/>
  <c r="BB2" i="287"/>
  <c r="AS8" i="287"/>
  <c r="AS2" i="287"/>
  <c r="AV8" i="287"/>
  <c r="AV2" i="287"/>
  <c r="BO2" i="287"/>
  <c r="BO8" i="287"/>
  <c r="BR7" i="287"/>
  <c r="CD5" i="287"/>
  <c r="D54" i="306"/>
  <c r="B11" i="286"/>
  <c r="E13" i="287"/>
  <c r="D86" i="235"/>
  <c r="B40" i="286"/>
  <c r="C30" i="287"/>
  <c r="B58" i="286"/>
  <c r="B20" i="286"/>
  <c r="J20" i="223" l="1"/>
  <c r="CD8" i="287"/>
  <c r="D67" i="289"/>
  <c r="CE4" i="287" s="1"/>
  <c r="J18" i="223"/>
  <c r="I5" i="143"/>
  <c r="D107" i="289"/>
  <c r="CE6" i="287"/>
  <c r="CF6" i="287"/>
  <c r="CD7" i="287"/>
  <c r="CE5" i="287"/>
  <c r="BR8" i="287"/>
  <c r="BR2" i="287"/>
  <c r="C51" i="286"/>
  <c r="B10" i="286"/>
  <c r="D11" i="287"/>
  <c r="N129" i="266"/>
  <c r="BZ11" i="287"/>
  <c r="C11" i="287" s="1"/>
  <c r="C131" i="289"/>
  <c r="C134" i="289" s="1"/>
  <c r="E18" i="247"/>
  <c r="D89" i="235"/>
  <c r="D88" i="235"/>
  <c r="B29" i="286"/>
  <c r="D123" i="289" l="1"/>
  <c r="D122" i="289"/>
  <c r="H122" i="143" s="1"/>
  <c r="C126" i="289"/>
  <c r="H67" i="143"/>
  <c r="I67" i="143"/>
  <c r="CF4" i="287"/>
  <c r="BZ8" i="287"/>
  <c r="E11" i="287"/>
  <c r="CF5" i="287"/>
  <c r="H107" i="143"/>
  <c r="I107" i="143"/>
  <c r="C135" i="289"/>
  <c r="C136" i="289"/>
  <c r="BZ1" i="287"/>
  <c r="BZ2" i="287" s="1"/>
  <c r="F18" i="247"/>
  <c r="E21" i="247"/>
  <c r="E22" i="247" s="1"/>
  <c r="BZ9" i="287"/>
  <c r="C10" i="287"/>
  <c r="C82" i="287" s="1"/>
  <c r="B9" i="286"/>
  <c r="C8" i="286" l="1"/>
  <c r="F21" i="247"/>
  <c r="F22" i="247" s="1"/>
  <c r="G8" i="287"/>
  <c r="C84" i="287"/>
  <c r="C86" i="287" s="1"/>
  <c r="C4" i="287" s="1"/>
  <c r="C78" i="286" l="1"/>
  <c r="C81" i="286" s="1"/>
  <c r="C82" i="286" s="1"/>
</calcChain>
</file>

<file path=xl/comments1.xml><?xml version="1.0" encoding="utf-8"?>
<comments xmlns="http://schemas.openxmlformats.org/spreadsheetml/2006/main">
  <authors>
    <author>Windows User</author>
  </authors>
  <commentList>
    <comment ref="BZ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미지급금</t>
        </r>
      </text>
    </comment>
  </commentList>
</comments>
</file>

<file path=xl/comments2.xml><?xml version="1.0" encoding="utf-8"?>
<comments xmlns="http://schemas.openxmlformats.org/spreadsheetml/2006/main">
  <authors>
    <author>김장욱</author>
  </authors>
  <commentList>
    <comment ref="E130" authorId="0" shapeId="0">
      <text>
        <r>
          <rPr>
            <b/>
            <sz val="9"/>
            <color indexed="81"/>
            <rFont val="돋움"/>
            <family val="3"/>
            <charset val="129"/>
          </rPr>
          <t>전기말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재직인원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예측한</t>
        </r>
        <r>
          <rPr>
            <b/>
            <sz val="9"/>
            <color indexed="81"/>
            <rFont val="Tahoma"/>
            <family val="2"/>
          </rPr>
          <t xml:space="preserve"> '15</t>
        </r>
        <r>
          <rPr>
            <b/>
            <sz val="9"/>
            <color indexed="81"/>
            <rFont val="돋움"/>
            <family val="3"/>
            <charset val="129"/>
          </rPr>
          <t>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대규모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직원퇴사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줄어들었기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comments3.xml><?xml version="1.0" encoding="utf-8"?>
<comments xmlns="http://schemas.openxmlformats.org/spreadsheetml/2006/main">
  <authors>
    <author>P0015</author>
  </authors>
  <commentList>
    <comment ref="C189" authorId="0" shapeId="0">
      <text>
        <r>
          <rPr>
            <b/>
            <sz val="9"/>
            <color indexed="81"/>
            <rFont val="Tahoma"/>
            <family val="2"/>
          </rPr>
          <t>P0015: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임시</t>
        </r>
      </text>
    </comment>
  </commentList>
</comments>
</file>

<file path=xl/comments4.xml><?xml version="1.0" encoding="utf-8"?>
<comments xmlns="http://schemas.openxmlformats.org/spreadsheetml/2006/main">
  <authors>
    <author>P0015</author>
    <author>p0015</author>
  </authors>
  <commentList>
    <comment ref="G97" authorId="0" shapeId="0">
      <text>
        <r>
          <rPr>
            <b/>
            <sz val="9"/>
            <color indexed="81"/>
            <rFont val="Tahoma"/>
            <family val="2"/>
          </rPr>
          <t>P0015: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건자로부터 본계정대체</t>
        </r>
      </text>
    </comment>
    <comment ref="I123" authorId="1" shapeId="0">
      <text>
        <r>
          <rPr>
            <b/>
            <sz val="9"/>
            <color indexed="81"/>
            <rFont val="Tahoma"/>
            <family val="2"/>
          </rPr>
          <t>p0015: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누계액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Tahoma"/>
            <family val="2"/>
          </rPr>
          <t xml:space="preserve"> 2,983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p0015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p0015: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기부채납일은
</t>
        </r>
        <r>
          <rPr>
            <sz val="9"/>
            <color indexed="81"/>
            <rFont val="Tahoma"/>
            <family val="2"/>
          </rPr>
          <t>'14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일</t>
        </r>
      </text>
    </comment>
  </commentList>
</comments>
</file>

<file path=xl/sharedStrings.xml><?xml version="1.0" encoding="utf-8"?>
<sst xmlns="http://schemas.openxmlformats.org/spreadsheetml/2006/main" count="5781" uniqueCount="3979">
  <si>
    <t>거    래    처</t>
  </si>
  <si>
    <t>적             요</t>
  </si>
  <si>
    <t>금     액</t>
  </si>
  <si>
    <t>합        계</t>
  </si>
  <si>
    <t>적       요</t>
  </si>
  <si>
    <t>거  래  처</t>
  </si>
  <si>
    <t>비 고</t>
  </si>
  <si>
    <t>(단위:원)</t>
    <phoneticPr fontId="65" type="noConversion"/>
  </si>
  <si>
    <t>적      요</t>
  </si>
  <si>
    <t>금        액</t>
  </si>
  <si>
    <t>3.</t>
  </si>
  <si>
    <t>4.</t>
  </si>
  <si>
    <t>2.</t>
  </si>
  <si>
    <t>5.</t>
  </si>
  <si>
    <t>6.</t>
  </si>
  <si>
    <t>7.</t>
  </si>
  <si>
    <t>8.</t>
  </si>
  <si>
    <t>9.</t>
  </si>
  <si>
    <t>22.</t>
  </si>
  <si>
    <t>(단위:원)</t>
    <phoneticPr fontId="72" type="noConversion"/>
  </si>
  <si>
    <t>평택에너지서비스㈜</t>
    <phoneticPr fontId="65" type="noConversion"/>
  </si>
  <si>
    <t>지급처</t>
  </si>
  <si>
    <t>내용</t>
  </si>
  <si>
    <t>가입기간</t>
  </si>
  <si>
    <t>선급비용원금</t>
  </si>
  <si>
    <t>~</t>
  </si>
  <si>
    <t>계정과목</t>
    <phoneticPr fontId="75" type="noConversion"/>
  </si>
  <si>
    <t>평택에너지서비스㈜</t>
    <phoneticPr fontId="74" type="noConversion"/>
  </si>
  <si>
    <t>(4)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</si>
  <si>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</si>
  <si>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</si>
  <si>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</si>
  <si>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</si>
  <si>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</si>
  <si>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</si>
  <si>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</si>
  <si>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</si>
  <si>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</si>
  <si>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</si>
  <si>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</si>
  <si>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</si>
  <si>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(3)</t>
  </si>
  <si>
    <t>(5)</t>
  </si>
  <si>
    <t>원천징수일</t>
    <phoneticPr fontId="75" type="noConversion"/>
  </si>
  <si>
    <t>합계</t>
    <phoneticPr fontId="75" type="noConversion"/>
  </si>
  <si>
    <t>할인발행차금(잔액)</t>
    <phoneticPr fontId="75" type="noConversion"/>
  </si>
  <si>
    <t>비고</t>
    <phoneticPr fontId="75" type="noConversion"/>
  </si>
  <si>
    <t>구분</t>
    <phoneticPr fontId="75" type="noConversion"/>
  </si>
  <si>
    <t>현대해상화재보험</t>
  </si>
  <si>
    <t>취득일자</t>
  </si>
  <si>
    <t>현장 IT환경 구축 (NAC SENSOR)</t>
  </si>
  <si>
    <t>현장 IT환경 구축 (파일서버, DL380)</t>
  </si>
  <si>
    <t>현장 IT환경 구축 (NETWORK, VPN장비 및 스위치)</t>
  </si>
  <si>
    <t>락커장_2×1(WAC521)</t>
  </si>
  <si>
    <t>화장대(URD908)</t>
  </si>
  <si>
    <t xml:space="preserve">Cisco ATA 187 </t>
  </si>
  <si>
    <t>Cisco IP Phone 7911G</t>
  </si>
  <si>
    <t>Cisco UC Phone 7975</t>
  </si>
  <si>
    <t>강연대(CRN505T)</t>
  </si>
  <si>
    <t>1인용 소파(CS4101)</t>
  </si>
  <si>
    <t>소파테이블 W1600(CL200)</t>
  </si>
  <si>
    <t>테이블(배선/멀티탭) W3200(CR632B)</t>
  </si>
  <si>
    <t>L TYPE 데스크(ZDF325LN)</t>
  </si>
  <si>
    <t>3단서랍(ZPF0303)</t>
  </si>
  <si>
    <t>중역의자(제스티고급)(CH2200HE)</t>
  </si>
  <si>
    <t>캐비닛 SET(ZCF01R)</t>
  </si>
  <si>
    <t>크레덴자(ZZF018)</t>
  </si>
  <si>
    <t>2200 회의테이블(ZRF022)</t>
  </si>
  <si>
    <t>중역의자(회의용)(CH3411)</t>
  </si>
  <si>
    <t>3단서랍(SP4303)</t>
  </si>
  <si>
    <t>자립형U익스텐션(SD912F)</t>
  </si>
  <si>
    <t>사무실 파티션 및 벨트타일</t>
  </si>
  <si>
    <t>2911 UC Bundle</t>
  </si>
  <si>
    <t>Cisco 2911</t>
  </si>
  <si>
    <t xml:space="preserve">Catalyst 3560 24 </t>
  </si>
  <si>
    <t xml:space="preserve">Catalyst 2960 48 </t>
  </si>
  <si>
    <t xml:space="preserve">Catalyst 2960 24 </t>
  </si>
  <si>
    <t>Firewall</t>
  </si>
  <si>
    <t>원형테이블900(SR009N)</t>
  </si>
  <si>
    <t>틸팅의자(CH0018)</t>
  </si>
  <si>
    <t>6단 도어부착(CAC086D)</t>
  </si>
  <si>
    <t>2단 도어부착(CAC082D)</t>
  </si>
  <si>
    <t>3단 도어부착(CAC083D)</t>
  </si>
  <si>
    <t>5단 도어부착(CAC085D)</t>
  </si>
  <si>
    <t>빔프로젝트(고정식)(D50P)</t>
  </si>
  <si>
    <t>전동 스크린(300×180)</t>
  </si>
  <si>
    <t>빔프로젝트(이동식)(D45P)</t>
  </si>
  <si>
    <t>전동 스크린(210×189)</t>
  </si>
  <si>
    <t>복합프린터(MF8030CN)</t>
  </si>
  <si>
    <t>팩스(L140)</t>
  </si>
  <si>
    <t>롤스크린</t>
  </si>
  <si>
    <t>롤스크린(전동블라인드)</t>
  </si>
  <si>
    <t>싱크대 및 선반</t>
  </si>
  <si>
    <t>철재 Rack</t>
  </si>
  <si>
    <t>홈페이지 구축</t>
  </si>
  <si>
    <t>소프트웨어(Auto CAD 2012 LT kor)</t>
  </si>
  <si>
    <t>5단 책장 및 책상</t>
  </si>
  <si>
    <t>적산열량계 설치공사</t>
  </si>
  <si>
    <t>열계량 원격검침 무선모뎀 및 S/W</t>
  </si>
  <si>
    <t>체력단련용품(런닝머신)</t>
  </si>
  <si>
    <t>체력단련용품(사이클)</t>
  </si>
  <si>
    <t>체력단련용품(벨트맛사지기)</t>
  </si>
  <si>
    <t>체력단련용품(역기의자)</t>
  </si>
  <si>
    <t>체력단련용품(역기원판)</t>
  </si>
  <si>
    <t>체력단련용품(아령 1Set)</t>
  </si>
  <si>
    <t>32" LCD TV</t>
  </si>
  <si>
    <t>설비자료보관용 캠코더</t>
  </si>
  <si>
    <t xml:space="preserve">Central Control Building </t>
  </si>
  <si>
    <t xml:space="preserve">Steam Turbin Generator Building </t>
  </si>
  <si>
    <t xml:space="preserve">O &amp; M Building </t>
  </si>
  <si>
    <t xml:space="preserve">Admin. Building </t>
  </si>
  <si>
    <t xml:space="preserve">Cooling Tower Elec &amp; Chem </t>
  </si>
  <si>
    <t xml:space="preserve">Aux. Boiler Control Building </t>
  </si>
  <si>
    <t xml:space="preserve">Chemical Dosing Building </t>
  </si>
  <si>
    <t xml:space="preserve">Oil Storage Building </t>
  </si>
  <si>
    <t xml:space="preserve">Emergency Diesel Generator Building </t>
  </si>
  <si>
    <t xml:space="preserve">Water Treatment Building </t>
  </si>
  <si>
    <t xml:space="preserve">Gate House </t>
  </si>
  <si>
    <t xml:space="preserve">H2&amp;CO2 Gas Shelter for STG </t>
  </si>
  <si>
    <t xml:space="preserve">H2&amp;CO2 Gas Shelter for GTG </t>
  </si>
  <si>
    <t xml:space="preserve">Waste Shelter </t>
  </si>
  <si>
    <t xml:space="preserve">Fire Fighting Pump House </t>
  </si>
  <si>
    <t xml:space="preserve">CTCS House </t>
  </si>
  <si>
    <t xml:space="preserve">HPU House </t>
  </si>
  <si>
    <t>COOLING TOWER</t>
  </si>
  <si>
    <t>AUX. BOILER FDN</t>
  </si>
  <si>
    <t>PUMP GATE</t>
  </si>
  <si>
    <t>공업 용수로 지하배관 공사</t>
  </si>
  <si>
    <t>Pipe Rack</t>
  </si>
  <si>
    <t>조경공사</t>
  </si>
  <si>
    <t>Paving 비용</t>
  </si>
  <si>
    <t>STG FDN</t>
  </si>
  <si>
    <t>WWT</t>
  </si>
  <si>
    <t>YARD TANK FDN</t>
  </si>
  <si>
    <t>GAS TURBINE &amp; GENERATOR (GTG #1)</t>
  </si>
  <si>
    <t>GAS TURBINE &amp; GENERATOR (GTG #2)</t>
  </si>
  <si>
    <t>GAS TURBINE &amp; GENERATOR (GTG #3)</t>
  </si>
  <si>
    <t>ANCHOR BOLT/NUT FOR GTG, STG AND AUXILIARIES</t>
  </si>
  <si>
    <t>GTG FDN</t>
  </si>
  <si>
    <t>GTG INLET SUPPORT FDN</t>
  </si>
  <si>
    <t>GTG AUX. EQ. FDN</t>
  </si>
  <si>
    <t>GENERATOR CIRCUIT BREAKER (GCB)-GT</t>
  </si>
  <si>
    <t>ISOLATED PHASE BUS (IPB)-GT</t>
  </si>
  <si>
    <t>GCB SUPPORT FND-GT</t>
  </si>
  <si>
    <t>STEAM TURBINE &amp; GENERATOR (STG)</t>
  </si>
  <si>
    <t>BYPASS SYSTEM</t>
  </si>
  <si>
    <t>SILENCERS</t>
  </si>
  <si>
    <t>STRAINERS</t>
  </si>
  <si>
    <t>CONDENSER VACUUM PUMP</t>
  </si>
  <si>
    <t>CONDENSER VACUUM PUMP spare Part</t>
  </si>
  <si>
    <t>GENERATOR CIRCUIT BREAKER (GCB)-ST</t>
  </si>
  <si>
    <t>ISOLATED PHASE BUS (IPB)-ST</t>
  </si>
  <si>
    <t>GCB SUPPORT FND-ST</t>
  </si>
  <si>
    <t>HEAT RECOVERY STEAM GENERATOR(HRSG) #1</t>
  </si>
  <si>
    <t>HEAT RECOVERY STEAM GENERATOR(HRSG) #2</t>
  </si>
  <si>
    <t>HEAT RECOVERY STEAM GENERATOR(HRSG) #3</t>
  </si>
  <si>
    <t>HRSG FDN</t>
  </si>
  <si>
    <t>ELECTRICAL EQUIP. CTRL &amp; MONITORING SYS. (ECMS)</t>
  </si>
  <si>
    <t>DEMI. WATER TANK</t>
  </si>
  <si>
    <t>HRSG FEEDWATER PUMP</t>
  </si>
  <si>
    <t>154KV STEP UP TRANSFORMER</t>
  </si>
  <si>
    <t>AUXILIARY TRANSFORMER</t>
  </si>
  <si>
    <t>MAIN TRANSFOMER FDN</t>
  </si>
  <si>
    <t>COOLING TOWER PACKAGE</t>
  </si>
  <si>
    <t>COOLING TOWER PACKAGE spare Part</t>
  </si>
  <si>
    <t>PLATE TYPE HEAT EXCHANGER</t>
  </si>
  <si>
    <t>AUXILIARY BOILER</t>
  </si>
  <si>
    <t>Sampling Rack FDN</t>
  </si>
  <si>
    <t>EMERGENCY DIESEL ENGINE GENERATOR</t>
  </si>
  <si>
    <t>CEMS FDN</t>
  </si>
  <si>
    <t>ANALYZERCEMS For HRSG Stack</t>
  </si>
  <si>
    <t>DEMI. WATER MAKE-UP AND TRANSFER PUMP</t>
  </si>
  <si>
    <t>FIRE FIGHTING WATER PUMP</t>
  </si>
  <si>
    <t>FIRE FIGHTING WATER PUMP spare Part</t>
  </si>
  <si>
    <t>CCTV &amp; SECURITY SYSTEM</t>
  </si>
  <si>
    <t>CCTV &amp; SECURITY SYSTEM2</t>
  </si>
  <si>
    <t>감시정보시스템(무인정보시스템)</t>
  </si>
  <si>
    <t>OVERHEAD CRANE</t>
  </si>
  <si>
    <t>MONORAIL HOIST</t>
  </si>
  <si>
    <t>CHEMICAL DOSING SYSTEM</t>
  </si>
  <si>
    <t>CHEMICAL DOSING SYSTEM spare Part</t>
  </si>
  <si>
    <t>CONDENSER TUBE CLEANING SYSTEM</t>
  </si>
  <si>
    <t>CONDENSER TUBE CLEANING SYSTEM spare Part</t>
  </si>
  <si>
    <t>WATER &amp; WASTE WATER TREATMENT SYSTEM</t>
  </si>
  <si>
    <t>WATER &amp; WASTE WATER TREATMENT SYSTEM spare Part</t>
  </si>
  <si>
    <t>AIR COMPRESSOR PACKAGE</t>
  </si>
  <si>
    <t>STEAM SEPARATOR</t>
  </si>
  <si>
    <t>STEAM TRAP &amp; STEAM MANIFOLD</t>
  </si>
  <si>
    <t>수문일체식 배수펌프</t>
  </si>
  <si>
    <t>도장공사</t>
  </si>
  <si>
    <t>보온공사</t>
  </si>
  <si>
    <t>SUMP PUMP</t>
  </si>
  <si>
    <t>SUMP PUMP spare Part</t>
  </si>
  <si>
    <t>GENERAL SERVICE PUMP</t>
  </si>
  <si>
    <t>PRESSURE RELIEF VALVE (PRV)</t>
  </si>
  <si>
    <t>PRESSURE SAFETY VALVE (PSV)</t>
  </si>
  <si>
    <t>CS SMLS PIPE</t>
  </si>
  <si>
    <t>CS WELED(EFW &amp; SAW) PIPE</t>
  </si>
  <si>
    <t>LOW &amp; INTERMEDIATE ALLOY STEEL SMLS PIPE</t>
  </si>
  <si>
    <t>LOW &amp; INTERMEDIATE ALLOY STEEL WELDED PIPE</t>
  </si>
  <si>
    <t>SS SMLS PIPE</t>
  </si>
  <si>
    <t>FORGED FITTINGS(ONLY ALLOY)</t>
  </si>
  <si>
    <t>FORGED FITTINGS</t>
  </si>
  <si>
    <t>WROUGHT FITTINGS(ONLY ALLOY)</t>
  </si>
  <si>
    <t>WROUGHT FITTINGS</t>
  </si>
  <si>
    <t>FLANGES(ONLY ALLOY)</t>
  </si>
  <si>
    <t>FLANGES</t>
  </si>
  <si>
    <t>FORGED STEEL VALVES(ONLY ALLOY)</t>
  </si>
  <si>
    <t>FORGED STEEL VALVES</t>
  </si>
  <si>
    <t>CAST STEEL VALVES(ONLY ALLOY)</t>
  </si>
  <si>
    <t>CAST STEEL VALVES</t>
  </si>
  <si>
    <t>BALL VALVES</t>
  </si>
  <si>
    <t>BUTTERFLY VALVES</t>
  </si>
  <si>
    <t>NON-SLAM CHECK VALVES</t>
  </si>
  <si>
    <t>GASKETS</t>
  </si>
  <si>
    <t>FLEXIBLE HOSE &amp; QUICK COUPLINGS</t>
  </si>
  <si>
    <t>U/G CS EXTERNAL COATED SMLS PIPE</t>
  </si>
  <si>
    <t>U/G CS INT./EXT. COATED PIPING</t>
  </si>
  <si>
    <t>U/G CS EXTERNAL COATED WROUGHT FITTING</t>
  </si>
  <si>
    <t>POST INDICATOR VALVE</t>
  </si>
  <si>
    <t>U/G OTHERS (DUCTILE IRON PIPING MATERIAL)</t>
  </si>
  <si>
    <t>SPRING HANGER SUPPORT</t>
  </si>
  <si>
    <t>RUBBER EXPANSION JOINT</t>
  </si>
  <si>
    <t>SNUBBER</t>
  </si>
  <si>
    <t>PIPING GROUP</t>
  </si>
  <si>
    <t>TM / TC SYSTEM</t>
  </si>
  <si>
    <t>MV SWITCHGEAR &amp; MCC</t>
  </si>
  <si>
    <t>UPS</t>
  </si>
  <si>
    <t>BATT. CHARGER &amp; BATTERY</t>
  </si>
  <si>
    <t>ISOLATION KITS</t>
  </si>
  <si>
    <t>INSULATOR &amp; END SEAL</t>
  </si>
  <si>
    <t>LIGHTING PANELBOARD</t>
  </si>
  <si>
    <t>CABLE TRAY &amp; FITTING</t>
  </si>
  <si>
    <t>POWER AND CONTROL CABLE</t>
  </si>
  <si>
    <t>LIGHTING FIXTURES - GENERAL PURPOSE</t>
  </si>
  <si>
    <t>LIGHTING FIXTURES &amp; RCPT - WEATHER PROOF</t>
  </si>
  <si>
    <t>WELDING RECEPTACLE</t>
  </si>
  <si>
    <t>PAGING SYSTEM</t>
  </si>
  <si>
    <t>TELEPHONE SYSTEM</t>
  </si>
  <si>
    <t>GROUNDING WIRE</t>
  </si>
  <si>
    <t>CATHODIC PROTECTION SYSTEM</t>
  </si>
  <si>
    <t>PT 집합반</t>
  </si>
  <si>
    <t>ELEC. HEAT TRACING SYSTEM</t>
  </si>
  <si>
    <t>DISTRIBUTED CONTROL SYSTEM</t>
  </si>
  <si>
    <t>CONTROL VALVE</t>
  </si>
  <si>
    <t>MOV</t>
  </si>
  <si>
    <t>FIELD INSTRUMENT</t>
  </si>
  <si>
    <t>VIBRATION MONITORING &amp; ANALYSIS SYSYEM</t>
  </si>
  <si>
    <t>CONTINUOUS EMISSION MONITORING SYSTEM</t>
  </si>
  <si>
    <t>SERVICE GAS SYSTEM</t>
  </si>
  <si>
    <t>SERVICE GAS SYSTEM spare Part</t>
  </si>
  <si>
    <t>GAS DETECTION SYSTEM</t>
  </si>
  <si>
    <t>STEAM WATER ANALYSIS SYSTEM</t>
  </si>
  <si>
    <t>INSTRUMENT CABLE</t>
  </si>
  <si>
    <t>INSTRUMENT CABLE TRAY &amp; FITTINGS</t>
  </si>
  <si>
    <t>PRESSURE REDUCING &amp; DE-SUPER HEATING SYSTEM</t>
  </si>
  <si>
    <t>LABORATORY EQUIPMENT</t>
  </si>
  <si>
    <t>WORKSHOP EQUIPMENT</t>
  </si>
  <si>
    <t>DUCT BANK</t>
  </si>
  <si>
    <t>G/T, CAPITALS, BKT KIT, STG 1, 100T8376G009, GE</t>
  </si>
  <si>
    <t>G/T, CAPITALS, BKT KIT, STG 2, 100T8377G006, GE</t>
  </si>
  <si>
    <t>G/T, CAPITALS, BKT KIT, STG 3, 100T8378G003, GE</t>
  </si>
  <si>
    <t>G/T, CAPITALS, ASSY,FUEL NOZZLE-GAS ONLY, 119E7640G021, GE</t>
  </si>
  <si>
    <t>G/T, CAPITALS, CAP ASSEMBLY, COMBUSTION, 586E1129G008, GE</t>
  </si>
  <si>
    <t>G/T, CAPITALS, 71FA TRANSITION PC ASSY, 139E7464G003, GE</t>
  </si>
  <si>
    <t>G/T, CAPITALS, LINER ASSEMBLY- COATED, 147E1624G001, GE</t>
  </si>
  <si>
    <t>G/T, CAPITALS, LINER ASSEMBLY- COATED, 147E1624G002, GE</t>
  </si>
  <si>
    <t>G/T, CAPITALS, LINER ASSEMBLY- COATED, 147E1624G003, GE</t>
  </si>
  <si>
    <t>식당 내 Utility 설치작업</t>
  </si>
  <si>
    <t>배식대</t>
  </si>
  <si>
    <t>칼도마소독기</t>
  </si>
  <si>
    <t>전기 식기소독장</t>
  </si>
  <si>
    <t>식당 내 고정 비품 등</t>
  </si>
  <si>
    <t>우열 간덱기렌지</t>
  </si>
  <si>
    <t>냉장냉동고</t>
  </si>
  <si>
    <t>회전식국솥</t>
  </si>
  <si>
    <t>취반기</t>
  </si>
  <si>
    <t>식기세척기</t>
  </si>
  <si>
    <t>컵회수소독기</t>
  </si>
  <si>
    <t>반찬냉장고(후식용)</t>
  </si>
  <si>
    <t>보존식냉동고</t>
  </si>
  <si>
    <t>MX 급전지시시스템 전광판 공사</t>
  </si>
  <si>
    <t>실시간 공급가능용량 산정</t>
  </si>
  <si>
    <t>평택에너지서비스㈜</t>
  </si>
  <si>
    <t>(Fuel Cell)Control Room</t>
  </si>
  <si>
    <t>(Fuel Cell)Main Gate &amp; Fence</t>
  </si>
  <si>
    <t>(Fuel Cell)진입도로 및 포장</t>
  </si>
  <si>
    <t>(Fuel Cell)Power Plant(400MW X 7)</t>
  </si>
  <si>
    <t>(Fuel Cell)LNG Governor Station</t>
  </si>
  <si>
    <t>(Fuel Cell)배수 Pump</t>
  </si>
  <si>
    <t>(Fuel Cell)Nitrogen 공급시설</t>
  </si>
  <si>
    <t>(Fuel Cell)전기 시설</t>
  </si>
  <si>
    <t>(Fuel Cell)Fuel Gas 배관</t>
  </si>
  <si>
    <t>(Fuel Cell)High Grade배관</t>
  </si>
  <si>
    <t>(Fuel Cell)배수 배관</t>
  </si>
  <si>
    <t>(Fuel Cell)급수 배관</t>
  </si>
  <si>
    <t>유무선 네트워크 설치(청계빌딩)</t>
  </si>
  <si>
    <t>오성발전소 물리보안 시스템 구축</t>
  </si>
  <si>
    <t>홈페이지 방문예약 관리 시스템</t>
  </si>
  <si>
    <t>무선 network 침입 방지 솔루션(WIPS)</t>
  </si>
  <si>
    <t xml:space="preserve">  당기순손익</t>
    <phoneticPr fontId="75" type="noConversion"/>
  </si>
  <si>
    <t>2. 손  익  계  산  서</t>
    <phoneticPr fontId="65" type="noConversion"/>
  </si>
  <si>
    <t>4. 자  본  변  동  표</t>
    <phoneticPr fontId="65" type="noConversion"/>
  </si>
  <si>
    <t>항목</t>
    <phoneticPr fontId="75" type="noConversion"/>
  </si>
  <si>
    <t>합계</t>
    <phoneticPr fontId="65" type="noConversion"/>
  </si>
  <si>
    <t>소계</t>
    <phoneticPr fontId="75" type="noConversion"/>
  </si>
  <si>
    <t>(단위:원)</t>
    <phoneticPr fontId="49" type="noConversion"/>
  </si>
  <si>
    <t>(단위: 원)</t>
    <phoneticPr fontId="65" type="noConversion"/>
  </si>
  <si>
    <t>적            요</t>
    <phoneticPr fontId="65" type="noConversion"/>
  </si>
  <si>
    <t>비  고</t>
    <phoneticPr fontId="65" type="noConversion"/>
  </si>
  <si>
    <t>금   액</t>
    <phoneticPr fontId="65" type="noConversion"/>
  </si>
  <si>
    <t>오성발전소 사내방송 시스템 구축</t>
  </si>
  <si>
    <t>점검 및 업무용 무전기</t>
  </si>
  <si>
    <t>3. 구축물 명세서</t>
    <phoneticPr fontId="93" type="noConversion"/>
  </si>
  <si>
    <t>무형자산-회원권</t>
    <phoneticPr fontId="65" type="noConversion"/>
  </si>
  <si>
    <t>사무가구 구매</t>
  </si>
  <si>
    <t>청계빌딩 사내방송 시스템 구축</t>
  </si>
  <si>
    <t>CAD&amp;PDF 프로그램 구입</t>
  </si>
  <si>
    <t xml:space="preserve">HRSG FEEDWATER PUMP(stand-by)               </t>
  </si>
  <si>
    <t>배수관로 추가관통구 설치공사</t>
  </si>
  <si>
    <t>Water Pond(WWT Area)</t>
  </si>
  <si>
    <t xml:space="preserve">PEECC </t>
  </si>
  <si>
    <t xml:space="preserve">Accessary Compartment </t>
  </si>
  <si>
    <t xml:space="preserve">LCI/Excitation Compartment </t>
  </si>
  <si>
    <t xml:space="preserve">Water Washing Skid </t>
  </si>
  <si>
    <t>CEMS Shelter (#1,2,3)</t>
  </si>
  <si>
    <t>Water Spray System (Deluge Skid) 추가공사</t>
  </si>
  <si>
    <t>LNG Governor Station 전용도로 신설</t>
  </si>
  <si>
    <t>LP Re-circulation Pump Shelter</t>
  </si>
  <si>
    <t>G/T, CAPITALS, NOZZLE KIT STAGE1</t>
  </si>
  <si>
    <t>G/T, CAPITALS, NOZZLE KIT STAGE2</t>
  </si>
  <si>
    <t>G/T, CAPITALS, NOZZLE KIT STAGE3</t>
  </si>
  <si>
    <t>G/T, CAPITALS, SHROUD ARR STAGE1</t>
  </si>
  <si>
    <t>G/T, CAPITALS, SHROUD ARR STAGE2</t>
  </si>
  <si>
    <t>G/T, CAPITALS, SHROUD ARR STAGE3</t>
  </si>
  <si>
    <t>1.</t>
  </si>
  <si>
    <t>(SCR)SCR System(#1~#3)</t>
  </si>
  <si>
    <t>(SCR)Ammonia Storage Tank</t>
  </si>
  <si>
    <t>(SCR)Dilution Tank</t>
  </si>
  <si>
    <t>(YPES)노란연기 저감장치</t>
  </si>
  <si>
    <t>FC Web Monitoring 시스템</t>
  </si>
  <si>
    <t>무선그룹폰 set</t>
  </si>
  <si>
    <t>물리보안 System 추가공사</t>
  </si>
  <si>
    <t>전기공급시설이용권(GIS등 접속설비)</t>
  </si>
  <si>
    <t>전기이월</t>
    <phoneticPr fontId="65" type="noConversion"/>
  </si>
  <si>
    <t>기타증가</t>
    <phoneticPr fontId="69" type="noConversion"/>
  </si>
  <si>
    <t>코리아 CC</t>
    <phoneticPr fontId="75" type="noConversion"/>
  </si>
  <si>
    <t>산은파워에스오씨제일차(유)</t>
    <phoneticPr fontId="75" type="noConversion"/>
  </si>
  <si>
    <t>상환우선주</t>
    <phoneticPr fontId="75" type="noConversion"/>
  </si>
  <si>
    <t>이연법인세자산</t>
  </si>
  <si>
    <t>이연법인세부채</t>
  </si>
  <si>
    <t>비유동성 이연법인세 자산</t>
    <phoneticPr fontId="75" type="noConversion"/>
  </si>
  <si>
    <t>유동성</t>
  </si>
  <si>
    <t>비유동성</t>
  </si>
  <si>
    <t>이월세액공제(수정후)</t>
  </si>
  <si>
    <t xml:space="preserve">  보험수리적손익</t>
    <phoneticPr fontId="75" type="noConversion"/>
  </si>
  <si>
    <t>당좌계좌 개설보증금</t>
  </si>
  <si>
    <t>매출원가 명세서</t>
    <phoneticPr fontId="62" type="noConversion"/>
  </si>
  <si>
    <t>거   래   처</t>
    <phoneticPr fontId="65" type="noConversion"/>
  </si>
  <si>
    <t>오성연료전지 전기실</t>
  </si>
  <si>
    <t>오성연료전지 질소저장소</t>
  </si>
  <si>
    <t>오성연료전지 질소예비저장소</t>
  </si>
  <si>
    <t>냉난방기설치(DH)</t>
  </si>
  <si>
    <t>연료전지 전기실 에어컨</t>
  </si>
  <si>
    <t>사무용가구(DH)</t>
  </si>
  <si>
    <t>한국가스공사</t>
  </si>
  <si>
    <t>이율</t>
    <phoneticPr fontId="74" type="noConversion"/>
  </si>
  <si>
    <t>1.장기차입금 명세서</t>
    <phoneticPr fontId="73" type="noConversion"/>
  </si>
  <si>
    <t>1.</t>
    <phoneticPr fontId="75" type="noConversion"/>
  </si>
  <si>
    <t>금융기관</t>
    <phoneticPr fontId="75" type="noConversion"/>
  </si>
  <si>
    <t>4. 기계장치 명세서</t>
    <phoneticPr fontId="93" type="noConversion"/>
  </si>
  <si>
    <t>오성발전소 Sump맨홀 Dike 제작 및 설치</t>
  </si>
  <si>
    <t>CONDENSER VACUUM PUMP(ASSEMBLY)</t>
  </si>
  <si>
    <t>순찰용무전기</t>
  </si>
  <si>
    <t>사무용 의자 구매</t>
  </si>
  <si>
    <t>LED TV구입(안전교육용)</t>
  </si>
  <si>
    <t>원격검침시스템용 소프트웨어</t>
  </si>
  <si>
    <t>급여</t>
  </si>
  <si>
    <t>퇴직급여</t>
  </si>
  <si>
    <t>수도광열비</t>
  </si>
  <si>
    <t>소모품비</t>
  </si>
  <si>
    <t>LNG</t>
  </si>
  <si>
    <t>수도광열비(전기)</t>
  </si>
  <si>
    <t>수도광열비(용수)</t>
  </si>
  <si>
    <t>기타매출원가</t>
  </si>
  <si>
    <t>1.</t>
    <phoneticPr fontId="65" type="noConversion"/>
  </si>
  <si>
    <t>진위천 취수설비 거치대 설치</t>
  </si>
  <si>
    <t>망루초소 설치공사</t>
  </si>
  <si>
    <t>HRSG 상부 IR BOX 동파방지 바람막이</t>
  </si>
  <si>
    <t>소사벌지구 열배관 취득</t>
  </si>
  <si>
    <t>진위천 취수설비 보관함 설치</t>
  </si>
  <si>
    <t>사용자거래용열량계구매</t>
  </si>
  <si>
    <t>MCWP 보관 Platform 제작설치 공사</t>
  </si>
  <si>
    <t>업무용 PC 구입(경영지원팀)</t>
  </si>
  <si>
    <t>오성발전소 인공습지</t>
  </si>
  <si>
    <t>안화교 앞 신호등(3EA)</t>
  </si>
  <si>
    <t>전력용 콘덴서</t>
  </si>
  <si>
    <t>Warehouse 경량 Rack 추가 설치</t>
  </si>
  <si>
    <t>사용자 거래용 열량계 구매(3EA)</t>
  </si>
  <si>
    <t>사용자 거래용 열량계 구매(100A SET)</t>
  </si>
  <si>
    <t>사용자 거래용 열량계 구매(6EA)</t>
  </si>
  <si>
    <t>AMR System 모뎀(단말기) 설치(11EA)</t>
  </si>
  <si>
    <t>업무용 PC 구입(경영지원팀, 2EA)</t>
  </si>
  <si>
    <t>오성발전소 발전설비 전자교안</t>
  </si>
  <si>
    <t>재료비</t>
  </si>
  <si>
    <t>노무비</t>
  </si>
  <si>
    <t>합계</t>
  </si>
  <si>
    <t>경비</t>
  </si>
  <si>
    <t>2. 퇴직급여부채 명세서</t>
    <phoneticPr fontId="65" type="noConversion"/>
  </si>
  <si>
    <t>3. 사외적립자산 명세서</t>
    <phoneticPr fontId="65" type="noConversion"/>
  </si>
  <si>
    <t>기타 비현금거래</t>
    <phoneticPr fontId="75" type="noConversion"/>
  </si>
  <si>
    <t>당기감소</t>
    <phoneticPr fontId="65" type="noConversion"/>
  </si>
  <si>
    <t>기타증가</t>
    <phoneticPr fontId="75" type="noConversion"/>
  </si>
  <si>
    <t>이자수익</t>
    <phoneticPr fontId="75" type="noConversion"/>
  </si>
  <si>
    <t>당기증가</t>
    <phoneticPr fontId="65" type="noConversion"/>
  </si>
  <si>
    <t>기말잔액</t>
    <phoneticPr fontId="65" type="noConversion"/>
  </si>
  <si>
    <t>감가누계액</t>
    <phoneticPr fontId="65" type="noConversion"/>
  </si>
  <si>
    <t>미상각잔액</t>
    <phoneticPr fontId="65" type="noConversion"/>
  </si>
  <si>
    <t>구축물</t>
    <phoneticPr fontId="65" type="noConversion"/>
  </si>
  <si>
    <t>공급설비</t>
    <phoneticPr fontId="65" type="noConversion"/>
  </si>
  <si>
    <t>무형자산</t>
    <phoneticPr fontId="65" type="noConversion"/>
  </si>
  <si>
    <t>유형자산 소계</t>
    <phoneticPr fontId="65" type="noConversion"/>
  </si>
  <si>
    <t>무형자산 소계</t>
    <phoneticPr fontId="65" type="noConversion"/>
  </si>
  <si>
    <t>자산번호</t>
    <phoneticPr fontId="65" type="noConversion"/>
  </si>
  <si>
    <t>1. 재  무  상  태  표</t>
    <phoneticPr fontId="65" type="noConversion"/>
  </si>
  <si>
    <t>과     목</t>
    <phoneticPr fontId="65" type="noConversion"/>
  </si>
  <si>
    <t>당기</t>
    <phoneticPr fontId="65" type="noConversion"/>
  </si>
  <si>
    <t>금         액</t>
    <phoneticPr fontId="65" type="noConversion"/>
  </si>
  <si>
    <t>자산</t>
    <phoneticPr fontId="65" type="noConversion"/>
  </si>
  <si>
    <t>Ⅰ.</t>
    <phoneticPr fontId="65" type="noConversion"/>
  </si>
  <si>
    <t>비유동자산</t>
    <phoneticPr fontId="65" type="noConversion"/>
  </si>
  <si>
    <t>(1)</t>
    <phoneticPr fontId="65" type="noConversion"/>
  </si>
  <si>
    <t>유형자산</t>
    <phoneticPr fontId="65" type="noConversion"/>
  </si>
  <si>
    <t>토지</t>
    <phoneticPr fontId="65" type="noConversion"/>
  </si>
  <si>
    <t>건물</t>
    <phoneticPr fontId="75" type="noConversion"/>
  </si>
  <si>
    <t>감가상각누계액</t>
    <phoneticPr fontId="65" type="noConversion"/>
  </si>
  <si>
    <t>구축물</t>
    <phoneticPr fontId="75" type="noConversion"/>
  </si>
  <si>
    <t>기계장치</t>
    <phoneticPr fontId="75" type="noConversion"/>
  </si>
  <si>
    <t>공급관로</t>
    <phoneticPr fontId="75" type="noConversion"/>
  </si>
  <si>
    <t>공구와기구</t>
    <phoneticPr fontId="75" type="noConversion"/>
  </si>
  <si>
    <t>비품</t>
    <phoneticPr fontId="75" type="noConversion"/>
  </si>
  <si>
    <t>건설중인자산</t>
    <phoneticPr fontId="75" type="noConversion"/>
  </si>
  <si>
    <t>사용수익기부자산</t>
    <phoneticPr fontId="65" type="noConversion"/>
  </si>
  <si>
    <t>2.</t>
    <phoneticPr fontId="65" type="noConversion"/>
  </si>
  <si>
    <t>기타의무형자산</t>
    <phoneticPr fontId="65" type="noConversion"/>
  </si>
  <si>
    <t>회원권</t>
    <phoneticPr fontId="65" type="noConversion"/>
  </si>
  <si>
    <t>(3)</t>
    <phoneticPr fontId="75" type="noConversion"/>
  </si>
  <si>
    <t>비유동이연법인세자산</t>
    <phoneticPr fontId="75" type="noConversion"/>
  </si>
  <si>
    <t>기타금융자산</t>
    <phoneticPr fontId="75" type="noConversion"/>
  </si>
  <si>
    <t>Ⅱ.</t>
    <phoneticPr fontId="65" type="noConversion"/>
  </si>
  <si>
    <t>유동자산</t>
    <phoneticPr fontId="65" type="noConversion"/>
  </si>
  <si>
    <t>매출채권 및 기타채권</t>
    <phoneticPr fontId="65" type="noConversion"/>
  </si>
  <si>
    <t>매출채권</t>
    <phoneticPr fontId="65" type="noConversion"/>
  </si>
  <si>
    <t>2.</t>
    <phoneticPr fontId="65" type="noConversion"/>
  </si>
  <si>
    <t>미수금</t>
    <phoneticPr fontId="65" type="noConversion"/>
  </si>
  <si>
    <t>미수수익</t>
    <phoneticPr fontId="65" type="noConversion"/>
  </si>
  <si>
    <t>선급금</t>
    <phoneticPr fontId="65" type="noConversion"/>
  </si>
  <si>
    <t>선급비용</t>
    <phoneticPr fontId="65" type="noConversion"/>
  </si>
  <si>
    <t>부가가치세대급금</t>
    <phoneticPr fontId="65" type="noConversion"/>
  </si>
  <si>
    <t>단기보증금 및 예치금</t>
    <phoneticPr fontId="75" type="noConversion"/>
  </si>
  <si>
    <t>현금및현금성자산</t>
    <phoneticPr fontId="65" type="noConversion"/>
  </si>
  <si>
    <t>(4)</t>
    <phoneticPr fontId="75" type="noConversion"/>
  </si>
  <si>
    <t>자산총계</t>
    <phoneticPr fontId="75" type="noConversion"/>
  </si>
  <si>
    <t>부채</t>
    <phoneticPr fontId="75" type="noConversion"/>
  </si>
  <si>
    <t xml:space="preserve">Ⅰ. </t>
    <phoneticPr fontId="75" type="noConversion"/>
  </si>
  <si>
    <t>비유동부채</t>
    <phoneticPr fontId="75" type="noConversion"/>
  </si>
  <si>
    <t>장기차입금</t>
    <phoneticPr fontId="75" type="noConversion"/>
  </si>
  <si>
    <t>사채</t>
    <phoneticPr fontId="75" type="noConversion"/>
  </si>
  <si>
    <t>사채할인발행차금</t>
    <phoneticPr fontId="75" type="noConversion"/>
  </si>
  <si>
    <t>차입금할인발행차금</t>
    <phoneticPr fontId="75" type="noConversion"/>
  </si>
  <si>
    <t>(2)</t>
    <phoneticPr fontId="75" type="noConversion"/>
  </si>
  <si>
    <t>충당부채</t>
    <phoneticPr fontId="75" type="noConversion"/>
  </si>
  <si>
    <t>퇴직급여충당부채</t>
    <phoneticPr fontId="65" type="noConversion"/>
  </si>
  <si>
    <t>2.</t>
    <phoneticPr fontId="75" type="noConversion"/>
  </si>
  <si>
    <t>사외적립자산</t>
    <phoneticPr fontId="75" type="noConversion"/>
  </si>
  <si>
    <t>비유동성이연법인세부채</t>
    <phoneticPr fontId="75" type="noConversion"/>
  </si>
  <si>
    <t>기타비유동부채</t>
    <phoneticPr fontId="75" type="noConversion"/>
  </si>
  <si>
    <t>장기성선수수익</t>
    <phoneticPr fontId="75" type="noConversion"/>
  </si>
  <si>
    <t>선수수익(감가누계액)</t>
    <phoneticPr fontId="75" type="noConversion"/>
  </si>
  <si>
    <t>유동부채</t>
    <phoneticPr fontId="65" type="noConversion"/>
  </si>
  <si>
    <t>매입채무 및 기타채무</t>
    <phoneticPr fontId="75" type="noConversion"/>
  </si>
  <si>
    <t>매입채무</t>
    <phoneticPr fontId="75" type="noConversion"/>
  </si>
  <si>
    <t>미지급금</t>
    <phoneticPr fontId="65" type="noConversion"/>
  </si>
  <si>
    <t>선수금</t>
    <phoneticPr fontId="75" type="noConversion"/>
  </si>
  <si>
    <t>예수금</t>
    <phoneticPr fontId="65" type="noConversion"/>
  </si>
  <si>
    <t>선수수익</t>
    <phoneticPr fontId="75" type="noConversion"/>
  </si>
  <si>
    <t>단기차입금 및 기타금융부채</t>
    <phoneticPr fontId="75" type="noConversion"/>
  </si>
  <si>
    <t>기업어음</t>
    <phoneticPr fontId="75" type="noConversion"/>
  </si>
  <si>
    <t>미지급법인세</t>
    <phoneticPr fontId="75" type="noConversion"/>
  </si>
  <si>
    <t>부채총계</t>
    <phoneticPr fontId="65" type="noConversion"/>
  </si>
  <si>
    <t>자본</t>
    <phoneticPr fontId="65" type="noConversion"/>
  </si>
  <si>
    <t>자본금</t>
    <phoneticPr fontId="65" type="noConversion"/>
  </si>
  <si>
    <t>보통주자본금</t>
    <phoneticPr fontId="65" type="noConversion"/>
  </si>
  <si>
    <t>주식할인발행차금</t>
    <phoneticPr fontId="75" type="noConversion"/>
  </si>
  <si>
    <t>Ⅲ.</t>
    <phoneticPr fontId="65" type="noConversion"/>
  </si>
  <si>
    <t>잉여금(결손금)</t>
    <phoneticPr fontId="65" type="noConversion"/>
  </si>
  <si>
    <t>이익준비금</t>
    <phoneticPr fontId="75" type="noConversion"/>
  </si>
  <si>
    <t>차기이월 이익잉여금(결손금)</t>
    <phoneticPr fontId="75" type="noConversion"/>
  </si>
  <si>
    <t>자본총계</t>
    <phoneticPr fontId="65" type="noConversion"/>
  </si>
  <si>
    <t>부채및자본총계</t>
    <phoneticPr fontId="65" type="noConversion"/>
  </si>
  <si>
    <t>전기미처분잉여금</t>
    <phoneticPr fontId="75" type="noConversion"/>
  </si>
  <si>
    <t>이익잉여보험수리손익변동</t>
    <phoneticPr fontId="75" type="noConversion"/>
  </si>
  <si>
    <t>당기 차기이월이익잉여금</t>
    <phoneticPr fontId="75" type="noConversion"/>
  </si>
  <si>
    <t>(단위:원)</t>
    <phoneticPr fontId="52" type="noConversion"/>
  </si>
  <si>
    <t>합계</t>
    <phoneticPr fontId="84" type="noConversion"/>
  </si>
  <si>
    <t>구분</t>
    <phoneticPr fontId="74" type="noConversion"/>
  </si>
  <si>
    <t>금    액</t>
    <phoneticPr fontId="69" type="noConversion"/>
  </si>
  <si>
    <t>합    계</t>
    <phoneticPr fontId="52" type="noConversion"/>
  </si>
  <si>
    <t xml:space="preserve">2013.  03.  31 현재 </t>
    <phoneticPr fontId="65" type="noConversion"/>
  </si>
  <si>
    <t>구분</t>
    <phoneticPr fontId="69" type="noConversion"/>
  </si>
  <si>
    <t>차 입 원 금</t>
    <phoneticPr fontId="74" type="noConversion"/>
  </si>
  <si>
    <t>차입일</t>
    <phoneticPr fontId="74" type="noConversion"/>
  </si>
  <si>
    <t>만기일</t>
    <phoneticPr fontId="74" type="noConversion"/>
  </si>
  <si>
    <t>장부가액</t>
    <phoneticPr fontId="69" type="noConversion"/>
  </si>
  <si>
    <t>적     요</t>
    <phoneticPr fontId="52" type="noConversion"/>
  </si>
  <si>
    <t xml:space="preserve"> </t>
    <phoneticPr fontId="52" type="noConversion"/>
  </si>
  <si>
    <t>매출채권 대손충당금 명세서</t>
    <phoneticPr fontId="72" type="noConversion"/>
  </si>
  <si>
    <t xml:space="preserve">2004. 12. 31 현재 </t>
    <phoneticPr fontId="72" type="noConversion"/>
  </si>
  <si>
    <t>매출채권발생년도</t>
    <phoneticPr fontId="72" type="noConversion"/>
  </si>
  <si>
    <t>2002년이전발생분</t>
    <phoneticPr fontId="72" type="noConversion"/>
  </si>
  <si>
    <t>220-1로 병합</t>
    <phoneticPr fontId="75" type="noConversion"/>
  </si>
  <si>
    <t>2003년발생잔액</t>
    <phoneticPr fontId="72" type="noConversion"/>
  </si>
  <si>
    <t>2004년발생잔액</t>
    <phoneticPr fontId="72" type="noConversion"/>
  </si>
  <si>
    <t>10.유동성이연법인세자산 명세서</t>
    <phoneticPr fontId="62" type="noConversion"/>
  </si>
  <si>
    <t xml:space="preserve">2008. 12. 31 현재 </t>
    <phoneticPr fontId="62" type="noConversion"/>
  </si>
  <si>
    <t>(주)충남도시가스</t>
    <phoneticPr fontId="62" type="noConversion"/>
  </si>
  <si>
    <t>(단위:원)</t>
    <phoneticPr fontId="72" type="noConversion"/>
  </si>
  <si>
    <t>계 정 과 목</t>
    <phoneticPr fontId="62" type="noConversion"/>
  </si>
  <si>
    <t>대 상 금 액</t>
    <phoneticPr fontId="62" type="noConversion"/>
  </si>
  <si>
    <t>이연 법인세</t>
    <phoneticPr fontId="62" type="noConversion"/>
  </si>
  <si>
    <t>미수수익</t>
    <phoneticPr fontId="62" type="noConversion"/>
  </si>
  <si>
    <t>미수수익 익금불산입 유보</t>
    <phoneticPr fontId="62" type="noConversion"/>
  </si>
  <si>
    <t>국고보조금</t>
    <phoneticPr fontId="62" type="noConversion"/>
  </si>
  <si>
    <t>정부출연금  수령액</t>
    <phoneticPr fontId="62" type="noConversion"/>
  </si>
  <si>
    <t>미지급비용(상여)</t>
    <phoneticPr fontId="62" type="noConversion"/>
  </si>
  <si>
    <t>미확정 성과급 계상액</t>
    <phoneticPr fontId="62" type="noConversion"/>
  </si>
  <si>
    <t>구상채권(대여금)</t>
    <phoneticPr fontId="62" type="noConversion"/>
  </si>
  <si>
    <t>구상채권 행정소송후 잔액</t>
    <phoneticPr fontId="62" type="noConversion"/>
  </si>
  <si>
    <t>합       계</t>
    <phoneticPr fontId="62" type="noConversion"/>
  </si>
  <si>
    <t>구    분</t>
    <phoneticPr fontId="69" type="noConversion"/>
  </si>
  <si>
    <t>거래처</t>
    <phoneticPr fontId="75" type="noConversion"/>
  </si>
  <si>
    <t>거 래 처</t>
    <phoneticPr fontId="74" type="noConversion"/>
  </si>
  <si>
    <t>비    고</t>
    <phoneticPr fontId="74" type="noConversion"/>
  </si>
  <si>
    <t>합      계</t>
    <phoneticPr fontId="74" type="noConversion"/>
  </si>
  <si>
    <t>계정명</t>
    <phoneticPr fontId="65" type="noConversion"/>
  </si>
  <si>
    <t>취득가액(기초)</t>
    <phoneticPr fontId="65" type="noConversion"/>
  </si>
  <si>
    <t>감가상각비</t>
    <phoneticPr fontId="65" type="noConversion"/>
  </si>
  <si>
    <t>토지</t>
    <phoneticPr fontId="65" type="noConversion"/>
  </si>
  <si>
    <t>건물</t>
    <phoneticPr fontId="65" type="noConversion"/>
  </si>
  <si>
    <t>기계장치</t>
    <phoneticPr fontId="65" type="noConversion"/>
  </si>
  <si>
    <t>공구와기구</t>
    <phoneticPr fontId="65" type="noConversion"/>
  </si>
  <si>
    <t>집기비품</t>
    <phoneticPr fontId="65" type="noConversion"/>
  </si>
  <si>
    <t>건설중인자산</t>
    <phoneticPr fontId="65" type="noConversion"/>
  </si>
  <si>
    <t>합계</t>
    <phoneticPr fontId="75" type="noConversion"/>
  </si>
  <si>
    <t>(단위:원)</t>
    <phoneticPr fontId="75" type="noConversion"/>
  </si>
  <si>
    <t>이자금액</t>
    <phoneticPr fontId="75" type="noConversion"/>
  </si>
  <si>
    <t>선급법인세</t>
    <phoneticPr fontId="75" type="noConversion"/>
  </si>
  <si>
    <t>금 액</t>
    <phoneticPr fontId="75" type="noConversion"/>
  </si>
  <si>
    <t>내 용</t>
    <phoneticPr fontId="75" type="noConversion"/>
  </si>
  <si>
    <t>비   고</t>
    <phoneticPr fontId="65" type="noConversion"/>
  </si>
  <si>
    <t>DH</t>
    <phoneticPr fontId="73" type="noConversion"/>
  </si>
  <si>
    <t>평택에너지서비스㈜</t>
    <phoneticPr fontId="65" type="noConversion"/>
  </si>
  <si>
    <t>거   래   처</t>
    <phoneticPr fontId="65" type="noConversion"/>
  </si>
  <si>
    <t>계 정 과 목</t>
    <phoneticPr fontId="72" type="noConversion"/>
  </si>
  <si>
    <t>거   래   처</t>
    <phoneticPr fontId="72" type="noConversion"/>
  </si>
  <si>
    <t>적     요</t>
    <phoneticPr fontId="72" type="noConversion"/>
  </si>
  <si>
    <t xml:space="preserve"> 금      액</t>
    <phoneticPr fontId="73" type="noConversion"/>
  </si>
  <si>
    <t>비고</t>
    <phoneticPr fontId="72" type="noConversion"/>
  </si>
  <si>
    <t>합     계</t>
    <phoneticPr fontId="72" type="noConversion"/>
  </si>
  <si>
    <t>Ⅵ.</t>
    <phoneticPr fontId="65" type="noConversion"/>
  </si>
  <si>
    <t>합  계</t>
    <phoneticPr fontId="65" type="noConversion"/>
  </si>
  <si>
    <t>f</t>
    <phoneticPr fontId="75" type="noConversion"/>
  </si>
  <si>
    <t>소사벌지구 열배관 취득분('14.8) 취득세</t>
  </si>
  <si>
    <t>일반단기차입금</t>
    <phoneticPr fontId="75" type="noConversion"/>
  </si>
  <si>
    <t>이익준비금</t>
  </si>
  <si>
    <t>이익잉여보험수리손익변동</t>
  </si>
  <si>
    <t>당기 차기이월이익잉여금</t>
  </si>
  <si>
    <t xml:space="preserve">  당기순손익</t>
  </si>
  <si>
    <t xml:space="preserve">  보험수리적손익</t>
  </si>
  <si>
    <t xml:space="preserve"> '14년</t>
    <phoneticPr fontId="75" type="noConversion"/>
  </si>
  <si>
    <t xml:space="preserve"> '13년</t>
  </si>
  <si>
    <t>관정빌딩11층 임차보증금</t>
  </si>
  <si>
    <t>관정이종환교육재단</t>
  </si>
  <si>
    <t>평택에너지서비스㈜</t>
    <phoneticPr fontId="65" type="noConversion"/>
  </si>
  <si>
    <t>두산 연료전지</t>
  </si>
  <si>
    <t>합 계</t>
    <phoneticPr fontId="65" type="noConversion"/>
  </si>
  <si>
    <t>평택에너지서비스㈜</t>
    <phoneticPr fontId="0" type="noConversion"/>
  </si>
  <si>
    <t>(단위:원)</t>
    <phoneticPr fontId="0" type="noConversion"/>
  </si>
  <si>
    <t>당기</t>
    <phoneticPr fontId="0" type="noConversion"/>
  </si>
  <si>
    <t>전기</t>
    <phoneticPr fontId="0" type="noConversion"/>
  </si>
  <si>
    <t>금         액</t>
    <phoneticPr fontId="65" type="noConversion"/>
  </si>
  <si>
    <t>Ⅰ.</t>
    <phoneticPr fontId="65" type="noConversion"/>
  </si>
  <si>
    <t>1.</t>
    <phoneticPr fontId="75" type="noConversion"/>
  </si>
  <si>
    <t>3.</t>
    <phoneticPr fontId="0" type="noConversion"/>
  </si>
  <si>
    <t>판매비와관리비</t>
    <phoneticPr fontId="0" type="noConversion"/>
  </si>
  <si>
    <t>1.</t>
    <phoneticPr fontId="65" type="noConversion"/>
  </si>
  <si>
    <t>2.</t>
    <phoneticPr fontId="65" type="noConversion"/>
  </si>
  <si>
    <t>상여</t>
    <phoneticPr fontId="0" type="noConversion"/>
  </si>
  <si>
    <t>모집채용비</t>
    <phoneticPr fontId="0" type="noConversion"/>
  </si>
  <si>
    <t>잡수익</t>
    <phoneticPr fontId="75" type="noConversion"/>
  </si>
  <si>
    <t>기타수익</t>
    <phoneticPr fontId="75" type="noConversion"/>
  </si>
  <si>
    <t>Ⅶ.</t>
    <phoneticPr fontId="65" type="noConversion"/>
  </si>
  <si>
    <t>2.</t>
    <phoneticPr fontId="75" type="noConversion"/>
  </si>
  <si>
    <t>3.</t>
    <phoneticPr fontId="65" type="noConversion"/>
  </si>
  <si>
    <t>Ⅷ.</t>
    <phoneticPr fontId="65" type="noConversion"/>
  </si>
  <si>
    <t>외환차익</t>
    <phoneticPr fontId="75" type="noConversion"/>
  </si>
  <si>
    <t>Ⅸ.</t>
    <phoneticPr fontId="65" type="noConversion"/>
  </si>
  <si>
    <t>이자비용</t>
    <phoneticPr fontId="75" type="noConversion"/>
  </si>
  <si>
    <t>외환차손</t>
    <phoneticPr fontId="75" type="noConversion"/>
  </si>
  <si>
    <t>Ⅹ.</t>
    <phoneticPr fontId="65" type="noConversion"/>
  </si>
  <si>
    <t>XI.</t>
    <phoneticPr fontId="65" type="noConversion"/>
  </si>
  <si>
    <t>무기고 및 안전 교육장</t>
  </si>
  <si>
    <t>2. 건물 명세서</t>
    <phoneticPr fontId="93" type="noConversion"/>
  </si>
  <si>
    <t>㈜평택에너지서비스</t>
    <phoneticPr fontId="93" type="noConversion"/>
  </si>
  <si>
    <t>자산번호</t>
    <phoneticPr fontId="93" type="noConversion"/>
  </si>
  <si>
    <t>품              명</t>
    <phoneticPr fontId="93" type="noConversion"/>
  </si>
  <si>
    <t>취 득 가 액(기초)</t>
    <phoneticPr fontId="75" type="noConversion"/>
  </si>
  <si>
    <t>당기증가</t>
    <phoneticPr fontId="69" type="noConversion"/>
  </si>
  <si>
    <t>당기감소</t>
    <phoneticPr fontId="69" type="noConversion"/>
  </si>
  <si>
    <t>합     계</t>
  </si>
  <si>
    <t>상각 누계액</t>
  </si>
  <si>
    <t>내용년수</t>
    <phoneticPr fontId="70" type="noConversion"/>
  </si>
  <si>
    <t>당기상각비</t>
    <phoneticPr fontId="70" type="noConversion"/>
  </si>
  <si>
    <t>기 말 잔 액</t>
    <phoneticPr fontId="75" type="noConversion"/>
  </si>
  <si>
    <t>기 말 잔 액</t>
  </si>
  <si>
    <t>합       계</t>
    <phoneticPr fontId="75" type="noConversion"/>
  </si>
  <si>
    <t>ROD HANGER SUPPORT B/M (100%) 반영</t>
  </si>
  <si>
    <t>현장배관공사</t>
  </si>
  <si>
    <t>순환계통(배관의 약 16%)</t>
  </si>
  <si>
    <t>(Fuel Cell)냉각수 공급 배관</t>
  </si>
  <si>
    <t>(YPES)Reducing Agent Storage Tank</t>
  </si>
  <si>
    <t>진위천 하천수 취수설비 설치공사</t>
  </si>
  <si>
    <t>본계정대체(MCWP)</t>
  </si>
  <si>
    <t>KOGAS 오성G/S 열공급시설</t>
  </si>
  <si>
    <t xml:space="preserve">가스 Leak 감지기 및 Eye shower 설비 구축 </t>
  </si>
  <si>
    <t>소사벌 열수송관(효성,LH/6.156km)</t>
  </si>
  <si>
    <t>소사벌-현촌 연결배관공사(현촌 지구 내)</t>
  </si>
  <si>
    <t>현촌 인입공사(LH A-3, B-3, 소사벌세무서)</t>
  </si>
  <si>
    <t>현촌 인입공사(대림, 금호어울림 1,2)</t>
  </si>
  <si>
    <t>소사벌-현촌 연결배관공사(소사벌 지구 내)</t>
  </si>
  <si>
    <t>2015.3 빔프로젝터,스크린 구매</t>
  </si>
  <si>
    <t>2015.3 관정빌딩11층 네트워크 스위치 장비</t>
  </si>
  <si>
    <t>연료전지 누출감지 경보기 설치</t>
  </si>
  <si>
    <t>연료전지 방폭배관공사</t>
  </si>
  <si>
    <t>소사벌 인입배관 연산부,감온부 구매</t>
  </si>
  <si>
    <t>AMR 서버(&amp;연산부)</t>
  </si>
  <si>
    <t>발전소 주변도로 안내표지판, 유도등</t>
  </si>
  <si>
    <t/>
  </si>
  <si>
    <t>품          명</t>
  </si>
  <si>
    <t>취 득 가 액</t>
  </si>
  <si>
    <t>내용년수</t>
  </si>
  <si>
    <t>더존 ERP 및 그룹웨어</t>
  </si>
  <si>
    <t>P0009</t>
  </si>
  <si>
    <t>P0011</t>
  </si>
  <si>
    <t>P0014</t>
  </si>
  <si>
    <t>P0027</t>
  </si>
  <si>
    <t>P0040</t>
  </si>
  <si>
    <t>P0044</t>
  </si>
  <si>
    <t>P0054</t>
  </si>
  <si>
    <t>P0058</t>
  </si>
  <si>
    <t>구분</t>
    <phoneticPr fontId="75" type="noConversion"/>
  </si>
  <si>
    <t>기초사외적립자산</t>
  </si>
  <si>
    <t>이자수익(기대수익)</t>
  </si>
  <si>
    <t>재측정요소(자산)</t>
  </si>
  <si>
    <t>사외적립자산지급액</t>
  </si>
  <si>
    <t>기말사외적립자산</t>
  </si>
  <si>
    <t>소    계</t>
    <phoneticPr fontId="52" type="noConversion"/>
  </si>
  <si>
    <t>신용카드비</t>
    <phoneticPr fontId="52" type="noConversion"/>
  </si>
  <si>
    <t>하나SK법인카드 미결제분</t>
    <phoneticPr fontId="52" type="noConversion"/>
  </si>
  <si>
    <t>합    계</t>
    <phoneticPr fontId="52" type="noConversion"/>
  </si>
  <si>
    <t xml:space="preserve"> </t>
    <phoneticPr fontId="0" type="noConversion"/>
  </si>
  <si>
    <t>배부(부문공통)</t>
    <phoneticPr fontId="75" type="noConversion"/>
  </si>
  <si>
    <t>본계정대체(건자)</t>
    <phoneticPr fontId="65" type="noConversion"/>
  </si>
  <si>
    <t>잔액</t>
    <phoneticPr fontId="75" type="noConversion"/>
  </si>
  <si>
    <t>비고</t>
    <phoneticPr fontId="65" type="noConversion"/>
  </si>
  <si>
    <t>금액</t>
    <phoneticPr fontId="75" type="noConversion"/>
  </si>
  <si>
    <t>PW</t>
  </si>
  <si>
    <t>FC</t>
  </si>
  <si>
    <t>계</t>
  </si>
  <si>
    <t>제수당</t>
    <phoneticPr fontId="0" type="noConversion"/>
  </si>
  <si>
    <t>수선비</t>
    <phoneticPr fontId="0" type="noConversion"/>
  </si>
  <si>
    <t>무형자산상각비</t>
    <phoneticPr fontId="0" type="noConversion"/>
  </si>
  <si>
    <t>영업손익</t>
    <phoneticPr fontId="0" type="noConversion"/>
  </si>
  <si>
    <t>기타영업수익</t>
    <phoneticPr fontId="0" type="noConversion"/>
  </si>
  <si>
    <t>기타영업비용</t>
    <phoneticPr fontId="0" type="noConversion"/>
  </si>
  <si>
    <t>금융수익</t>
    <phoneticPr fontId="0" type="noConversion"/>
  </si>
  <si>
    <t>금융비용</t>
    <phoneticPr fontId="0" type="noConversion"/>
  </si>
  <si>
    <t>법인세비용차감전순손익</t>
    <phoneticPr fontId="0" type="noConversion"/>
  </si>
  <si>
    <t>법인세비용</t>
    <phoneticPr fontId="0" type="noConversion"/>
  </si>
  <si>
    <t>당기순이익</t>
    <phoneticPr fontId="0" type="noConversion"/>
  </si>
  <si>
    <t>잡손실</t>
    <phoneticPr fontId="75" type="noConversion"/>
  </si>
  <si>
    <t>유무형자산처분손실및손상차손</t>
    <phoneticPr fontId="75" type="noConversion"/>
  </si>
  <si>
    <t>기부금</t>
    <phoneticPr fontId="75" type="noConversion"/>
  </si>
  <si>
    <t>제  품  매  출  원  가 (전 력)</t>
    <phoneticPr fontId="0" type="noConversion"/>
  </si>
  <si>
    <t>제  품  매  출  원  가 (D  H)</t>
    <phoneticPr fontId="0" type="noConversion"/>
  </si>
  <si>
    <t>제  품  매  출  원  가 (F   C)</t>
    <phoneticPr fontId="0" type="noConversion"/>
  </si>
  <si>
    <t>제  품  매  출  (전력-CP)</t>
    <phoneticPr fontId="0" type="noConversion"/>
  </si>
  <si>
    <t>제  품  매  출  (전력-보조)</t>
    <phoneticPr fontId="0" type="noConversion"/>
  </si>
  <si>
    <t>제  품  매  출  (열)</t>
    <phoneticPr fontId="0" type="noConversion"/>
  </si>
  <si>
    <t>기  타  매  출  (공사부담금)</t>
    <phoneticPr fontId="0" type="noConversion"/>
  </si>
  <si>
    <t>매출총이익</t>
    <phoneticPr fontId="0" type="noConversion"/>
  </si>
  <si>
    <t>매출원가</t>
    <phoneticPr fontId="0" type="noConversion"/>
  </si>
  <si>
    <t>매출액</t>
    <phoneticPr fontId="0" type="noConversion"/>
  </si>
  <si>
    <t>제  품  매  출  (연료전지)</t>
    <phoneticPr fontId="0" type="noConversion"/>
  </si>
  <si>
    <t>기  타  매  출  (REC)</t>
    <phoneticPr fontId="0" type="noConversion"/>
  </si>
  <si>
    <t>순확정급여부채</t>
    <phoneticPr fontId="75" type="noConversion"/>
  </si>
  <si>
    <t>전기미처분잉여금</t>
  </si>
  <si>
    <t>보험수리적손익(차변항목)</t>
    <phoneticPr fontId="75" type="noConversion"/>
  </si>
  <si>
    <t>변동</t>
    <phoneticPr fontId="75" type="noConversion"/>
  </si>
  <si>
    <t xml:space="preserve"> '15년</t>
    <phoneticPr fontId="75" type="noConversion"/>
  </si>
  <si>
    <t xml:space="preserve"> '16년</t>
    <phoneticPr fontId="75" type="noConversion"/>
  </si>
  <si>
    <t>과     목</t>
    <phoneticPr fontId="0" type="noConversion"/>
  </si>
  <si>
    <t>연장</t>
    <phoneticPr fontId="75" type="noConversion"/>
  </si>
  <si>
    <t>P0059</t>
  </si>
  <si>
    <t>4. 장기성선수수익 명세서</t>
    <phoneticPr fontId="75" type="noConversion"/>
  </si>
  <si>
    <t>평택에너지서비스(주)</t>
    <phoneticPr fontId="65" type="noConversion"/>
  </si>
  <si>
    <t>(단위: 원)</t>
    <phoneticPr fontId="65" type="noConversion"/>
  </si>
  <si>
    <t>자산번호</t>
    <phoneticPr fontId="93" type="noConversion"/>
  </si>
  <si>
    <t>내용년수</t>
    <phoneticPr fontId="70" type="noConversion"/>
  </si>
  <si>
    <t>SCR 암모니아 Supply Pump 구매</t>
  </si>
  <si>
    <t>㈜평택에너지서비스</t>
    <phoneticPr fontId="93" type="noConversion"/>
  </si>
  <si>
    <t>(단위: 원)</t>
    <phoneticPr fontId="65" type="noConversion"/>
  </si>
  <si>
    <t>자산번호</t>
    <phoneticPr fontId="93" type="noConversion"/>
  </si>
  <si>
    <t>품              명</t>
    <phoneticPr fontId="93" type="noConversion"/>
  </si>
  <si>
    <t>취 득 가 액(기초)</t>
    <phoneticPr fontId="75" type="noConversion"/>
  </si>
  <si>
    <t>기타증가</t>
    <phoneticPr fontId="69" type="noConversion"/>
  </si>
  <si>
    <t>당기증가</t>
    <phoneticPr fontId="69" type="noConversion"/>
  </si>
  <si>
    <t>당기감소</t>
    <phoneticPr fontId="69" type="noConversion"/>
  </si>
  <si>
    <t>내용년수</t>
    <phoneticPr fontId="70" type="noConversion"/>
  </si>
  <si>
    <t>당기상각비</t>
    <phoneticPr fontId="70" type="noConversion"/>
  </si>
  <si>
    <t>㈜평택에너지서비스</t>
    <phoneticPr fontId="93" type="noConversion"/>
  </si>
  <si>
    <t>(단위: 원)</t>
    <phoneticPr fontId="65" type="noConversion"/>
  </si>
  <si>
    <t>자산번호</t>
    <phoneticPr fontId="93" type="noConversion"/>
  </si>
  <si>
    <t>취 득 가 액(기초)</t>
    <phoneticPr fontId="75" type="noConversion"/>
  </si>
  <si>
    <t>당기증가</t>
    <phoneticPr fontId="69" type="noConversion"/>
  </si>
  <si>
    <t>당기감소</t>
    <phoneticPr fontId="69" type="noConversion"/>
  </si>
  <si>
    <t>평택에너지서비스㈜</t>
    <phoneticPr fontId="65" type="noConversion"/>
  </si>
  <si>
    <t>(단위: 원)</t>
    <phoneticPr fontId="65" type="noConversion"/>
  </si>
  <si>
    <t>자산번호</t>
    <phoneticPr fontId="65" type="noConversion"/>
  </si>
  <si>
    <t>기타증(감)</t>
    <phoneticPr fontId="65" type="noConversion"/>
  </si>
  <si>
    <t>당기증가</t>
    <phoneticPr fontId="65" type="noConversion"/>
  </si>
  <si>
    <t>당기감소</t>
    <phoneticPr fontId="65" type="noConversion"/>
  </si>
  <si>
    <t>당기상각비</t>
    <phoneticPr fontId="75" type="noConversion"/>
  </si>
  <si>
    <t>특허권_원격검침시스템(10-1332455호)</t>
  </si>
  <si>
    <t> 유형자산</t>
  </si>
  <si>
    <t> 무형자산</t>
  </si>
  <si>
    <t> 기타금융자산</t>
  </si>
  <si>
    <t> 이연법인세자산</t>
  </si>
  <si>
    <t> 매출채권</t>
  </si>
  <si>
    <t> 기타금융자산  </t>
  </si>
  <si>
    <t> 기타유동자산  </t>
  </si>
  <si>
    <t> 당기법인세자산</t>
  </si>
  <si>
    <t> 현금및현금성자산</t>
  </si>
  <si>
    <t> 매각예정자산</t>
  </si>
  <si>
    <t> 순확정급여부채</t>
  </si>
  <si>
    <t> 매입채무</t>
  </si>
  <si>
    <t> 기타금융부채</t>
  </si>
  <si>
    <t> 당기법인세부채</t>
  </si>
  <si>
    <t>Ⅰ.보통주자본금</t>
  </si>
  <si>
    <t>Ⅱ.자본조정</t>
  </si>
  <si>
    <t>Ⅲ.이익잉여금</t>
  </si>
  <si>
    <t> 사채(비유동)</t>
    <phoneticPr fontId="75" type="noConversion"/>
  </si>
  <si>
    <t> 사채(유동)</t>
    <phoneticPr fontId="75" type="noConversion"/>
  </si>
  <si>
    <t> 차입금(유동)</t>
    <phoneticPr fontId="75" type="noConversion"/>
  </si>
  <si>
    <t> 차입금(비유동)</t>
    <phoneticPr fontId="75" type="noConversion"/>
  </si>
  <si>
    <t>2.현금의 유출이 없는 비용등의 가산</t>
  </si>
  <si>
    <t>  감가상각비</t>
  </si>
  <si>
    <t>  무형자산상각비</t>
  </si>
  <si>
    <t>  퇴직급여</t>
  </si>
  <si>
    <t>  이자비용</t>
  </si>
  <si>
    <t>3.현금의 유입이 없는 수익등의 차감</t>
  </si>
  <si>
    <t>  이자수익</t>
  </si>
  <si>
    <t>  유형자산처분이익</t>
  </si>
  <si>
    <t>4.영업활동으로 인한 자산ㆍ부채의 변동</t>
  </si>
  <si>
    <t>  매출채권의 감소</t>
  </si>
  <si>
    <t>  선급급의 감소(증가)</t>
  </si>
  <si>
    <t>  부가세대급금의 증가</t>
  </si>
  <si>
    <t>  미수수익의 감소(증가)</t>
  </si>
  <si>
    <t>  퇴직금의 지급</t>
  </si>
  <si>
    <t>  미지급비용의 증가(감소)</t>
  </si>
  <si>
    <t>  선수수익의 증가</t>
  </si>
  <si>
    <t>5.이자수취</t>
  </si>
  <si>
    <t>6.이자지급</t>
  </si>
  <si>
    <t>7.법인세 납부</t>
  </si>
  <si>
    <t>1.투자활동으로 인한 현금 유입액</t>
  </si>
  <si>
    <t>  보증금의 감소</t>
  </si>
  <si>
    <t>2.투자활동으로 인한 현금 유출액</t>
  </si>
  <si>
    <t>  유형자산의 취득</t>
  </si>
  <si>
    <t>  무형자산의 취득</t>
  </si>
  <si>
    <t>  보증금의 증가</t>
  </si>
  <si>
    <t>1.재무활동으로 인한 현금 유입액</t>
  </si>
  <si>
    <t>  차입금의 증가</t>
  </si>
  <si>
    <t>2.재무활동으로 인한 현금 유출액</t>
  </si>
  <si>
    <t>IV.현금및현금성자산의 증가(감소)</t>
  </si>
  <si>
    <t>당기근무원가</t>
  </si>
  <si>
    <t>유형자산</t>
  </si>
  <si>
    <t>산업은행</t>
  </si>
  <si>
    <t>기업은행</t>
  </si>
  <si>
    <t>외화환산이익</t>
    <phoneticPr fontId="65" type="noConversion"/>
  </si>
  <si>
    <t>기타이익잉여금</t>
    <phoneticPr fontId="75" type="noConversion"/>
  </si>
  <si>
    <t xml:space="preserve"> '12년</t>
    <phoneticPr fontId="75" type="noConversion"/>
  </si>
  <si>
    <t>펌뱅킹계좌</t>
  </si>
  <si>
    <t>농어촌공사 자산인계</t>
  </si>
  <si>
    <t>G/T, OSP SPARE PARTS(Initial Spare Parts)</t>
  </si>
  <si>
    <t>OSP(by Operator, LTSA)</t>
  </si>
  <si>
    <t>OSP(by Operator, O&amp;M)</t>
  </si>
  <si>
    <t>OSP(by Operator, LTSA, 2014)</t>
  </si>
  <si>
    <t>OSP(by Operator, O&amp;M, 2014)</t>
  </si>
  <si>
    <t>G/T, CAPITALS, ASSY,FUEL NOZZLE-GAS ONLY (15/2 입고)</t>
  </si>
  <si>
    <t>OSP(by Operator, LTSA, 2015)</t>
  </si>
  <si>
    <t>OSP(by Operator, O&amp;M, 2015)</t>
  </si>
  <si>
    <t>OSP(by Operator, LTSA, 2016)</t>
  </si>
  <si>
    <t>OSP(by Operator, O&amp;M, 2016)</t>
  </si>
  <si>
    <t>소          계</t>
  </si>
  <si>
    <t>NG SUPPLY SYSTEM</t>
  </si>
  <si>
    <t>변압기 절연유 감시설비</t>
  </si>
  <si>
    <t>ST 여자기용 변압기(ST EXITER TR )</t>
  </si>
  <si>
    <t>재열증기온도제어밸브(자본적지출)</t>
  </si>
  <si>
    <t>(Fuel Cell)연료전지 배관 개선 공사(자본적지출)</t>
  </si>
  <si>
    <t>설비개선공사(MOC)</t>
  </si>
  <si>
    <t>탱크로리 트랜치 신설</t>
  </si>
  <si>
    <t>DH시설 열원공급설비</t>
  </si>
  <si>
    <t>HRSG Drain MOV</t>
  </si>
  <si>
    <t>SCR 추가설비 공사(세안설비)</t>
  </si>
  <si>
    <t>SCR 추가설비 공사(동결방지설비)</t>
  </si>
  <si>
    <t>DH COP Valve 설치</t>
  </si>
  <si>
    <t>합          계</t>
  </si>
  <si>
    <t>다기능 열배관 측정기(BYST-300)</t>
  </si>
  <si>
    <t>합         계</t>
  </si>
  <si>
    <t>회의용 사각테이블</t>
  </si>
  <si>
    <t>송전설비점검용 망원카메라 1set</t>
  </si>
  <si>
    <t>열사용시설 유량부(100A) 구매</t>
  </si>
  <si>
    <t>열량계 원격검침 모뎀</t>
  </si>
  <si>
    <t>전력시장 분석시스템(KEPTA)</t>
  </si>
  <si>
    <t>K2 소총 및 탄약</t>
  </si>
  <si>
    <t>손상차손반영(2016.12.31)</t>
    <phoneticPr fontId="75" type="noConversion"/>
  </si>
  <si>
    <t>퇴직급여지급액</t>
  </si>
  <si>
    <t>기초확정급여채무</t>
  </si>
  <si>
    <t>이자원가</t>
  </si>
  <si>
    <t>보험수리적손익</t>
  </si>
  <si>
    <t>기말확정급여채무</t>
  </si>
  <si>
    <t>퇴직연금납입부담금</t>
  </si>
  <si>
    <t>지역난방펌프동</t>
  </si>
  <si>
    <t>정압기실</t>
  </si>
  <si>
    <t>축열조 #1</t>
  </si>
  <si>
    <t>지역난방 회수펌프#1, #2(CHP)</t>
  </si>
  <si>
    <t>지역난방 축열조펌프#1(신신기계)</t>
  </si>
  <si>
    <t>저부하용 펌프</t>
  </si>
  <si>
    <t>연료전지 펌프</t>
  </si>
  <si>
    <t>지역난방수 여과기(MUD SEP.)</t>
  </si>
  <si>
    <t>권양장치</t>
  </si>
  <si>
    <t>Air Receive System</t>
  </si>
  <si>
    <t>유체커플링 냉각수 설비</t>
  </si>
  <si>
    <t>무수축 몰탈 그라우팅(기계설비용)</t>
  </si>
  <si>
    <t>배관공사 GK1(옥내:기계실)</t>
  </si>
  <si>
    <t>배관공사 GM1(옥내:기계실)</t>
  </si>
  <si>
    <t>배관공사 HB1(옥내:기계실)</t>
  </si>
  <si>
    <t>배관공사 HK1(옥내:기계실)</t>
  </si>
  <si>
    <t>화학약품처리설비 설치공사</t>
  </si>
  <si>
    <t>폐수이송설비 설치공사</t>
  </si>
  <si>
    <t>냉난방, 환기설비공사</t>
  </si>
  <si>
    <t>전기기기 설치공사</t>
  </si>
  <si>
    <t>DCS</t>
  </si>
  <si>
    <t>제어밸브</t>
  </si>
  <si>
    <t>현장계기</t>
  </si>
  <si>
    <t>배관공사 HB1(옥외)</t>
  </si>
  <si>
    <t>배관공사 HK1(옥외)</t>
  </si>
  <si>
    <t>배관공사 TD1(옥외매설)</t>
  </si>
  <si>
    <t>BULK MATERIAL</t>
  </si>
  <si>
    <t>정압기 LNG공급계통</t>
  </si>
  <si>
    <t>PLB</t>
  </si>
  <si>
    <t>Power Block 복구/개조</t>
  </si>
  <si>
    <t>순환수 PUMP</t>
  </si>
  <si>
    <t>DH Heater #1 A</t>
  </si>
  <si>
    <t>DH Heater (Full set)</t>
  </si>
  <si>
    <t>DH Heater 자본적지출 (BOOSTING, CONDENSATE SYSTEM 점검/보수)</t>
  </si>
  <si>
    <t>DH Heater 자본적지출 (GE, DH열원시설/시스템 Installation)</t>
  </si>
  <si>
    <t>1공구 배관</t>
  </si>
  <si>
    <t>2공구 배관</t>
  </si>
  <si>
    <t>3공구 배관</t>
  </si>
  <si>
    <t>4공구 배관</t>
  </si>
  <si>
    <t>5공구 배관</t>
  </si>
  <si>
    <t>소사벌지구인입 배관</t>
  </si>
  <si>
    <t>수도권철도구간 배관</t>
  </si>
  <si>
    <t>소사벌 잔여기성 정산</t>
  </si>
  <si>
    <t>파생상품평가이익</t>
    <phoneticPr fontId="65" type="noConversion"/>
  </si>
  <si>
    <t>외화환산손실</t>
    <phoneticPr fontId="65" type="noConversion"/>
  </si>
  <si>
    <t>파생상품자산</t>
    <phoneticPr fontId="75" type="noConversion"/>
  </si>
  <si>
    <t>자본잉여금</t>
    <phoneticPr fontId="65" type="noConversion"/>
  </si>
  <si>
    <t>자본조정</t>
    <phoneticPr fontId="65" type="noConversion"/>
  </si>
  <si>
    <t>보험수리적손실</t>
    <phoneticPr fontId="75" type="noConversion"/>
  </si>
  <si>
    <t>자본잉여금</t>
    <phoneticPr fontId="75" type="noConversion"/>
  </si>
  <si>
    <t>구       분</t>
    <phoneticPr fontId="75" type="noConversion"/>
  </si>
  <si>
    <t>자 본 금</t>
    <phoneticPr fontId="75" type="noConversion"/>
  </si>
  <si>
    <t>자본조정</t>
    <phoneticPr fontId="75" type="noConversion"/>
  </si>
  <si>
    <t>이익잉여금</t>
    <phoneticPr fontId="75" type="noConversion"/>
  </si>
  <si>
    <t>총계</t>
    <phoneticPr fontId="75" type="noConversion"/>
  </si>
  <si>
    <t>I.영업활동으로 인한 현금흐름</t>
  </si>
  <si>
    <t>  선수금의 증가(감소)</t>
  </si>
  <si>
    <t>II.투자활동으로 인한 현금흐름</t>
  </si>
  <si>
    <t>  유형자산 취득관련 미지급금 감소</t>
  </si>
  <si>
    <t>III.재무활동으로 인한 현금흐름</t>
  </si>
  <si>
    <t>  사채의 증가</t>
  </si>
  <si>
    <t>  사채의 상환</t>
  </si>
  <si>
    <t>  차입금의 감소</t>
  </si>
  <si>
    <t>V.환율변동효과</t>
  </si>
  <si>
    <t>VI.기초의 현금및현금성자산</t>
  </si>
  <si>
    <t>VII.기말의 현금및현금성자산</t>
    <phoneticPr fontId="75" type="noConversion"/>
  </si>
  <si>
    <t xml:space="preserve">Sanitary Facility #3 </t>
  </si>
  <si>
    <t>SWAS ROOM</t>
  </si>
  <si>
    <t>KOGAS 오성G/S 열공급시설(room)</t>
  </si>
  <si>
    <t>수로 BOX</t>
  </si>
  <si>
    <t>CW PIPE LINE</t>
  </si>
  <si>
    <t>오성발전소 원두막 설치</t>
  </si>
  <si>
    <t>오성발전소 족구장 설치</t>
  </si>
  <si>
    <t>유해물질 누설방지 Trench</t>
  </si>
  <si>
    <t>VIP 주차장</t>
  </si>
  <si>
    <t>G/T, CAPITALS, BKT KIT, STG 1</t>
  </si>
  <si>
    <t>G/T, CAPITALS, BKT KIT, STG 2</t>
  </si>
  <si>
    <t>G/T, CAPITALS, BKT KIT, STG 3</t>
  </si>
  <si>
    <t>SCR 암모니아수 처리 System</t>
  </si>
  <si>
    <t>소계</t>
    <phoneticPr fontId="75" type="noConversion"/>
  </si>
  <si>
    <t>식당테이블-4인용(CRN114)</t>
  </si>
  <si>
    <t>식당테이블-원형(CRN112)</t>
  </si>
  <si>
    <t>강의용 의자(4-leg Type)(UCH0007E)</t>
  </si>
  <si>
    <t>중역의자-회의용(CH3411)</t>
  </si>
  <si>
    <t>L형데스크(R형-470)(SD316R)</t>
  </si>
  <si>
    <t>L형데스크(L형-470)(SD316L)</t>
  </si>
  <si>
    <t>셔터장-R(SC662R)</t>
  </si>
  <si>
    <t>셔터장-L(SC662L)</t>
  </si>
  <si>
    <t>태스크의자-헤드레스트(CH2800AH)</t>
  </si>
  <si>
    <t>원격검침 열량계(연산부&amp;감온부)</t>
  </si>
  <si>
    <t>원격검침 열량계('17.03)</t>
  </si>
  <si>
    <t>이자</t>
    <phoneticPr fontId="52" type="noConversion"/>
  </si>
  <si>
    <t>이자</t>
    <phoneticPr fontId="52" type="noConversion"/>
  </si>
  <si>
    <t>과  목</t>
  </si>
  <si>
    <t>제 10 (당)기</t>
  </si>
  <si>
    <t>제 9 (전)기</t>
  </si>
  <si>
    <t>금    액</t>
  </si>
  <si>
    <t>금   액</t>
  </si>
  <si>
    <t xml:space="preserve"> 자             산 </t>
  </si>
  <si>
    <t xml:space="preserve"> Ⅰ. 유  동    자  산  </t>
  </si>
  <si>
    <t xml:space="preserve"> (1) 당  좌    자  산 </t>
  </si>
  <si>
    <t xml:space="preserve">      하나-외화(USD)계좌(05332)</t>
  </si>
  <si>
    <t xml:space="preserve">      기업-전력대금입금용(04019)</t>
  </si>
  <si>
    <t xml:space="preserve">      하나-현지지급계좌(17204)</t>
  </si>
  <si>
    <t xml:space="preserve">      하나-전력산업기반기금(70404)</t>
  </si>
  <si>
    <t xml:space="preserve">      하나-지급모계좌(10304)</t>
  </si>
  <si>
    <t xml:space="preserve">      하나-특정금전신탁(97452)</t>
  </si>
  <si>
    <t xml:space="preserve">      산업-KDB파트너스통장(2815)</t>
  </si>
  <si>
    <t xml:space="preserve">      매출채권-국내-열</t>
  </si>
  <si>
    <t xml:space="preserve">      매출채권-기타</t>
  </si>
  <si>
    <t xml:space="preserve">      매출채권-국내-매출채권(전력)-Acc</t>
  </si>
  <si>
    <t xml:space="preserve">      미수수익-이자수익</t>
  </si>
  <si>
    <t xml:space="preserve">      미수수익-기타</t>
  </si>
  <si>
    <t xml:space="preserve">      미수금-기타</t>
  </si>
  <si>
    <t xml:space="preserve">      파생상품자산</t>
  </si>
  <si>
    <t xml:space="preserve">      선급금</t>
  </si>
  <si>
    <t xml:space="preserve">      선급법인세-국내</t>
  </si>
  <si>
    <t xml:space="preserve">      선급비용-선급보험료</t>
  </si>
  <si>
    <t xml:space="preserve">      선급비용-기타</t>
  </si>
  <si>
    <t xml:space="preserve">      부가가치세-매입</t>
  </si>
  <si>
    <t xml:space="preserve">      보증금-임차보증금</t>
  </si>
  <si>
    <t xml:space="preserve">      보증금-기타</t>
  </si>
  <si>
    <t xml:space="preserve"> (2) 재  고    자  산 </t>
  </si>
  <si>
    <t xml:space="preserve"> Ⅱ. 비  유  동  자  산  </t>
  </si>
  <si>
    <t xml:space="preserve"> (1) 투  자    자  산  </t>
  </si>
  <si>
    <t xml:space="preserve"> (2) 유  형    자  산  </t>
  </si>
  <si>
    <t xml:space="preserve">      토              지</t>
  </si>
  <si>
    <t xml:space="preserve">      건              물</t>
  </si>
  <si>
    <t xml:space="preserve">      감가상각누계액-건물</t>
  </si>
  <si>
    <t xml:space="preserve">      구      축      물</t>
  </si>
  <si>
    <t xml:space="preserve">      감가상각누계액-구축물</t>
  </si>
  <si>
    <t xml:space="preserve">       기 계 장 치-일 반</t>
  </si>
  <si>
    <t xml:space="preserve">      기계장치-일반-감가상각누계액</t>
  </si>
  <si>
    <t xml:space="preserve">      기계장치-예비부품-LTSA</t>
  </si>
  <si>
    <t xml:space="preserve">      기계장치-LTSA-감가상각누계액</t>
  </si>
  <si>
    <t xml:space="preserve">      기계장치-예비부품-O&amp;M</t>
  </si>
  <si>
    <t xml:space="preserve">      기계장치-O&amp;M-감가상각누계액</t>
  </si>
  <si>
    <t xml:space="preserve">      공  구  와  기  구</t>
  </si>
  <si>
    <t xml:space="preserve">      감가상각누계액-공구와기구</t>
  </si>
  <si>
    <t xml:space="preserve">      비              품</t>
  </si>
  <si>
    <t xml:space="preserve">      감가상각누계액-비품</t>
  </si>
  <si>
    <t xml:space="preserve">      건 설 중 인  자 산</t>
  </si>
  <si>
    <t xml:space="preserve">      공   급   관   로</t>
  </si>
  <si>
    <t xml:space="preserve">      감가상각누계액-공급관로</t>
  </si>
  <si>
    <t xml:space="preserve"> (3) 무  형    자  산 </t>
  </si>
  <si>
    <t xml:space="preserve">      사용수익 기부자산</t>
  </si>
  <si>
    <t xml:space="preserve">      감가상가누계액-사용수익자산</t>
  </si>
  <si>
    <t xml:space="preserve">      기 타 무 형 자 산</t>
  </si>
  <si>
    <t xml:space="preserve">      감가상가누계액-기타무형자산</t>
  </si>
  <si>
    <t xml:space="preserve">      회     원      권</t>
  </si>
  <si>
    <t xml:space="preserve"> (4) 기타  비유동자산  </t>
  </si>
  <si>
    <t xml:space="preserve">      장기-당좌거래보증금</t>
  </si>
  <si>
    <t xml:space="preserve">      비유동이연법인세자산</t>
  </si>
  <si>
    <t>자    산    총    계</t>
  </si>
  <si>
    <t xml:space="preserve"> 부             채 </t>
  </si>
  <si>
    <t xml:space="preserve"> Ⅰ. 유  동    부  채  </t>
  </si>
  <si>
    <t xml:space="preserve">      매입채무-국내</t>
  </si>
  <si>
    <t xml:space="preserve">      미지급금-종업원</t>
  </si>
  <si>
    <t xml:space="preserve">      미지급금-외화</t>
  </si>
  <si>
    <t xml:space="preserve">      미지급금-관계사간</t>
  </si>
  <si>
    <t xml:space="preserve">      미지급금-기타</t>
  </si>
  <si>
    <t xml:space="preserve">      예수금-급여-보험</t>
  </si>
  <si>
    <t xml:space="preserve">      예수금-급여-기타공제</t>
  </si>
  <si>
    <t xml:space="preserve">      예수금-기타</t>
  </si>
  <si>
    <t xml:space="preserve">      부가가치세-매출</t>
  </si>
  <si>
    <t xml:space="preserve">      선      수      금</t>
  </si>
  <si>
    <t xml:space="preserve">      선수금-기타</t>
  </si>
  <si>
    <t xml:space="preserve">      단기차입금-원화</t>
  </si>
  <si>
    <t xml:space="preserve">      단기차입금-기타금융부채-기업어음</t>
  </si>
  <si>
    <t xml:space="preserve">      미지급비용-이자</t>
  </si>
  <si>
    <t xml:space="preserve">      미지급비용-신용카드</t>
  </si>
  <si>
    <t xml:space="preserve">      미지급비용-기타</t>
  </si>
  <si>
    <t xml:space="preserve">      유동성장기부채-사채-원화</t>
  </si>
  <si>
    <t xml:space="preserve">      유동장기부채발행차금</t>
  </si>
  <si>
    <t xml:space="preserve"> Ⅱ. 비  유  동  부  채  </t>
  </si>
  <si>
    <t xml:space="preserve">      회사채-원화</t>
  </si>
  <si>
    <t xml:space="preserve">      전환사채-원화</t>
  </si>
  <si>
    <t xml:space="preserve">      사채할인발행차금원화</t>
  </si>
  <si>
    <t xml:space="preserve">      전환사채할인발행차금원화</t>
  </si>
  <si>
    <t xml:space="preserve">      장기차입금-원화</t>
  </si>
  <si>
    <t xml:space="preserve">      차입금할인발행차금</t>
  </si>
  <si>
    <t xml:space="preserve">      퇴직급여충당부채종업</t>
  </si>
  <si>
    <t xml:space="preserve">      사 외 적 립 자 산-직 원</t>
  </si>
  <si>
    <t xml:space="preserve">      사 외 적 립 자 산-기 타</t>
  </si>
  <si>
    <t xml:space="preserve">      장기차입금-상환우선주</t>
  </si>
  <si>
    <t xml:space="preserve">      장기차입금-상환우선주-할인차금</t>
  </si>
  <si>
    <t xml:space="preserve">      선수수익공사부담LNG</t>
  </si>
  <si>
    <t>부    채    총    계</t>
  </si>
  <si>
    <t xml:space="preserve"> 자             본 </t>
  </si>
  <si>
    <t xml:space="preserve"> Ⅰ. 자      본      금  </t>
  </si>
  <si>
    <t xml:space="preserve">      보통주자본금</t>
  </si>
  <si>
    <t xml:space="preserve"> Ⅱ. 자  본  잉  여  금  </t>
  </si>
  <si>
    <t xml:space="preserve">      기타 자본 잉 여 금</t>
  </si>
  <si>
    <t xml:space="preserve"> Ⅲ. 자   본    조   정  </t>
  </si>
  <si>
    <t xml:space="preserve">      주식 할인발행 차금</t>
  </si>
  <si>
    <t xml:space="preserve"> Ⅳ. 기타포괄손익누계액  </t>
  </si>
  <si>
    <t xml:space="preserve"> Ⅴ. 이  익  잉  여  금  </t>
  </si>
  <si>
    <t xml:space="preserve">      법정적립금-이익준비금</t>
  </si>
  <si>
    <t xml:space="preserve">      보험수리적손익</t>
  </si>
  <si>
    <t xml:space="preserve">  미처분  이익  잉여금</t>
  </si>
  <si>
    <t xml:space="preserve">   ( 당 기 순 이 익 )</t>
  </si>
  <si>
    <t>자    본    총    계</t>
  </si>
  <si>
    <t>부 채 및 자 본 총 계</t>
  </si>
  <si>
    <t>Ⅰ  . 매      출      액</t>
  </si>
  <si>
    <t xml:space="preserve">      제품매출-국내-열</t>
  </si>
  <si>
    <t xml:space="preserve">      제품매출-국내매출-전력-보조</t>
  </si>
  <si>
    <t xml:space="preserve">      제품매출-국내매출-전력-연료전지</t>
  </si>
  <si>
    <t xml:space="preserve">      기타매출-기타</t>
  </si>
  <si>
    <t xml:space="preserve">      기타매출-REC</t>
  </si>
  <si>
    <t xml:space="preserve">      기타매출-공사부담금</t>
  </si>
  <si>
    <t xml:space="preserve">      기타매출-LPT</t>
  </si>
  <si>
    <t>Ⅱ  . 매    출   원   가</t>
  </si>
  <si>
    <t xml:space="preserve">      제품매출원가-급여</t>
  </si>
  <si>
    <t xml:space="preserve">      제품매출원가-퇴직급여</t>
  </si>
  <si>
    <t xml:space="preserve">      제품매출원가-복리후생비</t>
  </si>
  <si>
    <t xml:space="preserve">      제품매출원가-여비교통비</t>
  </si>
  <si>
    <t xml:space="preserve">      제품매출원가-접대비</t>
  </si>
  <si>
    <t xml:space="preserve">      제품매출원가-통신비</t>
  </si>
  <si>
    <t xml:space="preserve">      제품매출원가-수도광열비(전기)</t>
  </si>
  <si>
    <t xml:space="preserve">      제품매출원가-수도광열비(용수)</t>
  </si>
  <si>
    <t xml:space="preserve">      제품매출원가-수도광열비</t>
  </si>
  <si>
    <t xml:space="preserve">      제품매출원가-세금과공과</t>
  </si>
  <si>
    <t xml:space="preserve">      제품매출원가-감가상각비</t>
  </si>
  <si>
    <t xml:space="preserve">      제품매출원가-임차료</t>
  </si>
  <si>
    <t xml:space="preserve">      제품매출원가-수선유지비</t>
  </si>
  <si>
    <t xml:space="preserve">      제품매출원가-보험료</t>
  </si>
  <si>
    <t xml:space="preserve">      제품매출원가-교육훈련비</t>
  </si>
  <si>
    <t xml:space="preserve">      제품매출원가-도서인쇄비</t>
  </si>
  <si>
    <t xml:space="preserve">      제품매출원가-GE 수입부대비</t>
  </si>
  <si>
    <t xml:space="preserve">      제품매출원가-소모품비</t>
  </si>
  <si>
    <t xml:space="preserve">      제품매출원가-GE DH Variab</t>
  </si>
  <si>
    <t xml:space="preserve">      제품매출원가-GE CSA Fixed</t>
  </si>
  <si>
    <t xml:space="preserve">      제품매출원가-GE O&amp;M Fixed</t>
  </si>
  <si>
    <t xml:space="preserve">      제품매출원가-GE CSA Variab</t>
  </si>
  <si>
    <t xml:space="preserve">      제품매출원가-GE O&amp;M Variab</t>
  </si>
  <si>
    <t xml:space="preserve">      제품매출원가-GE 기타</t>
  </si>
  <si>
    <t xml:space="preserve">      제품매출원가-수수료</t>
  </si>
  <si>
    <t xml:space="preserve">      제품매출원가-O&amp;M용역비</t>
  </si>
  <si>
    <t xml:space="preserve">      제품매출원가-기타매출원가</t>
  </si>
  <si>
    <t xml:space="preserve">      제품매출원가-LNG</t>
  </si>
  <si>
    <t xml:space="preserve">      제품매출원가-열</t>
  </si>
  <si>
    <t>Ⅲ  . 매  출  총  이  익</t>
  </si>
  <si>
    <t>Ⅳ  . 판  매  관  리  비</t>
  </si>
  <si>
    <t xml:space="preserve">      급여-임원</t>
  </si>
  <si>
    <t xml:space="preserve">      급여-종업원</t>
  </si>
  <si>
    <t xml:space="preserve">      상여-임원</t>
  </si>
  <si>
    <t xml:space="preserve">      상여-종업원</t>
  </si>
  <si>
    <t xml:space="preserve">      제수당</t>
  </si>
  <si>
    <t xml:space="preserve">      퇴직급여당기근무원가</t>
  </si>
  <si>
    <t xml:space="preserve">      퇴직급여(사외적립자산 기대수익)-종업원</t>
  </si>
  <si>
    <t xml:space="preserve">      퇴직급여이자비용사원</t>
  </si>
  <si>
    <t xml:space="preserve">      복리후생-의료비</t>
  </si>
  <si>
    <t xml:space="preserve">      복리후생-건강보험</t>
  </si>
  <si>
    <t xml:space="preserve">      복리후생-산재보험</t>
  </si>
  <si>
    <t xml:space="preserve">      복리후생-경조금</t>
  </si>
  <si>
    <t xml:space="preserve">      복리후생-고용보험</t>
  </si>
  <si>
    <t xml:space="preserve">      복리후생-국민연금</t>
  </si>
  <si>
    <t xml:space="preserve">      복리후생-학자금</t>
  </si>
  <si>
    <t xml:space="preserve">      복리후생-신체검사료</t>
  </si>
  <si>
    <t xml:space="preserve">      복리후생-단체행사비</t>
  </si>
  <si>
    <t xml:space="preserve">      복리후생-의욕관리비</t>
  </si>
  <si>
    <t xml:space="preserve">      복리후생-차량지원비</t>
  </si>
  <si>
    <t xml:space="preserve">      복리후생-음료대</t>
  </si>
  <si>
    <t xml:space="preserve">      복리후생-임원</t>
  </si>
  <si>
    <t xml:space="preserve">      복리후생-기타</t>
  </si>
  <si>
    <t xml:space="preserve">      여비교통비-국내출장</t>
  </si>
  <si>
    <t xml:space="preserve">      여비교통비-해외출장</t>
  </si>
  <si>
    <t xml:space="preserve">      여비교통비-시내교통</t>
  </si>
  <si>
    <t xml:space="preserve">      여비교통비-기타</t>
  </si>
  <si>
    <t xml:space="preserve">      통신비-전화료</t>
  </si>
  <si>
    <t xml:space="preserve">      통신비-전용회선료</t>
  </si>
  <si>
    <t xml:space="preserve">      통신비-우편료</t>
  </si>
  <si>
    <t xml:space="preserve">      통신비-EDI이용료</t>
  </si>
  <si>
    <t xml:space="preserve">      통신비-기타</t>
  </si>
  <si>
    <t xml:space="preserve">      수도광열비-전기료</t>
  </si>
  <si>
    <t xml:space="preserve">      수도광열비-기타</t>
  </si>
  <si>
    <t xml:space="preserve">      세금과공과-재산세</t>
  </si>
  <si>
    <t xml:space="preserve">      세금과공과-주민세</t>
  </si>
  <si>
    <t xml:space="preserve">      세금과공과-협회비</t>
  </si>
  <si>
    <t xml:space="preserve">      세금과공과-제세가산</t>
  </si>
  <si>
    <t xml:space="preserve">      세금과공과-영구점용</t>
  </si>
  <si>
    <t xml:space="preserve">      세금과공과-기타</t>
  </si>
  <si>
    <t xml:space="preserve">      감가상각비-비품</t>
  </si>
  <si>
    <t xml:space="preserve">      임차료-부동산</t>
  </si>
  <si>
    <t xml:space="preserve">      사용료-전산기</t>
  </si>
  <si>
    <t xml:space="preserve">      사용료-렌트카</t>
  </si>
  <si>
    <t xml:space="preserve">      사용료-기타</t>
  </si>
  <si>
    <t xml:space="preserve">      수선비-기타</t>
  </si>
  <si>
    <t xml:space="preserve">      보험료-화재</t>
  </si>
  <si>
    <t xml:space="preserve">      보험료-배상책임</t>
  </si>
  <si>
    <t xml:space="preserve">      보험료-기타</t>
  </si>
  <si>
    <t xml:space="preserve">      차량유지비-유류대</t>
  </si>
  <si>
    <t xml:space="preserve">      차량유지비-주차통행</t>
  </si>
  <si>
    <t xml:space="preserve">      차량유지비-기타</t>
  </si>
  <si>
    <t xml:space="preserve">      교육훈련비-사외</t>
  </si>
  <si>
    <t xml:space="preserve">      교육훈련비-기타</t>
  </si>
  <si>
    <t xml:space="preserve">      도서-일반도서구입비</t>
  </si>
  <si>
    <t xml:space="preserve">      도서-신문대</t>
  </si>
  <si>
    <t xml:space="preserve">      인쇄제본-기타</t>
  </si>
  <si>
    <t xml:space="preserve">      회의비-경상회의비</t>
  </si>
  <si>
    <t xml:space="preserve">      소모품비-사무용품</t>
  </si>
  <si>
    <t xml:space="preserve">      소모품비-복사용</t>
  </si>
  <si>
    <t xml:space="preserve">      소모품비-전산용</t>
  </si>
  <si>
    <t xml:space="preserve">      소모품비-기타</t>
  </si>
  <si>
    <t xml:space="preserve">      수수료-송금및추심</t>
  </si>
  <si>
    <t xml:space="preserve">      수수료-검사및시험</t>
  </si>
  <si>
    <t xml:space="preserve">      수수료-자문용역</t>
  </si>
  <si>
    <t xml:space="preserve">      수수료-대행수수료</t>
  </si>
  <si>
    <t xml:space="preserve">      수수료-전산용역</t>
  </si>
  <si>
    <t xml:space="preserve">      수수료-기타</t>
  </si>
  <si>
    <t xml:space="preserve">      지급수수료-판매-전력거래수수료</t>
  </si>
  <si>
    <t xml:space="preserve">      기타판매비와관리비</t>
  </si>
  <si>
    <t xml:space="preserve">      채용비-기타</t>
  </si>
  <si>
    <t>Ⅴ  . 영    업   이   익</t>
  </si>
  <si>
    <t>Ⅵ  . 영  업  외  수  익</t>
  </si>
  <si>
    <t xml:space="preserve">      이자수익-예적금 등</t>
  </si>
  <si>
    <t xml:space="preserve">      외환차익-예금</t>
  </si>
  <si>
    <t xml:space="preserve">      외 화 환 산 이  익</t>
  </si>
  <si>
    <t xml:space="preserve">      파생상품평가이익</t>
  </si>
  <si>
    <t xml:space="preserve">      잡수익</t>
  </si>
  <si>
    <t xml:space="preserve">      기타수익</t>
  </si>
  <si>
    <t>Ⅶ  . 영  업  외  비  용</t>
  </si>
  <si>
    <t xml:space="preserve">      단기이자비용-기타</t>
  </si>
  <si>
    <t xml:space="preserve">      장기부채-사채이자</t>
  </si>
  <si>
    <t xml:space="preserve">      장기부채일반자금이자</t>
  </si>
  <si>
    <t xml:space="preserve">      외환차손-예금</t>
  </si>
  <si>
    <t xml:space="preserve">      기부금-지정기부금</t>
  </si>
  <si>
    <t xml:space="preserve">      외화환산손실-부채</t>
  </si>
  <si>
    <t xml:space="preserve">      기타비용</t>
  </si>
  <si>
    <t xml:space="preserve">      무형 자산 평가손실</t>
  </si>
  <si>
    <t xml:space="preserve">      유형자산제각손실</t>
  </si>
  <si>
    <t xml:space="preserve">      잡손실</t>
  </si>
  <si>
    <t>Ⅷ  . 법인세비용차감전순이익</t>
  </si>
  <si>
    <t>Ⅸ  . 법  인  세  비  용</t>
  </si>
  <si>
    <t xml:space="preserve">      법인세비용-법인세</t>
  </si>
  <si>
    <t>Ⅹ  . 당  기  순  이  익</t>
  </si>
  <si>
    <t>수수료</t>
  </si>
  <si>
    <t>복리후생비</t>
  </si>
  <si>
    <t>감가상각비</t>
  </si>
  <si>
    <t>보험료</t>
  </si>
  <si>
    <t>수선유지비</t>
  </si>
  <si>
    <t>여비교통비</t>
  </si>
  <si>
    <t>임차료</t>
  </si>
  <si>
    <t>GE 수입부대비</t>
  </si>
  <si>
    <t>접대비</t>
  </si>
  <si>
    <t>세금과공과</t>
  </si>
  <si>
    <t>통신비</t>
  </si>
  <si>
    <t>교육훈련비</t>
  </si>
  <si>
    <t>기  타  매  출  (LPT)</t>
    <phoneticPr fontId="0" type="noConversion"/>
  </si>
  <si>
    <t>P0067</t>
  </si>
  <si>
    <t>11000020</t>
  </si>
  <si>
    <t>11027745</t>
  </si>
  <si>
    <t xml:space="preserve">      파생상품평가손실</t>
  </si>
  <si>
    <t>파생상품평가손실</t>
    <phoneticPr fontId="65" type="noConversion"/>
  </si>
  <si>
    <t xml:space="preserve">      파생상품부채</t>
  </si>
  <si>
    <t>기타부채</t>
    <phoneticPr fontId="75" type="noConversion"/>
  </si>
  <si>
    <t>기타부채</t>
    <phoneticPr fontId="75" type="noConversion"/>
  </si>
  <si>
    <t>전기</t>
    <phoneticPr fontId="65" type="noConversion"/>
  </si>
  <si>
    <t xml:space="preserve">      산업-특정금전신탁(0101)</t>
  </si>
  <si>
    <t xml:space="preserve">      선급비용-선급이자</t>
  </si>
  <si>
    <t xml:space="preserve">      장  기  대  여  금</t>
  </si>
  <si>
    <t xml:space="preserve">      예수세금-근로소득세</t>
  </si>
  <si>
    <t xml:space="preserve">      예수세금-주민세근로</t>
  </si>
  <si>
    <t xml:space="preserve">      장기예수보증금</t>
  </si>
  <si>
    <t>DH</t>
    <phoneticPr fontId="75" type="noConversion"/>
  </si>
  <si>
    <t>파생상품부채</t>
    <phoneticPr fontId="75" type="noConversion"/>
  </si>
  <si>
    <t xml:space="preserve"> '17년</t>
    <phoneticPr fontId="75" type="noConversion"/>
  </si>
  <si>
    <t>MMT</t>
  </si>
  <si>
    <t>연료전지 열회수배관 개선공사</t>
  </si>
  <si>
    <t>GT &amp; ST Generator 보수공사</t>
  </si>
  <si>
    <t>Critical Point</t>
  </si>
  <si>
    <t>Butterfly Valve</t>
  </si>
  <si>
    <t>열량계원격검침 모뎀(2)</t>
  </si>
  <si>
    <t>DH펌프동 출입통제 System</t>
  </si>
  <si>
    <t>가스누출 알람시스템 연동공사</t>
  </si>
  <si>
    <t>P0068</t>
  </si>
  <si>
    <t>P0070</t>
  </si>
  <si>
    <t>P0071</t>
  </si>
  <si>
    <t>증감</t>
    <phoneticPr fontId="65" type="noConversion"/>
  </si>
  <si>
    <t>  외환차익</t>
    <phoneticPr fontId="75" type="noConversion"/>
  </si>
  <si>
    <t>하나은행</t>
  </si>
  <si>
    <t>운용계좌</t>
  </si>
  <si>
    <t>거래처</t>
    <phoneticPr fontId="65" type="noConversion"/>
  </si>
  <si>
    <t>거래처</t>
    <phoneticPr fontId="65" type="noConversion"/>
  </si>
  <si>
    <t>평택에너지서비스(주)</t>
  </si>
  <si>
    <t>주식할인발행차금</t>
  </si>
  <si>
    <t>  대여금의 증가</t>
    <phoneticPr fontId="75" type="noConversion"/>
  </si>
  <si>
    <t>별도 갱신 없음</t>
    <phoneticPr fontId="75" type="noConversion"/>
  </si>
  <si>
    <t xml:space="preserve">      기타매출원가-배출권(대기오염)</t>
  </si>
  <si>
    <t xml:space="preserve">      기타매출원가-배출권(온실가스)</t>
  </si>
  <si>
    <t xml:space="preserve">      미지급법인세-법인세</t>
  </si>
  <si>
    <t xml:space="preserve">      미지급법인세-농특세</t>
  </si>
  <si>
    <t xml:space="preserve">      미지급법인세-주민세</t>
  </si>
  <si>
    <t>정기예금</t>
    <phoneticPr fontId="84" type="noConversion"/>
  </si>
  <si>
    <t>P0073</t>
  </si>
  <si>
    <t>합계</t>
    <phoneticPr fontId="65" type="noConversion"/>
  </si>
  <si>
    <t>법인세</t>
    <phoneticPr fontId="75" type="noConversion"/>
  </si>
  <si>
    <t>분할지급</t>
  </si>
  <si>
    <t xml:space="preserve">      NH증권-MMT농사랑정기예금(1년)</t>
  </si>
  <si>
    <t xml:space="preserve">      NH증권-MMT농사랑정기예금(6개월)</t>
  </si>
  <si>
    <t xml:space="preserve">      복리후생-포상비</t>
  </si>
  <si>
    <t xml:space="preserve">      세금과공과-과태료</t>
  </si>
  <si>
    <t xml:space="preserve">  외화환산손실</t>
    <phoneticPr fontId="75" type="noConversion"/>
  </si>
  <si>
    <t xml:space="preserve">      외화환산손실-예금</t>
    <phoneticPr fontId="75" type="noConversion"/>
  </si>
  <si>
    <t>GIS 주변 배수로</t>
  </si>
  <si>
    <t>컨테이너(3EA, GT Intake filter 자재 보관용)</t>
  </si>
  <si>
    <t>보조보일러 가스누출 연동시스템(FC CCR)</t>
  </si>
  <si>
    <t>열생산 최적화 시스템</t>
  </si>
  <si>
    <t>자본화 -배관 TFT</t>
  </si>
  <si>
    <t>지역난방용 열교환기</t>
  </si>
  <si>
    <t>지역난방용 열교환기 LT</t>
  </si>
  <si>
    <t>소사2,신촌,동삭지구 배관</t>
  </si>
  <si>
    <t>대기 TMS(굴뚝자동측정기기) 디지털전환공사</t>
  </si>
  <si>
    <t>드림라인</t>
  </si>
  <si>
    <t>태양광 공급인증서 계약 보증금('17년 상반기 선정)</t>
  </si>
  <si>
    <t>항목</t>
  </si>
  <si>
    <t>업체</t>
    <phoneticPr fontId="75" type="noConversion"/>
  </si>
  <si>
    <t>드림라인쏠라파워1호 주식회사</t>
  </si>
  <si>
    <t>기타</t>
    <phoneticPr fontId="52" type="noConversion"/>
  </si>
  <si>
    <t>가지급금</t>
    <phoneticPr fontId="75" type="noConversion"/>
  </si>
  <si>
    <t xml:space="preserve">      도서-국내정기간행물</t>
  </si>
  <si>
    <t>원격검침 모뎀(유량계)</t>
  </si>
  <si>
    <t>Cooling Tower Fan Motor Soft Starter</t>
  </si>
  <si>
    <t>P0076</t>
  </si>
  <si>
    <t>OSP(by Operator, LTSA, 2017)</t>
  </si>
  <si>
    <t>OSP(by Operator, O&amp;M, 2017)</t>
  </si>
  <si>
    <t>소사벌 인입배관(B-2,9,10,11,C-1)</t>
  </si>
  <si>
    <t>주변지구-동삭2,용죽,신흥</t>
  </si>
  <si>
    <t>약품실내 CCTV 시스템</t>
  </si>
  <si>
    <t>CCR3층 송전용 전령량계 통신모뎀(8ea)</t>
  </si>
  <si>
    <t>열량계 설치 공사(2017)</t>
  </si>
  <si>
    <t>소사벌지구 무선열배관감시장치</t>
  </si>
  <si>
    <t xml:space="preserve">      공사부담금-구축물</t>
  </si>
  <si>
    <t xml:space="preserve">      세금과공과-인지세</t>
  </si>
  <si>
    <t xml:space="preserve">      광고선전비-기타</t>
  </si>
  <si>
    <r>
      <rPr>
        <b/>
        <sz val="11"/>
        <rFont val="맑은 고딕"/>
        <family val="3"/>
        <charset val="129"/>
      </rPr>
      <t>Ⅳ</t>
    </r>
    <r>
      <rPr>
        <b/>
        <sz val="11"/>
        <rFont val="맑은 고딕"/>
        <family val="3"/>
        <charset val="129"/>
        <scheme val="major"/>
      </rPr>
      <t>.</t>
    </r>
    <phoneticPr fontId="65" type="noConversion"/>
  </si>
  <si>
    <t xml:space="preserve">      유동장기차입금-기타</t>
  </si>
  <si>
    <t xml:space="preserve">      유동장기차입금발행차금</t>
  </si>
  <si>
    <t>당기총포괄손익</t>
    <phoneticPr fontId="65" type="noConversion"/>
  </si>
  <si>
    <t>기타포괄손익-보험수리적손익</t>
    <phoneticPr fontId="65" type="noConversion"/>
  </si>
  <si>
    <t xml:space="preserve">      매출채권-REC-Acc</t>
  </si>
  <si>
    <t xml:space="preserve">      파생상품매매손실</t>
  </si>
  <si>
    <t>  외화환산이익</t>
  </si>
  <si>
    <t>전환권대가</t>
    <phoneticPr fontId="75" type="noConversion"/>
  </si>
  <si>
    <t xml:space="preserve">      장기-당좌거래보증금</t>
    <phoneticPr fontId="75" type="noConversion"/>
  </si>
  <si>
    <t>검증</t>
    <phoneticPr fontId="374" type="noConversion"/>
  </si>
  <si>
    <t>전기</t>
    <phoneticPr fontId="374" type="noConversion"/>
  </si>
  <si>
    <t>당기</t>
    <phoneticPr fontId="374" type="noConversion"/>
  </si>
  <si>
    <t>유동성 장기차입금</t>
  </si>
  <si>
    <t>차입금할인발행차금</t>
  </si>
  <si>
    <t>자산</t>
    <phoneticPr fontId="374" type="noConversion"/>
  </si>
  <si>
    <t>기초</t>
    <phoneticPr fontId="374" type="noConversion"/>
  </si>
  <si>
    <t>부채</t>
    <phoneticPr fontId="374" type="noConversion"/>
  </si>
  <si>
    <t>기말</t>
    <phoneticPr fontId="374" type="noConversion"/>
  </si>
  <si>
    <t>자본</t>
    <phoneticPr fontId="374" type="noConversion"/>
  </si>
  <si>
    <t>변동</t>
    <phoneticPr fontId="374" type="noConversion"/>
  </si>
  <si>
    <t>검증</t>
    <phoneticPr fontId="374" type="noConversion"/>
  </si>
  <si>
    <t>PL 숫자</t>
    <phoneticPr fontId="374" type="noConversion"/>
  </si>
  <si>
    <t>차이</t>
    <phoneticPr fontId="374" type="noConversion"/>
  </si>
  <si>
    <t>I.영업활동 현금흐름</t>
  </si>
  <si>
    <t>  유형자산처분손실</t>
    <phoneticPr fontId="374" type="noConversion"/>
  </si>
  <si>
    <t>  외화환산손실</t>
    <phoneticPr fontId="374" type="noConversion"/>
  </si>
  <si>
    <t>  외화환산이익</t>
    <phoneticPr fontId="374" type="noConversion"/>
  </si>
  <si>
    <t>  파생상품평가이익</t>
    <phoneticPr fontId="84" type="noConversion"/>
  </si>
  <si>
    <t xml:space="preserve">                    </t>
    <phoneticPr fontId="374" type="noConversion"/>
  </si>
  <si>
    <t>  미수금의 감소(증가)</t>
  </si>
  <si>
    <t>  파생상품자산의 감소(증가)</t>
    <phoneticPr fontId="374" type="noConversion"/>
  </si>
  <si>
    <t>  선급비용의 감소(증가)</t>
  </si>
  <si>
    <t>  사외적립자산 증가</t>
    <phoneticPr fontId="84" type="noConversion"/>
  </si>
  <si>
    <t>  퇴직금의 지급</t>
    <phoneticPr fontId="84" type="noConversion"/>
  </si>
  <si>
    <t>  매입채무의 증가(감소)</t>
    <phoneticPr fontId="84" type="noConversion"/>
  </si>
  <si>
    <t>  미지급금의 증가(감소)</t>
  </si>
  <si>
    <t>  선수금의 증가(감소)</t>
    <phoneticPr fontId="84" type="noConversion"/>
  </si>
  <si>
    <t>  예수금의 증가(감소)</t>
    <phoneticPr fontId="84" type="noConversion"/>
  </si>
  <si>
    <t>  부가세예수금의 증가(감소)</t>
    <phoneticPr fontId="84" type="noConversion"/>
  </si>
  <si>
    <t>7.법인세 납부(환급)</t>
    <phoneticPr fontId="374" type="noConversion"/>
  </si>
  <si>
    <t>II.투자활동 현금흐름</t>
  </si>
  <si>
    <t>  매각예정자산의 처분</t>
    <phoneticPr fontId="84" type="noConversion"/>
  </si>
  <si>
    <t>  유형자산 취득 관련 미지급금 증가</t>
    <phoneticPr fontId="374" type="noConversion"/>
  </si>
  <si>
    <t>III.재무활동 현금흐름</t>
  </si>
  <si>
    <t>  사채의 증가</t>
    <phoneticPr fontId="84" type="noConversion"/>
  </si>
  <si>
    <t>  사채의 상환</t>
    <phoneticPr fontId="84" type="noConversion"/>
  </si>
  <si>
    <t xml:space="preserve">  장기대여금의 증가</t>
    <phoneticPr fontId="374" type="noConversion"/>
  </si>
  <si>
    <t>IV 현금환율변동</t>
    <phoneticPr fontId="374" type="noConversion"/>
  </si>
  <si>
    <t>V.기초의 현금및현금성자산</t>
  </si>
  <si>
    <t>VI.기말의 현금및현금성자산(주석8)</t>
  </si>
  <si>
    <t>검증</t>
    <phoneticPr fontId="374" type="noConversion"/>
  </si>
  <si>
    <t>미지급금/장기대여금</t>
  </si>
  <si>
    <t>유형자산/미지급금</t>
  </si>
  <si>
    <t>건설중인 자산 대체</t>
    <phoneticPr fontId="374" type="noConversion"/>
  </si>
  <si>
    <t>퇴직급여의 건설중인자산으로 대체</t>
    <phoneticPr fontId="374" type="noConversion"/>
  </si>
  <si>
    <t>이자비용 자본화</t>
    <phoneticPr fontId="374" type="noConversion"/>
  </si>
  <si>
    <t>선급금 대체</t>
    <phoneticPr fontId="374" type="noConversion"/>
  </si>
  <si>
    <t>신입/전입효과 및 전기오류이월효과</t>
    <phoneticPr fontId="374" type="noConversion"/>
  </si>
  <si>
    <t>확정급여의 재측정요소</t>
    <phoneticPr fontId="374" type="noConversion"/>
  </si>
  <si>
    <t>확정급여의 재측정요소 법인세효과</t>
    <phoneticPr fontId="374" type="noConversion"/>
  </si>
  <si>
    <t>사채의 유동성대체</t>
    <phoneticPr fontId="374" type="noConversion"/>
  </si>
  <si>
    <t>차입금의 유동성대체</t>
    <phoneticPr fontId="374" type="noConversion"/>
  </si>
  <si>
    <t>사채할인발행차금 전환권 조정</t>
    <phoneticPr fontId="374" type="noConversion"/>
  </si>
  <si>
    <t>기타유형자산 조정</t>
    <phoneticPr fontId="374" type="noConversion"/>
  </si>
  <si>
    <t>현금및현금성자산</t>
  </si>
  <si>
    <t>토지</t>
  </si>
  <si>
    <t>건물</t>
  </si>
  <si>
    <t>건물 감가상각누계액</t>
  </si>
  <si>
    <t>구축물</t>
  </si>
  <si>
    <t>구축물 감가상각누계액</t>
  </si>
  <si>
    <t>기계장치</t>
  </si>
  <si>
    <t>기계장치 감가상각누계액</t>
  </si>
  <si>
    <t>공급관로</t>
  </si>
  <si>
    <t>공급관로 감가상각누계액</t>
  </si>
  <si>
    <t>공구와기구</t>
  </si>
  <si>
    <t>공구와기구 감가상각누계액</t>
  </si>
  <si>
    <t>비품</t>
  </si>
  <si>
    <t>비품 감가상각누계액</t>
  </si>
  <si>
    <t>건설중인자산</t>
  </si>
  <si>
    <t>사용수익기부자산</t>
  </si>
  <si>
    <t>기타의무형자산</t>
  </si>
  <si>
    <t>회원권</t>
  </si>
  <si>
    <t>기타금융자산</t>
  </si>
  <si>
    <t>매출채권</t>
  </si>
  <si>
    <t>미수금</t>
  </si>
  <si>
    <t>미수수익</t>
  </si>
  <si>
    <t>단기보증금 및 예치금</t>
  </si>
  <si>
    <t>외화평가자산</t>
  </si>
  <si>
    <t>매매목적파생상품자산</t>
  </si>
  <si>
    <t>선급금</t>
  </si>
  <si>
    <t>선급비용</t>
  </si>
  <si>
    <t>부가가치세대급금</t>
  </si>
  <si>
    <t>당기법인세자산</t>
  </si>
  <si>
    <t>장기차입금</t>
  </si>
  <si>
    <t>상환우선주</t>
  </si>
  <si>
    <t>사채</t>
  </si>
  <si>
    <t>사채할인발행차금</t>
  </si>
  <si>
    <t>퇴직급여충당부채</t>
  </si>
  <si>
    <t>사외적립자산</t>
  </si>
  <si>
    <t>장기성선수수익</t>
  </si>
  <si>
    <t>선수수익(감가누계액)</t>
  </si>
  <si>
    <t>기타보증금</t>
  </si>
  <si>
    <t>기업어음</t>
  </si>
  <si>
    <t>유동성 장기사채</t>
  </si>
  <si>
    <t>매입채무</t>
  </si>
  <si>
    <t>미지급금</t>
  </si>
  <si>
    <t>미지급비용</t>
  </si>
  <si>
    <t>미지급법인세</t>
  </si>
  <si>
    <t>예수금</t>
  </si>
  <si>
    <t>선수금</t>
  </si>
  <si>
    <t>파생상품부채</t>
  </si>
  <si>
    <t>보통주자본금</t>
  </si>
  <si>
    <t>전환권대가</t>
  </si>
  <si>
    <t>차기이월 이익잉여금(결손금)</t>
  </si>
  <si>
    <t>정기예금</t>
  </si>
  <si>
    <t>유동성 장기사채</t>
    <phoneticPr fontId="75" type="noConversion"/>
  </si>
  <si>
    <t>유동성 장기차입금</t>
    <phoneticPr fontId="75" type="noConversion"/>
  </si>
  <si>
    <t xml:space="preserve"> '18년</t>
    <phoneticPr fontId="75" type="noConversion"/>
  </si>
  <si>
    <t xml:space="preserve">      선수수익공사부담LNG2</t>
  </si>
  <si>
    <t xml:space="preserve">      선수수익공사부담LNG2</t>
    <phoneticPr fontId="75" type="noConversion"/>
  </si>
  <si>
    <t>제 11 (당)기</t>
  </si>
  <si>
    <t>제 10 (전)기</t>
  </si>
  <si>
    <t xml:space="preserve">      파생상품매매이익</t>
  </si>
  <si>
    <t xml:space="preserve">      자 산  수 증 이 익</t>
  </si>
  <si>
    <t>4.</t>
    <phoneticPr fontId="65" type="noConversion"/>
  </si>
  <si>
    <t xml:space="preserve">      차  량  운  반  구</t>
  </si>
  <si>
    <t>차량운반구</t>
    <phoneticPr fontId="75" type="noConversion"/>
  </si>
  <si>
    <t>파생상품매매손실</t>
    <phoneticPr fontId="65" type="noConversion"/>
  </si>
  <si>
    <t>4.</t>
    <phoneticPr fontId="65" type="noConversion"/>
  </si>
  <si>
    <t>5.</t>
    <phoneticPr fontId="65" type="noConversion"/>
  </si>
  <si>
    <t>파생상품매매이익</t>
    <phoneticPr fontId="65" type="noConversion"/>
  </si>
  <si>
    <t>부채비율</t>
    <phoneticPr fontId="75" type="noConversion"/>
  </si>
  <si>
    <t>당기상각액</t>
    <phoneticPr fontId="75" type="noConversion"/>
  </si>
  <si>
    <t>#2 GT Generator bearing inspection</t>
  </si>
  <si>
    <t>CCW 열교환기 PLATE</t>
  </si>
  <si>
    <t>#2 GT Compressor R0 Stage Blade</t>
  </si>
  <si>
    <t>5. 차량운반구</t>
    <phoneticPr fontId="93" type="noConversion"/>
  </si>
  <si>
    <t>차량운반구</t>
    <phoneticPr fontId="75" type="noConversion"/>
  </si>
  <si>
    <t>차량운반구 감가상각누계액</t>
    <phoneticPr fontId="75" type="noConversion"/>
  </si>
  <si>
    <t>부가가치세-매출</t>
    <phoneticPr fontId="75" type="noConversion"/>
  </si>
  <si>
    <t xml:space="preserve">       차입금의 상환</t>
    <phoneticPr fontId="84" type="noConversion"/>
  </si>
  <si>
    <t>  파생상품평가이익</t>
  </si>
  <si>
    <t>  파생상품자산의 감소(증가)</t>
  </si>
  <si>
    <t>  사외적립자산 증가</t>
  </si>
  <si>
    <t>  매입채무의 증가(감소)</t>
  </si>
  <si>
    <t>  예수금의 증가(감소)</t>
  </si>
  <si>
    <t>  부가세예수금의 증가(감소)</t>
  </si>
  <si>
    <t>자산총계</t>
  </si>
  <si>
    <t>부채총계</t>
  </si>
  <si>
    <t>자본총계</t>
  </si>
  <si>
    <t>HRSG Blow Down Water 회수 열배관 및 Pump</t>
  </si>
  <si>
    <t xml:space="preserve">      복리후생-동호회비</t>
  </si>
  <si>
    <t xml:space="preserve">      교육훈련비-사내</t>
  </si>
  <si>
    <t>우수 방류관로 및 우회관로</t>
  </si>
  <si>
    <t>Cooling Tower 감속기 Assembly Set</t>
  </si>
  <si>
    <t>설비개선공사(MOC-Walkway,Flowmeter,TMS)</t>
  </si>
  <si>
    <t>Cooling Tower 감속기 Oil Pump</t>
  </si>
  <si>
    <t>연료전지펌프 배관 개선 공사</t>
  </si>
  <si>
    <t>#3 HRSG RH-1 Tube 공사</t>
  </si>
  <si>
    <t>Waste Water Treatment System 최종 방류 Line</t>
  </si>
  <si>
    <t>O&amp;M 공구와기구</t>
  </si>
  <si>
    <t>Special Tool(유압토크렌치)</t>
  </si>
  <si>
    <t>HRSG 용접용 공기구</t>
  </si>
  <si>
    <t>ST 3 House Tool 보관 내부 선반</t>
  </si>
  <si>
    <t>P0081</t>
  </si>
  <si>
    <t>5.이자수취</t>
    <phoneticPr fontId="75" type="noConversion"/>
  </si>
  <si>
    <t>서울사무소</t>
    <phoneticPr fontId="75" type="noConversion"/>
  </si>
  <si>
    <t>전기말</t>
    <phoneticPr fontId="65" type="noConversion"/>
  </si>
  <si>
    <t xml:space="preserve">      감가상각누계액-차량운반구</t>
  </si>
  <si>
    <t>차량운반구</t>
  </si>
  <si>
    <t xml:space="preserve">      산업-DSRA(2328)</t>
  </si>
  <si>
    <t xml:space="preserve">      하나금투-정기예금담보ABCP(7301)</t>
  </si>
  <si>
    <t xml:space="preserve">      하나-정기예금(40211)</t>
  </si>
  <si>
    <t xml:space="preserve">      하나-정기예금(34011)</t>
  </si>
  <si>
    <t xml:space="preserve">      산업-환매조건부채권(RP)</t>
  </si>
  <si>
    <t xml:space="preserve">      매출채권-국내-매출채권(전력)</t>
  </si>
  <si>
    <t xml:space="preserve">      원재료(LPG)</t>
  </si>
  <si>
    <t xml:space="preserve">      저      장      품</t>
  </si>
  <si>
    <t>재고자산</t>
    <phoneticPr fontId="75" type="noConversion"/>
  </si>
  <si>
    <t>저장품</t>
    <phoneticPr fontId="75" type="noConversion"/>
  </si>
  <si>
    <t>원재료(LPG)</t>
    <phoneticPr fontId="75" type="noConversion"/>
  </si>
  <si>
    <t xml:space="preserve">      제품매출원가-LPG</t>
  </si>
  <si>
    <t>LPG</t>
  </si>
  <si>
    <t>GE CSA Fixed</t>
  </si>
  <si>
    <t>GE CSA Variab</t>
  </si>
  <si>
    <t>배출권</t>
  </si>
  <si>
    <t>하나금융투자</t>
  </si>
  <si>
    <t>산업은행</t>
    <phoneticPr fontId="84" type="noConversion"/>
  </si>
  <si>
    <t>정기예금담보 ABCP</t>
    <phoneticPr fontId="84" type="noConversion"/>
  </si>
  <si>
    <t>RP</t>
    <phoneticPr fontId="84" type="noConversion"/>
  </si>
  <si>
    <t>수량(ton)</t>
    <phoneticPr fontId="73" type="noConversion"/>
  </si>
  <si>
    <t>품 목</t>
    <phoneticPr fontId="65" type="noConversion"/>
  </si>
  <si>
    <t>단가(원)</t>
    <phoneticPr fontId="73" type="noConversion"/>
  </si>
  <si>
    <t>Oil 보관 창고 증/개축 공사</t>
  </si>
  <si>
    <t>Raw Water TANK</t>
  </si>
  <si>
    <t>수처리동 약품실 Scrubber</t>
  </si>
  <si>
    <t>Oil Purifier(정제기)</t>
  </si>
  <si>
    <t>Demi Water Make up &amp;Transfer Pump</t>
  </si>
  <si>
    <t>질소 Purging system</t>
  </si>
  <si>
    <t>LPG전환 TANK</t>
  </si>
  <si>
    <t>LPG전환 배관</t>
  </si>
  <si>
    <t>LPG전환 Burner</t>
  </si>
  <si>
    <t>LPG전환 Instrument</t>
  </si>
  <si>
    <t>LPG전환 LPG가스누설경보기</t>
  </si>
  <si>
    <t>LPG전환 전기공사</t>
  </si>
  <si>
    <t>LPG전환 DCS</t>
  </si>
  <si>
    <t>Cooling Tower Fan Motor Soft Starter(2EA)</t>
  </si>
  <si>
    <t>HP Main Steam Drain Ball Valve(2EA)</t>
  </si>
  <si>
    <t>MCWP-A,B Suction Bell Mouth(2EA)</t>
  </si>
  <si>
    <t>P0083</t>
  </si>
  <si>
    <t>자산</t>
  </si>
  <si>
    <t>Ⅰ.</t>
  </si>
  <si>
    <t>비유동자산</t>
  </si>
  <si>
    <t>(1)</t>
  </si>
  <si>
    <t>감가상각누계액</t>
  </si>
  <si>
    <t>(2)</t>
  </si>
  <si>
    <t>무형자산</t>
  </si>
  <si>
    <t>비유동이연법인세자산</t>
  </si>
  <si>
    <t>투자자산</t>
  </si>
  <si>
    <t>Ⅱ.</t>
  </si>
  <si>
    <t>유동자산</t>
  </si>
  <si>
    <t>매출채권 및 기타채권</t>
  </si>
  <si>
    <t>파생상품자산</t>
  </si>
  <si>
    <t>단기 금융자산</t>
  </si>
  <si>
    <t>가지급금</t>
  </si>
  <si>
    <t>재고자산</t>
  </si>
  <si>
    <t>원재료(LPG)</t>
  </si>
  <si>
    <t>저장품</t>
  </si>
  <si>
    <t>부채</t>
  </si>
  <si>
    <t xml:space="preserve">Ⅰ. </t>
  </si>
  <si>
    <t>비유동부채</t>
  </si>
  <si>
    <t>충당부채</t>
  </si>
  <si>
    <t>비유동성이연법인세부채</t>
  </si>
  <si>
    <t>기타비유동부채</t>
  </si>
  <si>
    <t>유동부채</t>
  </si>
  <si>
    <t>매입채무 및 기타채무</t>
  </si>
  <si>
    <t>부가가치세예수금</t>
  </si>
  <si>
    <t>선수수익</t>
  </si>
  <si>
    <t>단기차입금 및 기타금융부채</t>
  </si>
  <si>
    <t>일반단기차입금</t>
  </si>
  <si>
    <t>자본</t>
  </si>
  <si>
    <t>자본금</t>
  </si>
  <si>
    <t>자본잉여금</t>
  </si>
  <si>
    <t>Ⅲ.</t>
  </si>
  <si>
    <t>자본조정</t>
  </si>
  <si>
    <t>Ⅳ.</t>
  </si>
  <si>
    <t>잉여금(결손금)</t>
  </si>
  <si>
    <t>기타이익잉여금</t>
  </si>
  <si>
    <t>부채및자본총계</t>
  </si>
  <si>
    <t>원재료(LPG)</t>
    <phoneticPr fontId="75" type="noConversion"/>
  </si>
  <si>
    <t>저장품</t>
    <phoneticPr fontId="75" type="noConversion"/>
  </si>
  <si>
    <t xml:space="preserve">  재고자산의 감소(증가)</t>
    <phoneticPr fontId="84" type="noConversion"/>
  </si>
  <si>
    <t xml:space="preserve">  재고자산의 감소(증가)</t>
  </si>
  <si>
    <t xml:space="preserve">      선급부가세</t>
  </si>
  <si>
    <t xml:space="preserve">      예수세금-기타소득세</t>
  </si>
  <si>
    <t xml:space="preserve">      예수세금-기타주민세</t>
  </si>
  <si>
    <t xml:space="preserve">      사채상환손실</t>
  </si>
  <si>
    <t>6.</t>
    <phoneticPr fontId="65" type="noConversion"/>
  </si>
  <si>
    <t>사채상환손실</t>
    <phoneticPr fontId="65" type="noConversion"/>
  </si>
  <si>
    <t>FC 혼합가스저장소</t>
  </si>
  <si>
    <t>당기증가</t>
  </si>
  <si>
    <t>당기감소</t>
  </si>
  <si>
    <t>기타증가</t>
    <phoneticPr fontId="75" type="noConversion"/>
  </si>
  <si>
    <t>OSP(by Operator, LTSA, 2018)</t>
  </si>
  <si>
    <t>OSP(by Operator, O&amp;M, 2018)</t>
  </si>
  <si>
    <t>Cooling Tower-Cooling Water우회로</t>
  </si>
  <si>
    <t>CTBD &amp; CVP System Cooling Line</t>
  </si>
  <si>
    <t>트랜치 및 배수펌프 설치(SCR암모니아,수처리동 염산저장탱크)</t>
  </si>
  <si>
    <t>수처리실 슬러지 펌프 바이패스 배관공사</t>
  </si>
  <si>
    <t>발전소 설비 보온 복구공사</t>
  </si>
  <si>
    <t>GT&amp;ST 발전기 여자시스템 모의진단장치(RTS-7000)</t>
  </si>
  <si>
    <t>FC 주기기 440kW*7기</t>
  </si>
  <si>
    <t>FC C/M Mount Structure</t>
  </si>
  <si>
    <t>FC Chimney Duct</t>
  </si>
  <si>
    <t>FC Natural Gas pipe-Lower press</t>
  </si>
  <si>
    <t>FC 정압설비 (방폭공사포함)</t>
  </si>
  <si>
    <t>FC 전기공사</t>
  </si>
  <si>
    <t>FC 자동제어공사</t>
  </si>
  <si>
    <t>BFP-A</t>
  </si>
  <si>
    <t>MCWP-A,B Suction Bell Mouth(1EA)</t>
  </si>
  <si>
    <t>Cooling Tower 감속기(7Unit)</t>
  </si>
  <si>
    <t>BFP-B Overhaul</t>
  </si>
  <si>
    <t>카고크레인(80보8620)</t>
  </si>
  <si>
    <t>연료전지 혼합가스 Bottle (168BT)</t>
  </si>
  <si>
    <t>열화상카메라 Testo 872</t>
  </si>
  <si>
    <t>BFP Special Tool</t>
  </si>
  <si>
    <t>열배관 GPS 측량장비(Spectra SP60 GNSS)</t>
  </si>
  <si>
    <t>삼성전자 P2 사무동 인입배관</t>
  </si>
  <si>
    <t>에코센터 연계 열배관</t>
  </si>
  <si>
    <t>삭제</t>
    <phoneticPr fontId="84" type="noConversion"/>
  </si>
  <si>
    <t>삭제</t>
    <phoneticPr fontId="84" type="noConversion"/>
  </si>
  <si>
    <t>삭제</t>
    <phoneticPr fontId="84" type="noConversion"/>
  </si>
  <si>
    <t>LPG</t>
    <phoneticPr fontId="73" type="noConversion"/>
  </si>
  <si>
    <t>평택세무서</t>
    <phoneticPr fontId="75" type="noConversion"/>
  </si>
  <si>
    <t>기타비용</t>
    <phoneticPr fontId="65" type="noConversion"/>
  </si>
  <si>
    <t>Ⅲ.</t>
    <phoneticPr fontId="65" type="noConversion"/>
  </si>
  <si>
    <t>Ⅱ.</t>
    <phoneticPr fontId="65" type="noConversion"/>
  </si>
  <si>
    <t>XⅡ.</t>
    <phoneticPr fontId="65" type="noConversion"/>
  </si>
  <si>
    <t>Ⅴ.</t>
    <phoneticPr fontId="65" type="noConversion"/>
  </si>
  <si>
    <t>Ⅳ.</t>
    <phoneticPr fontId="0" type="noConversion"/>
  </si>
  <si>
    <t>XⅢ.</t>
    <phoneticPr fontId="65" type="noConversion"/>
  </si>
  <si>
    <t>XⅣ.</t>
    <phoneticPr fontId="65" type="noConversion"/>
  </si>
  <si>
    <t>투자자산</t>
    <phoneticPr fontId="75" type="noConversion"/>
  </si>
  <si>
    <t>기타금융자산</t>
    <phoneticPr fontId="75" type="noConversion"/>
  </si>
  <si>
    <t>×</t>
  </si>
  <si>
    <t>/</t>
  </si>
  <si>
    <t xml:space="preserve">      하나-스크랩전용계좌(30604)</t>
  </si>
  <si>
    <t xml:space="preserve">      기타 단기금융 상품</t>
  </si>
  <si>
    <t xml:space="preserve">      미 지 급  배 당 금</t>
  </si>
  <si>
    <t xml:space="preserve">      단기부채이자비용-단기차입금</t>
  </si>
  <si>
    <t xml:space="preserve"> '19년</t>
    <phoneticPr fontId="75" type="noConversion"/>
  </si>
  <si>
    <t>배당-법정적립금</t>
    <phoneticPr fontId="75" type="noConversion"/>
  </si>
  <si>
    <t>P0086</t>
  </si>
  <si>
    <t>소방설비공사</t>
  </si>
  <si>
    <t>FC Drain 배관 외 기타설비</t>
  </si>
  <si>
    <t>FC Natural Gas pipe-High press</t>
  </si>
  <si>
    <t>HRSG 상부 작업용 변압분전함(3EA)</t>
  </si>
  <si>
    <t>CCW 열교환기 Plate, S.S316L, 0.6T(425EA)</t>
  </si>
  <si>
    <t>고덕 인입배관 (취득세)</t>
  </si>
  <si>
    <t>용죽 인입배관 (취득세)</t>
  </si>
  <si>
    <t>택지내추가 인입배관(동삭2,소사벌센트럴돔)</t>
  </si>
  <si>
    <t>지하매설배관탐지기 SR-60</t>
  </si>
  <si>
    <t>원격검침 모뎀(유량부)</t>
  </si>
  <si>
    <t>원격검침 열량계(연산부)</t>
  </si>
  <si>
    <t>Studio 5000 FBD Design Config LN Med</t>
  </si>
  <si>
    <t>단기금융상품</t>
    <phoneticPr fontId="75" type="noConversion"/>
  </si>
  <si>
    <t xml:space="preserve">  금융상품의 취득</t>
    <phoneticPr fontId="75" type="noConversion"/>
  </si>
  <si>
    <t xml:space="preserve">  금융상품의 취득</t>
    <phoneticPr fontId="75" type="noConversion"/>
  </si>
  <si>
    <t>단기 금융자산</t>
    <phoneticPr fontId="75" type="noConversion"/>
  </si>
  <si>
    <t>(소사벌신규부지)유틸리티 설치공사(가스, 전기, 용수)</t>
  </si>
  <si>
    <t>(소사벌신규부지)열원시설 설치 공사</t>
  </si>
  <si>
    <t>(소사벌신규부지)유틸리티 추가 설치공사(가스, 전기, 용수)</t>
  </si>
  <si>
    <t>연료전지 전기실 에어컨(480V, 3기)</t>
  </si>
  <si>
    <t>하남 시운전준비 T.F팀 입사자 PC 등</t>
  </si>
  <si>
    <t>하남 TFT LED TV(교육용)</t>
  </si>
  <si>
    <t>하남 시운전준비 T.F팀 입사자 PC 추가</t>
  </si>
  <si>
    <t>하남 T.F팀용 IP폰 구매</t>
  </si>
  <si>
    <t>하남Site IP폰, 프린터(임원사용)</t>
  </si>
  <si>
    <t>무전기 8대 구매(보조배터리4, 마이크4 포함)</t>
  </si>
  <si>
    <t>#1,3 GT Intake Filter(각1056EA)</t>
  </si>
  <si>
    <t>배관 TFT</t>
  </si>
  <si>
    <t>2019년 택지인입배관</t>
  </si>
  <si>
    <t>현촌지구 열배관(#25 BOX 건설구간)</t>
  </si>
  <si>
    <t>자산대체금액</t>
    <phoneticPr fontId="75" type="noConversion"/>
  </si>
  <si>
    <t>이자</t>
  </si>
  <si>
    <t>P0093</t>
  </si>
  <si>
    <t>P0094</t>
  </si>
  <si>
    <t>임차사용료</t>
  </si>
  <si>
    <t>차량관리비</t>
  </si>
  <si>
    <t>광고선전비</t>
  </si>
  <si>
    <t>도서인쇄비</t>
  </si>
  <si>
    <t>회의비</t>
  </si>
  <si>
    <t>잡비</t>
  </si>
  <si>
    <t xml:space="preserve">      유동장기차입금-일반</t>
  </si>
  <si>
    <t xml:space="preserve">      사용권자산</t>
  </si>
  <si>
    <t xml:space="preserve">      감가상각누계액-사용권자산</t>
  </si>
  <si>
    <t xml:space="preserve">      리스부채(유동)</t>
  </si>
  <si>
    <t xml:space="preserve">      리스부채(비유동)</t>
  </si>
  <si>
    <t xml:space="preserve">      감가상각비-사용권자산</t>
  </si>
  <si>
    <t xml:space="preserve">      이자비용-리스부채</t>
  </si>
  <si>
    <t>사용권자산</t>
  </si>
  <si>
    <t>사용권자산</t>
    <phoneticPr fontId="75" type="noConversion"/>
  </si>
  <si>
    <t>리스부채</t>
  </si>
  <si>
    <t>사용권자산 감가상각누계액</t>
    <phoneticPr fontId="75" type="noConversion"/>
  </si>
  <si>
    <t>리스부채(비유동)</t>
    <phoneticPr fontId="75" type="noConversion"/>
  </si>
  <si>
    <t>리스부채(유동)</t>
    <phoneticPr fontId="75" type="noConversion"/>
  </si>
  <si>
    <t>리스자산 인식</t>
    <phoneticPr fontId="75" type="noConversion"/>
  </si>
  <si>
    <t xml:space="preserve">       리스부채의 상환</t>
    <phoneticPr fontId="84" type="noConversion"/>
  </si>
  <si>
    <t>리스부채 유동성대체</t>
    <phoneticPr fontId="75" type="noConversion"/>
  </si>
  <si>
    <t xml:space="preserve">  리스부채의 상환</t>
    <phoneticPr fontId="75" type="noConversion"/>
  </si>
  <si>
    <t>9. 사용권자산 명세서</t>
    <phoneticPr fontId="93" type="noConversion"/>
  </si>
  <si>
    <t>5. 리스부채(비유동)</t>
    <phoneticPr fontId="75" type="noConversion"/>
  </si>
  <si>
    <t>13. 이연법인세 자산</t>
    <phoneticPr fontId="75" type="noConversion"/>
  </si>
  <si>
    <t>15. 기타금융자산 명세서</t>
    <phoneticPr fontId="75" type="noConversion"/>
  </si>
  <si>
    <t>리스부채</t>
    <phoneticPr fontId="75" type="noConversion"/>
  </si>
  <si>
    <t xml:space="preserve">      장기차입금-에특</t>
  </si>
  <si>
    <t xml:space="preserve">      장기부채에특자금이자</t>
  </si>
  <si>
    <t>GE 기타</t>
  </si>
  <si>
    <t>P0097</t>
  </si>
  <si>
    <t>Cooling Tower 감속기(1Unit)</t>
  </si>
  <si>
    <t>GT Turning Gear Motor</t>
  </si>
  <si>
    <t>비상방송설비 스피커선로 공사</t>
  </si>
  <si>
    <t>물리보안 시스템 CCTV (4unit)</t>
  </si>
  <si>
    <t>사용권자산-렌터카</t>
    <phoneticPr fontId="75" type="noConversion"/>
  </si>
  <si>
    <t>사용권자산-도로사용료 등</t>
    <phoneticPr fontId="75" type="noConversion"/>
  </si>
  <si>
    <t>에코센터 수열모니터링시스템</t>
  </si>
  <si>
    <t>사용권자산</t>
    <phoneticPr fontId="75" type="noConversion"/>
  </si>
  <si>
    <t>리스부채(비유동) 도로사용료 등</t>
    <phoneticPr fontId="75" type="noConversion"/>
  </si>
  <si>
    <t>리스부채(비유동) 렌터카</t>
    <phoneticPr fontId="75" type="noConversion"/>
  </si>
  <si>
    <t>삼성선물</t>
  </si>
  <si>
    <t xml:space="preserve">      예수금-급여-국민연금</t>
  </si>
  <si>
    <t xml:space="preserve">      제품매출원가-수열</t>
  </si>
  <si>
    <t xml:space="preserve">      복리후생-식대</t>
  </si>
  <si>
    <t xml:space="preserve">      접대비-일반</t>
  </si>
  <si>
    <t>수열</t>
  </si>
  <si>
    <t>OSP(by Operator, LTSA, 2019)</t>
  </si>
  <si>
    <t>GT Turndown Valve Overhaul</t>
  </si>
  <si>
    <t>MCWP-A Motor 계획정비</t>
  </si>
  <si>
    <t xml:space="preserve">DH 고압전동기(4EA) 분해정비 </t>
  </si>
  <si>
    <t>#1,2 GT 저압전동기(17EA) 분해정비</t>
  </si>
  <si>
    <t>HRSG No.1 Module Manifold casing bellow</t>
  </si>
  <si>
    <t>#1,2 GT Lube Oil Pump &amp; LP Recirculation Pump Overhaul</t>
  </si>
  <si>
    <t>88VG&amp;88BL Motor</t>
  </si>
  <si>
    <t>Exiter #1,3 냉방기기</t>
  </si>
  <si>
    <t>DH제어실 냉방기기</t>
  </si>
  <si>
    <t>발전소 수처리 설비 HMI 구축</t>
  </si>
  <si>
    <t>DH PLB FD Fan 분해정비</t>
  </si>
  <si>
    <t>Aux Boiler FD Fan 분해정비</t>
  </si>
  <si>
    <t>SCR Circulation Fan 분해정비</t>
  </si>
  <si>
    <t>슬러지탱크 지붕</t>
  </si>
  <si>
    <t>수처리동 지하 Pump실 통로</t>
  </si>
  <si>
    <t>PLB LPG 시설물 Roof</t>
  </si>
  <si>
    <t>DH #2 Heater 방풍막</t>
  </si>
  <si>
    <t>HRSG SCR 촉매제 상부시설물 커버(#1,2,3호기)</t>
  </si>
  <si>
    <t>CCWP 계획예방 정비공사</t>
  </si>
  <si>
    <t>고덕국제화지구 초기열거래 열배관</t>
  </si>
  <si>
    <t>원격검침 열량계(에코센터)</t>
  </si>
  <si>
    <t>DH설비 Workstation 추가 구축</t>
  </si>
  <si>
    <t>행정동 서버실 에어컨 설치공사</t>
  </si>
  <si>
    <t>P0098</t>
  </si>
  <si>
    <t>P0099</t>
  </si>
  <si>
    <t>평택이오스 주식회사</t>
  </si>
  <si>
    <t>차입금</t>
    <phoneticPr fontId="75" type="noConversion"/>
  </si>
  <si>
    <t>회사채</t>
    <phoneticPr fontId="75" type="noConversion"/>
  </si>
  <si>
    <t>Accural</t>
  </si>
  <si>
    <t>자산처분</t>
    <phoneticPr fontId="75" type="noConversion"/>
  </si>
  <si>
    <t>계정대체(현금성)</t>
    <phoneticPr fontId="75" type="noConversion"/>
  </si>
  <si>
    <t xml:space="preserve">  배당지급</t>
    <phoneticPr fontId="374" type="noConversion"/>
  </si>
  <si>
    <t>보통주배당</t>
    <phoneticPr fontId="75" type="noConversion"/>
  </si>
  <si>
    <t xml:space="preserve">  금융상품의 처분</t>
  </si>
  <si>
    <t>질권설정 예금</t>
  </si>
  <si>
    <t>1. 토지 명세서</t>
    <phoneticPr fontId="93" type="noConversion"/>
  </si>
  <si>
    <t>지     번</t>
    <phoneticPr fontId="93" type="noConversion"/>
  </si>
  <si>
    <t>면     적</t>
    <phoneticPr fontId="93" type="noConversion"/>
  </si>
  <si>
    <t>취 득 가 액(기초)</t>
    <phoneticPr fontId="93" type="noConversion"/>
  </si>
  <si>
    <t>당기증가</t>
    <phoneticPr fontId="93" type="noConversion"/>
  </si>
  <si>
    <t>당기감소</t>
    <phoneticPr fontId="93" type="noConversion"/>
  </si>
  <si>
    <t>기타증가</t>
    <phoneticPr fontId="93" type="noConversion"/>
  </si>
  <si>
    <t>합     계</t>
    <phoneticPr fontId="93" type="noConversion"/>
  </si>
  <si>
    <t>합     계</t>
    <phoneticPr fontId="75" type="noConversion"/>
  </si>
  <si>
    <t>경기도 평택시 오성면 안화리 517</t>
    <phoneticPr fontId="75" type="noConversion"/>
  </si>
  <si>
    <t>115,990.8㎡</t>
    <phoneticPr fontId="75" type="noConversion"/>
  </si>
  <si>
    <t>취 득 일 자</t>
    <phoneticPr fontId="75" type="noConversion"/>
  </si>
  <si>
    <t>250.7㎡</t>
    <phoneticPr fontId="75" type="noConversion"/>
  </si>
  <si>
    <t>리스부채(기초)</t>
    <phoneticPr fontId="75" type="noConversion"/>
  </si>
  <si>
    <t>리스부채(기말)</t>
    <phoneticPr fontId="75" type="noConversion"/>
  </si>
  <si>
    <t>비유동리스부채(기말)</t>
    <phoneticPr fontId="75" type="noConversion"/>
  </si>
  <si>
    <t>유동리스부채(기말)</t>
    <phoneticPr fontId="75" type="noConversion"/>
  </si>
  <si>
    <t>(단위:원)</t>
  </si>
  <si>
    <t>보상일</t>
  </si>
  <si>
    <t>총 가입기간</t>
  </si>
  <si>
    <t>기초선급비용</t>
  </si>
  <si>
    <t>당기발생선급원금</t>
  </si>
  <si>
    <t>당기실현비용</t>
  </si>
  <si>
    <t>기말선급비용</t>
  </si>
  <si>
    <t>A</t>
    <phoneticPr fontId="75" type="noConversion"/>
  </si>
  <si>
    <t>Tranche
(좌)</t>
    <phoneticPr fontId="75" type="noConversion"/>
  </si>
  <si>
    <t>회사채</t>
  </si>
  <si>
    <t>시설대출(지역난방)</t>
  </si>
  <si>
    <t>시설대출(에특)</t>
  </si>
  <si>
    <t>공모사채</t>
  </si>
  <si>
    <t>시설대(DH)1</t>
  </si>
  <si>
    <t>시설대(DH)2</t>
  </si>
  <si>
    <t>시설대(DH)3</t>
  </si>
  <si>
    <t>시설대(DH)5</t>
  </si>
  <si>
    <t>시설대(DH)6</t>
  </si>
  <si>
    <t>시설대(에특)</t>
  </si>
  <si>
    <t>구분</t>
    <phoneticPr fontId="69" type="noConversion"/>
  </si>
  <si>
    <t>6. 공급설비 명세서</t>
    <phoneticPr fontId="93" type="noConversion"/>
  </si>
  <si>
    <t>7. 공구기구 명세서</t>
    <phoneticPr fontId="93" type="noConversion"/>
  </si>
  <si>
    <t>8. 비품 명세서</t>
    <phoneticPr fontId="93" type="noConversion"/>
  </si>
  <si>
    <t>자산번호</t>
  </si>
  <si>
    <t>구분</t>
    <phoneticPr fontId="65" type="noConversion"/>
  </si>
  <si>
    <t>기타의무형자산</t>
    <phoneticPr fontId="75" type="noConversion"/>
  </si>
  <si>
    <t>기 말 금 액</t>
    <phoneticPr fontId="74" type="noConversion"/>
  </si>
  <si>
    <t>11. 사용수익기부자산 &amp; 기타의무형자산</t>
    <phoneticPr fontId="93" type="noConversion"/>
  </si>
  <si>
    <t>12. 회원권 명세서</t>
    <phoneticPr fontId="62" type="noConversion"/>
  </si>
  <si>
    <t>1.매출채권 명세서</t>
    <phoneticPr fontId="73" type="noConversion"/>
  </si>
  <si>
    <t>2.미수금 명세서</t>
    <phoneticPr fontId="73" type="noConversion"/>
  </si>
  <si>
    <t>3.미수수익 명세서</t>
    <phoneticPr fontId="65" type="noConversion"/>
  </si>
  <si>
    <t>4.선급금 명세서</t>
    <phoneticPr fontId="65" type="noConversion"/>
  </si>
  <si>
    <t>5.선급비용 명세서</t>
    <phoneticPr fontId="62" type="noConversion"/>
  </si>
  <si>
    <t>6. 부가가치세대급금 명세서</t>
    <phoneticPr fontId="73" type="noConversion"/>
  </si>
  <si>
    <t>8. 단기보증금 명세서</t>
    <phoneticPr fontId="75" type="noConversion"/>
  </si>
  <si>
    <t>1. 매입채무 명세서</t>
    <phoneticPr fontId="75" type="noConversion"/>
  </si>
  <si>
    <t>2. 미지급금 명세서</t>
    <phoneticPr fontId="75" type="noConversion"/>
  </si>
  <si>
    <t>3. 선수금 명세서</t>
    <phoneticPr fontId="75" type="noConversion"/>
  </si>
  <si>
    <t>4. 예수금 명세서</t>
    <phoneticPr fontId="75" type="noConversion"/>
  </si>
  <si>
    <t>5. 미지급비용 명세서</t>
    <phoneticPr fontId="75" type="noConversion"/>
  </si>
  <si>
    <t>우선주</t>
    <phoneticPr fontId="75" type="noConversion"/>
  </si>
  <si>
    <t>보통주</t>
    <phoneticPr fontId="75" type="noConversion"/>
  </si>
  <si>
    <t>2018년</t>
    <phoneticPr fontId="75" type="noConversion"/>
  </si>
  <si>
    <t>2019년 중간</t>
    <phoneticPr fontId="75" type="noConversion"/>
  </si>
  <si>
    <t>배당액(현금)</t>
    <phoneticPr fontId="75" type="noConversion"/>
  </si>
  <si>
    <t>제각자산 취득금액분</t>
    <phoneticPr fontId="75" type="noConversion"/>
  </si>
  <si>
    <t>제각자산 감가상각누계액분</t>
    <phoneticPr fontId="75" type="noConversion"/>
  </si>
  <si>
    <t>보증금 파생거래이익 조정</t>
    <phoneticPr fontId="75" type="noConversion"/>
  </si>
  <si>
    <t xml:space="preserve">      단  기  대  여  금</t>
  </si>
  <si>
    <t>1.</t>
    <phoneticPr fontId="65" type="noConversion"/>
  </si>
  <si>
    <t>(1)</t>
    <phoneticPr fontId="65" type="noConversion"/>
  </si>
  <si>
    <t>(4)</t>
    <phoneticPr fontId="75" type="noConversion"/>
  </si>
  <si>
    <t>(5)</t>
    <phoneticPr fontId="75" type="noConversion"/>
  </si>
  <si>
    <t>(6)</t>
    <phoneticPr fontId="75" type="noConversion"/>
  </si>
  <si>
    <t>(7)</t>
    <phoneticPr fontId="75" type="noConversion"/>
  </si>
  <si>
    <t>(8)</t>
    <phoneticPr fontId="75" type="noConversion"/>
  </si>
  <si>
    <t>(9)</t>
    <phoneticPr fontId="75" type="noConversion"/>
  </si>
  <si>
    <t>(10)</t>
    <phoneticPr fontId="75" type="noConversion"/>
  </si>
  <si>
    <t>(1)</t>
    <phoneticPr fontId="75" type="noConversion"/>
  </si>
  <si>
    <t>(2)</t>
    <phoneticPr fontId="65" type="noConversion"/>
  </si>
  <si>
    <t>(3)</t>
    <phoneticPr fontId="75" type="noConversion"/>
  </si>
  <si>
    <t xml:space="preserve">      상품권</t>
  </si>
  <si>
    <t xml:space="preserve">      제1종 국민주택채권</t>
  </si>
  <si>
    <t xml:space="preserve">      제품매출원가-상여</t>
  </si>
  <si>
    <t xml:space="preserve">      제품매출원가-제수당</t>
  </si>
  <si>
    <t xml:space="preserve">      제품매출원가-REC</t>
  </si>
  <si>
    <t xml:space="preserve">      복리후생-복지포인트</t>
  </si>
  <si>
    <t xml:space="preserve">      접대비-경조사</t>
  </si>
  <si>
    <t xml:space="preserve">      수선비-기계장치</t>
  </si>
  <si>
    <t>REC</t>
  </si>
  <si>
    <t>상여</t>
  </si>
  <si>
    <t>제수당</t>
  </si>
  <si>
    <t xml:space="preserve"> '20년</t>
    <phoneticPr fontId="75" type="noConversion"/>
  </si>
  <si>
    <t>DH 저부하펌프 Motor, IE 37KW 4P 460V</t>
  </si>
  <si>
    <t>연료전지 DH 중온수 배관</t>
  </si>
  <si>
    <t>제어실 보조보일러 Operation Work Station</t>
  </si>
  <si>
    <t>보조설비 PLC 개선공사</t>
  </si>
  <si>
    <t>행정동 공용서버 NAS HDD(4bay/파워형)</t>
  </si>
  <si>
    <t>대기TMS용 휴대용 가스분석기</t>
  </si>
  <si>
    <t>발전모니터링시스템(대표이사실)</t>
  </si>
  <si>
    <t>행정동 통신실 서버</t>
  </si>
  <si>
    <t>CEMS 관제 PC 및 MS OFFICE</t>
  </si>
  <si>
    <t>제1종 국민주택채권</t>
  </si>
  <si>
    <t>차환대('20년)</t>
    <phoneticPr fontId="52" type="noConversion"/>
  </si>
  <si>
    <t>P0101</t>
  </si>
  <si>
    <t>P1001</t>
  </si>
  <si>
    <t>당기증가</t>
    <phoneticPr fontId="75" type="noConversion"/>
  </si>
  <si>
    <t>당기원금상환액</t>
    <phoneticPr fontId="75" type="noConversion"/>
  </si>
  <si>
    <t>당기 리스이자</t>
    <phoneticPr fontId="75" type="noConversion"/>
  </si>
  <si>
    <t>제 13(당) 기</t>
    <phoneticPr fontId="374" type="noConversion"/>
  </si>
  <si>
    <t>(6)</t>
  </si>
  <si>
    <t>(7)</t>
  </si>
  <si>
    <t>(8)</t>
  </si>
  <si>
    <t>(9)</t>
  </si>
  <si>
    <t>(10)</t>
  </si>
  <si>
    <t xml:space="preserve">      현              금</t>
  </si>
  <si>
    <t>2020년</t>
    <phoneticPr fontId="75" type="noConversion"/>
  </si>
  <si>
    <t>주제어동 실험실 냉난방기기</t>
  </si>
  <si>
    <t>HRSG LP Drum 하부계측기 Panel House Roof 보강</t>
  </si>
  <si>
    <t>제어실 내 DH설비 Operation Workstation 구축</t>
  </si>
  <si>
    <t>발전설비 Electric Heat Tracing 개선공사</t>
  </si>
  <si>
    <t>물리보안 시스템 출입통제 및 CCTV 개선공사</t>
  </si>
  <si>
    <t>원격검침 모뎀(열량계)</t>
  </si>
  <si>
    <t>Cooling Tower 감속기 계획정비공사</t>
  </si>
  <si>
    <t>Studio 5000 Standard Edition MED</t>
  </si>
  <si>
    <t>MMDA</t>
    <phoneticPr fontId="84" type="noConversion"/>
  </si>
  <si>
    <t>보통예금</t>
    <phoneticPr fontId="84" type="noConversion"/>
  </si>
  <si>
    <t>수량(EA)</t>
  </si>
  <si>
    <t>단가(원)</t>
    <phoneticPr fontId="73" type="noConversion"/>
  </si>
  <si>
    <t xml:space="preserve">  투자자산의 취득</t>
    <phoneticPr fontId="75" type="noConversion"/>
  </si>
  <si>
    <t>  기타투자자산의 취득</t>
    <phoneticPr fontId="75" type="noConversion"/>
  </si>
  <si>
    <t>사용권자산-서울사무소</t>
    <phoneticPr fontId="75" type="noConversion"/>
  </si>
  <si>
    <t>개별</t>
    <phoneticPr fontId="75" type="noConversion"/>
  </si>
  <si>
    <t>개별</t>
    <phoneticPr fontId="75" type="noConversion"/>
  </si>
  <si>
    <t>리스부채(비유동) 서울사무소</t>
    <phoneticPr fontId="75" type="noConversion"/>
  </si>
  <si>
    <t xml:space="preserve">      유형자산처분손실</t>
  </si>
  <si>
    <t xml:space="preserve">      정부보조금(무형자산)</t>
  </si>
  <si>
    <t>Work Shop 자재창고</t>
  </si>
  <si>
    <t>#2 GT 베어링 및 축정렬 개선공사</t>
  </si>
  <si>
    <t>불꽃감지기(Flame Detector_TL 305)</t>
  </si>
  <si>
    <t>열수송관 누수감지장치 LTE모뎀</t>
  </si>
  <si>
    <t>원격검침 모뎀(유량&amp;열량계)</t>
  </si>
  <si>
    <t>발전소 VPN 통신장비(2ea, Bluemax NGF100)</t>
  </si>
  <si>
    <t>EnMS 인프라 구축 지원사업 정부지원금</t>
    <phoneticPr fontId="75" type="noConversion"/>
  </si>
  <si>
    <t>수처리설비 모니터링 시스템</t>
  </si>
  <si>
    <t>중간예납</t>
    <phoneticPr fontId="75" type="noConversion"/>
  </si>
  <si>
    <t>P0108</t>
  </si>
  <si>
    <t>  유형자산처분손실</t>
    <phoneticPr fontId="75" type="noConversion"/>
  </si>
  <si>
    <t xml:space="preserve">      열재고</t>
  </si>
  <si>
    <t>열재고</t>
  </si>
  <si>
    <t>열재고</t>
    <phoneticPr fontId="75" type="noConversion"/>
  </si>
  <si>
    <t xml:space="preserve">      세금과공과-주민세종업원분</t>
  </si>
  <si>
    <t>축열조 #2 (취득세)</t>
  </si>
  <si>
    <t>오성발전소 ST &amp; GT 설비 매트리스</t>
  </si>
  <si>
    <t>ST Condenser Expansion Joint 공사</t>
  </si>
  <si>
    <t>ST Condensate Pump 계획예방정비 공사</t>
  </si>
  <si>
    <t>송전선로 지중화 공사</t>
  </si>
  <si>
    <t>열수송관-영신지구 1단계</t>
  </si>
  <si>
    <t>열수송관-영신지구 2단계 150A</t>
  </si>
  <si>
    <t>열수송관-필그린타워</t>
  </si>
  <si>
    <t>열수송관-소사벌 A-5BL</t>
  </si>
  <si>
    <t>열수송관-신촌 3BL</t>
  </si>
  <si>
    <t>#2 GT Intake Filter(1056EA)</t>
  </si>
  <si>
    <t>원격검침 모뎀(유량계,연산부)</t>
  </si>
  <si>
    <t>급전지령녹취시스템(Server &amp; S/W)</t>
  </si>
  <si>
    <t>열공급시설 제어시스템 서버</t>
  </si>
  <si>
    <t>Cooling Tower Blade</t>
  </si>
  <si>
    <t>열거래 모니터링 시스템</t>
  </si>
  <si>
    <t>CAD 프로그램(DH, ZWCAD LT Network)</t>
  </si>
  <si>
    <t>RTDB 시스템 구축</t>
  </si>
  <si>
    <t>서울보증보험(주)세종로지점</t>
  </si>
  <si>
    <t>이행보증증권</t>
  </si>
  <si>
    <t>안중읍 대반리 400-13 복구예치금</t>
    <phoneticPr fontId="73" type="noConversion"/>
  </si>
  <si>
    <t>열재고</t>
    <phoneticPr fontId="73" type="noConversion"/>
  </si>
  <si>
    <t>수량(Gcal)</t>
    <phoneticPr fontId="73" type="noConversion"/>
  </si>
  <si>
    <t>기타</t>
  </si>
  <si>
    <t xml:space="preserve"> </t>
    <phoneticPr fontId="22" type="noConversion"/>
  </si>
  <si>
    <t xml:space="preserve"> </t>
    <phoneticPr fontId="22" type="noConversion"/>
  </si>
  <si>
    <t>정부보조금</t>
  </si>
  <si>
    <t>정부보조금</t>
    <phoneticPr fontId="75" type="noConversion"/>
  </si>
  <si>
    <t xml:space="preserve">      대  손  충  당  금</t>
  </si>
  <si>
    <t>대손충당금</t>
  </si>
  <si>
    <t>대손충당금</t>
    <phoneticPr fontId="75" type="noConversion"/>
  </si>
  <si>
    <t xml:space="preserve">      대  손  상  각  비</t>
  </si>
  <si>
    <t>23.</t>
  </si>
  <si>
    <t>24.</t>
  </si>
  <si>
    <t>대  손  상  각  비</t>
    <phoneticPr fontId="65" type="noConversion"/>
  </si>
  <si>
    <t xml:space="preserve">      비유동이연법인세부채</t>
  </si>
  <si>
    <t>이연법인세부채</t>
    <phoneticPr fontId="75" type="noConversion"/>
  </si>
  <si>
    <t xml:space="preserve">      REC(의무이행분)</t>
    <phoneticPr fontId="75" type="noConversion"/>
  </si>
  <si>
    <t>기타유동자산</t>
  </si>
  <si>
    <t>기타유동자산</t>
    <phoneticPr fontId="75" type="noConversion"/>
  </si>
  <si>
    <t>기타유동자산</t>
    <phoneticPr fontId="75" type="noConversion"/>
  </si>
  <si>
    <t>  기타유동자산의 증가(감소)</t>
    <phoneticPr fontId="84" type="noConversion"/>
  </si>
  <si>
    <t>  기타비유동자산의 감소</t>
    <phoneticPr fontId="75" type="noConversion"/>
  </si>
  <si>
    <t xml:space="preserve">  정부보조금 수령(무형자산취득)</t>
    <phoneticPr fontId="84" type="noConversion"/>
  </si>
  <si>
    <t>  정부보조금(무형자산취득)</t>
    <phoneticPr fontId="75" type="noConversion"/>
  </si>
  <si>
    <t xml:space="preserve">  대손상각비</t>
    <phoneticPr fontId="374" type="noConversion"/>
  </si>
  <si>
    <t>10. 건설중인자산 명세서</t>
    <phoneticPr fontId="62" type="noConversion"/>
  </si>
  <si>
    <t>9. 외화평가자산 명세서</t>
    <phoneticPr fontId="75" type="noConversion"/>
  </si>
  <si>
    <t>13.원재료 명세서</t>
    <phoneticPr fontId="73" type="noConversion"/>
  </si>
  <si>
    <t>14.저장품 명세서</t>
    <phoneticPr fontId="73" type="noConversion"/>
  </si>
  <si>
    <t xml:space="preserve"> </t>
    <phoneticPr fontId="75" type="noConversion"/>
  </si>
  <si>
    <t xml:space="preserve"> </t>
    <phoneticPr fontId="75" type="noConversion"/>
  </si>
  <si>
    <t xml:space="preserve"> </t>
    <phoneticPr fontId="75" type="noConversion"/>
  </si>
  <si>
    <t>Ⅰ.비유동자산</t>
    <phoneticPr fontId="75" type="noConversion"/>
  </si>
  <si>
    <t xml:space="preserve"> </t>
    <phoneticPr fontId="75" type="noConversion"/>
  </si>
  <si>
    <t>Ⅱ.유동자산</t>
    <phoneticPr fontId="75" type="noConversion"/>
  </si>
  <si>
    <t>Ⅰ.비유동부채</t>
    <phoneticPr fontId="75" type="noConversion"/>
  </si>
  <si>
    <t xml:space="preserve"> </t>
    <phoneticPr fontId="75" type="noConversion"/>
  </si>
  <si>
    <t>Ⅱ.유동부채</t>
    <phoneticPr fontId="75" type="noConversion"/>
  </si>
  <si>
    <t>Ⅱ. 노무비</t>
    <phoneticPr fontId="75" type="noConversion"/>
  </si>
  <si>
    <t>Ⅲ. 기타경비</t>
    <phoneticPr fontId="75" type="noConversion"/>
  </si>
  <si>
    <t>Ⅴ. 매출원가</t>
    <phoneticPr fontId="75" type="noConversion"/>
  </si>
  <si>
    <t xml:space="preserve">  2. 당기매입분</t>
    <phoneticPr fontId="75" type="noConversion"/>
  </si>
  <si>
    <t xml:space="preserve">      - LNG</t>
    <phoneticPr fontId="75" type="noConversion"/>
  </si>
  <si>
    <t xml:space="preserve">      - LPG</t>
    <phoneticPr fontId="75" type="noConversion"/>
  </si>
  <si>
    <t xml:space="preserve">      - 도시가스</t>
    <phoneticPr fontId="75" type="noConversion"/>
  </si>
  <si>
    <t xml:space="preserve">      - 수열</t>
    <phoneticPr fontId="75" type="noConversion"/>
  </si>
  <si>
    <t xml:space="preserve">      - 급여</t>
    <phoneticPr fontId="75" type="noConversion"/>
  </si>
  <si>
    <t xml:space="preserve">      - 상여</t>
    <phoneticPr fontId="75" type="noConversion"/>
  </si>
  <si>
    <t xml:space="preserve">      - 제수당</t>
    <phoneticPr fontId="75" type="noConversion"/>
  </si>
  <si>
    <t xml:space="preserve">      - 퇴직급여</t>
    <phoneticPr fontId="75" type="noConversion"/>
  </si>
  <si>
    <t xml:space="preserve">      - GE CSA Fixed</t>
    <phoneticPr fontId="75" type="noConversion"/>
  </si>
  <si>
    <t xml:space="preserve">      - GE CSA Variab</t>
    <phoneticPr fontId="75" type="noConversion"/>
  </si>
  <si>
    <t xml:space="preserve">      - O&amp;M용역비</t>
    <phoneticPr fontId="75" type="noConversion"/>
  </si>
  <si>
    <t xml:space="preserve">      - 수수료</t>
    <phoneticPr fontId="75" type="noConversion"/>
  </si>
  <si>
    <t xml:space="preserve">      - 복리후생비</t>
    <phoneticPr fontId="75" type="noConversion"/>
  </si>
  <si>
    <t xml:space="preserve">      - 감가상각비</t>
    <phoneticPr fontId="75" type="noConversion"/>
  </si>
  <si>
    <t xml:space="preserve">      - 수도광열비(전기)</t>
    <phoneticPr fontId="75" type="noConversion"/>
  </si>
  <si>
    <t xml:space="preserve">      - 수도광열비(용수)</t>
    <phoneticPr fontId="75" type="noConversion"/>
  </si>
  <si>
    <t xml:space="preserve">      - 수도광열비</t>
    <phoneticPr fontId="75" type="noConversion"/>
  </si>
  <si>
    <t xml:space="preserve">      - 보험료</t>
    <phoneticPr fontId="75" type="noConversion"/>
  </si>
  <si>
    <t xml:space="preserve">      - 소모품비</t>
    <phoneticPr fontId="75" type="noConversion"/>
  </si>
  <si>
    <t xml:space="preserve">      - 수선유지비</t>
    <phoneticPr fontId="75" type="noConversion"/>
  </si>
  <si>
    <t xml:space="preserve">      - 여비교통비</t>
    <phoneticPr fontId="75" type="noConversion"/>
  </si>
  <si>
    <t xml:space="preserve">      - 임차료</t>
    <phoneticPr fontId="75" type="noConversion"/>
  </si>
  <si>
    <t xml:space="preserve">      - GE 수입부대비</t>
    <phoneticPr fontId="75" type="noConversion"/>
  </si>
  <si>
    <t xml:space="preserve">      - 접대비</t>
    <phoneticPr fontId="75" type="noConversion"/>
  </si>
  <si>
    <t xml:space="preserve">      - 세금과공과</t>
    <phoneticPr fontId="75" type="noConversion"/>
  </si>
  <si>
    <t xml:space="preserve">      - 통신비</t>
    <phoneticPr fontId="75" type="noConversion"/>
  </si>
  <si>
    <t xml:space="preserve">      - 교육훈련비</t>
    <phoneticPr fontId="75" type="noConversion"/>
  </si>
  <si>
    <t xml:space="preserve">      - 기타매출원가</t>
    <phoneticPr fontId="75" type="noConversion"/>
  </si>
  <si>
    <t xml:space="preserve">      - 배출권</t>
    <phoneticPr fontId="75" type="noConversion"/>
  </si>
  <si>
    <t xml:space="preserve">      - GE 기타</t>
    <phoneticPr fontId="75" type="noConversion"/>
  </si>
  <si>
    <t xml:space="preserve">      - REC</t>
    <phoneticPr fontId="75" type="noConversion"/>
  </si>
  <si>
    <t xml:space="preserve">  1. 기초제품재고</t>
    <phoneticPr fontId="75" type="noConversion"/>
  </si>
  <si>
    <t xml:space="preserve">  3. 기말제품재고</t>
    <phoneticPr fontId="75" type="noConversion"/>
  </si>
  <si>
    <t>3. 현 금 흐 름 표</t>
    <phoneticPr fontId="65" type="noConversion"/>
  </si>
  <si>
    <t>Ⅰ. 원재료</t>
    <phoneticPr fontId="75" type="noConversion"/>
  </si>
  <si>
    <t xml:space="preserve">  1. 기초원재료</t>
    <phoneticPr fontId="75" type="noConversion"/>
  </si>
  <si>
    <t xml:space="preserve">  3. 기말원재료</t>
    <phoneticPr fontId="75" type="noConversion"/>
  </si>
  <si>
    <t>Ⅳ. 당기 제품제조원가</t>
    <phoneticPr fontId="75" type="noConversion"/>
  </si>
  <si>
    <t xml:space="preserve">  2. 당기 제품제조원가</t>
    <phoneticPr fontId="75" type="noConversion"/>
  </si>
  <si>
    <t>비 고</t>
    <phoneticPr fontId="65" type="noConversion"/>
  </si>
  <si>
    <t>15. 기타유동자산</t>
    <phoneticPr fontId="75" type="noConversion"/>
  </si>
  <si>
    <t>12. 제품 명세서</t>
    <phoneticPr fontId="73" type="noConversion"/>
  </si>
  <si>
    <t>6.유동성장기부채 명세서</t>
    <phoneticPr fontId="73" type="noConversion"/>
  </si>
  <si>
    <t>내 용</t>
    <phoneticPr fontId="75" type="noConversion"/>
  </si>
  <si>
    <t>계 정</t>
    <phoneticPr fontId="65" type="noConversion"/>
  </si>
  <si>
    <t>KEB하나은행</t>
  </si>
  <si>
    <t>5. 제조원가 명세서</t>
    <phoneticPr fontId="65" type="noConversion"/>
  </si>
  <si>
    <t>유/무형자산 증감내역</t>
    <phoneticPr fontId="73" type="noConversion"/>
  </si>
  <si>
    <t>정부보조금</t>
    <phoneticPr fontId="75" type="noConversion"/>
  </si>
  <si>
    <t>년도</t>
    <phoneticPr fontId="75" type="noConversion"/>
  </si>
  <si>
    <t>수령액</t>
    <phoneticPr fontId="75" type="noConversion"/>
  </si>
  <si>
    <t>합계</t>
    <phoneticPr fontId="75" type="noConversion"/>
  </si>
  <si>
    <t>당기 수익 인식액</t>
    <phoneticPr fontId="75" type="noConversion"/>
  </si>
  <si>
    <t>수익 인식 누계액</t>
    <phoneticPr fontId="75" type="noConversion"/>
  </si>
  <si>
    <t>기말 장부금액</t>
    <phoneticPr fontId="75" type="noConversion"/>
  </si>
  <si>
    <t>2011년</t>
    <phoneticPr fontId="75" type="noConversion"/>
  </si>
  <si>
    <t>2012년</t>
    <phoneticPr fontId="75" type="noConversion"/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</si>
  <si>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</si>
  <si>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</si>
  <si>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</si>
  <si>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</si>
  <si>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</si>
  <si>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</si>
  <si>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</si>
  <si>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</si>
  <si>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소사벌지구 일원</t>
  </si>
  <si>
    <t>소사벌지구 일원</t>
    <phoneticPr fontId="75" type="noConversion"/>
  </si>
  <si>
    <t>소사벌 및 현촌지구 일원</t>
    <phoneticPr fontId="75" type="noConversion"/>
  </si>
  <si>
    <t>소사벌, 현촌, 용죽지구 일원</t>
    <phoneticPr fontId="75" type="noConversion"/>
  </si>
  <si>
    <t>소사벌, 현촌, 용죽, 고덕지구 일원 등</t>
  </si>
  <si>
    <t>소사벌, 현촌, 용죽, 고덕지구 일원 등</t>
    <phoneticPr fontId="75" type="noConversion"/>
  </si>
  <si>
    <t>MMDA</t>
  </si>
  <si>
    <t xml:space="preserve">      기타매출-열(충수)</t>
  </si>
  <si>
    <t>ST Condenser Vacuum Pump 개선공사</t>
  </si>
  <si>
    <t>수처리실 Chemical Line 개선공사</t>
  </si>
  <si>
    <t>Actuator Repair Kit</t>
  </si>
  <si>
    <t>ST동 3층 창고 Tool보관 진열대</t>
  </si>
  <si>
    <t>현금</t>
    <phoneticPr fontId="84" type="noConversion"/>
  </si>
  <si>
    <t>평택세무서</t>
    <phoneticPr fontId="75" type="noConversion"/>
  </si>
  <si>
    <t>P0111</t>
  </si>
  <si>
    <t>2021년</t>
    <phoneticPr fontId="75" type="noConversion"/>
  </si>
  <si>
    <t>당기순이익('20년)</t>
  </si>
  <si>
    <t>보통주배당</t>
  </si>
  <si>
    <t xml:space="preserve"> '21년</t>
    <phoneticPr fontId="75" type="noConversion"/>
  </si>
  <si>
    <t>2021년</t>
    <phoneticPr fontId="75" type="noConversion"/>
  </si>
  <si>
    <t>2020년 중간</t>
    <phoneticPr fontId="75" type="noConversion"/>
  </si>
  <si>
    <t xml:space="preserve">      - LPG</t>
  </si>
  <si>
    <t xml:space="preserve">      NH증권-MMT정기예금담보ABCP</t>
  </si>
  <si>
    <t xml:space="preserve">      완도금일해상풍력사모투자신탁제1호</t>
  </si>
  <si>
    <t xml:space="preserve">      예  수  보  증  금</t>
  </si>
  <si>
    <t>보증금</t>
  </si>
  <si>
    <t>보증금</t>
    <phoneticPr fontId="75" type="noConversion"/>
  </si>
  <si>
    <t xml:space="preserve">      무형자산  처분이익</t>
  </si>
  <si>
    <t>유무형자산 처분이익</t>
    <phoneticPr fontId="75" type="noConversion"/>
  </si>
  <si>
    <t>#1~3 GTG 부속설비 점검용 안전장치 설치</t>
  </si>
  <si>
    <t>MOV 및 XV 전단 Manual Valve 개선공사(28EA)</t>
  </si>
  <si>
    <t>#1 DH Heater-A,B Isolation Valve</t>
  </si>
  <si>
    <t>전력용 변압기 개선공사</t>
  </si>
  <si>
    <t>HP,IP Super Heater MOV&amp;XV Ball Valve</t>
  </si>
  <si>
    <t>고압 및 저압 모터 개선공사</t>
  </si>
  <si>
    <t>오성발전소 계획정비(ST/MI)</t>
  </si>
  <si>
    <t>오성발전소 계획정비(GTG MI)</t>
  </si>
  <si>
    <t>ST Major Valve 개선공사</t>
  </si>
  <si>
    <t>#3 HRSG 하부 Bellows 개선공사</t>
  </si>
  <si>
    <t>ST/GTG MI 관련 Tool</t>
  </si>
  <si>
    <t>전기설비 고장기록장치(PSDR-XU)</t>
  </si>
  <si>
    <t>원격검침 모뎀(유량/열량계)</t>
  </si>
  <si>
    <t>복수기 자동세정 제어시스템(CTCS)</t>
  </si>
  <si>
    <t>EMS-RTU 감시반 서버</t>
  </si>
  <si>
    <t>21.05_원격검침 모뎀(유량/열량계)</t>
  </si>
  <si>
    <t>21.06_원격검침 모뎀(유량/열량계)</t>
  </si>
  <si>
    <t>Control System (Mrak-VIe) 개선공사</t>
  </si>
  <si>
    <t>한화리조트 콘도회원권</t>
  </si>
  <si>
    <t>소노리조트 콘도회원권</t>
  </si>
  <si>
    <t>1구좌, 멤버쉽</t>
    <phoneticPr fontId="75" type="noConversion"/>
  </si>
  <si>
    <t>3구좌, 멤버쉽</t>
    <phoneticPr fontId="75" type="noConversion"/>
  </si>
  <si>
    <t>2011.03.21, 반구좌</t>
    <phoneticPr fontId="75" type="noConversion"/>
  </si>
  <si>
    <t>예금</t>
    <phoneticPr fontId="75" type="noConversion"/>
  </si>
  <si>
    <t>평택제일차-Tranche A</t>
  </si>
  <si>
    <t>차환대출('21년)</t>
  </si>
  <si>
    <t>차환대출('21년)</t>
    <phoneticPr fontId="75" type="noConversion"/>
  </si>
  <si>
    <t>B</t>
    <phoneticPr fontId="75" type="noConversion"/>
  </si>
  <si>
    <t>C</t>
    <phoneticPr fontId="75" type="noConversion"/>
  </si>
  <si>
    <t>평택제일차</t>
  </si>
  <si>
    <t>평택제일차</t>
    <phoneticPr fontId="75" type="noConversion"/>
  </si>
  <si>
    <t>하나은행</t>
    <phoneticPr fontId="75" type="noConversion"/>
  </si>
  <si>
    <t>농협/동양생명</t>
  </si>
  <si>
    <t>농협/동양생명</t>
    <phoneticPr fontId="75" type="noConversion"/>
  </si>
  <si>
    <t>A</t>
    <phoneticPr fontId="75" type="noConversion"/>
  </si>
  <si>
    <t>C</t>
    <phoneticPr fontId="75" type="noConversion"/>
  </si>
  <si>
    <t>선취</t>
  </si>
  <si>
    <t>20년</t>
  </si>
  <si>
    <t>미지급비용</t>
    <phoneticPr fontId="75" type="noConversion"/>
  </si>
  <si>
    <t>부가가치세예수금</t>
    <phoneticPr fontId="65" type="noConversion"/>
  </si>
  <si>
    <t>당기손익-공정가치 금융자산(비유동)</t>
  </si>
  <si>
    <t>당기손익-공정가치 금융자산(비유동)</t>
    <phoneticPr fontId="75" type="noConversion"/>
  </si>
  <si>
    <t>당기손익-공정가치 금융자산(유동)</t>
  </si>
  <si>
    <t xml:space="preserve">      당기손익-공정가치측정 금융자산 평가이익</t>
  </si>
  <si>
    <t>14. 투자자산 및 금융자산 명세서</t>
    <phoneticPr fontId="75" type="noConversion"/>
  </si>
  <si>
    <t>차환대('21년)_A</t>
    <phoneticPr fontId="52" type="noConversion"/>
  </si>
  <si>
    <t>차환대('21년)_B</t>
    <phoneticPr fontId="52" type="noConversion"/>
  </si>
  <si>
    <t>차환대('21년)_C</t>
    <phoneticPr fontId="52" type="noConversion"/>
  </si>
  <si>
    <t>  유형자산 취득 관련 미지급금 감소</t>
    <phoneticPr fontId="75" type="noConversion"/>
  </si>
  <si>
    <t xml:space="preserve">  당기손익-공정가치측정금융자산 평가이익</t>
    <phoneticPr fontId="75" type="noConversion"/>
  </si>
  <si>
    <t>당기</t>
    <phoneticPr fontId="75" type="noConversion"/>
  </si>
  <si>
    <t>전기</t>
    <phoneticPr fontId="75" type="noConversion"/>
  </si>
  <si>
    <t xml:space="preserve">      산업-결제계좌(2336)</t>
  </si>
  <si>
    <t>경기도 평택시 고덕면 해창리 1172-13</t>
    <phoneticPr fontId="75" type="noConversion"/>
  </si>
  <si>
    <t>경기도 평택시 고덕면 해창리 1172-14</t>
    <phoneticPr fontId="75" type="noConversion"/>
  </si>
  <si>
    <t>ST Condenser Expansion Joint 개선공사</t>
  </si>
  <si>
    <t>21.07_원격검침 모뎀(유량/열량계)</t>
  </si>
  <si>
    <t>21.08_원격검침 모뎀(유량/열량계)</t>
  </si>
  <si>
    <t>SCR 제어시스템 서버(2Set)</t>
  </si>
  <si>
    <t>ST Exciter Room 에어컨(1ea)</t>
  </si>
  <si>
    <t>'21.09_원격검침 모뎀(유량/열량계)</t>
  </si>
  <si>
    <t>취 득 금 액</t>
    <phoneticPr fontId="75" type="noConversion"/>
  </si>
  <si>
    <t>브레인시티 열배관</t>
  </si>
  <si>
    <t>자본화 - 브레인시티 열배관</t>
  </si>
  <si>
    <t>11000073</t>
  </si>
  <si>
    <t>도로</t>
    <phoneticPr fontId="75" type="noConversion"/>
  </si>
  <si>
    <t>1월 원금상환</t>
    <phoneticPr fontId="75" type="noConversion"/>
  </si>
  <si>
    <t>2월 원금상환</t>
  </si>
  <si>
    <t>3월 원금상환</t>
  </si>
  <si>
    <t>4월 원금상환</t>
  </si>
  <si>
    <t>5월 원금상환</t>
  </si>
  <si>
    <t>6월 원금상환</t>
  </si>
  <si>
    <t>7월 원금상환</t>
  </si>
  <si>
    <t>8월 원금상환</t>
  </si>
  <si>
    <t>9월 원금상환</t>
  </si>
  <si>
    <t>당분기말 부채</t>
    <phoneticPr fontId="75" type="noConversion"/>
  </si>
  <si>
    <t>증감</t>
    <phoneticPr fontId="75" type="noConversion"/>
  </si>
  <si>
    <t>렌터카</t>
    <phoneticPr fontId="75" type="noConversion"/>
  </si>
  <si>
    <t>당분기 이자</t>
    <phoneticPr fontId="75" type="noConversion"/>
  </si>
  <si>
    <t>증감</t>
    <phoneticPr fontId="75" type="noConversion"/>
  </si>
  <si>
    <t>렌터카</t>
    <phoneticPr fontId="75" type="noConversion"/>
  </si>
  <si>
    <t>도로</t>
    <phoneticPr fontId="75" type="noConversion"/>
  </si>
  <si>
    <t>서울</t>
    <phoneticPr fontId="75" type="noConversion"/>
  </si>
  <si>
    <t>당분기말 기초자산</t>
    <phoneticPr fontId="75" type="noConversion"/>
  </si>
  <si>
    <t>당분기말 감누</t>
    <phoneticPr fontId="75" type="noConversion"/>
  </si>
  <si>
    <t xml:space="preserve">      KB증권-정기예금담보ABCP</t>
  </si>
  <si>
    <t>한전전력기반조성사업센터</t>
  </si>
  <si>
    <t xml:space="preserve">      퇴직급여-종업원</t>
  </si>
  <si>
    <t xml:space="preserve">      무형자산손상차손환입</t>
  </si>
  <si>
    <t>유무형자산 손상차손 환입</t>
    <phoneticPr fontId="65" type="noConversion"/>
  </si>
  <si>
    <t>WWT Sludge Pump Room 수중펌프 및 환풍시설</t>
  </si>
  <si>
    <t>#1,2,3 HRSG 상부 호이스트 정비 Platform</t>
  </si>
  <si>
    <t>#3 GT 저압모터 개선공사</t>
  </si>
  <si>
    <t>CTBD TMS</t>
  </si>
  <si>
    <t>열수송관-지제세교</t>
  </si>
  <si>
    <t>'21.11_원격검침 모뎀(유량/열량계)</t>
  </si>
  <si>
    <t>내역</t>
  </si>
  <si>
    <t>당기 손상(환입)인식액</t>
    <phoneticPr fontId="75" type="noConversion"/>
  </si>
  <si>
    <t>손상차손환입반영(2021.12.31)</t>
    <phoneticPr fontId="75" type="noConversion"/>
  </si>
  <si>
    <t>P0112</t>
  </si>
  <si>
    <t>P0113</t>
  </si>
  <si>
    <t>10월 원금상환</t>
  </si>
  <si>
    <t>11월 원금상환</t>
  </si>
  <si>
    <t>12월 원금상환</t>
  </si>
  <si>
    <t>시설대출(에특)</t>
    <phoneticPr fontId="75" type="noConversion"/>
  </si>
  <si>
    <t>부채비율</t>
  </si>
  <si>
    <t>21년</t>
  </si>
  <si>
    <t>당기순이익('21년)</t>
  </si>
  <si>
    <t xml:space="preserve">  무형자산 손상차손 환입</t>
    <phoneticPr fontId="75" type="noConversion"/>
  </si>
  <si>
    <t xml:space="preserve">  무형자산 손상차손 환입</t>
  </si>
  <si>
    <t>당기</t>
    <phoneticPr fontId="75" type="noConversion"/>
  </si>
  <si>
    <t>하나파워패키지(유)</t>
  </si>
  <si>
    <t>(1)</t>
    <phoneticPr fontId="75" type="noConversion"/>
  </si>
  <si>
    <t>(2)</t>
    <phoneticPr fontId="75" type="noConversion"/>
  </si>
  <si>
    <t>(3)</t>
    <phoneticPr fontId="75" type="noConversion"/>
  </si>
  <si>
    <t>(4)</t>
    <phoneticPr fontId="75" type="noConversion"/>
  </si>
  <si>
    <t>(5)</t>
    <phoneticPr fontId="75" type="noConversion"/>
  </si>
  <si>
    <t>(6)</t>
    <phoneticPr fontId="75" type="noConversion"/>
  </si>
  <si>
    <t>(7)</t>
    <phoneticPr fontId="75" type="noConversion"/>
  </si>
  <si>
    <t>(8)</t>
    <phoneticPr fontId="75" type="noConversion"/>
  </si>
  <si>
    <t>(9)</t>
    <phoneticPr fontId="75" type="noConversion"/>
  </si>
  <si>
    <t>(10)</t>
    <phoneticPr fontId="75" type="noConversion"/>
  </si>
  <si>
    <t>(11)</t>
    <phoneticPr fontId="75" type="noConversion"/>
  </si>
  <si>
    <t>(12)</t>
    <phoneticPr fontId="75" type="noConversion"/>
  </si>
  <si>
    <t>(2)</t>
    <phoneticPr fontId="75" type="noConversion"/>
  </si>
  <si>
    <t>(1)</t>
    <phoneticPr fontId="65" type="noConversion"/>
  </si>
  <si>
    <t>(2)</t>
    <phoneticPr fontId="75" type="noConversion"/>
  </si>
  <si>
    <t>(1)</t>
    <phoneticPr fontId="75" type="noConversion"/>
  </si>
  <si>
    <t>(2)</t>
    <phoneticPr fontId="75" type="noConversion"/>
  </si>
  <si>
    <t>1.</t>
    <phoneticPr fontId="65" type="noConversion"/>
  </si>
  <si>
    <t>(4)</t>
    <phoneticPr fontId="75" type="noConversion"/>
  </si>
  <si>
    <t>(5)</t>
    <phoneticPr fontId="75" type="noConversion"/>
  </si>
  <si>
    <t>(6)</t>
    <phoneticPr fontId="75" type="noConversion"/>
  </si>
  <si>
    <t>(8)</t>
    <phoneticPr fontId="75" type="noConversion"/>
  </si>
  <si>
    <t>(9)</t>
    <phoneticPr fontId="75" type="noConversion"/>
  </si>
  <si>
    <t>(10)</t>
    <phoneticPr fontId="75" type="noConversion"/>
  </si>
  <si>
    <t>(11)</t>
    <phoneticPr fontId="75" type="noConversion"/>
  </si>
  <si>
    <t>(1)</t>
    <phoneticPr fontId="75" type="noConversion"/>
  </si>
  <si>
    <t>2.</t>
    <phoneticPr fontId="65" type="noConversion"/>
  </si>
  <si>
    <t>3.</t>
    <phoneticPr fontId="75" type="noConversion"/>
  </si>
  <si>
    <t>1.</t>
    <phoneticPr fontId="75" type="noConversion"/>
  </si>
  <si>
    <t>4.</t>
    <phoneticPr fontId="65" type="noConversion"/>
  </si>
  <si>
    <t>5.</t>
    <phoneticPr fontId="65" type="noConversion"/>
  </si>
  <si>
    <t>6.</t>
    <phoneticPr fontId="65" type="noConversion"/>
  </si>
  <si>
    <t>6.</t>
    <phoneticPr fontId="65" type="noConversion"/>
  </si>
  <si>
    <t>4.</t>
    <phoneticPr fontId="65" type="noConversion"/>
  </si>
  <si>
    <t>상품권</t>
    <phoneticPr fontId="75" type="noConversion"/>
  </si>
  <si>
    <t>(11)</t>
  </si>
  <si>
    <t>(12)</t>
  </si>
  <si>
    <t>7-1.선급법인세 명세서</t>
    <phoneticPr fontId="73" type="noConversion"/>
  </si>
  <si>
    <t>7-2.선급부가세 명세서</t>
    <phoneticPr fontId="73" type="noConversion"/>
  </si>
  <si>
    <t xml:space="preserve">      열재고 평가충당금</t>
  </si>
  <si>
    <t>열재고 평가충당금</t>
    <phoneticPr fontId="75" type="noConversion"/>
  </si>
  <si>
    <t>열재고 평가충당금</t>
    <phoneticPr fontId="73" type="noConversion"/>
  </si>
  <si>
    <t>열재고 평가충당금</t>
  </si>
  <si>
    <t>10. 단기금융자산</t>
    <phoneticPr fontId="73" type="noConversion"/>
  </si>
  <si>
    <t>11. 현금및현금성자산 명세서</t>
    <phoneticPr fontId="73" type="noConversion"/>
  </si>
  <si>
    <t xml:space="preserve">  장기대여금의 감소</t>
  </si>
  <si>
    <t xml:space="preserve">  장기대여금의 감소</t>
    <phoneticPr fontId="75" type="noConversion"/>
  </si>
  <si>
    <t xml:space="preserve">  유무형자산의 처분</t>
    <phoneticPr fontId="84" type="noConversion"/>
  </si>
  <si>
    <t>  유무형자산의 처분</t>
    <phoneticPr fontId="75" type="noConversion"/>
  </si>
  <si>
    <t>농특세</t>
    <phoneticPr fontId="65" type="noConversion"/>
  </si>
  <si>
    <t>지방세</t>
    <phoneticPr fontId="65" type="noConversion"/>
  </si>
  <si>
    <t>-</t>
    <phoneticPr fontId="84" type="noConversion"/>
  </si>
  <si>
    <t>-</t>
    <phoneticPr fontId="84" type="noConversion"/>
  </si>
  <si>
    <t xml:space="preserve">   전기 :     27,917,062,489</t>
  </si>
  <si>
    <t>열수송관-소사벌 A-7BL</t>
  </si>
  <si>
    <t>열수송관-용죽 A1-2BL</t>
  </si>
  <si>
    <t>냉난방기(CCR 3층 집단에너지 사무실)</t>
  </si>
  <si>
    <t>그룹웨어 BizBox a</t>
  </si>
  <si>
    <t>전력</t>
  </si>
  <si>
    <t>P0114</t>
  </si>
  <si>
    <t>P0115</t>
  </si>
  <si>
    <t>P0116</t>
  </si>
  <si>
    <t>2022년</t>
    <phoneticPr fontId="75" type="noConversion"/>
  </si>
  <si>
    <t>발전소주변지역 지원금</t>
    <phoneticPr fontId="75" type="noConversion"/>
  </si>
  <si>
    <t>서울사무소 임대료 상승</t>
    <phoneticPr fontId="75" type="noConversion"/>
  </si>
  <si>
    <t>당분기 기초</t>
    <phoneticPr fontId="75" type="noConversion"/>
  </si>
  <si>
    <t>조정</t>
    <phoneticPr fontId="52" type="noConversion"/>
  </si>
  <si>
    <t xml:space="preserve">      REC(의무이행분)</t>
  </si>
  <si>
    <t>도시가스</t>
  </si>
  <si>
    <t xml:space="preserve"> '22년</t>
    <phoneticPr fontId="75" type="noConversion"/>
  </si>
  <si>
    <t>11000063</t>
  </si>
  <si>
    <t>영신,지제세교지구 열배관</t>
  </si>
  <si>
    <t>자본화-영신,지제세교지구 열배관</t>
  </si>
  <si>
    <t>'22.04_원격검침 모뎀(유량/열량계)</t>
  </si>
  <si>
    <t>물리보안 CCTV 설치 (9unit)</t>
  </si>
  <si>
    <t>'22.06_원격검침 모뎀(유량/열량계)</t>
  </si>
  <si>
    <t>두산에너빌리티(주)</t>
  </si>
  <si>
    <t>T/L, LED AIRCRAFT WARNING LIGHT, LOW LIGHTING, B TYPE, COLOR: 부광등, 32CD, LB-1601, 서광, FOR 4번 철탑용</t>
  </si>
  <si>
    <t>V/V, HRH Isolation MOV, STEM for 600LB MOV-2021, 24", D110mm, 600LB, A479-431 Q.T + NITRIDED, 금강산업, 금강산업</t>
  </si>
  <si>
    <t>V/V, HRH Isolation MOV, SEAL RING &amp; PACKING for MOV-2021, 24", 600LB, 금강산업, 금강산업</t>
  </si>
  <si>
    <t>RWS, 공업용수 방향 표시침-직선</t>
  </si>
  <si>
    <t xml:space="preserve">RWS, 공업용수 GRP 배관 접합치구 </t>
  </si>
  <si>
    <t>C/T, PANEL, SURGE PROTECTIVE DEVICE, PS2-40, 320V, 40kA, 20kA, 1.5kV, 프라임솔루션, 프라임솔루션</t>
  </si>
  <si>
    <t>TRAP, Aux. Steam line, TD20F, 300-3/4", ANSI 300 C22 8A, 40bar, 400°C, 한국스파이렉스사코</t>
  </si>
  <si>
    <t>ANALYZER, WT, ORP SENSOR, K9142TK, 등광계전, YOKOGAWA</t>
  </si>
  <si>
    <t>ANALYZER, WT, ORP &amp; PH SENSOR, K9142TH, 등광계전, YOKOGAWA</t>
  </si>
  <si>
    <t>AIR CON, 전자접촉기(MC-32A / MAGNETIC CONTACTOR), 2a2b, STG Exciter Room 에어컨 실외기 콤프레샤 및 쿨링팬 기동용, JW테크, LS산전</t>
  </si>
  <si>
    <t>AIR CON, 실외기 콤프레샤 기동용, CONDENSER(에어컨용), 저압진상콘덴서, QMM-2050S, 220V, 1Ø, 4.1A, 60HZ, JW테크, 삼화콘덴서공업</t>
  </si>
  <si>
    <t>MOTOR, DEMI WATER TRANSFER PUMP MOTOR, 6313ZC3, 6211ZC3, 37KW, 4P, 460V, 이엠이엔지</t>
  </si>
  <si>
    <t>PRESSURE GAUGE-BOURDON TUBE, 0 - 400 BAR, 1/2"NPT, WIKA, HPU PG</t>
  </si>
  <si>
    <t>PRESSURE GAUGE-BOURDON TUBE, 0 - 250 BAR, 1/2"NPT, WIKA, HPU PG</t>
  </si>
  <si>
    <t>HPU, HPU-IP/LP, IP HVP, N2 ACCUMULATOR, SB330-20A1/112-330A(HYDAC), 지은시스템</t>
  </si>
  <si>
    <t>HPU, HPU-HP, N2 ACCUMULATOR, SB330-32A1/112-330A(HYDAC), 지은시스템</t>
  </si>
  <si>
    <t>HVP, IP HVP, N2 ACCUMULATOR, SB330-50A1/112-330A(HYDAC), 지은시스템</t>
  </si>
  <si>
    <t>HPU, PANEL, AUX. CONTACT, TeSys-034353, GVAD0110, 엘맥산업, Schneider</t>
  </si>
  <si>
    <t>HPU, PANEL, CIRCUIT BREAKER, TeSys-034319, GV2 ME20, 13-18A, 3P, AC440V, 18A, 엘맥산업, Schneider</t>
  </si>
  <si>
    <t>RWS, 유리섬유복합관, D600*2M, 한국화이바</t>
  </si>
  <si>
    <t>RWS, 유리섬유복합관, D600*1M, 한국화이바</t>
  </si>
  <si>
    <t>RWS, 유리섬유복합관, D200*2M, 한국화이바</t>
  </si>
  <si>
    <t>RWS, 유리섬유복합관, D200*1M, 한국화이바</t>
  </si>
  <si>
    <t>RWS, 유리섬유곡관, D600*11.25', 한국화이바</t>
  </si>
  <si>
    <t>RWS, 유리섬유곡관, D600*22.5', 한국화이바</t>
  </si>
  <si>
    <t>TRANSFORMER, 발전소 전기실, 변압기 온도조절기 SENSOR (P-100옴), 5M, ㈜디케이</t>
  </si>
  <si>
    <t>TRANSFORMER, 발전소(CCR 2층) 전기실, 변압기 온도조절기 SENSOR (P-100옴), 5,6,7M, ㈜디케이</t>
  </si>
  <si>
    <t>S/T, HP CV &amp; HRH IV, 근접 LIMIT SWITCH (GO SWITCH), 7G-23568-A3, 해동개발, TOPWORX</t>
  </si>
  <si>
    <t>S/T, HP CV &amp; HRH IV, MAGNETIC (GO SWITCH), AMS4, 해동개발, TOPWORX</t>
  </si>
  <si>
    <t>TRANSFORMER, 발전소 전기실, 변압기 온도조절기(KN-701) Temp. controller, INPUT PT100옴, JW테크, 뉴론(Neuron)테크</t>
  </si>
  <si>
    <t>MOV, HRH DRAIN VALVE, PACKING, 36x50-42.8, 케이피씨, MOV-1023,2023,3023,0024,0027,1024,2024,3024,3025</t>
  </si>
  <si>
    <t>MOV, HRH DRAIN VALVE, DELTA RING GASKET, 58x62.39x64-10, 케이피씨, MOV-1023,2023,3023,0024,0027,1024,2024,3024,3025</t>
  </si>
  <si>
    <t>MOV, HRH DRAIN VALVE, DELTA RING GASKET, 102x107.05x110-15, 케이피씨, MOV-1023,2023,3023,0024,0027,1024,2024,3024,3025</t>
  </si>
  <si>
    <t>HPU, BALL VALVE, PKH-DN6-112A, 지은시스템, MHA</t>
  </si>
  <si>
    <t>AIR CON, PRESSURE SWITCH (저압스위치), SNS-C106, 경기플랜트, SAGINOMIYA</t>
  </si>
  <si>
    <t>AIR CON, PRESSURE SWITCH (고압스위치), SNS-C130, 경기플랜트, SAGINOMIYA</t>
  </si>
  <si>
    <t>AIR CON, 온도콘트롤러 &amp; SENSOR (REFRIGERATING MACHINE PRECISION CONTROL), SI-COOL8-CH-S2, 경기플랜트, SEUNGIL ELECTRONICS</t>
  </si>
  <si>
    <t>누전차단기(EARTH LEAKAGE CIRCUIT BREAKER), EBS52FB, 32GRHD 30A 30mA, 정격차단전류2.5kA, AC110/220V, JW테크, LS</t>
  </si>
  <si>
    <t>G/T, G/T, CO2 FIRE FIGHTING SYS, PEECC룸 MCC POWER용, FUSE, TR5R-FUSE, 5A, 250V, 한국자재산업, MERSEN</t>
  </si>
  <si>
    <t>S/W, SELECT SWITCH, YSAR2-211L, AC250V/6A, YONG SUNG</t>
  </si>
  <si>
    <t>S/W, 3단 SELECT SWITCH, SHPR-25S-3, 1a1b, 5A, AC250V, AC250V/6A, 한국자재산업, SUNGHO</t>
  </si>
  <si>
    <t>S/W, 플로트스위치(FLOATLESS SWITCH), YSFS-C22-M5, 1a1b, 5A, AC250V, AC250V/6A, 한국자재산업, YONGSUNG</t>
  </si>
  <si>
    <t>HPU, PUMP &amp; MOTOR, JAW COUPLING, CR2035A, 지은시스템</t>
  </si>
  <si>
    <t>TRANSMITTER, 부속-LCD DISPLAY, 03031-0199-0001 (03031-0193-0103 단종 대체), 해동개발, ROSEMOUNT</t>
  </si>
  <si>
    <t>TRANSMITTER, 부속-BOARD, 02021-0020-2110 (02051-9001-0002 단종 대체), 해동개발, ROSEMOUNT</t>
  </si>
  <si>
    <t>AUX BOILER, FUEL GAS FLEXIBLE HOSE, 10K, 1/2*1/2, JW테크</t>
  </si>
  <si>
    <t>피케이에스씨에스, Graphite, Packing, 2500#12''</t>
  </si>
  <si>
    <t>HRSG, TUBE, SA213-T11(2.7T), 사용처 RH-IP1, 엠에스엠</t>
  </si>
  <si>
    <t>HRSG, TUBE, SA213-T11(3.8T), 사용처 SH-HP1, 엠에스엠</t>
  </si>
  <si>
    <t>JW테크, 정비용자재, Level Switch HR30V-3F(hitrol)</t>
  </si>
  <si>
    <t>KPC, Ball Valve, 2″-800# Bare Stem</t>
  </si>
  <si>
    <t>유성, GP Balance seal 제작 203.2*228.6*16.5t</t>
  </si>
  <si>
    <t>네오트라이, HPU모터, 1LE1041-1BB22-2FA4-Z</t>
  </si>
  <si>
    <t>금화ENG, MOV 정비자재, Relay Board, Ac02.1</t>
  </si>
  <si>
    <t>한국자재산업, Power Supply, Pro-Max, N1692, 24W, 24V, 10A</t>
  </si>
  <si>
    <t>성도밸브, Butterfly valve, 150# 500A</t>
  </si>
  <si>
    <t>한국자재산업, 진공청소기 KV-103</t>
  </si>
  <si>
    <t>금화이엔지, MOV용 기어박스, SB-V3M</t>
  </si>
  <si>
    <t>아이맥인더스트리, Sense Tube 2914-40F P/N 9465-12791</t>
  </si>
  <si>
    <t>경기플랜트, 에어컨(480V)</t>
  </si>
  <si>
    <t>유성, 세라티드 가스켓, 571*4t*0.5t 그라파이트 재질</t>
  </si>
  <si>
    <t>CCI, Valve OVHL, Seat Gasket 61104983AE</t>
  </si>
  <si>
    <t>CCI, Valve OVHL, Bonnet Gasket 61106313AE</t>
  </si>
  <si>
    <t>CCI, Valve OVHL, Bonnet gasket 61128413AE</t>
  </si>
  <si>
    <t>CCI, Valve OVHL, Plug Complete 524102019</t>
  </si>
  <si>
    <t>CCI, Valve OVHL, Seal 000003158911</t>
  </si>
  <si>
    <t>CCI, Valve OVHL, Plug Complete S2371391</t>
  </si>
  <si>
    <t>CCI, Valve OVHL, Disk stack 528704035</t>
  </si>
  <si>
    <t>CCI, Valve OVHL, Disk Stack 528703005</t>
  </si>
  <si>
    <t>CCI, Valve OVHL, Plug complete LLPS-Plug Assy0300#</t>
  </si>
  <si>
    <t>CCI, Valve OVHL, Seat 834C53882EAG</t>
  </si>
  <si>
    <t>현대중공업, Spare Parts, Casing Ring(1ST Stage) 1101</t>
  </si>
  <si>
    <t>현대중공업, Spare Parts, Casing Ring(Series Stage) 1104</t>
  </si>
  <si>
    <t>현대중공업, Spare Parts, Inter Bush(1ST stage) 1105</t>
  </si>
  <si>
    <t>현대중공업, Spare Parts, Inter Bush(Series Stage) 1107</t>
  </si>
  <si>
    <t>현대중공업, Spare Parts, Inter Sleeve(1ST,NDE) 1251</t>
  </si>
  <si>
    <t>현대중공업, Spare Parts, Inter Sleeve(3,5,7,9th) 1252</t>
  </si>
  <si>
    <t>현대중공업, Spare Parts, Inter Sleeve(4,6,8,10th) 1253</t>
  </si>
  <si>
    <t>현대중공업, Spare Parts, Inter Sleeve(1ST,DE) 1250</t>
  </si>
  <si>
    <t>현대중공업, Spare Parts, Balance Drum 1261</t>
  </si>
  <si>
    <t>현대중공업, Spare Parts, Balance Seat 1263</t>
  </si>
  <si>
    <t>현대중공업, Spare Parts, Balance Bush 1262</t>
  </si>
  <si>
    <t>현대중공업, Spare Parts, Sleeve bearing 1450</t>
  </si>
  <si>
    <t>한국자재산업주식회사, 전자접촉기 LS산전/MC-12b</t>
  </si>
  <si>
    <t>한국자재산업주식회사, 전자접촉기 LS산전/MC-22b</t>
  </si>
  <si>
    <t>네오트라이,저항기(ressitor)</t>
  </si>
  <si>
    <t>네오트라이, Oil Conditioner Motor</t>
  </si>
  <si>
    <t>한국자재산업주식회사, 배선용 차단기 LS산전/ABS32C/10A/2P</t>
  </si>
  <si>
    <t>한국자재산업주식회사, Limit Switch 용성전기/YSR 1215 GW-B</t>
  </si>
  <si>
    <t>한국자재산업주식회사, 온도조절기 Hanyoung/레버향/250V/10A</t>
  </si>
  <si>
    <t>한국자재산업주식회사, 온도조절기 HIVERO/SHTC-90</t>
  </si>
  <si>
    <t>한국자재산업주식회사, 스페이스 히터 ACDC 110V/60W</t>
  </si>
  <si>
    <t>ABB코리아, ST Lube &amp; Seal Oil Pump Motor</t>
  </si>
  <si>
    <t>네오트라이, MOV부속자재, Interface Board, Z009.636A/02</t>
  </si>
  <si>
    <t>네오트라이, MOV부속자재, Logic Board, Z013.718C/01</t>
  </si>
  <si>
    <t>네오트라이, MOV부속자재, Power Supply Board, Z014.235C/45</t>
  </si>
  <si>
    <t>네오트라이, MOV부속자재, Local Controls Board, Z014.811A/01</t>
  </si>
  <si>
    <t>이도, CEMS정비용, 유량계, VFA-23-SSV</t>
  </si>
  <si>
    <t>이도, CEMS정비용, 게이지, GZ46E-K-01</t>
  </si>
  <si>
    <t>IPH, ST유압밸브필터, Seal Kit H9020SKZ</t>
  </si>
  <si>
    <t>유콘텍, I&amp;C 자재, Thermocouple, R122, A6310, 316SS)</t>
  </si>
  <si>
    <t>BBH, Filter Element, HP050-1-A10</t>
  </si>
  <si>
    <t>JW테크, 전기파트, 마그네트 S/W, DC125V, 2a2b, MR-4</t>
  </si>
  <si>
    <t>금화이엔지, Mov Main PCB&amp;TR Mounted, Mod 6D Main PCB &amp; Transformer Mounted 480VAC/24VDC</t>
  </si>
  <si>
    <t>지은시스템, HP HPU Pump, GHP2 D-9</t>
  </si>
  <si>
    <t>정엔지니어링, TCV-0043, 부속자재 set, V/V, TCV-0043용, PLUG COMPLETE, 2A000004611, 410+HT, 정엔지니어링, CCI</t>
  </si>
  <si>
    <t>정엔지니어링, TCV-0043, 부속자재 set, V/V, TCV-0043용, SEAT RING, 43160312, 410+HT, 정엔지니어링, CCI</t>
  </si>
  <si>
    <t>유콘텍, Positioner, VE700-T1</t>
  </si>
  <si>
    <t>해동개발, Pressure Transmitter, 2051TG1A2B21E1M5D4Q4</t>
  </si>
  <si>
    <t>금화이엔지, Vaccum Breaker Actuator Board, Relay Board OB</t>
  </si>
  <si>
    <t>금화이엔지, Vaccum Breaker Actuator Board, Encodr</t>
  </si>
  <si>
    <t>금화이엔지, Vaccum Breaker Actuator Board, MX Type Main Board</t>
  </si>
  <si>
    <t>금화이엔지, Vaccum Breaker Actuator Board, Power Board, Chassis Assy</t>
  </si>
  <si>
    <t>정엔지니어링, XV-X121, balance seal, 6130651AH</t>
  </si>
  <si>
    <t>금화이엔지, 전기파트정비용, Reversing Starter, LP2K12</t>
  </si>
  <si>
    <t>동광계전, Pressure Transmitter, EJA430E-JHS4G-817EB/PF22/D3</t>
  </si>
  <si>
    <t>HB테크, SCR Expansion Joint, 80A x 190L</t>
  </si>
  <si>
    <t>HB테크, SCR Expansion Joint, 80A x 200L</t>
  </si>
  <si>
    <t>유콘텍, I&amp;C 정비용, Relay, SZR-MY4-N1(DC24V)</t>
  </si>
  <si>
    <t>유콘텍, I&amp;C 정비용, Relay, SZR-MY4-N1(AC200/220V)</t>
  </si>
  <si>
    <t>유콘텍, Air Comp용, Air Regulator, AFR320-103/8″</t>
  </si>
  <si>
    <t>JW테크, BFP용 스트레이너, 14″*650L (신규)</t>
  </si>
  <si>
    <t>JW테크, BFP용 스트레이너, 14″*650L (구품수리)</t>
  </si>
  <si>
    <t>APL시스템, Stack 항공장애등, 저광도, 32cd x 2</t>
  </si>
  <si>
    <t>네오트라이, C/T Coupling, Flex Element, Item No.2 650-200917-065</t>
  </si>
  <si>
    <t>금화이엔지, MOV Actuator 부품, 세그먼트기어, SA14.2-162-F10</t>
  </si>
  <si>
    <t>금화이엔지, MOV Actuator 부품, 세그먼트기어, SA07.2-10.2-F10</t>
  </si>
  <si>
    <t>아이맥인더스트리, IP PRV, 2914-40F-2-CC-TD-E-RF-SS-SR HH/39PV37-3-CC-E-SS-63-LF</t>
  </si>
  <si>
    <t>삼신TS, 밸브정비용자재, Y-Globe Valve, 1500# A105 SW 20A</t>
  </si>
  <si>
    <t>삼신TS, 밸브정비용자재, Globe Valve, 600# A105 SW 50A</t>
  </si>
  <si>
    <t>지티씨서울, Air Compressor Cylinder</t>
  </si>
  <si>
    <t>진우상공, GT LO line_Sight flow indicator, SFI-360-MP-F1-DWYER</t>
  </si>
  <si>
    <t>배스텍이앤씨, 대기TMS자재, Sample Pump</t>
  </si>
  <si>
    <t>배스텍이앤씨, 대기TMS자재, Sample Pump Diaphram</t>
  </si>
  <si>
    <t>배스텍이앤씨, 대기TMS자재, Power Supply</t>
  </si>
  <si>
    <t>청우하이드로, Demi water make up pump OVHL, Mechanical seal, M35-E25-W</t>
  </si>
  <si>
    <t>청우하이드로, Demi water make up pump OVHL, V-ring, Item.2 NBR</t>
  </si>
  <si>
    <t>오토마, Automa Actuator cylinder, Double acting cylinder, AD80-150BF(150#)-L/S</t>
  </si>
  <si>
    <t>경기플랜트, DH동 1층 MCC항온항습기 실외기 팬모터, Motor, 0.4kw 8P 460v</t>
  </si>
  <si>
    <t>JW테크, 기계,전기파트 BOP설비, 기계파트, Gland packing, GFO 1/2″*3M</t>
  </si>
  <si>
    <t>JW테크, 기계,전기파트 BOP설비, 기계파트, Gland packing, GFO 3/8″*3M</t>
  </si>
  <si>
    <t>JW테크, 기계,전기파트 BOP설비, 전기파트, Select Switch, CH10 A178-600 FT6/G251</t>
  </si>
  <si>
    <t>아이맥인더스트리, HRSG IP PRV</t>
  </si>
  <si>
    <t>일맥산업, HPU Fan cooler unit용 차단기 자재, 차단기, GV2ME10, 4~6.3A</t>
  </si>
  <si>
    <t>지은시스템, HP HPU 부속품, 44.Flow Control Valve, BC2-0.8, HAWE</t>
  </si>
  <si>
    <t>지은시스템, HP HPU 부속품, 45.Flow Control Valve, BC2-0.8, HAWE</t>
  </si>
  <si>
    <t>지은시스템, HP HPU 부속품, 46.Pressure Relief Valve, CMV2C-315, HAWE</t>
  </si>
  <si>
    <t>지은시스템, HP HPU 부속품, 65.c Pressure Relief Valve, MVP6C, HAWE</t>
  </si>
  <si>
    <t>지은시스템, HP HPU 부속품, 65a.Pressure Reducing Valve, PBHB-LAN, SUN</t>
  </si>
  <si>
    <t>에프아이셀, Fisher_Pressure regulator, 67DFR, 1/2″NPT, Spring range:0-125psi</t>
  </si>
  <si>
    <t>한국씰마스타, M/SEAL, PUMP, SHIN SHIN, MECHANICAL SEAL, K10011, S1A25MM-CCP--VV, Ø25, SIC, KSM, PP-563A/B</t>
  </si>
  <si>
    <t>효성굿스프링스, CCWP OVHL, Shaft sleeve, DWG.Item no.504</t>
  </si>
  <si>
    <t>효성굿스프링스, CCWP OVHL, Casing ring, DWG. Item no.502</t>
  </si>
  <si>
    <t>하이트롤에스씨, Steam drain 용 Level switch, HM-90H-1F, AC250V, 1A/DC125V, 0.4A</t>
  </si>
  <si>
    <t>유콘텍, Air comp용, Solenoid Valve, SMC</t>
  </si>
  <si>
    <t>경기플랜트, Exciter RM, 에어컨 응축기, 팬 모터, 3상 460V 600mm</t>
  </si>
  <si>
    <t>경기플랜트, Exciter RM, 에어컨 응축기, 팬가드 &amp; 날개</t>
  </si>
  <si>
    <t>테라하이테크, 대기TMS 정비용, IWAKI Magnet pump, APN-085VX1-E4</t>
  </si>
  <si>
    <t>테라하이테크, 대기TMS 정비용, IWAKI Magnet pump Diaphragm</t>
  </si>
  <si>
    <t>신신기계, DH CHP 회수펌프, Wearing Set, DWG.Item no.503</t>
  </si>
  <si>
    <t>신신기계, DH CHP 회수펌프, Sleeve  Set, DWG.Item no.524</t>
  </si>
  <si>
    <t>신신기계, DH 저부하용 펌프, Sleeve Set, DWG.Item no.524</t>
  </si>
  <si>
    <t>ATCompany, Hydro pneu. Tank용, Air filter, RF-1500</t>
  </si>
  <si>
    <t>케이에프엔지에스, IPB Pressurization, Regulator, R622-DFF</t>
  </si>
  <si>
    <t>해동개발, Rosemount diff. press transmitter, 2051CD2A22A1AE1M5D4C1Q4</t>
  </si>
  <si>
    <t>pH Sensor(3900VP-01-10)</t>
  </si>
  <si>
    <t>CTM T/C cable</t>
  </si>
  <si>
    <t>BUSHING, IMP CLG</t>
  </si>
  <si>
    <t>NUT JAM</t>
  </si>
  <si>
    <t>LK WASHER, SPRING</t>
  </si>
  <si>
    <t>MOUNTING, IMP CLG</t>
  </si>
  <si>
    <t>고현중전기, 보조보일러 FD Fan Motor, IE 132KW 4P 460V</t>
  </si>
  <si>
    <t>현대기전, 수질분석기 SWAS AW600 Silica analyzer, Annual spare kit, AW601155</t>
  </si>
  <si>
    <t>동양, PLB Fan, Actuator</t>
  </si>
  <si>
    <t>KHT엔지니어링, Micron tee filter, FTH-4T-150, 1/4″OD</t>
  </si>
  <si>
    <t>대한컨트롤, HRSG SCR Butterfly Valve, 수리후 재입고</t>
  </si>
  <si>
    <t>대한컨트롤, HRSG SCR Butterfly Valve, 신품</t>
  </si>
  <si>
    <t>GE, GT Bearing Vibration, proximitor sensor, 3300XL 330180-51-05</t>
  </si>
  <si>
    <t>한국자재산업, 전자접촉기, MC-128 1A1B DC24V 60Hz</t>
  </si>
  <si>
    <t>한국자재산업, Air Compressor Check Valve Modify 자재, TEE &amp; CAP</t>
  </si>
  <si>
    <t>만쿠무역, ST 주요 Bolt, Nut &amp; Gasket</t>
  </si>
  <si>
    <t>테라하이테크, CEMS, Power Supply</t>
  </si>
  <si>
    <t>테라하이테크, CEMS, ORP Electrode Assembly, P/N K9142TT</t>
  </si>
  <si>
    <t>네오트라이, GT Hydraulic Pump(88HQ) Module용 Manifold, Relief valve, VR22-1</t>
  </si>
  <si>
    <t>네오트라이, GT Hydraulic Pump(88HQ) Module용 Manifold, Preesure regulating valve, VPR4-4</t>
  </si>
  <si>
    <t>현대일렉트릭앤에너지시스템, ST Main COP Motor, HRQ3-409-46Y</t>
  </si>
  <si>
    <t>청우하이드로, Blowdown Sump Pump Impeller, Part No.2 / Material : SSC13</t>
  </si>
  <si>
    <t>케이아이테크, Control Valve, YT-3400LSC, Linear Type/Single Acting/Explosion</t>
  </si>
  <si>
    <t>고현중전기, DH Boosting Pump Motor, IE3 150kw 2P 460V 현대일렉트릭</t>
  </si>
  <si>
    <t>와이즈이엔씨, GT Water Washing Line 계기자재, Union, Model:A010</t>
  </si>
  <si>
    <t>만쿠무역, IBH Control Valve, Positioner, NT3002142SN1WOO</t>
  </si>
  <si>
    <t>파카솔루션, PLB LPG System자재, Filter Regulator, P31EA22EMMBNGP</t>
  </si>
  <si>
    <t>두온시스템, DH Accumulator, Diff. Level Transmitter, APT3500-D5M11K01SX-M1BCBF</t>
  </si>
  <si>
    <t>두온시스템, DH Accumulator, Diff. Pressure Transmitter, APT3500-D4M11K01SX-M1BCBF</t>
  </si>
  <si>
    <t>두온시스템, DH Accumulator, Pressure Transmitter, APT3200-G4M11K01SX-M1BA</t>
  </si>
  <si>
    <t>두온시스템, DH Accumulator, Pressure Transmitter, APT3200-G5M11K01SX-M1BA</t>
  </si>
  <si>
    <t>와이즈이엔씨, Ammonia Supply Pump, Damper, 1/2″ NPT * 1/2″ NPT 316SS</t>
  </si>
  <si>
    <t>성도밸브, DH Line Valve, MOV-0803,0804 Packing, 14″ #150</t>
  </si>
  <si>
    <t>낙트랩코리아, SCR 수처리 Weidmuller Power supply, Pro eco 480W 24V 20A</t>
  </si>
  <si>
    <t>오토밸브, SCR Korcon Solenoid valve, Korcon VPA512-D2-EXPC</t>
  </si>
  <si>
    <t>오토밸브, SCR Korcon Solenoid valve, Korcon VPA312-D2-EXPC</t>
  </si>
  <si>
    <t>네오트라이,  DH Accumulator, Radar Level Transmitter, OPT1WAVE-7400C</t>
  </si>
  <si>
    <t>파카솔루션, Aux Boiler Parker Solenoid valve, Parker 495905C2</t>
  </si>
  <si>
    <t>네오트라이,  ST Lube Oil Conditioner Filter, Filter element, Hilliard HC645-01-C</t>
  </si>
  <si>
    <t>네오트라이,  ST Lube Oil Conditioner Filter, Filter element, Hilliard HS611-200-CSP</t>
  </si>
  <si>
    <t>케이엠케이인스트루먼트, Aux. Boiler TDK-Lambda Power supply, TDK-Lambda DLP100-24-1</t>
  </si>
  <si>
    <t>동양씨엔티, DH설비 DCS(Control System), A115-HPC800 Controller kit, HPC800K01</t>
  </si>
  <si>
    <t>동양씨엔티, DH설비 DCS(Control System), B105-PN800 Plant Network Interface Kit, PNI800K01</t>
  </si>
  <si>
    <t>동양씨엔티, DH설비 DCS(Control System), C103-AO Module, AO01</t>
  </si>
  <si>
    <t>동양씨엔티, DH설비 DCS(Control System), 24VDC Individual Channel Isolated, DI03</t>
  </si>
  <si>
    <t>동양씨엔티, DH설비 DCS(Control System), 250mA@24 48VDC Individual Channels Isolated, DO01</t>
  </si>
  <si>
    <t>동양씨엔티, DH설비 DCS(Control System), C120-AI module, AI04</t>
  </si>
  <si>
    <t>동양씨엔티, DH설비 DCS(Control System), Processor unit 24MHz and 16Mb package, PM856</t>
  </si>
  <si>
    <t>동양씨엔티, DH설비 DCS(Control System), Dual RS232-C interface Package, CI853K01</t>
  </si>
  <si>
    <t>동양씨엔티, DH설비 DCS(Control System), Analog Output 8ch, AO810V2</t>
  </si>
  <si>
    <t>동양씨엔티, DH설비 DCS(Control System), Power supply 3A, SD8321</t>
  </si>
  <si>
    <t>동양씨엔티, DH설비 DCS(Control System), Power supply 5A, SD832</t>
  </si>
  <si>
    <t>동양씨엔티, DH설비 DCS(Control System), Power supply 10A, SD833</t>
  </si>
  <si>
    <t>동양씨엔티, DH설비 DCS(Control System), Power supply 20A, SD834</t>
  </si>
  <si>
    <t>오토밸브, PLB LPG &amp; Aux.Boiler, Solenoid valve, KANEKO MOOU-8-AE12PU</t>
  </si>
  <si>
    <t>오토밸브, PLB LPG &amp; Aux.Boiler, Solenoid valve, KANEKO MOOU-8-DE12PU</t>
  </si>
  <si>
    <t>성원테크, Aux. Boiler TCV-0368, HRSG CV &amp; SOV, Diaphragm(Cont.valve), PN1C0011767-MSDIII-290RA</t>
  </si>
  <si>
    <t>성원테크, Aux. Boiler TCV-0368, HRSG CV &amp; SOV, Diaphragm(Shut off valve), PN1C0011765-Soft MSDIII-250RA</t>
  </si>
  <si>
    <t>동서파이프,  수처리 R0 Unit Valve(Butterfly) Passing 자재, Butterfly valve, Lever type 65A 2-1/2″</t>
  </si>
  <si>
    <t>유성기술, Glove Valve, 2″ #600 SA105</t>
  </si>
  <si>
    <t>보쉬렉스코리아, ST RSV-1 Solenoid Valve, 4WE 6 D6X/E110N9DL1/V</t>
  </si>
  <si>
    <t>태우, CVP Solenoid valve, CKD ADK11-20N-D3I-DC24V</t>
  </si>
  <si>
    <t>만쿠무역, DH Return &amp; ACC Pump Dual Filter, PI 4111 PS25</t>
  </si>
  <si>
    <t>부성냉열, GT Co2 Tank Compressor 자재, Copeland EVA1-0200-TAD</t>
  </si>
  <si>
    <t>흥국공업, Aux.Boiler 자재, Flame rod cable, DFL용 2M</t>
  </si>
  <si>
    <t>흥국공업, Aux.Boiler 자재, Multi flame, HK-1000T</t>
  </si>
  <si>
    <t>한국스파이렉스사코,  Aux. Boiler filter regulator, MPC2AM auto drain 1/4″ 0.7-9BAR</t>
  </si>
  <si>
    <t>미래산업, SCR PLB Regulator 자재,  Regulator, IR3020-N04BG-A</t>
  </si>
  <si>
    <t>미래산업, SCR PLB Regulator 자재,  에어필터, AF50-10-A</t>
  </si>
  <si>
    <t>미래산업, SCR PLB Regulator 자재,  Regulator, AR50-10-B</t>
  </si>
  <si>
    <t>미래산업, SCR PLB Regulator 자재,  Regulator, AW20-02BG-A</t>
  </si>
  <si>
    <t>미래산업, SCR PLB Regulator 자재,  Regulator, AW40-04BG-A</t>
  </si>
  <si>
    <t>터보파워텍, ST PACKING RING</t>
  </si>
  <si>
    <t>터보파워텍, ST SPILL STRIP</t>
  </si>
  <si>
    <t>그린젠, ST Gland Seal Steam Electric Superheater 자재, SCR Assembly, MXPCIII-41211L0F050</t>
  </si>
  <si>
    <t>그린젠, ST Gland Seal Steam Electric Superheater 자재, SCR Control Board, 0135-28094</t>
  </si>
  <si>
    <t>그린젠, ST Gland Seal Steam Electric Superheater 자재, SCR Fuse, 0024-07633</t>
  </si>
  <si>
    <t>하이트롤에스씨, CCT, Level Switch, HR-30V-4F</t>
  </si>
  <si>
    <t>동우이엔씨, Power supply board</t>
  </si>
  <si>
    <t>케이제이다이나텍, Display board, HB0213G01</t>
  </si>
  <si>
    <t>만쿠무역, Power supply, 2866776 Quint-PS 1AC 24DC 20</t>
  </si>
  <si>
    <t>중부인터내셔널, HPU HAWE PCV, LV20PC 240BAR</t>
  </si>
  <si>
    <t>더원시스템, PLB LPG Tank LEVEL Transmitter, FMP51-ICACCDLAA4ASJ+AM 4700mm, NPT1/2″</t>
  </si>
  <si>
    <t>만쿠무역, Power supply, 2938879 Quint-PS-100-240AC 24DC 40</t>
  </si>
  <si>
    <t>GE, ST/MI Consumable 자재, Gasket Spiral Wound, N5605P02515G2</t>
  </si>
  <si>
    <t>GE, ST/MI Consumable 자재, Gasket Spiral Wound, N5605P02006G1</t>
  </si>
  <si>
    <t>GE, ST/MI Consumable 자재, Tooth, U316D012T0003</t>
  </si>
  <si>
    <t>GE, ST/MI Consumable 자재, Tooth Material, U8108D1700H04</t>
  </si>
  <si>
    <t>GE, ST/MI Consumable 자재, Plate Lock 42 L04, 03666789P0015</t>
  </si>
  <si>
    <t>GE, ST/MI Consumable 자재, Plate Lock 42 L04, 03666789P0014</t>
  </si>
  <si>
    <t>GE, ST/MI Consumable 자재, Oil Deflector, 124E4388G0001</t>
  </si>
  <si>
    <t>GE, ST/MI Consumable 자재, Tooth Material, U8108D1875H14</t>
  </si>
  <si>
    <t>GE, ST/MI Consumable 자재, Tooth Material, U8108D2975H04</t>
  </si>
  <si>
    <t>GE, ST/MI Consumable 자재, Oil Deflector, 108E7579G0001</t>
  </si>
  <si>
    <t>GE, ST/MI Consumable 자재, Gasket, U336W034D0156</t>
  </si>
  <si>
    <t>GE, ST/MI Consumable 자재, Gasket, Spiral Wound, N5606P01215G22</t>
  </si>
  <si>
    <t>GE, ST/MI Consumable 자재, Gasket, 316B4525P0001</t>
  </si>
  <si>
    <t>GE, ST/MI Consumable 자재, Gasket, 141B9156P0004</t>
  </si>
  <si>
    <t>GE, ST/MI Consumable 자재, Curved 1 1/4 BLT LCK PLT, 107A827P0021</t>
  </si>
  <si>
    <t>GE, ST/MI Consumable 자재, Plate Lock 42 L04, 107A8327P0052</t>
  </si>
  <si>
    <t>GE, ST/MI Consumable 자재, Plate Lock, 0247A390P0008</t>
  </si>
  <si>
    <t>GE, ST/MI Consumable 자재, Plate Lock, 0247A390P0011</t>
  </si>
  <si>
    <t>GE, ST/MI Consumable 자재, Plate Lock 42 L04, 107A8327P0050</t>
  </si>
  <si>
    <t>GE, ST/MI Consumable 자재, Key, 182A2965P0001</t>
  </si>
  <si>
    <t>GE, ST/MI Consumable 자재, Steam Seal Ring, 213B7516P0001</t>
  </si>
  <si>
    <t>GE, ST/MI Consumable 자재, Gasket Spiral Wound Nonasbestos, 341A2967P0109</t>
  </si>
  <si>
    <t>GE, ST/MI Consumable 자재, Valve SV 7.50, 208D3804P0001</t>
  </si>
  <si>
    <t>GE, ST/MI Consumable 자재, Gasket(B8A4C2), U336W060D0178</t>
  </si>
  <si>
    <t>GE, ST/MI Consumable 자재, Gasket-wire Wound, 385A1627P0005</t>
  </si>
  <si>
    <t>GE, ST/MI Consumable 자재, Gasket Spiral Wound Nonasbestos, 341A2968P0157</t>
  </si>
  <si>
    <t>GE, ST/MI Consumable 자재, Gasket Spiral Wound Nonasbestos, 341A2967P0002</t>
  </si>
  <si>
    <t>두온시스템, DH Pressure transmitter, Autrol APT3200-G5M11K01SX-M1BA, 0 to 20</t>
  </si>
  <si>
    <t>두온시스템, DH Pressure transmitter, Autrol APT3200-G5M11K01SX-M1BA, 0 to 50</t>
  </si>
  <si>
    <t>네오트라이, ST HPU N2 Accumulator 관련 자재, Accumulator Ass'y, SF-N21MP-L60-UANS12</t>
  </si>
  <si>
    <t>와이즈이엔씨, BOP,WWT Pressure Gauge, P2584A3EDH05830</t>
  </si>
  <si>
    <t>와이즈이엔씨, BOP,WWT Pressure Gauge, P731ABGBY047BO</t>
  </si>
  <si>
    <t>윌로펌프, 연료전지 Pump Overhaul 자재, Pump Ass'y, 140m3/h 85m</t>
  </si>
  <si>
    <t>윌로펌프, 연료전지 Pump Overhaul 자재, O-Ring For Bearing Housing, 4250-2</t>
  </si>
  <si>
    <t>윌로펌프, 연료전지 Pump Overhaul 자재, O-Ring For Casing, 4250-1</t>
  </si>
  <si>
    <t>윌로펌프, 연료전지 Pump Overhaul 자재, O-Ring For Sleeve, 4250</t>
  </si>
  <si>
    <t>윌로펌프, 연료전지 Pump Overhaul 자재, Mechanical Seal, 2420</t>
  </si>
  <si>
    <t>네오트라이, ST valve limit switch, 2646aBYN00022FAN-AR 1/2″ NPT</t>
  </si>
  <si>
    <t>도우손트레이딩, Step-up TR Oil Temp. Indicator, AKM 34405-15X-6.0 W/PT100OHM</t>
  </si>
  <si>
    <t>신신펌프서비스, 수처리 펌프 정비용 자재, Gasket(400.4), EHC65C/(400.4)</t>
  </si>
  <si>
    <t>신신펌프서비스, 수처리 펌프 정비용 자재, O-ring, EHC65C/(412.1, 412.2)</t>
  </si>
  <si>
    <t>신신펌프서비스, 수처리 펌프 정비용 자재, Mechanical Seal(433.1), EHC65C/(433.1)</t>
  </si>
  <si>
    <t>신신펌프서비스, 수처리 펌프 정비용 자재, Shaft Sleeve, EHC65C/(523.1)</t>
  </si>
  <si>
    <t>신신펌프서비스, 수처리 펌프 정비용 자재, Wave Spring, EHC65C/(938.1)</t>
  </si>
  <si>
    <t>신신펌프서비스, 수처리 펌프 정비용 자재, Coupling 고무, EHC65C/(861.1)</t>
  </si>
  <si>
    <t>신신펌프서비스, 수처리 펌프 정비용 자재, 기어박스 플랜지(202), KDH-21H-6T6-FWS</t>
  </si>
  <si>
    <t>신신펌프서비스, 수처리 펌프 정비용 자재, 커프링 set(302~304), KDH-21H-6T6-FWS</t>
  </si>
  <si>
    <t>GE Gmbh, ST Turbine Coupling Supergrip Bolt 자재, Supergrip Ass'y, 101T3381P0001</t>
  </si>
  <si>
    <t>GE Gmbh, ST Turbine Coupling Supergrip Bolt 자재, Supergrip Ass'y, 101T3405P0001</t>
  </si>
  <si>
    <t>와이즈이엔씨, PLB Pressure Gauge, 0~1000mmH2O</t>
  </si>
  <si>
    <t>네오트라이, PLB LPG pressure switch, WIKA, MAXXDS Set 0.6Bar(0-5Bar)</t>
  </si>
  <si>
    <t>네오트라이, PLB LPG pressure switch, WIKA, MAXXDS Set 0.9Bar(0-6Bar)</t>
  </si>
  <si>
    <t>네오트라이, PLB LPG pressure switch, WIKA, MAXXDS Set 0.1Bar(0-5Bar)</t>
  </si>
  <si>
    <t>네오트라이, PLB LPG pressure switch, WIKA, MAXXDS Set 2Bar(0-6Bar)</t>
  </si>
  <si>
    <t>하이팩, Metering Valve Handle, NM/NL-K-KNOB-SS</t>
  </si>
  <si>
    <t>성도산전, PLC(DH SWAS/PLB LPG) 자재, Analog Input Card, XGF-AC8A</t>
  </si>
  <si>
    <t>성도산전, PLC(DH SWAS/PLB LPG) 자재, Power Supply Card, XGP-ACF2</t>
  </si>
  <si>
    <t>성도산전, PLC(DH SWAS/PLB LPG) 자재, Analog Input Card, XGF-AD8A</t>
  </si>
  <si>
    <t>성도산전, PLC(DH SWAS/PLB LPG) 자재, Digital Input Card, XGI-D22A</t>
  </si>
  <si>
    <t>성도산전, PLC(DH SWAS/PLB LPG) 자재, Digital Outout Card, XGQ-RY2A</t>
  </si>
  <si>
    <t>성도산전, PLC(DH SWAS/PLB LPG) 자재, Digital Input Card, XGI-D24A</t>
  </si>
  <si>
    <t>성도산전, PLC(DH SWAS/PLB LPG) 자재, Digital Output Card, XGQ-TR4A</t>
  </si>
  <si>
    <t>성도산전, PLC(DH SWAS/PLB LPG) 자재, Power Supply Card, XGR-AC12</t>
  </si>
  <si>
    <t>넬레스코리아, DH Water &amp; PLB LPG PCV Positioner, Mesto ND9206HE1T</t>
  </si>
  <si>
    <t>네오트라이, GT FGH, Flow switch, Magnetrol TD2-7D00-0G0/THE-A240-010</t>
  </si>
  <si>
    <t>성원테크, 보조보일러 TCV-0368용 Diaphragm, 250RA</t>
  </si>
  <si>
    <t>현대중공업터보기계, BFP-A Thrust Tilting Bearing Pad, P/N 1440</t>
  </si>
  <si>
    <t>대덕하이테크, 공업용수 초음파유량계 자재, 1010N-3D</t>
  </si>
  <si>
    <t>대덕하이테크, 공업용수 초음파유량계 자재, 1010-1</t>
  </si>
  <si>
    <t>대덕하이테크, 공업용수 초음파유량계 자재, 1010N-9S</t>
  </si>
  <si>
    <t>삼일풍력, 88BL &amp; 88VG Fan Impeller</t>
  </si>
  <si>
    <t>대륭엔지니어링, CRH(Cold Reheater) Line PSV-0012 자재, Disc, B637-7750</t>
  </si>
  <si>
    <t>서진인스텍,  DH HTR-A &amp; PLB, Level Transmitter, Displacer Type SDT-420 31 A1A5A1A4B</t>
  </si>
  <si>
    <t>서진인스텍,  DH HTR-A &amp; PLB, Level Switch, Quick Float SQH-3A1OP1A1</t>
  </si>
  <si>
    <t>케이제이다이나텍, ST DHCP Analyzer Cell, HC0137G07 DHCP</t>
  </si>
  <si>
    <t>센트롤시스템, Flow Transmitter, STD74L-E1G0000-1-D-AHB-11S-B-20A6-F1, 0~0.35 TO 0~35bar</t>
  </si>
  <si>
    <t>센트롤시스템, Flow Transmitter, STD720-E1HS4AS-1-D-AHB-11S-B-20A6-F1, 0~10 TO 0~10000Mbar</t>
  </si>
  <si>
    <t>노믹테크, PLB용, Temp.Transmitter, KRD-NSU-30-70</t>
  </si>
  <si>
    <t>노믹테크, PLB용, Temp.Transmitter, KRD-NSU-0-300</t>
  </si>
  <si>
    <t>노믹테크, PLB용, Temp.Transmitter, KRD-NSU-0-100</t>
  </si>
  <si>
    <t>노믹테크, PLB용, Temp.Transmitter, KRD-NSU-0-120</t>
  </si>
  <si>
    <t>노믹테크, PLB용, Temp.Transmitter, KRD-NSU-0-150</t>
  </si>
  <si>
    <t>노믹테크, PLB용, Pressure switch, 0.6~4 Bat/0~60psi</t>
  </si>
  <si>
    <t>노믹테크, PLB용, Pressure switch, 1~2 Bat/0~60in.H20</t>
  </si>
  <si>
    <t>노믹테크, PLB용, Pressure switch, 4.2~28 Bat/0~400psi</t>
  </si>
  <si>
    <t>노믹테크, PLB용, Pressure switch, 22.5~150Mbar/-30in.Hg~30psi</t>
  </si>
  <si>
    <t>만쿠무역, PLB Aux Boiler, Flow Transmitter, EJA110E-JMS4G-912EB/D4/PF23/HD2</t>
  </si>
  <si>
    <t>만쿠무역, PLB Aux Boiler, Temp Transmitter, YTA610-JA1A2DN/PF2/SG</t>
  </si>
  <si>
    <t>만쿠무역, PLB Aux Boiler, Press Transmitter, EJA430E-JAS4G-812EB/PF23/D3</t>
  </si>
  <si>
    <t>ABB코리아, DH Condensate Pump(COP) Motor, AXR355MG4</t>
  </si>
  <si>
    <t>오벌엔지니어링, PLB Flow Meter, OVAL VXF-1150-N51G-1816C 0~5000</t>
  </si>
  <si>
    <t>오벌엔지니어링, PLB Flow Meter, OVAL VXF-1080-N51G-1816C</t>
  </si>
  <si>
    <t>진원엔지니어링, Aux.Boiler PRV 자재, Pilot Regulator, ZSC-100 8A</t>
  </si>
  <si>
    <t>진원엔지니어링, Aux.Boiler PRV 자재, Pilot Regulator, Z138+ZSC-100 8A</t>
  </si>
  <si>
    <t>진원엔지니어링, Aux.Boiler PRV 자재, AFV Sleeve, #600 50A</t>
  </si>
  <si>
    <t>진원엔지니어링, Aux.Boiler PRV 자재, AFV Sleeve, #300 50A H5</t>
  </si>
  <si>
    <t>네오트라이, ST Solenoid valve, EF8320G174</t>
  </si>
  <si>
    <t>네오트라이, ST Solenoid valve, NF8327B001</t>
  </si>
  <si>
    <t>네오트라이, Aux Boiler Solenoid valve, VCEFCM8215G020</t>
  </si>
  <si>
    <t>네오트라이, Aux Boiler Solenoid valve, VCEFCM8215G023</t>
  </si>
  <si>
    <t>씨엠엔텍, PLB DH Water(Return)용 유량계 자재, Ultrasonic Flowmeter, HSCMT UR-1000 Plus 0~2500 SN.CMCBADU529</t>
  </si>
  <si>
    <t>테라하이테크, SWAS 자재, pH Sensor, PH8EFP-07-TN-TT1-N-G*A KCI Filling type</t>
  </si>
  <si>
    <t>네오트라이, H2 Dryer Panel Controller (Micrologix 1000 controller), Allen-Bradley 1761-L16BWA</t>
  </si>
  <si>
    <t>만쿠무역, ST Hydraulic System, Relief Valve, FV-3/4</t>
  </si>
  <si>
    <t>만쿠무역, ST Hydraulic System, Relief Valve, RV-13/14/15</t>
  </si>
  <si>
    <t>만쿠무역, ST Hydraulic System, Relief Valve, PSV59</t>
  </si>
  <si>
    <t>만쿠무역, ST Hydraulic System, Check Valve, CV-8/9</t>
  </si>
  <si>
    <t>만쿠무역, ST Hydraulic System, Check Valve, CV-56</t>
  </si>
  <si>
    <t>만쿠무역, ST Hydraulic System, Check Valve, CV-58</t>
  </si>
  <si>
    <t>만쿠무역, ST Hydraulic System, Check Valve, CV-53</t>
  </si>
  <si>
    <t>만쿠무역, ST Hydraulic System, Air Bleed Valve, FV-5/6</t>
  </si>
  <si>
    <t>현대기전, #2 DH HTR DO Capsule, ABB 9408-80 Part No. 8012 170</t>
  </si>
  <si>
    <t>현대기전, #2 DH HTR Conductivity Analyzer, ACA592 TE Y0 A 1 H B2 T0 M5</t>
  </si>
  <si>
    <t>네오트라이, 보조설비 자동화제어(PLC)자재, Aux.BLR WT WTT, Modbus TCP/IP Communication Module, 1756-MV156-MNETR</t>
  </si>
  <si>
    <t>해동개발, BOP설비 계기류 자재, Terminal block, 03031-0332-0015</t>
  </si>
  <si>
    <t>해동개발, BOP설비 계기류 자재, D/P Transmitter, 2051CD2A02A1AS5E1M5D4Q4/C30513-1124-000, DP TYPE</t>
  </si>
  <si>
    <t>해동개발, BOP설비 계기류 자재, D/P Flow Transmitter, 2051CD3A02A1AS5E1M5D4C1Q4/C30513-1124-000, DP TYPE</t>
  </si>
  <si>
    <t>네오트라이, 보조설비 자동화제어(PLC)자재, Aux.BLR, Logix5771 Processor, 1756-L71</t>
  </si>
  <si>
    <t>네오트라이, 보조설비 자동화제어(PLC)자재, Aux.BLR, Controllogix Redundacy Enhanced Module, 1756-RM2</t>
  </si>
  <si>
    <t>네오트라이, 보조설비 자동화제어(PLC)자재, WT WTT, Redudancy cable, 1756-RMC3</t>
  </si>
  <si>
    <t>네오트라이, 보조설비 자동화제어(PLC)자재, WT WTT, RTB With 20Screw-Clamp Terminal Connection Points, 1756-TBNH</t>
  </si>
  <si>
    <t>네오트라이, 보조설비 자동화제어(PLC)자재, WT WTT, RTB With 36Screw-Clamp Terminal Connection Points, 1756-TBCH</t>
  </si>
  <si>
    <t>네오트라이, 보조설비 자동화제어(PLC)자재, SCR, Logix5572 Processor, 1756-L72</t>
  </si>
  <si>
    <t>네오트라이, 보조설비 자동화제어(PLC)자재, SCR, I/O Module Digital DC Output 16CH, 1756-OB16</t>
  </si>
  <si>
    <t>네오트라이, 보조설비 자동화제어(PLC)자재, WT WTT, Controlnet T-Tap/Right Angle</t>
  </si>
  <si>
    <t>한국씰마스터, Condensate Pump Mechanical Seal</t>
  </si>
  <si>
    <t>GE, ST Turning Gear, Spindle</t>
  </si>
  <si>
    <t>GE, ST Turning Gear, Pinion B110454B-001</t>
  </si>
  <si>
    <t>GE, ST Turning Gear, Seal #32</t>
  </si>
  <si>
    <t>GE, ST Turning Gear, Ring Gear</t>
  </si>
  <si>
    <t>GE, ST Turning Gear, Gear 56T 1.806/1R STG3</t>
  </si>
  <si>
    <t xml:space="preserve">GE, ST Turning Gear, Pinion </t>
  </si>
  <si>
    <t>GE, ST Turning Gear, Pinion 109B9676</t>
  </si>
  <si>
    <t>GE, ST Turning Gear, 4th Gear Item #54</t>
  </si>
  <si>
    <t>GE, ST Turning Gear, Pinion 109B9672</t>
  </si>
  <si>
    <t>GE, ST Turning Gear, O-rings A679000AB-56</t>
  </si>
  <si>
    <t>금화이엔지, MOV 정비용 자재, Positioner</t>
  </si>
  <si>
    <t>금화이엔지, MOV 정비용 자재, GAM K board Kit</t>
  </si>
  <si>
    <t>와이즈이엔씨, BOP 온도계측기 자재, Temp Gauge, T1404W0ED1104E1</t>
  </si>
  <si>
    <t>와이즈이엔씨, BOP 온도계측기 자재, Temp Gauge, T1404W0ED1109X1</t>
  </si>
  <si>
    <t>GE, GTG Oil Deflector 자재, Sight Glass Indicator, 237C6704G0001</t>
  </si>
  <si>
    <t>GE, CTM TC 자재, CTM TC Shallow, 362A2324P010</t>
  </si>
  <si>
    <t>GE, Gas Turbine Generator Parts(OIL DEFLECTOR-MIDDLE,04120J33G0001)</t>
  </si>
  <si>
    <t>GE, Gas Turbine Generator Parts(SPRING,01271J40P0001)</t>
  </si>
  <si>
    <t>지티씨서울, BOP Air dryer 자재, Touch Controller, NDD310G</t>
  </si>
  <si>
    <t>하이팩, HRSG SWAS Valve 자재, Needle Valve, Hy-LOK GB2H-6T-GSB</t>
  </si>
  <si>
    <t>네오트라이, HRSG Chemical Dosing Pump, Diaphragm, Hp Phosphate Dosing Pump, XW11-25.7X.NN.M1.NN.NN</t>
  </si>
  <si>
    <t>해동개발, pH Cell, Rosemount 3900VP-02-10</t>
  </si>
  <si>
    <t>해동개발, DO Cell, Rosemount 499ATRDO</t>
  </si>
  <si>
    <t>태우, Solenoid Valve 자재, CKD ADK11-20N-D3I-DC24V</t>
  </si>
  <si>
    <t>태우, Solenoid Valve 자재, Hyoshin HPW206 3/4″ PT</t>
  </si>
  <si>
    <t>디에스워터, Flowmeter 자재, SSW-B Type</t>
  </si>
  <si>
    <t>효성굿스프링스, LP Recirc. Pump OVHL 자재, Deflector, 93</t>
  </si>
  <si>
    <t>효성굿스프링스, LP Recirc. Pump OVHL 자재, Throat Busing, 82</t>
  </si>
  <si>
    <t>효성굿스프링스, LP Recirc. Pump OVHL 자재, Oil Flinger, 68</t>
  </si>
  <si>
    <t>효성굿스프링스, LP Recirc. Pump OVHL 자재, Impeller Nut, 48-1</t>
  </si>
  <si>
    <t>효성굿스프링스, LP Recirc. Pump OVHL 자재, Air Breather, 285</t>
  </si>
  <si>
    <t>효성굿스프링스, LP Recirc. Pump OVHL 자재, Bearing Washer, 136</t>
  </si>
  <si>
    <t>효성굿스프링스, LP Recirc. Pump OVHL 자재, Bearing Nut, 129</t>
  </si>
  <si>
    <t>성화전자, Sampling Gas Sensor, SH 5200-E510</t>
  </si>
  <si>
    <t>만쿠무역, ST Quick Exhaust Valve 자재, DELTROL, EV20A2 Viton 1/4″</t>
  </si>
  <si>
    <t>한빛이디에스, Hydran M2 Sensor, 0~2000 ppm</t>
  </si>
  <si>
    <t>동우이엔씨, AUMA MOV 자재, Motor, SA30.1</t>
  </si>
  <si>
    <t>현대일렉트릭앤에너지시스템, Condensate Vacuum Pump(CVP) Motor 예비품, 125HP 14P 460V 60Hz</t>
  </si>
  <si>
    <t>에스와이엔터프라이즈, 차압계 자재, Differential Pressure Gauge, 295A9669P0005</t>
  </si>
  <si>
    <t>에스와이엔터프라이즈, GT Lube Oil Pump OVHL자재, Casing Ring, 204-29-174</t>
  </si>
  <si>
    <t>에스와이엔터프라이즈, GT Lube Oil Pump OVHL자재, Casing Cover Ring, 204-29-156</t>
  </si>
  <si>
    <t>에스와이엔터프라이즈, GT Lube Oil Pump OVHL자재, Bearing Bushing, 204-29-328</t>
  </si>
  <si>
    <t>에스와이엔터프라이즈, GT Lube Oil Pump OVHL자재, Impeller Nut, 301-45-034</t>
  </si>
  <si>
    <t>에스와이엔터프라이즈, GT Lube Oil Pump OVHL자재, Impeller Washer, 11012-66-39</t>
  </si>
  <si>
    <t>에스와이엔터프라이즈, GT Lube Oil Pump OVHL자재, Bearing Cover, 15923-00</t>
  </si>
  <si>
    <t>에스와이엔터프라이즈, GT Lube Oil Pump OVHL자재, Ball Bearing Lockwasher, 204-15-099</t>
  </si>
  <si>
    <t>에스와이엔터프라이즈, GT Lube Oil Pump OVHL자재, Ball Bearing Locknut, 204-15-098</t>
  </si>
  <si>
    <t>에스와이엔터프라이즈, GT Lube Oil Pump OVHL자재, Casing Gasket, 231-11-137</t>
  </si>
  <si>
    <t>에스와이엔터프라이즈, GT Lube Oil Pump OVHL자재, Gasket-Bearing Cover, 231-11-066</t>
  </si>
  <si>
    <t>에스와이엔터프라이즈, GT Lube Oil Pump OVHL자재, Discharge Pipe Gasket, 231-11-1071</t>
  </si>
  <si>
    <t>에스와이엔터프라이즈, GT Lube Oil Pump OVHL자재, Connecting Pipe Gasket, 231-11-1051</t>
  </si>
  <si>
    <t>에스와이엔터프라이즈, GT Lube Oil Pump OVHL자재, Retaining Ring, 301-56-170</t>
  </si>
  <si>
    <t>에스와이엔터프라이즈, GT Lube Oil Pump OVHL자재, Gasket, 231-11-1050</t>
  </si>
  <si>
    <t>에스와이엔터프라이즈, GT Lube Oil Pump OVHL자재, Check Valve Gasket, 231-11-1751</t>
  </si>
  <si>
    <t>인코시스, 진동감시 설비 자재, Extension Cable, 330130-040-03-00</t>
  </si>
  <si>
    <t>인코시스, 진동감시 설비 자재, Proximity Probe, 330105-02-12-10-02-00</t>
  </si>
  <si>
    <t>인코시스, 진동감시 설비 자재, Proximity Probe, 330105-02-12-10-02-05</t>
  </si>
  <si>
    <t>인코시스, 진동감시 설비 자재, Proximity Probe, 330105-02-12-05-02-05</t>
  </si>
  <si>
    <t>인코시스, 진동감시 설비 자재, Proximity Probe, 129715-138-040-05-05</t>
  </si>
  <si>
    <t>인코시스, 진동감시 설비 자재, Proximity Probe, 330106-05-30-10-02-00</t>
  </si>
  <si>
    <t>인코시스, 진동감시 설비 자재, Proximity Probe, 330103-00-07-10-01-00</t>
  </si>
  <si>
    <t>인코시스, 진동감시 설비 자재, Proximity Probe, 330102-00-17-50-02-00</t>
  </si>
  <si>
    <t>인코시스, 진동감시 설비 자재, Proximity Probe, 330103-00-06-05-02-00</t>
  </si>
  <si>
    <t>인코시스, 진동감시 설비 자재, Proximity Probe, 330400-01-00</t>
  </si>
  <si>
    <t>인코시스, 진동감시 설비 자재, Proximity Probe, 330101-00-20-10-02-00</t>
  </si>
  <si>
    <t>인코시스, 진동감시 설비 자재, Extension Cable, 330180-080-00-00</t>
  </si>
  <si>
    <t>인코시스, 진동감시 설비 자재, Extension Cable, 330130-080-05-05</t>
  </si>
  <si>
    <t>인코시스, 진동감시 설비 자재, Extension Cable, 330130-040-00-05</t>
  </si>
  <si>
    <t>인코시스, 진동감시 설비 자재, Extension Cable, 330130-085-01-05</t>
  </si>
  <si>
    <t>인코시스, 진동감시 설비 자재, Extension Cable, 330130-045-00-05</t>
  </si>
  <si>
    <t>인코시스, 진동감시 설비 자재, Extension Cable, 330130-085-00-05</t>
  </si>
  <si>
    <t>인코시스, 진동감시 설비 자재, Extension Cable, 330130-045-01-00</t>
  </si>
  <si>
    <t>인코시스, 진동감시 설비 자재, Extension Cable, 106765-04</t>
  </si>
  <si>
    <t>인코시스, 진동감시 설비 자재, Extension Cable, 16710-15</t>
  </si>
  <si>
    <t>인코시스, 진동감시 설비 자재, Proximitor, 330180-90-00</t>
  </si>
  <si>
    <t>인코시스, 진동감시 설비 자재, Proximitor, 330180-09-05</t>
  </si>
  <si>
    <t>인코시스, 진동감시 설비 자재, Proximitor, 330180-50-00</t>
  </si>
  <si>
    <t>인스텍, Position S/W 자재, Topwork DXP-L2CGNEB</t>
  </si>
  <si>
    <t>대영계전, Conductivity Meter 자재, 2 wire Analyzer, FLXA21-D-P-AG-C1-NN-A-N-LA-N-NN/SCT</t>
  </si>
  <si>
    <t>대영계전, Conductivity Meter 자재, Conductivity Sensor, SC4A-S-PR-NN-002-05-T1</t>
  </si>
  <si>
    <t>와이즈이엔씨, 수처리, Pressure Gauge, P7318ABEBI047B0</t>
  </si>
  <si>
    <t>케이아이테크, 제어밸브, Accessory 자재, Air Regulator, IR3020-N04BG SMC</t>
  </si>
  <si>
    <t>해우, 주기기 DCS 자재, Circuit Breaker, TCP1A Phoenix Contact</t>
  </si>
  <si>
    <t>베이커휴즈코리아, 발전설비 DCS자재, Power Supply Unit, 208D9845P0011</t>
  </si>
  <si>
    <t>와이즈이엔씨, 현장계기 자재, 수처리, Pressure Gauge, P7318ABGBY047BO</t>
  </si>
  <si>
    <t>베이커휴즈코리아, 발전설비 DCS자재, Power Supply Unit, 342A368P960W28</t>
  </si>
  <si>
    <t>해우, ST유압계통 Solenoid Valve, 6510-D03-115DF-T-10</t>
  </si>
  <si>
    <t>네오트라이, ST, Solenoid Valve, EH22G7DCCM</t>
  </si>
  <si>
    <t>대영계전, ST Seal Oil System, Pressure Transmitter, EJX110A-EH4J-917DN-SF2/D1</t>
  </si>
  <si>
    <t>해우, 발전기 저항 자재, Neutral Grounding Resistor, 0.698OHMS</t>
  </si>
  <si>
    <t>해우, GTG Terminal Enclosure 자재, Limit S/W, 3SE3 120-1U siemens</t>
  </si>
  <si>
    <t>해우, GTG Terminal Enclosure 자재, Fuse, 500V 10A 80kA</t>
  </si>
  <si>
    <t>해우, GTG Terminal Enclosure 자재, Motor for 89SS 89ND, SK9012.1LXZ-71/L4 EAR</t>
  </si>
  <si>
    <t>GE, DCS Ethernet Switch, 336A4940DNP508TX('IS420ESWAH3A)</t>
  </si>
  <si>
    <t>현대기전, HRSG Silica Analyzer 자재, Silica Analyzer, AW60110</t>
  </si>
  <si>
    <t>HK콘트로매틱, ST LO계통 Solenoid Valve, Y121AA3V2JS</t>
  </si>
  <si>
    <t>GE, Turning gear, Planet Gear, A110452D-001</t>
  </si>
  <si>
    <t>GE, Turning gear, Level Switch</t>
  </si>
  <si>
    <t>만쿠무역, 유압밸브 자재, Directuinal Control Valve, D1VW020BVYCF491XB990</t>
  </si>
  <si>
    <t>해우, Pressure Transmitter 자재, ABS.Pressure Transmitter, 3051CA1A02A1AH2B1DF</t>
  </si>
  <si>
    <t>해우, Pressure Transmitter 자재, Pressure Transmitter, 3051TG1A2B21A</t>
  </si>
  <si>
    <t>해우, Pressure Transmitter 자재, Pressure Transmitter, 2051CG5A02A1AH2B3D4DFK7Q</t>
  </si>
  <si>
    <t>해우, Pressure Transmitter 자재, Pressure Differentail Transmitter, 3051CD4A02A1AE8SS</t>
  </si>
  <si>
    <t>해우, GTG 변압기 자재, Current Transformer, Serial No. 10/117176</t>
  </si>
  <si>
    <t>해우, GTG 변압기 자재, Neutral Ground Transformer, Serial No. 11/144169</t>
  </si>
  <si>
    <t>해우, 현장제어 자재, 근접센서, TOPWORK, GO Switch AMS4</t>
  </si>
  <si>
    <t>해우, DHCP &amp; GCMX 정비용 자재, DHCP Flowmeter, SEQFMR0790SA, Matheson HA0040P02</t>
  </si>
  <si>
    <t>해우, DHCP &amp; GCMX 정비용 자재, DHCP Flowmeter, SEQFMR0789SA, Matheson HA0040P01</t>
  </si>
  <si>
    <t>현대일렉트릭앤에너지시스템, 전력용 변압기 자재, Breather, 5KG</t>
  </si>
  <si>
    <t>현대일렉트릭앤에너지시스템, 전력용 변압기 자재, Oil Temperature Indicator, AKM34205</t>
  </si>
  <si>
    <t>현대일렉트릭앤에너지시스템, 전력용 변압기 자재, Winding Temperature Indicator, AKM35406</t>
  </si>
  <si>
    <t>현대일렉트릭앤에너지시스템, 전력용 변압기 자재, Pressure Relief Device, 208-0223-01</t>
  </si>
  <si>
    <t>현대일렉트릭앤에너지시스템, 전력용 변압기 자재, Buchholz Relay, EE3-ML</t>
  </si>
  <si>
    <t>현대일렉트릭앤에너지시스템, 전력용 변압기 자재, Sudden Pressure Relay, 900-003-02</t>
  </si>
  <si>
    <t>현대일렉트릭앤에너지시스템, 전력용 변압기 자재, Resistance Temperature Detector, RTD</t>
  </si>
  <si>
    <t>현대일렉트릭앤에너지시스템, 전력용 변압기 자재, HVN Surge Arrester, 72KV 10KA</t>
  </si>
  <si>
    <t>삼신티에스, ST Cold Reheater line의 Non Return Valve 자재, Seal Ring, Item #81 AISI 304</t>
  </si>
  <si>
    <t>삼신티에스, ST Cold Reheater line의 Non Return Valve 자재, Hinge Pin Seal Ring, Item #95 AISI 304</t>
  </si>
  <si>
    <t>삼신티에스, ST Cold Reheater line의 Non Return Valve 자재, Hinge Pin, Item #12 A479-431</t>
  </si>
  <si>
    <t>한울인텍스, ST 온도계측기 자재, 온도계측기, TE-213J</t>
  </si>
  <si>
    <t>한울인텍스, ST 온도계측기 자재, 온도계측기, TE-243E</t>
  </si>
  <si>
    <t>코리아계기시스템, 축열조 온도계측기 자재, 축열조 온도 계측기, 한국나가노 KTD-S</t>
  </si>
  <si>
    <t>에스와이엔터프라이즈, 정압기실 PSV 정비용 자재, PSV-2301/2302 Repair Kit, 2″ EZR with 6358B</t>
  </si>
  <si>
    <t>에스와이엔터프라이즈, 정압기실 PSV 정비용 자재, PSV-2301/2302 Pilot Repair Kit, 2″ EZR with 6358B Pilot</t>
  </si>
  <si>
    <t>와이즈이엔씨, 현장 Gauge 자재, Pressure Gauge, Wise P252-4A3EDH3(0~350bar)</t>
  </si>
  <si>
    <t>동양씨엔티, 열원설비DCS 자재, A115-HPC800, Kit Contents 1x(HC800 CP800 MB810 CTB810 CTB811)</t>
  </si>
  <si>
    <t>동양씨엔티, 열원설비DCS 자재, SDI0 Module, AO01</t>
  </si>
  <si>
    <t>동양씨엔티, 열원설비DCS 자재, SDI0 Module, DI03</t>
  </si>
  <si>
    <t>동양씨엔티, 열원설비DCS 자재, SDI0 Module, DI01</t>
  </si>
  <si>
    <t>동양씨엔티, 열원설비DCS 자재, SDI0 Module, DO01</t>
  </si>
  <si>
    <t>동양씨엔티, 열원설비DCS 자재, SDI0 Module, AI03</t>
  </si>
  <si>
    <t>동양씨엔티, 열원설비DCS 자재, SDI0 Module, AI04</t>
  </si>
  <si>
    <t>네오트라이, HRSG 제어밸브용 Volume Booster, IMI STI AV 1/4″</t>
  </si>
  <si>
    <t>동양씨엔티, 열원설비DCS 자재, RSS, PM851AK01</t>
  </si>
  <si>
    <t>동양씨엔티, 열원설비DCS 자재, RSS, AI810 Analog Input 8 ch</t>
  </si>
  <si>
    <t>동양씨엔티, 열원설비DCS 자재, RSS, Module Terminal Unit TU810V1</t>
  </si>
  <si>
    <t>동양씨엔티, 열원설비DCS 자재, RSS, SS832 Power Voting Unit</t>
  </si>
  <si>
    <t>코뿔소, SWAS 정비용 자재, SWAS DO FILL SOLUTION, Emerson 9210264</t>
  </si>
  <si>
    <t>코뿔소, SWAS 정비용 자재, SWAS DO MEMBRANE, Emerson 23502-04</t>
  </si>
  <si>
    <t>힐코코리아, ST Oil Filter Element, ST Lube Oil Conditioner Filter Element Coalescer, HC645-01-C</t>
  </si>
  <si>
    <t>힐코코리아, ST Oil Filter Element, ST Lube Oil Conditioner Filter Element Separator, HS611-200-CSP</t>
  </si>
  <si>
    <t>힐코코리아, ST Oil Filter Element, ST Lube Oil Filter Element, PH718-11-CNVGE</t>
  </si>
  <si>
    <t>네오트라이, Quick exhaust valve, Deltol, EV25A2</t>
  </si>
  <si>
    <t>해우, 제어밸브 정비용 자재, Limit S/W, Telemecanique, XCKJ167</t>
  </si>
  <si>
    <t>에이-랩,  HP Drum Start-up Blowdown LCV-X132 정비 자재, Balance Seal, Graphite</t>
  </si>
  <si>
    <t>해우, HRSG 제어밸브 제어부속품 자재, Air Filter Regulator, rotork YTC YT-220BN22</t>
  </si>
  <si>
    <t>유콘텍, 제어밸브 정비용 자재, Quick Exhaust Valve, QE4, 1/2″ NPT Insert 1/2″</t>
  </si>
  <si>
    <t>유콘텍, 제어밸브 정비용 자재, Solenoid Valve, 400426-125, Subminature</t>
  </si>
  <si>
    <t>만쿠무역, ST ETD 자재, Valve, SJ10030F</t>
  </si>
  <si>
    <t>만쿠무역, ST ETD 자재, Check Valve, SZ83210F, 30PSI</t>
  </si>
  <si>
    <t>만쿠무역, ST ETD 자재, Check Valve, SH10520F, 4PSI</t>
  </si>
  <si>
    <t>만쿠무역, ST ETD 자재, Seal Kit, FP48237F</t>
  </si>
  <si>
    <t>만쿠무역, ST ETD 자재, Seal Kit, FP10228F</t>
  </si>
  <si>
    <t>만쿠무역, ST ETD 자재, Seal Kit, VW07303F</t>
  </si>
  <si>
    <t>만쿠무역, ST ETD 자재, O-ring, HD71223F</t>
  </si>
  <si>
    <t>만쿠무역, ST ETD 자재, O-ring, HD71113F</t>
  </si>
  <si>
    <t>해우, 공압밸브 제어 자재, Solenoid Valve, WPT8327B002</t>
  </si>
  <si>
    <t>해우, 공압밸브 제어 자재, Pneumatic Distributor, 331001-20-6R DN3/4″</t>
  </si>
  <si>
    <t>해우, 공압밸브 제어 자재, Volume Booster, 61VH</t>
  </si>
  <si>
    <t>해우, ST Hyd. Oil Thermostatic By-pass Valve, VA47AE-1</t>
  </si>
  <si>
    <t>테라하이테크, Silica Analyzer Sample SW, AW600 033, Navigator 600</t>
  </si>
  <si>
    <t>해우, 유압시스템 제어 자재, HPU EO Nut, Parker FM12S71 12mm</t>
  </si>
  <si>
    <t>해우, 서지 프로텍터 자재 구매, Little Fuse, P250L40</t>
  </si>
  <si>
    <t>만쿠무역, DCS Server 자재 구매, Power Supply, EMACS HG2-6400P</t>
  </si>
  <si>
    <t>만쿠무역, DCS Server 자재 구매, Power Supply, HP DPS-475CB A</t>
  </si>
  <si>
    <t>만쿠무역, GT Turning Gear Repair Kit 자재, SSS Cluth Repair Kit, 01-1120-1MNKT</t>
  </si>
  <si>
    <t>만쿠무역, GT Turning Gear Repair Kit 자재, TB Wood 8C-38mm Bore, 298421</t>
  </si>
  <si>
    <t>만쿠무역, GT Turning Gear Repair Kit 자재, TB Wood 8C-1 3/8 Bore, 298310</t>
  </si>
  <si>
    <t>만쿠무역, GT Turning Gear Repair Kit 자재, 8JN Sleeve, 298295</t>
  </si>
  <si>
    <t>GE, GT Compressor R0 Blade, 144E8087P002</t>
  </si>
  <si>
    <t>해우, 제어설비 사용 자재, CPU Cooler, GAMMAXX C40</t>
  </si>
  <si>
    <t>해우, 제어설비 사용 자재, Positioner, DVC2000HC</t>
  </si>
  <si>
    <t>케이아이테크, 압력전송기 자재, Pressure Transmitter, Rosemount 2051CD3A22A1AE1M5D4C1Q4 3626PSI</t>
  </si>
  <si>
    <t>해우, HRSG Valve 제어 자재, Air Regulator, P31EA22EGMBN6P Parker</t>
  </si>
  <si>
    <t>GE, 주기기 DCS 자재, Terninal Board(GT), IS200SAMBH1A</t>
  </si>
  <si>
    <t>GE, 주기기 DCS 자재, I/O Pack(GT). IS210BAPAH1A</t>
  </si>
  <si>
    <t>한일시스템즈, Cooling Tower 화학약품 펌프 자재, NaOCL Pump #AB, Diaphragm, D-050N-50/F-23DN</t>
  </si>
  <si>
    <t>한일시스템즈, Cooling Tower 화학약품 펌프 자재, Inhibitor Pump #AB, Diaphragm, D-100N-70/I-11</t>
  </si>
  <si>
    <t>에이-랩, Control Valve(LCV-X315 &amp; XV-3121) 정비 자재, LCV-X315, Balance Seal, 316+Teflon</t>
  </si>
  <si>
    <t>에이-랩, PCV-x501 Actuator Cylinder 구매, hydraulic Actuator Cylinder, EHCP1 080-32-150-VCV</t>
  </si>
  <si>
    <t>솔루텍, YTC Positioner 자재, Positioner, YT-3400LSC1221S</t>
  </si>
  <si>
    <t>솔루텍, YTC Positioner 자재, Positioner, YT-3400RSC4221S</t>
  </si>
  <si>
    <t>유림기술, SWAS(Conductivity Meter)자재, Conductivity signal board, emerson assy 24355-00</t>
  </si>
  <si>
    <t>베이커휴즈코리아, 주기기 DCS 자재, STCI Terminal Board 24 Inputs 125 VDC, IS200STCIH6A</t>
  </si>
  <si>
    <t>베이커휴즈코리아, 주기기 DCS 자재, MKVIe Core Analog I/O Assembly, IS230PCAAH1B</t>
  </si>
  <si>
    <t>베이커휴즈코리아, 주기기 DCS 자재, MKVIe Core Analog Terminal Board, IS400TCATH1A</t>
  </si>
  <si>
    <t>베이커휴즈코리아, 주기기 DCS 자재, MKVI/MKVIe 125 Relay Terminal Board, IS200TRLYH1B</t>
  </si>
  <si>
    <t>베이커휴즈코리아, 주기기 DCS 자재, Protection Terminal Board, IS200TPROH1C</t>
  </si>
  <si>
    <t>베이커휴즈코리아, 주기기 DCS 자재, STUR SIMPLEX PRIMARY TURB PROT RLY, IS200STURH1A</t>
  </si>
  <si>
    <t>삼신티에스, GL-3168 &amp; 3169 Globe Manual Valve, #1500 Globe A182-F11</t>
  </si>
  <si>
    <t>솔루텍, Solenoid Valve 자재, D1VW020BVYCFQ Parker</t>
  </si>
  <si>
    <t>성원테크, HP, IP&amp;LP Manifold Block, PN 105073</t>
  </si>
  <si>
    <t>HK산업, 제어설비 정비용(ST,DCS) 자재, Graphic Card, Quadro NVS 450</t>
  </si>
  <si>
    <t>HK산업, 제어설비 정비용(ST,DCS) 자재, Positioner, DVC2000HC</t>
  </si>
  <si>
    <t>해우, GT 압력스위치 자재, 압력스위치, 1950-0-2F</t>
  </si>
  <si>
    <t>해우, By-pass Valve 제어 자재, Limit Switch, XCKJ167</t>
  </si>
  <si>
    <t>해우, By-pass Valve 제어 자재, LVDT/Balluff, BLT7-P511-M0150-B-S32</t>
  </si>
  <si>
    <t>해우, By-pass Valve 제어 자재, LVDT/Balluff, BLT7-P511-M0400-B-S32</t>
  </si>
  <si>
    <t>(주)케이아이테크, GT Performance Heater 20PH Valve Actuator, RCI280-SR0801/4Q F16/F12/F25-46 6bar</t>
  </si>
  <si>
    <t>(주)만쿠무역, IBH Control Valve 자재 구매, Air Speed Controller, PNEU-TROL, N20B</t>
  </si>
  <si>
    <t>(주)만쿠무역, IBH Control Valve 자재 구매, Quick Exhaust Valve, Humphrey, QE4</t>
  </si>
  <si>
    <t>한국자재산업(주), 실리콘 가스켓, No.6</t>
  </si>
  <si>
    <t>한국자재산업(주), 실리콘 가스켓, No.7</t>
  </si>
  <si>
    <t>만쿠무역, Control Valve 제어 자재, Positioner, ABB V18345-TZIDC</t>
  </si>
  <si>
    <t>만쿠무역, HRSG PSV Disc, HP Drum PSV-X141/142, 1736-WB-5-S-500-F1-WSC</t>
  </si>
  <si>
    <t>만쿠무역, HRSG PSV Disc, IP Drum PSV-X321/322, 2727WB-2-100-F1-WSC-SPEC</t>
  </si>
  <si>
    <t>만쿠무역, HRSG PSV Disc, IP S/H PSV-323, 2717WB-2-100-F1-WSC-SPEC</t>
  </si>
  <si>
    <t>만쿠무역, HRSG PSV Disc, LP Drum PSV-X411, 1811QB-0-3X1-22-LP-WSC</t>
  </si>
  <si>
    <t>만쿠무역, HRSG PSV Disc, LP Drum PSV-X412, 1811PB-0-3X1-22-LP-WSC</t>
  </si>
  <si>
    <t>만쿠무역, HRSG PSV Disc, LP S/H PSV-X413m 1811NB-0-3X1-22-LP</t>
  </si>
  <si>
    <t>만쿠무역, HRSG PSV Disc, Cold RH PSV-X231/232, 1775QWD-5-S-500-F1-WSC</t>
  </si>
  <si>
    <t>만쿠무역, HRSG PSV Disc, Hot RH PSV-X233, 1745WH-5-S-500-F1-WSC</t>
  </si>
  <si>
    <t>서흥MCO, PLB Drain Valve, Globe Valve, A105 13Cr RF Type  Class 300</t>
  </si>
  <si>
    <t>해우, SWAS 자재, PH Sensor Cable, Rosemount 24281-08</t>
  </si>
  <si>
    <t>만쿠무역, ST ETD Coil 자재, Coil, VW07304F</t>
  </si>
  <si>
    <t>금화이엔지, MOV Actuator 정비용 자재 구매, GAM K board kit</t>
  </si>
  <si>
    <t>금화이엔지, MOV Actuator 정비용 자재 구매, Intelli board, CI2801</t>
  </si>
  <si>
    <t>해우, 제어설비 정비용 자재 구매, 압력스위치, 1950-0-2F/Dwyer</t>
  </si>
  <si>
    <t>해우, 제어설비 정비용 자재 구매, Gas Detector 탐지부, T-300</t>
  </si>
  <si>
    <t>해우, 제어 및 전기설비 자재 구매, 압력스위치, J120-524</t>
  </si>
  <si>
    <t>해우, 제어 및 전기설비 자재 구매, 압력스위치, 1950-0-2F</t>
  </si>
  <si>
    <t>해우, HPU PCV 자재 구매, LV20PC HAWE</t>
  </si>
  <si>
    <t>와이즈이엔씨, Pressure Gauge 구매, Wise P110*100mm*1/2″ NPT</t>
  </si>
  <si>
    <t>와이즈이엔씨, Temp. Gauge 구매, Wise T190*100mm*1/2″ NPT</t>
  </si>
  <si>
    <t>마코FA, 전기설비 정비자재 구매, Magnatic Contactor/Schnejder, 8910DPA93V02</t>
  </si>
  <si>
    <t>마코FA, 전기설비 정비자재 구매, 삼성온도계, P-300AD</t>
  </si>
  <si>
    <t>와이즈이엔씨, 압력계 구매, Wise Part No.P2584L3EDI04730</t>
  </si>
  <si>
    <t>해우, 제어설비 정비용 자재 구매, Male Connector, CMC 8M-8R</t>
  </si>
  <si>
    <t>(주)브이피에스, LCV-1132 후단 Manual Valve(GA-1136) 정비용 자재 구매, Gasket, #1500 3″ soft steel Gate Type</t>
  </si>
  <si>
    <t>(주)브이피에스, LCV-1132 후단 Manual Valve(GA-1136) 정비용 자재 구매, Packing, #1500 3″ Graphite+Inconel Gate Type</t>
  </si>
  <si>
    <t>합  계</t>
    <phoneticPr fontId="75" type="noConversion"/>
  </si>
  <si>
    <t>REC</t>
    <phoneticPr fontId="75" type="noConversion"/>
  </si>
  <si>
    <t>차입원금</t>
    <phoneticPr fontId="75" type="noConversion"/>
  </si>
  <si>
    <t>할인발행차금</t>
    <phoneticPr fontId="75" type="noConversion"/>
  </si>
  <si>
    <t>유동-할차</t>
    <phoneticPr fontId="75" type="noConversion"/>
  </si>
  <si>
    <t>유동-원금</t>
    <phoneticPr fontId="75" type="noConversion"/>
  </si>
  <si>
    <t>단수조정</t>
  </si>
  <si>
    <t>전기말 부채</t>
    <phoneticPr fontId="75" type="noConversion"/>
  </si>
  <si>
    <t>전기 이자</t>
    <phoneticPr fontId="75" type="noConversion"/>
  </si>
  <si>
    <t>전기말 기초</t>
    <phoneticPr fontId="75" type="noConversion"/>
  </si>
  <si>
    <t>장기기타채권</t>
  </si>
  <si>
    <t xml:space="preserve">      하나증권-정기예금담보ABCP(7301)</t>
  </si>
  <si>
    <t xml:space="preserve">      제품매출-국내매출-전력-MEP</t>
  </si>
  <si>
    <t xml:space="preserve">      제품매출-국내매출-전력-CP</t>
  </si>
  <si>
    <t xml:space="preserve">      제품매출-국내매출-전력-MWP</t>
  </si>
  <si>
    <t xml:space="preserve">      제품매출-국내매출-전력-MAP</t>
  </si>
  <si>
    <t xml:space="preserve">      제품매출-국내매출-전력-RP</t>
  </si>
  <si>
    <t>제  품  매  출  (전력-MEP)</t>
    <phoneticPr fontId="0" type="noConversion"/>
  </si>
  <si>
    <t>제  품  매  출  (전력-MWP)</t>
    <phoneticPr fontId="0" type="noConversion"/>
  </si>
  <si>
    <t>제  품  매  출  (전력-MAP)</t>
    <phoneticPr fontId="0" type="noConversion"/>
  </si>
  <si>
    <t>11.</t>
    <phoneticPr fontId="65" type="noConversion"/>
  </si>
  <si>
    <t>제  품  매  출  (전력-RP)</t>
    <phoneticPr fontId="0" type="noConversion"/>
  </si>
  <si>
    <t>'22.07_원격검침 모뎀(유량/열량계)</t>
  </si>
  <si>
    <t>위성급전전화</t>
  </si>
  <si>
    <t>'22.09_원격검침 모뎀(유량/열량계)</t>
  </si>
  <si>
    <t>증감(=당기상각)</t>
    <phoneticPr fontId="75" type="noConversion"/>
  </si>
  <si>
    <t>증감(=당기증감)</t>
    <phoneticPr fontId="75" type="noConversion"/>
  </si>
  <si>
    <t>지상권</t>
  </si>
  <si>
    <t>구분지상권 지료 지급 (1172-7번지)</t>
  </si>
  <si>
    <t>구분지상권 지료 지급 (1172-8번지)</t>
  </si>
  <si>
    <t>윤성기업, 전기설비 정비자재, Temp Controller, 4050-1 RR20</t>
  </si>
  <si>
    <t>윤성기업, 전기설비 정비자재, 조작용 Transformer, 480/110 60VA</t>
  </si>
  <si>
    <t>해우, 제어설비 자재, Pressure Switch, DLE50HA50P01</t>
  </si>
  <si>
    <t>솔루텍, 제어밸브 자재, Snap Acting Relay, YT-530D21</t>
  </si>
  <si>
    <t>솔루텍, 제어밸브 자재, Volume Booster, YT-320N1</t>
  </si>
  <si>
    <t>솔루텍, 제어밸브 자재, Solenoid Valve, YT-720SN32</t>
  </si>
  <si>
    <t>솔루텍, 제어밸브 자재, Air Regulator, YT-220BN210</t>
  </si>
  <si>
    <t>에이-랩, HP Drum Start-Up BD LCV-X132 자재, Bonnet Gasket, 347+Gr</t>
  </si>
  <si>
    <t>에이-랩, HP Drum Start-Up BD LCV-X132 자재, Seat Gasket, 347+Gr</t>
  </si>
  <si>
    <t>(주)디엠티, GT 88TK/88BN 출구 측 Rubber Expansion Joint 자재, Rubber Expansion Joint, L:170mm</t>
  </si>
  <si>
    <t>해우, GT Combustion 하부 Manhole Drain Valve, Ball valve, 2″ #300 A351 Gr.CF8M</t>
  </si>
  <si>
    <t>(주)브이피에스, LCV-1132 후단 Manual Valve(36100-GA-1136) 정비용 자재, Packing, #1500 6″</t>
  </si>
  <si>
    <t>(주)브이피에스, LCV-1132 후단 Manual Valve(36100-GA-1136) 정비용 자재, Gasket, #1500 6″</t>
  </si>
  <si>
    <t>제이시텍(평택점), Air Compressor Intercooler Drain Trap, ADH4000-04BC</t>
  </si>
  <si>
    <t>GE, Gas Detector, ATMO Detector, 315A2708P018</t>
  </si>
  <si>
    <t>천세산업, WT Chemical Dosing Pump 정비용 자재 구매, 접액부, A-Polyner Injection Pump, KDH-52H-6T6 Flange ANSI 150# Φ55*0.3t</t>
  </si>
  <si>
    <t>천세산업, WT Chemical Dosing Pump 정비용 자재 구매, 접액부, NaHCO3 Injection Pump, KDH-22H-PTC Flange ANSI 150# Φ55*0.3t</t>
  </si>
  <si>
    <t>천세산업, WT Chemical Dosing Pump 정비용 자재 구매, 접액부, C-Polyner Injection Pump, KDH-33H-6T6 Flange ANSI 150# Φ100*0.3t</t>
  </si>
  <si>
    <t>한울인텍스, 열전대 자재 구매, Thermocouple, HW-2102S</t>
  </si>
  <si>
    <t>워히터, 스팀터빈 전기히터 구매, Immersion Heater, 3P*460V*700kw</t>
  </si>
  <si>
    <t>윤성기업, 전기설비 정비용 자재구매(7월3차), 3상 전압릴레이, RM35TF30</t>
  </si>
  <si>
    <t>청우하이드로, Fire Fighting Jockey Pump 정비용 자재, Casing Ring, A743 CA15</t>
  </si>
  <si>
    <t>해우, GT&amp;ST Generator CT/VT 구매, GT Generator CT</t>
  </si>
  <si>
    <t>해우, GT&amp;ST Generator CT/VT 구매, GT Generator VT</t>
  </si>
  <si>
    <t>해우, GT&amp;ST Generator CT/VT 구매, ST Generator VT</t>
  </si>
  <si>
    <t>해우, GT&amp;ST Generator CT/VT 구매, ST Generator CT</t>
  </si>
  <si>
    <t>유성기술, 전기설비 정비용자재구매(9월1차), STEM Nut, Φ300*75L</t>
  </si>
  <si>
    <t>프로매틱코포레이션, BFP-B Arc Valve 정비용 자재 구매, O-Ring, TDM150UVWW-CS</t>
  </si>
  <si>
    <t>프로매틱코포레이션, BFP-B Arc Valve 정비용 자재 구매, Guide Ring, TDM150UVWW-CS</t>
  </si>
  <si>
    <t>P0117</t>
  </si>
  <si>
    <t>P0118</t>
  </si>
  <si>
    <t>차환대출('22년)</t>
    <phoneticPr fontId="75" type="noConversion"/>
  </si>
  <si>
    <t>1차</t>
    <phoneticPr fontId="75" type="noConversion"/>
  </si>
  <si>
    <t>차환대출('22년)_1차</t>
    <phoneticPr fontId="52" type="noConversion"/>
  </si>
  <si>
    <t xml:space="preserve">   당기 :     28,509,985,402</t>
  </si>
  <si>
    <t>미지급금-기타</t>
  </si>
  <si>
    <t xml:space="preserve">  손실충당금전입액</t>
    <phoneticPr fontId="75" type="noConversion"/>
  </si>
  <si>
    <t>장부금액</t>
    <phoneticPr fontId="75" type="noConversion"/>
  </si>
  <si>
    <t>상각후원가측정금융자산</t>
  </si>
  <si>
    <t>장기기타채무</t>
  </si>
  <si>
    <t>장기기타채무</t>
    <phoneticPr fontId="75" type="noConversion"/>
  </si>
  <si>
    <t>7.</t>
    <phoneticPr fontId="75" type="noConversion"/>
  </si>
  <si>
    <t>장기기타채권</t>
    <phoneticPr fontId="75" type="noConversion"/>
  </si>
  <si>
    <t>에스지씨에너지 주식회사</t>
  </si>
  <si>
    <t>.</t>
    <phoneticPr fontId="65" type="noConversion"/>
  </si>
  <si>
    <t>안전교육장</t>
  </si>
  <si>
    <t>열수송관-모산영신 3BL</t>
  </si>
  <si>
    <t>연료전지 CCR 예비 에어컨</t>
  </si>
  <si>
    <t>안전교육장 냉난방기</t>
  </si>
  <si>
    <t>전력시장 분석 시스템(M-Core)</t>
  </si>
  <si>
    <t>열수송관 GIS 및 누수감지장치 중앙감시시스템</t>
  </si>
  <si>
    <t>전기말 기초자산</t>
    <phoneticPr fontId="75" type="noConversion"/>
  </si>
  <si>
    <t>전기말 감누</t>
    <phoneticPr fontId="75" type="noConversion"/>
  </si>
  <si>
    <t>154KV TRANSMISSION LINE #7, #7-1</t>
  </si>
  <si>
    <t>154KV TRANSMISSION LINE #2</t>
  </si>
  <si>
    <t>154KV TRANSMISSION LINE #3</t>
  </si>
  <si>
    <t>154KV TRANSMISSION LINE #1</t>
  </si>
  <si>
    <t>154KV TRANSMISSION LINE C/H 설치 #3,7,7-1</t>
  </si>
  <si>
    <t>MOV, XV Ball Valve (Top Entry Type)</t>
  </si>
  <si>
    <t>#1,2,3 GT NG Heater Drain Pit 배수배관</t>
  </si>
  <si>
    <t>Raw Water Tank Drain Pit 배수배관</t>
  </si>
  <si>
    <t>자재창고 오버헤드 크레인 속도 조절 안전장치</t>
  </si>
  <si>
    <t>국유재산 사용허가 관련 이행보증증권 보험료(모곡동 344-1 외 4피지)</t>
  </si>
  <si>
    <t>KB증권</t>
  </si>
  <si>
    <t>해우, DH, WT 정비용 자재, Ball Valve, 3623-010</t>
  </si>
  <si>
    <t>해우, DH, WT 정비용 자재, Diaphragm Valve, 2729-007</t>
  </si>
  <si>
    <t>네오트라이, Solenoid Valve, EFHC8327G041125DC ASCO</t>
  </si>
  <si>
    <t>에이-랩,  Aux. Boiler PCV-0353 정비용 자재, Balance seal, 6130501AH</t>
  </si>
  <si>
    <t>에이-랩,  Aux. Boiler PCV-0353 정비용 자재, Seat Gasket, 61111583AE</t>
  </si>
  <si>
    <t>에이-랩,  Aux. Boiler PCV-0353 정비용 자재, Bonnet Gasket, 61113383AE</t>
  </si>
  <si>
    <t>에이-랩,  Aux. Boiler PCV-0353 정비용 자재, Packing set, 6122032AF</t>
  </si>
  <si>
    <t>발해에프유테크, CVP Overhaul 자재, Roller Bearing, P/N 24</t>
  </si>
  <si>
    <t>동산밸브, GT Off Line Sol-Valve(20TW-4) Valve 및 자재, Ball Valve, #150 2″</t>
  </si>
  <si>
    <t>동산밸브, GT Off Line Sol-Valve(20TW-4) Valve 및 자재, Gasket, SPW316+Graphite</t>
  </si>
  <si>
    <t>네오트라이, Solenoid 자재, Solenoid Valve, Burkert 6014C5/64 FKM SS</t>
  </si>
  <si>
    <t>해우, ST ASV Limit SW 자재, AVS Limit Switch, 2245ABYN0052BCG-ARI</t>
  </si>
  <si>
    <t>해우, ST ASV Limit SW 자재, ACV Full Close Limit Switch, SB316 48 Silver Bullet</t>
  </si>
  <si>
    <t>해우, 제어설비 정비용 자재, VT Fuse, DDRGB24-0.5E Denco</t>
  </si>
  <si>
    <t>만쿠무역, ST EHC &amp; Steam By-pass HPU Accumulator Bladder 자재, Bladder, HP HPU 32L</t>
  </si>
  <si>
    <t>만쿠무역, ST EHC &amp; Steam By-pass HPU Accumulator Bladder 자재, Bladder, IP/LP HPU 20L</t>
  </si>
  <si>
    <t>만쿠무역, ST EHC &amp; Steam By-pass HPU Accumulator Bladder 자재, Bladder, IP/LP HPU 50L</t>
  </si>
  <si>
    <t>만쿠무역, ST EHC &amp; Steam By-pass HPU Accumulator Bladder 자재, Bladder, ST EHC</t>
  </si>
  <si>
    <t>HK산업, 현장 Gauge 자재, Pressure Gauge, P2584A3EDH05130</t>
  </si>
  <si>
    <t>HK산업, 현장 Gauge 자재, Pressure Gauge, P2584A3EDH04530</t>
  </si>
  <si>
    <t>HK산업, 현장 Gauge 자재, Pressure Gauge, P2584A3EDH04430</t>
  </si>
  <si>
    <t>HK산업, 현장 Gauge 자재, Pressure Gauge, P2584A3EDH02730</t>
  </si>
  <si>
    <t>HK산업, 현장 Gauge 자재, Pressure Gauge, P2584A3EDH03530</t>
  </si>
  <si>
    <t>HK산업, 현장 Gauge 자재, Pressure Gauge, P4214AEDG100032</t>
  </si>
  <si>
    <t>윤성기업, 전기설비 정비자재, Auxiliary Contact Block, HIAC 13</t>
  </si>
  <si>
    <t>윤성기업, 전기설비 정비자재, Bearing, 6205ZZ</t>
  </si>
  <si>
    <t>윤성기업, 전기설비 정비자재, Auxiliary Relay, HMT 31 DC 125V</t>
  </si>
  <si>
    <t>윤성기업, 전기설비 정비자재, Auxiliary Relay, HMT 22 DC 125V</t>
  </si>
  <si>
    <t>윤성기업, 전기설비 정비자재, 전동기 하우징, 현대 55kw de측</t>
  </si>
  <si>
    <t>윤성기업, 전기설비 정비자재, 전동기 하우징, 현대 55kw nde측</t>
  </si>
  <si>
    <t>만쿠무역, 차압 전송기 자재, Transmitter, 2051CD2A02A1AS5E1M5D4Q4</t>
  </si>
  <si>
    <t>해우, 제어설비 자재, Solenoid Valve, MK102O616VVN3</t>
  </si>
  <si>
    <t>해우, 제어설비 자재, PSU, CS15-24</t>
  </si>
  <si>
    <t>해우, 제어설비 자재, Level Transmitter, X705-5100-C10</t>
  </si>
  <si>
    <t>해우, 제어설비 정비용 자재, Pneumatic Hose, DP1620</t>
  </si>
  <si>
    <t>158A5457P06, DOWEL 3/4- OD X 2.5-</t>
  </si>
  <si>
    <t>N2800P1, HYDR LUBE FITTING</t>
  </si>
  <si>
    <t>N507P1312, PIN, DOWEL HARD&amp;GR</t>
  </si>
  <si>
    <t>298A8537P003, SHIM .006</t>
  </si>
  <si>
    <t>119T0477P0001, VANE COMPR STATORSTAGE5 TAB SLO</t>
  </si>
  <si>
    <t>N733AP35036, BOLT 12 PT</t>
  </si>
  <si>
    <t>N170P29012, Screw, Socket Head Cap</t>
  </si>
  <si>
    <t>279A1171P001, STL STR PIN</t>
  </si>
  <si>
    <t>N22P25016, SCRES, CAP HEX HD</t>
  </si>
  <si>
    <t>N402P73, STL PLAIN WATER</t>
  </si>
  <si>
    <t>287A1051P002, POINTER</t>
  </si>
  <si>
    <t>231D2544P001, NAMEPLATE, INDICATOR</t>
  </si>
  <si>
    <t>158A5457P039, PIN, STRATIGHT HEADLESS</t>
  </si>
  <si>
    <t>N170P25072, SCREW -42508</t>
  </si>
  <si>
    <t>119T0477P0001, S5 Vane</t>
  </si>
  <si>
    <t>N265DP00035, STL LOCK NUT</t>
  </si>
  <si>
    <t>372A1159P010, GASKET</t>
  </si>
  <si>
    <t>372A3718G008, 300 RF/LJ SCH 40 KIT 3.00</t>
  </si>
  <si>
    <t>199D3980G001, ASSY-CROSS FIRE BELLOWS</t>
  </si>
  <si>
    <t>199D3157P251, SEAL, HORZ JOINT</t>
  </si>
  <si>
    <t>199D3157P254, SEAL, HORZ JOINT</t>
  </si>
  <si>
    <t>199D3157P255, SEAL, HORZ JOINT</t>
  </si>
  <si>
    <t>231D5219P001, E-SEAL, PRE-COMPRESSED</t>
  </si>
  <si>
    <t>231D5221P001, E-SEAL, PRE-COMPRESSED</t>
  </si>
  <si>
    <t>199D3157P249, SEAL,HORZ JOINT</t>
  </si>
  <si>
    <t>199D3157P246, SEAL,HORZ JOINT</t>
  </si>
  <si>
    <t>293A0670P012, SCREWDRIVE</t>
  </si>
  <si>
    <t>GE, GT IGV Component Part 자재 구매, PIN DOWEL, 158A5457P003</t>
  </si>
  <si>
    <t>가스트론, GAS DETECTOR, GTD-2000EX, GSA860EX-G3, GAS SENSOR, 18~31VDC, GASTRON</t>
  </si>
  <si>
    <t>엔티오스, PUMP, TSURUMI PUMP, BALL CHECK VALVE, Φ32, PTFE, 10EA/SET , PP-002A/B</t>
  </si>
  <si>
    <t>지코아시아, PLB, IGNITER ASS'Y, ZA2,31662-A043A-001, GE</t>
  </si>
  <si>
    <t>효성굿스프링스, PUMP, HYOSUNG GOODSPRINGS, SHAFT SLEEVE, 160x145x300L(1EA)/160x145x365L(3EA), PP-004A/B</t>
  </si>
  <si>
    <t>효성굿스프링스, PUMP, HYOSUNG GOODSPRINGS, SHAFT, 150X5100L, MCWP, ACTUAL: KANGWOON TECH, M-PP-004A/B</t>
  </si>
  <si>
    <t>효성굿스프링스, PUMP, HYOSUNG GOODSPRINGS, DRIVE SHAFT, 150X2605L, MCWP, ACTUAL: KANGWOON TECH, M-PP-004A/B</t>
  </si>
  <si>
    <t>G-LED조명, LIGHTING, LED 편광등, 50W, G-LED조명</t>
  </si>
  <si>
    <t>해우, SCR, SCR CIRCULATION FAN, LIMIT SWITCH BOX, APL-510N, NPT 1/2", 에이치케이씨</t>
  </si>
  <si>
    <t>해우, CONTROLLER, SOLENOID VALVE, VS3135-035, SMC</t>
  </si>
  <si>
    <t>해우, REG, AIR REGULATOR, IR2020-NO2BG, SMC, 0.05~10Kg/㎠,1/4"NPT</t>
  </si>
  <si>
    <t>대영계전, TRANSMITTER, PRESSURE TRANSMITTER, EJA530E-JBS7N-017EN/PF23/D3, 2Mpa, 만쿠무역, YOKOGAWA, LPG SYSTEM, COMMON</t>
  </si>
  <si>
    <t>효성굿스프링스㈜, ACWP Casing Ring</t>
  </si>
  <si>
    <t>한국에프에이, GT Performance Heater 20PH-9 Valve, NPS 2 HPS 667 Sz451</t>
  </si>
  <si>
    <t>삼진금속, ST Major Valve 예비품, MSCV(MSV), MSV Stem, 1(DWG No. 126E7275)</t>
  </si>
  <si>
    <t>삼진금속, ST Major Valve 예비품, MSCV(MSV), Gasket, 5(DWG No. 126E7275)</t>
  </si>
  <si>
    <t>삼진금속, ST Major Valve 예비품, MSCV(MSV), Pressure Seal Head, 6(DWG No. 126E7275)</t>
  </si>
  <si>
    <t>삼진금속, ST Major Valve 예비품, MSCV(MSV), Key, 9(DWG No. 126E7275)</t>
  </si>
  <si>
    <t>삼진금속, ST Major Valve 예비품, MSCV(MSV), Nut, 10(DWG No. 126E7275)</t>
  </si>
  <si>
    <t>삼진금속, ST Major Valve 예비품, MSCV(MSV), Pin, 11(DWG No. 126E7275)</t>
  </si>
  <si>
    <t>삼진금속, ST Major Valve 예비품, MSCV(CV), Pin, 19(DWG No. 126E7275)</t>
  </si>
  <si>
    <t>삼진금속, ST Major Valve 예비품, MSCV(CV), Pin, 40(DWG No. 126E7275)</t>
  </si>
  <si>
    <t>삼진금속, ST Major Valve 예비품, MSCV(CV), CV Connector, 41(DWG No. 126E7275)</t>
  </si>
  <si>
    <t>삼진금속, ST Major Valve 예비품, CRV(IV), Split Ring, 11(DWG No. 134E1812)</t>
  </si>
  <si>
    <t>삼진금속, ST Major Valve 예비품, CRV(IV), Hex HD Bolt, 13(DWG No. 134E1812)</t>
  </si>
  <si>
    <t>삼진금속, ST Major Valve 예비품, CRV(IV), Locking Plate, 14(DWG No. 134E1812)</t>
  </si>
  <si>
    <t>삼진금속, ST Major Valve 예비품, CRV(IV), Retaining Ring, 18(DWG No. 134E1812)</t>
  </si>
  <si>
    <t>삼진금속, ST Major Valve 예비품, CRV(IV), Steam Seal Ring, 17(DWG No. 134E1812)</t>
  </si>
  <si>
    <t>삼진금속, ST Major Valve 예비품, CRV(IV), HEX HD Bolt, 19(DWG No. 134E1812)</t>
  </si>
  <si>
    <t>삼진금속, ST Major Valve 예비품, CRV(IV), Locking Plate, 20(DWG No. 134E1812)</t>
  </si>
  <si>
    <t>삼진금속, ST Major Valve 예비품, CRV(IV), IV Connector, 54(DWG No. 134E1812)</t>
  </si>
  <si>
    <t>삼진금속, ST Major Valve 예비품, CRV(IV), Pin, 55(DWG No. 134E1812)</t>
  </si>
  <si>
    <t>P0120</t>
  </si>
  <si>
    <t>2차</t>
    <phoneticPr fontId="75" type="noConversion"/>
  </si>
  <si>
    <t>차환대출('22년)_2차</t>
    <phoneticPr fontId="52" type="noConversion"/>
  </si>
  <si>
    <t>차환대출('22년)</t>
    <phoneticPr fontId="75" type="noConversion"/>
  </si>
  <si>
    <t>당기손익-공정가치 금융자산(유동)</t>
    <phoneticPr fontId="75" type="noConversion"/>
  </si>
  <si>
    <t xml:space="preserve">      당기손익-공정가치 금융자산(유동)</t>
  </si>
  <si>
    <t>하나파워패키지 대여금</t>
    <phoneticPr fontId="75" type="noConversion"/>
  </si>
  <si>
    <t>(평가이익)</t>
    <phoneticPr fontId="84" type="noConversion"/>
  </si>
  <si>
    <t>당기손익-공정가치측정 금융자산 평가이익</t>
    <phoneticPr fontId="65" type="noConversion"/>
  </si>
  <si>
    <t xml:space="preserve">      순확정급여자산</t>
  </si>
  <si>
    <t>8.</t>
    <phoneticPr fontId="75" type="noConversion"/>
  </si>
  <si>
    <t>순확정급여자산</t>
  </si>
  <si>
    <t>순확정급여자산</t>
    <phoneticPr fontId="75" type="noConversion"/>
  </si>
  <si>
    <t>소계</t>
    <phoneticPr fontId="75" type="noConversion"/>
  </si>
  <si>
    <t>사외적립자산</t>
    <phoneticPr fontId="75" type="noConversion"/>
  </si>
  <si>
    <t>1.당기순이익</t>
    <phoneticPr fontId="75" type="noConversion"/>
  </si>
  <si>
    <t>1.당기순이익</t>
    <phoneticPr fontId="374" type="noConversion"/>
  </si>
  <si>
    <t xml:space="preserve">  법인세비용</t>
    <phoneticPr fontId="374" type="noConversion"/>
  </si>
  <si>
    <t xml:space="preserve">  법인세비용</t>
    <phoneticPr fontId="75" type="noConversion"/>
  </si>
  <si>
    <t xml:space="preserve">  재고자산평가손실</t>
  </si>
  <si>
    <t>확정급여자산 대체</t>
    <phoneticPr fontId="75" type="noConversion"/>
  </si>
  <si>
    <t xml:space="preserve">  #</t>
    <phoneticPr fontId="75" type="noConversion"/>
  </si>
  <si>
    <t>  #</t>
    <phoneticPr fontId="75" type="noConversion"/>
  </si>
  <si>
    <t>  장기대여금의 증가</t>
  </si>
  <si>
    <t>  장기대여금의 증가</t>
    <phoneticPr fontId="75" type="noConversion"/>
  </si>
  <si>
    <t>  장기기타금융자산의 취득</t>
  </si>
  <si>
    <t>  장기기타금융자산의 취득</t>
    <phoneticPr fontId="75" type="noConversion"/>
  </si>
  <si>
    <t xml:space="preserve">      수수료-관리용역</t>
  </si>
  <si>
    <t>당기순이익('22년)</t>
  </si>
  <si>
    <t xml:space="preserve"> '23년</t>
    <phoneticPr fontId="75" type="noConversion"/>
  </si>
  <si>
    <t xml:space="preserve"> 제 15 (전) 기    : 2022년 1월 1일 부터　2022년  12월 31일 까지</t>
    <phoneticPr fontId="75" type="noConversion"/>
  </si>
  <si>
    <t>확정급여자산조정함</t>
    <phoneticPr fontId="75" type="noConversion"/>
  </si>
  <si>
    <t>MOV Actuator(MOV-1042A &amp; 1043)</t>
  </si>
  <si>
    <t>HRSG LP Drum LCV 제어기기(1404,2404,3404)</t>
  </si>
  <si>
    <t>XV-0781 &amp; PCV-0782 인양용 구조물 개선공사</t>
  </si>
  <si>
    <t>열수송관-영신 3BL</t>
  </si>
  <si>
    <t>'23.03_원격검침 모뎀(유량/열량계)</t>
  </si>
  <si>
    <t>비상전원설비실(UPS/Battery Ch) 냉각용 에어컨(2대)</t>
  </si>
  <si>
    <t>DH Control System NTP Server</t>
  </si>
  <si>
    <t>주제어동 CCTV 설치(10ea)</t>
  </si>
  <si>
    <t>증기터빈동 Superheater룸 에어컨</t>
  </si>
  <si>
    <t>화양지구 열배관</t>
  </si>
  <si>
    <t>자본화 - 화양지구 열배관</t>
  </si>
  <si>
    <t>11000078</t>
  </si>
  <si>
    <t>집단에너지 영업관리시템</t>
  </si>
  <si>
    <t>한국전력거래소</t>
  </si>
  <si>
    <t>23년 재산종합 패키지 보험(MB)-pw</t>
  </si>
  <si>
    <t>23년 재산종합 패키지 보험(MB)-dh</t>
  </si>
  <si>
    <t>23년 재산종합 패키지 보험(MB)-fc</t>
  </si>
  <si>
    <t>23년 재산종합 패키지 보험(BI)-pw</t>
  </si>
  <si>
    <t>23년 재산종합 패키지 보험(BI)-dh</t>
  </si>
  <si>
    <t>23년 재산종합 패키지 보험(BI)-fc</t>
  </si>
  <si>
    <t>인코시스(주), 진동설비 자재 구매, Velomitor, Benly Nevada 330525-00</t>
  </si>
  <si>
    <t>솔루텍, HRSG Control Valve 자재 구매, Volume Booster, YT-300N1</t>
  </si>
  <si>
    <t>솔루텍, HRSG Control Valve 자재 구매, Snap Acting Relay, YT-520D21</t>
  </si>
  <si>
    <t>성호이에스디, PLC 자재 구매, Controller, 1769-L33ER</t>
  </si>
  <si>
    <t>와이즈이엔씨, Temp. Gauge 구매, T190</t>
  </si>
  <si>
    <t>진우상공, #2 DH Booster Pump 정비용 자재, Bearing, Ball Bearing 6216CM</t>
  </si>
  <si>
    <t>진우상공, #2 DH Booster Pump 정비용 자재, Bearing, Angular Bearing 7314BW</t>
  </si>
  <si>
    <t>현진시스템, SCR Ammonia Supply Pump 정비용 자재, Check Valve Kit</t>
  </si>
  <si>
    <t>현진시스템, SCR Ammonia Supply Pump 정비용 자재, Back cover O-ring, Part 53</t>
  </si>
  <si>
    <t>현진시스템, SCR Ammonia Supply Pump 정비용 자재, O-Ring Diaphragm Plate, G-03 non-Kel-Cell</t>
  </si>
  <si>
    <t>현진시스템, SCR Ammonia Supply Pump 정비용 자재, O-Ring Manifold, Neoprene</t>
  </si>
  <si>
    <t>현진시스템, SCR Ammonia Supply Pump 정비용 자재, Connecting Rod</t>
  </si>
  <si>
    <t>(주)유콘텍, Control Valve 제어자재, Positioner, NDX1512HG-EKON0000</t>
  </si>
  <si>
    <t>(주)만쿠무역, GT Load Coupling 분해 Tool 정비용 자재, Seal kit, for tenstioner(HT-0835)</t>
  </si>
  <si>
    <t>해우, Limit Switch 자재, Westlock, 2645ABYN0002 2AAA-AR2</t>
  </si>
  <si>
    <t>해우, PLB BSP Panel 정비용 자재, Ignition Transmitter, 15063201 Brahma</t>
  </si>
  <si>
    <t>해우, PLB BSP Panel 정비용 자재, Flame Switch, BC1000A220F</t>
  </si>
  <si>
    <t>해우, PLB BSP Panel 정비용 자재, Power Supply, WTC-5024</t>
  </si>
  <si>
    <t>솔루텍, 공압밸브 제어 자재, Solenoid Valve, ASCO 8320G174 AC120</t>
  </si>
  <si>
    <t>유알아이, 압력전송기 자재 구매, Pressure Transmitter, Rosemount 3051CG4A22A1AK7(0~300psi)</t>
  </si>
  <si>
    <t>유알아이, 압력전송기 자재 구매, Pressure Transmitter, Rosemount 3051CG4A22A1AK7(0~150psi)</t>
  </si>
  <si>
    <t>윤성기업, 전기설비 정비용 자재구매, 호이스트 스위치, KG-A04AA</t>
  </si>
  <si>
    <t>윤성기업, 전기설비 정비용 자재구매, STG Shaft Brush</t>
  </si>
  <si>
    <t>윤성기업, 전기설비 정비용 자재구매, Bearing, 6213C3 NTN</t>
  </si>
  <si>
    <t>베이커휴즈코리아, 주기기 DCS 자재 구매, Modbus, IS220PSCAH1B</t>
  </si>
  <si>
    <t>성원테크, HP&amp;HRH Attemperaor 정비품 자재 구매, Soft Goods for HP Attemperator, Nozzle gasket 14254163 / 14264048</t>
  </si>
  <si>
    <t>성원테크, HP&amp;HRH Attemperaor 정비품 자재 구매, Soft Goods for RH Attemperator, Nozzle gasket 14254163 / 14264048</t>
  </si>
  <si>
    <t>에너토피아코리아, ST Emergency Trip Device 자재 구매, Pilot Valve Ass'y, VW07429F</t>
  </si>
  <si>
    <t>와이즈이엔씨, 현장 계기 자재 구매, Temp Gauge, T190*100Φ</t>
  </si>
  <si>
    <t>솔루텍, Aux. Steam Line Drain Trap 자재 구매, Steam Trap, TD32F</t>
  </si>
  <si>
    <t>만쿠무역, HP/IP/LP HPU Pump &amp; Filter 자재 구매, Filter, HP065-1-A10AN</t>
  </si>
  <si>
    <t>영풍정밀, #2 DH Booster Pump 정비용 자재 구매, Gasket, P/N 107 Casing Cover</t>
  </si>
  <si>
    <t>영풍정밀, #2 DH Booster Pump 정비용 자재 구매, Gasket, P/N 126B BHSG Cover</t>
  </si>
  <si>
    <t>동서산업, HP&amp;RH Attemperator 정비용 자재, Gland Packing for HP/RH Attemperator, Nozzle Packing P/N 14264048 66*82*8T</t>
  </si>
  <si>
    <t>동서산업, HP&amp;RH Attemperator 정비용 자재, Gasket for HP/RH Attemperator, Nozzle Gasket P/N 14254163 62*82*2T</t>
  </si>
  <si>
    <t>한국메탈기계, Cooling Tower 감속기 Coupling 역설계 제작 구매, Flex Element, P/N2 Coposite</t>
  </si>
  <si>
    <t>한국메탈기계, Cooling Tower 감속기 Coupling 역설계 제작 구매, Gear Hub, P/N5 SUS316</t>
  </si>
  <si>
    <t>에이-랩, HP De SH TCV-X133 &amp; RH De SH TCV-X221 정비용 자재, Bonnet Gasket, 255590523 304+GR</t>
  </si>
  <si>
    <t>에이-랩, HP De SH TCV-X133 &amp; RH De SH TCV-X221 정비용 자재, Packing, 723901001</t>
  </si>
  <si>
    <t>윤성기업, 전기설비 정비자재, Bearing, 6209ZZ</t>
  </si>
  <si>
    <t>청우하이드로, Disc Pack (Demi. Water Make-up 펌프 &amp; #2 DH Circulation 펌프용) 자재, Disc Pack (Demi. Water Make-up 펌프용), 0.3T x 12ea</t>
  </si>
  <si>
    <t>청우하이드로, Disc Pack (Demi. Water Make-up 펌프 &amp; #2 DH Circulation 펌프용) 자재, Disc Pack (#2 DH Circulation 펌프용), 0.4T x 12ea</t>
  </si>
  <si>
    <t>해우, 가스터빈 수위전송기 자재, GT Fuel Gas Drain Tank Level Transmitter, FST-3459E+H-01321-9R</t>
  </si>
  <si>
    <t>무진정밀, Sump Pump 정비용 자재(Shaft 외) 역설계, Shaft(1000L),ST304</t>
  </si>
  <si>
    <t>무진정밀, Sump Pump 정비용 자재(Shaft 외) 역설계, Shaft(2600L),ST304</t>
  </si>
  <si>
    <t>무진정밀, Sump Pump 정비용 자재(Shaft 외) 역설계, Shaft(2800L),ST304</t>
  </si>
  <si>
    <t>동양씨엔티, Module 자재, Module, ABB/A102</t>
  </si>
  <si>
    <t>해우, 현장 계기 자재, 압력계, WISE P2584A3EDH05430</t>
  </si>
  <si>
    <t>씨토, GT IBH Control Valve 자재, Positioner, 3200MD</t>
  </si>
  <si>
    <t>해우, 온도전송기, Rosemount, 3144PD1A2E7B5M5Q4</t>
  </si>
  <si>
    <t>HK산업, 제어설비 정비용 자재, Conductivity Meter, AC221/231331/STD</t>
  </si>
  <si>
    <t>솔루텍, Smart Positioner 자재, Positioner, YT-3300 LDN1201S YTC</t>
  </si>
  <si>
    <t>유성기술, Sump Pump Bearing Bush 역설계 제작 구매, Bearing Bush</t>
  </si>
  <si>
    <t>청우하이드로, DH Boiler Circulation Pump 및 #2 DH Circulation Pump 정비용 자재, O-ring, P/N.R1</t>
  </si>
  <si>
    <t>청우하이드로, DH Boiler Circulation Pump 및 #2 DH Circulation Pump 정비용 자재, M/Seal, P/N.65</t>
  </si>
  <si>
    <t>청우하이드로, DH Boiler Circulation Pump 및 #2 DH Circulation Pump 정비용 자재, Throttle Bush, P/N.39</t>
  </si>
  <si>
    <t>청우하이드로, DH Boiler Circulation Pump 및 #2 DH Circulation Pump 정비용 자재, Casing Ring, P/N.7</t>
  </si>
  <si>
    <t>청우하이드로, DH Boiler Circulation Pump 및 #2 DH Circulation Pump 정비용 자재, Shaft Sleeve, P/N.14</t>
  </si>
  <si>
    <t>청우하이드로, DH Boiler Circulation Pump 및 #2 DH Circulation Pump 정비용 자재, Inboard Bearing, P/N.16</t>
  </si>
  <si>
    <t>청우하이드로, DH Boiler Circulation Pump 및 #2 DH Circulation Pump 정비용 자재, Outboard Bearing, P/N.18</t>
  </si>
  <si>
    <t>청우하이드로, DH Boiler Circulation Pump 및 #2 DH Circulation Pump 정비용 자재, Deflector, P/N.40</t>
  </si>
  <si>
    <t>금화이엔지, MOV Actuator 정비용 자재, INTELLI ST, Position Sensor</t>
  </si>
  <si>
    <t>금화이엔지, MOV Actuator 정비용 자재, Local Board, ILS FP12</t>
  </si>
  <si>
    <t>금화이엔지, MOV Actuator 정비용 자재, Lamp Board, IP Light</t>
  </si>
  <si>
    <t>GE, GT IGV Component Part, Gear IGV-Mod, 218D9378G001</t>
  </si>
  <si>
    <t>GE, GT IGV Component Part, Spring Washer, 158A7887P001</t>
  </si>
  <si>
    <t>한국자재산업, 수처리동 배관차단용 Butterfly valve, 65A #150 FC+EPDM</t>
  </si>
  <si>
    <t>케이알베어링, Demi. Water Make-up 펌프용 Bearing, NJ306 FAG</t>
  </si>
  <si>
    <t>케이알베어링, Demi. Water Make-up 펌프용 Bearing, 3307 SKF</t>
  </si>
  <si>
    <t>해우, HRSG SWAS_Solenoid Valve 자재, Solenoid Valve, AV41-03-5-B4A-AC220V-kr</t>
  </si>
  <si>
    <t>해우, HRSG Control Valve_Solenoid Valve 자재, Solenoid valve, 8320P172</t>
  </si>
  <si>
    <t>네오트라이, 발전설비 제어 자재, 온도전송기, T32.3S.000-Z</t>
  </si>
  <si>
    <t>와이즈이엔씨, 현장계기 자재, 압력계, P7118PBEAAH058CX0</t>
  </si>
  <si>
    <t>와이즈이엔씨, 현장계기 자재, 온도계, T1144X1ED112950</t>
  </si>
  <si>
    <t>와이즈이엔씨, 현장계기 자재, 압력계, P2584A3EDH05930</t>
  </si>
  <si>
    <t>삼신티에스, MOV-0844 Gasket 류 외 자재, Bonnet Gasket, MOV-0844</t>
  </si>
  <si>
    <t>삼신티에스, MOV-0844 Gasket 류 외 자재, Gland Packing, MOV-0844</t>
  </si>
  <si>
    <t>삼신티에스, MOV-0844 Gasket 류 외 자재, Manual Valve, 71300-GA-B020</t>
  </si>
  <si>
    <t>유콘텍, Limit Switch 자재, Limit switch, GLAA20A2B</t>
  </si>
  <si>
    <t>솔루텍, 제어설비 정비용 자재, Air Filter Regulator, YTC YT-220BN220</t>
  </si>
  <si>
    <t>솔루텍, 제어설비 정비용 자재, Anap Acting Relay, YTC YT-520D21</t>
  </si>
  <si>
    <t>베이커휴즈코리아, 진동자재, ACCELEROMETER, 330400-01-00</t>
  </si>
  <si>
    <t>베이커휴즈코리아, 진동자재, ACCEL MOUNTING KIT, 43217-02</t>
  </si>
  <si>
    <t>한국에머슨, GT 질량유량계, Transmitter, 2700R12ABIEZCZPK</t>
  </si>
  <si>
    <t>한국에머슨, GT 질량유량계, Core Processor</t>
  </si>
  <si>
    <t>GE, D6A2C5, 31412 (관세미포함)</t>
  </si>
  <si>
    <t>GE, Gear Spur-36teeth, 218D9845G003</t>
  </si>
  <si>
    <t>GE, Bracket, 188C9497P005</t>
  </si>
  <si>
    <t>발해에프유테크, ST Turning Gear 정비용 자재, Washer, B102390-015</t>
  </si>
  <si>
    <t>발해에프유테크, ST Turning Gear 정비용 자재, Hypoid Gear Set, B100814-701</t>
  </si>
  <si>
    <t>태우, Solenoid Valve 자재, ASCO Solenoid Valve, JKH8321G001</t>
  </si>
  <si>
    <t>하이트롤에스씨, 수위전송기 자재, Level Transmitter, HT-100RS</t>
  </si>
  <si>
    <t>케이아이테크, GT Turndown Valve Actuator 정비용 자재, Seal Kit, RC265-SR080HT</t>
  </si>
  <si>
    <t>유성기술, DH동 Sump pump Bearing Bush 자재, Metal Bush, DH펌프룸 공동구 Sump pump용</t>
  </si>
  <si>
    <t>유성기술, DH동 Sump pump Bearing Bush 자재, Metal Bush, WW Transfer sump pump용</t>
  </si>
  <si>
    <t>솔루텍, HRSG 제어밸브 자재, Limit Switch, HKC ALP-210N</t>
  </si>
  <si>
    <t>솔루텍, HRSG 제어밸브 자재, Air Operational Valve, SMC VPA342-02NA</t>
  </si>
  <si>
    <t>솔루텍, HRSG 제어밸브 자재, Air Operational Valve, SMC VGA342R-04</t>
  </si>
  <si>
    <t>해우, 제어설비 자재, LVDT Cable, BLT7-P551</t>
  </si>
  <si>
    <t>해우, 제어설비 자재, 유량전송기, 2051CD3A02A1AS5M5D4V5C1Q4</t>
  </si>
  <si>
    <t>삼영필텍, 오일 정제기 진공펌프, 진공펌프, MVO-030</t>
  </si>
  <si>
    <t>P0121</t>
  </si>
  <si>
    <t>P0122</t>
  </si>
  <si>
    <t>2023년</t>
    <phoneticPr fontId="75" type="noConversion"/>
  </si>
  <si>
    <t>당기증감</t>
    <phoneticPr fontId="75" type="noConversion"/>
  </si>
  <si>
    <t>차환대</t>
    <phoneticPr fontId="65" type="noConversion"/>
  </si>
  <si>
    <t>회사채-7-1</t>
    <phoneticPr fontId="52" type="noConversion"/>
  </si>
  <si>
    <t>회사채-7-2</t>
    <phoneticPr fontId="52" type="noConversion"/>
  </si>
  <si>
    <t>차환대출('20년)</t>
    <phoneticPr fontId="75" type="noConversion"/>
  </si>
  <si>
    <t>분할상환</t>
    <phoneticPr fontId="75" type="noConversion"/>
  </si>
  <si>
    <t>7-2</t>
    <phoneticPr fontId="75" type="noConversion"/>
  </si>
  <si>
    <t>19년 발주변 지원사업 미처리 이자 반납의 건</t>
    <phoneticPr fontId="65" type="noConversion"/>
  </si>
  <si>
    <t>오성CC-평택변전소 지중화 전력구 공급 전력(해창리 1105)</t>
  </si>
  <si>
    <t>(주)레드캡투어</t>
  </si>
  <si>
    <t>(주)파투아</t>
  </si>
  <si>
    <t>롯데렌탈 주식회사</t>
  </si>
  <si>
    <t>노무법인 리즌</t>
  </si>
  <si>
    <t>한국전력공사</t>
  </si>
  <si>
    <t>한국후지필름비즈니스이노베이션(주)</t>
  </si>
  <si>
    <t>㈜새롬엘리베이터</t>
  </si>
  <si>
    <t>동원미네워터</t>
  </si>
  <si>
    <t>엠에스관세사무소</t>
  </si>
  <si>
    <t>안중금성가스</t>
  </si>
  <si>
    <t>지로납부현지(하나SK센터)</t>
  </si>
  <si>
    <t>4대보험통합</t>
  </si>
  <si>
    <t>수정유통</t>
  </si>
  <si>
    <t>서린꽃방</t>
  </si>
  <si>
    <t>(주)동산환경</t>
  </si>
  <si>
    <t>홍성현</t>
  </si>
  <si>
    <t>대명아이티</t>
  </si>
  <si>
    <t>보성환경이엔텍</t>
  </si>
  <si>
    <t>주식회사 리온컨설팅</t>
  </si>
  <si>
    <t>(주)중부소방안전공사</t>
  </si>
  <si>
    <t>에스케이쉴더스(주) 평택지점</t>
  </si>
  <si>
    <t>주식회사 케이에스테크</t>
  </si>
  <si>
    <t>유림기술(주)</t>
  </si>
  <si>
    <t>하나OA</t>
  </si>
  <si>
    <t>(주)일진레이텍</t>
  </si>
  <si>
    <t>미지급금-종업원</t>
  </si>
  <si>
    <t>임경섭</t>
  </si>
  <si>
    <t>이상호</t>
  </si>
  <si>
    <t>최문석</t>
  </si>
  <si>
    <t>노대현</t>
  </si>
  <si>
    <t>오광민</t>
  </si>
  <si>
    <t xml:space="preserve">  재고자산평가이익</t>
    <phoneticPr fontId="75" type="noConversion"/>
  </si>
  <si>
    <t xml:space="preserve">  파생상품매매이익</t>
    <phoneticPr fontId="75" type="noConversion"/>
  </si>
  <si>
    <t xml:space="preserve">  재고자산평가이익</t>
  </si>
  <si>
    <t>.</t>
    <phoneticPr fontId="75" type="noConversion"/>
  </si>
  <si>
    <t>7. 기타비유동부채</t>
    <phoneticPr fontId="75" type="noConversion"/>
  </si>
  <si>
    <t>6. 이연법인세 부채</t>
    <phoneticPr fontId="75" type="noConversion"/>
  </si>
  <si>
    <t>비유동성 이연법인세 부채</t>
    <phoneticPr fontId="75" type="noConversion"/>
  </si>
  <si>
    <t>리스부채</t>
    <phoneticPr fontId="75" type="noConversion"/>
  </si>
  <si>
    <t xml:space="preserve">      하나-DSRA(08304)</t>
  </si>
  <si>
    <t>'23.07_원격검침 모뎀(유량/열량계)</t>
  </si>
  <si>
    <t>고덕지구 열량계 설치 (한난중간열거래용)</t>
  </si>
  <si>
    <t>'23.08_원격검침 모뎀(유량/열량계)</t>
  </si>
  <si>
    <t>'23.09_원격검침 모뎀(유량/열량계)</t>
  </si>
  <si>
    <t>구분지상권 지료 지급 (1173-11번지)</t>
  </si>
  <si>
    <t>평택사택</t>
  </si>
  <si>
    <t>평택사택</t>
    <phoneticPr fontId="75" type="noConversion"/>
  </si>
  <si>
    <t>인사이트고덕</t>
  </si>
  <si>
    <t>평택숙소 임차보증금</t>
    <phoneticPr fontId="75" type="noConversion"/>
  </si>
  <si>
    <t>인터넷 모뎀 보증금</t>
  </si>
  <si>
    <t>몽블</t>
    <phoneticPr fontId="75" type="noConversion"/>
  </si>
  <si>
    <t>케이에스테크, 제어기기 자재, Volume Booster, YT-300N1</t>
  </si>
  <si>
    <t>엔티에스상사, 수처리 Gravity filter 탱크 정수위밸브 자재, Float type level Control valve, 531-S-CT</t>
  </si>
  <si>
    <t>해우, Limit Switch 자재, Limit Switch, 81-20524-A2</t>
  </si>
  <si>
    <t>케이아이테크, 제어기기 자재, Regulator, WEIR WVC-200</t>
  </si>
  <si>
    <t>솔루텍, 공압밸브 자재, Solenoid Valve, 4F310EX-NM-G10</t>
  </si>
  <si>
    <t>와이즈이엔씨, 온도계 자재, 온도계, T1404W0ED110F1</t>
  </si>
  <si>
    <t>케이알베어링, DH Return 펌프 Ball Bearing 자재, Ball Bearing, 6326C3</t>
  </si>
  <si>
    <t>가스트론, 가스감지기 자재, Gas detector Sensor, GSA860Ex-G3</t>
  </si>
  <si>
    <t>가스트론, 가스감지기 자재, Gas detector Display, 18-31VDC</t>
  </si>
  <si>
    <t>윌로펌프산업, 연료전지펌프 및 유체커플링냉각수펌프 Overhaul 자재, 연료전지펌프</t>
  </si>
  <si>
    <t>윌로펌프산업, 연료전지펌프 및 유체커플링냉각수펌프 Overhaul 자재, 유체커플링 냉각수 펌프</t>
  </si>
  <si>
    <t>금강에스앤티, GT CW Pressure Relief Valve(VR64-10), CS SA216-WCB</t>
  </si>
  <si>
    <t>해우, 제어설비 자재, Limit Switch, 2645ABYN00022AAA-AR2</t>
  </si>
  <si>
    <t>해우, 제어설비 자재, 레벨전송기, 2051L3AB0BD21AAM5D4DFV5Q4</t>
  </si>
  <si>
    <t>해우, 제어설비 자재, 압력전송기, 2051TG3A2B21AS5B4E1M5D4Q4</t>
  </si>
  <si>
    <t>해우, ST Major Valve 변위센서 자재, LVDT, WLU200V</t>
  </si>
  <si>
    <t>해우, ST Major Valve 변위센서 자재, LVDT, BTL7-E500-M0100-K-SR32</t>
  </si>
  <si>
    <t>해우, ST Major Valve 변위센서 자재, LVDT, BTL7-E500-M0200-K-SR32</t>
  </si>
  <si>
    <t>제이디테크, 전기설비 정비자재 구매(8월1차), UPS, Volt sensor board</t>
  </si>
  <si>
    <t>제이디테크, 전기설비 정비자재 구매(8월1차), UPS, display board</t>
  </si>
  <si>
    <t>제이디테크, 전기설비 정비자재 구매(8월1차), UPS, gate driver</t>
  </si>
  <si>
    <t>제이디테크, 전기설비 정비자재 구매(8월1차), Battery Changer, volt sensor board</t>
  </si>
  <si>
    <t>제이디테크, 전기설비 정비자재 구매(8월1차), Battery Changer, base driver</t>
  </si>
  <si>
    <t>제이디테크, 전기설비 정비자재 구매(8월1차), Battery Changer, gate driver</t>
  </si>
  <si>
    <t>씨토, #1, 2, 3 IBH Control Valve 정비용 자재, Upper&amp;Lower packing, Single square 2.00 STEM</t>
  </si>
  <si>
    <t>씨토, #1, 2, 3 IBH Control Valve 정비용 자재, Actuator repair Kit, 100 LIN 3.384/4.75 SPUD</t>
  </si>
  <si>
    <t>씨토, GT Turndown Valve 정비용 자재, Gasket, MAXFLO 4/3 73mm*59mm</t>
  </si>
  <si>
    <t>씨토, GT Turndown Valve 정비용 자재, Gasket, MAXFLO 4/3 57mm*45mm</t>
  </si>
  <si>
    <t>씨토, GT Turndown Valve 정비용 자재, Gland Packing</t>
  </si>
  <si>
    <t>지티씨서울, Air Compressor Inter Cooler Tube Ass'y 구매, DWG NO.GTC-IC-10-2700</t>
  </si>
  <si>
    <t>대영계전, 유량전송기 자재 구매, 유량전송기, Digital Vortex Flowmeter, DY050-JBLBA2-2D</t>
  </si>
  <si>
    <t>대영계전, 유량전송기 자재 구매, 유량전송기, Digital Vortex Flowmeter, DY040-JBLBA2-2D</t>
  </si>
  <si>
    <t>성호이에스디, 보조설비 PLC 자재, Module, 1783-US5T</t>
  </si>
  <si>
    <t>성호이에스디, 보조설비 PLC 자재, Module, 1783-ETAP2F</t>
  </si>
  <si>
    <t>성호이에스디, 보조설비 PLC 자재, 광Converter, SFC-200</t>
  </si>
  <si>
    <t>발해에프유테크, C/T 감속기 Coupling Shaft 자재, Spacer, LRH850.625</t>
  </si>
  <si>
    <t>삼신티에스, MOV-0844 정비용 자재, Stem, MOV-0844 300# Gate A216-WCB</t>
  </si>
  <si>
    <t>삼신티에스, MOV-0844 정비용 자재, Thrust Bearing, Actuator 버나드 ST30</t>
  </si>
  <si>
    <t>한국스파이렉스사코, GT Intake Pulsing Line 감압밸브, 25mm DP27 KS10</t>
  </si>
  <si>
    <t>유콘텍, Control Valve 제어 자재, Limit Switch, 73-1356U-F3</t>
  </si>
  <si>
    <t>해우, PLB 정압기(PRV-2301/2302) 정비용 자재, PRV Repair Kit, PS/79-2 Fisher</t>
  </si>
  <si>
    <t>동양씨엔티, DH DCS 자재, Analog Module, ABB A103</t>
  </si>
  <si>
    <t>동서산업, ST Condenser Manhole Gasket, ㄷ자형 Rubber gasket, 558*614*22T</t>
  </si>
  <si>
    <t>주식회사에스앤케이이엔지, 압력전송기 자재, Differantial Pressure Transmitter, APT3500-D2M11K01S1-M1BCBF</t>
  </si>
  <si>
    <t>해우, 계측설비 자재, 압력계, P258AEDH14330</t>
  </si>
  <si>
    <t>해우, 계측설비 자재, 압력계, P258AEDH05630</t>
  </si>
  <si>
    <t>해우, 계측설비 자재, 압력계, P258AEDH04530</t>
  </si>
  <si>
    <t>해우, 계측설비 자재, 압력계, P258AEDH04430</t>
  </si>
  <si>
    <t>해우, 계측설비 자재, 압력계, P258AEDH02730</t>
  </si>
  <si>
    <t>해우, 계측설비 자재, 유량전송기, 2051CD3A02A1AS5M5D4V5C1Q4</t>
  </si>
  <si>
    <t>해우, 계측설비 자재, 압력전송기, 3144PD1A2E7B5M5Q4</t>
  </si>
  <si>
    <t>지티씨서울, Air Compressor Pin Metal 자재, Crank Pin Metal, P/N 50</t>
  </si>
  <si>
    <t>지티씨서울, Air Compressor Pin Metal 자재, Cross Head Pin Metal, P/N 56</t>
  </si>
  <si>
    <t>필텍, #1, 3 GT Inlet Air Filter, Cylindrical Filter, OD324*ID213*L660</t>
  </si>
  <si>
    <t>필텍, #1, 3 GT Inlet Air Filter, Concial Filter, OD445*ID330*L660</t>
  </si>
  <si>
    <t>오토마, 수처리 Demi. Water 탱크 Inlet Butterfly Valve, AD50-65BF 65A #150</t>
  </si>
  <si>
    <t>지이파워서비스코리아, 주기기 DCS(Mark-VIe) 자재, IS420ESWBH3A</t>
  </si>
  <si>
    <t>지이파워서비스코리아, 주기기 DCS(Mark-VIe) 자재, 267B7938P0001</t>
  </si>
  <si>
    <t>지이파워서비스코리아, 주기기 DCS(Mark-VIe) 자재, IS200TSVCH1A</t>
  </si>
  <si>
    <t>지이파워서비스코리아, 주기기 DCS(Mark-VIe) 자재, IS220PDIOH1B</t>
  </si>
  <si>
    <t>지이파워서비스코리아, 주기기 DCS(Mark-VIe) 자재, IS220PPROS1B</t>
  </si>
  <si>
    <t>케이티에스, MOV-XV Ball Valve 대체품(Top Entry Valve), Spare Part (for 27A Bore), Ball/Metal Seat/Spring Seat/Gasket/Spring/C-ring</t>
  </si>
  <si>
    <t>케이티에스, MOV-XV Ball Valve 대체품(Top Entry Valve), Spare Part (for 38A Bore), Ball/Metal Seat/Spring Seat/Gasket/Spring/C-ring</t>
  </si>
  <si>
    <t>케이티에스, MOV-XV Ball Valve 대체품(Top Entry Valve), Spare Part (for 49A Bore), Ball/Metal Seat/Spring Seat/Gasket/Spring/C-ring</t>
  </si>
  <si>
    <t>P0124</t>
  </si>
  <si>
    <t>P0125</t>
  </si>
  <si>
    <t>7.부가가치세예수금 명세서</t>
    <phoneticPr fontId="73" type="noConversion"/>
  </si>
  <si>
    <t>8. 리스부채(유동)</t>
    <phoneticPr fontId="75" type="noConversion"/>
  </si>
  <si>
    <t>9. 선수수익(유동) 명세서</t>
    <phoneticPr fontId="75" type="noConversion"/>
  </si>
  <si>
    <t>10. 외화평가 부채</t>
    <phoneticPr fontId="75" type="noConversion"/>
  </si>
  <si>
    <t>11.단기차입금 명세서</t>
    <phoneticPr fontId="73" type="noConversion"/>
  </si>
  <si>
    <t>12. 미지급법인세 명세서</t>
    <phoneticPr fontId="75" type="noConversion"/>
  </si>
  <si>
    <t>핸들포유</t>
  </si>
  <si>
    <t>이성오</t>
  </si>
  <si>
    <t xml:space="preserve">  장기기타금융상품의 처분</t>
    <phoneticPr fontId="75" type="noConversion"/>
  </si>
  <si>
    <t>당기</t>
    <phoneticPr fontId="75" type="noConversion"/>
  </si>
  <si>
    <t xml:space="preserve">      우체국 정기예금</t>
  </si>
  <si>
    <t xml:space="preserve">      제품매출원가-도시가스(FC)</t>
  </si>
  <si>
    <t xml:space="preserve">      무형자산상각비-일반</t>
  </si>
  <si>
    <t>정비구조물 설치</t>
  </si>
  <si>
    <t>154KV TRANSMISSION LINE #2 안전펜스 설치</t>
  </si>
  <si>
    <t>#1, 2 GT Major Inspection</t>
  </si>
  <si>
    <t>연료전지 연료수급처 변경공사</t>
  </si>
  <si>
    <t>열수송관-신촌5BL</t>
  </si>
  <si>
    <t>'23.10_원격검침 모뎀(유량/열량계)</t>
  </si>
  <si>
    <t>'23.11_원격검침 모뎀(유량/열량계)</t>
  </si>
  <si>
    <t>가스터빈 회전자(Rotor) 점검용 House</t>
  </si>
  <si>
    <t>ECMS Upgrade 및 보호계전기</t>
  </si>
  <si>
    <t>11000080</t>
  </si>
  <si>
    <t>11000081</t>
  </si>
  <si>
    <t>11000082</t>
  </si>
  <si>
    <t>11000083</t>
  </si>
  <si>
    <t>열수송관_화양지구 택지내배관</t>
  </si>
  <si>
    <t>열수송관_화양지구 1공구</t>
  </si>
  <si>
    <t>열수송관_화양지구 2공구</t>
  </si>
  <si>
    <t>열수송관_화양지구 3공구</t>
  </si>
  <si>
    <t>Modbus TCP/IP(DCS 연계모듈)</t>
  </si>
  <si>
    <t>정비관리시스템(Maximo System)</t>
  </si>
  <si>
    <t>주기기 발전기 Exciter &amp; LCI 제어시스템</t>
  </si>
  <si>
    <t>당기증가</t>
    <phoneticPr fontId="65" type="noConversion"/>
  </si>
  <si>
    <t>한국전기연구원</t>
  </si>
  <si>
    <t>6차년도 2단계 연료전지 LTSA FEE</t>
  </si>
  <si>
    <t>11.6_차환대6(Tranche A) 지급이자(변동,선취)_231106~240206</t>
  </si>
  <si>
    <t>상호변경 가등기 공탁금</t>
    <phoneticPr fontId="75" type="noConversion"/>
  </si>
  <si>
    <t>다름법무사</t>
  </si>
  <si>
    <t>-</t>
    <phoneticPr fontId="75" type="noConversion"/>
  </si>
  <si>
    <t>우체국</t>
  </si>
  <si>
    <t>씨토, #1, 2, 3 IBH Control Valve 정비용 자재, Sleeve, MK1 8″ MGSTRM</t>
  </si>
  <si>
    <t>씨토, #1, 2, 3 IBH Control Valve 정비용 자재, Plug Seal, Spiral 9x8.5x0.19</t>
  </si>
  <si>
    <t>해우, 보조설비 PLC 자재, 20Pin단자대, 1756-TBNH</t>
  </si>
  <si>
    <t>해우, 보조설비 PLC 자재, 36Pin단자대, 1756-TBCH</t>
  </si>
  <si>
    <t>해우, 보조설비 PLC 자재, 통신모듈, 1756-EN2T</t>
  </si>
  <si>
    <t>비브이테크, HP &amp; RH Attemperator Spray Nozzle 역설계, Spray Nozzle Ass'y for Hp, S0604108OP4010N</t>
  </si>
  <si>
    <t>비브이테크, HP &amp; RH Attemperator Spray Nozzle 역설계, Tap Washer for HP, 14254171OP4010N</t>
  </si>
  <si>
    <t>비브이테크, HP &amp; RH Attemperator Spray Nozzle 역설계, Spray Nozzle Ass'y for RH, S0604884OP4020N</t>
  </si>
  <si>
    <t>비브이테크, HP &amp; RH Attemperator Spray Nozzle 역설계, Tap Washer for RH, 14254171OP4030N</t>
  </si>
  <si>
    <t>피티아이, DH Booster 펌프 &amp; DH Circulation 펌프 커플링 부속 자재, 커플링 Part Kit, P4-30S</t>
  </si>
  <si>
    <t>피티아이, DH Booster 펌프 &amp; DH Circulation 펌프 커플링 부속 자재, Flange, P-30S(S45C)</t>
  </si>
  <si>
    <t>피티아이, DH Booster 펌프 &amp; DH Circulation 펌프 커플링 부속 자재, 커플링 Part Kit, P4-35S</t>
  </si>
  <si>
    <t>솔루텍, 제어설비 자재, Solenoid Valve, ASCO JKH8320G184-MO DC24V</t>
  </si>
  <si>
    <t>해우, ST GSC Fan Discharge Check Valve, 09-2-0B-704</t>
  </si>
  <si>
    <t>우성밸브, 수처리 MBP check valve 자재, Check Valve, Wafer PC22-65 40K 2.5″</t>
  </si>
  <si>
    <t xml:space="preserve">드림라인, 진위천 열수송관 공급관 보수공사, </t>
  </si>
  <si>
    <t>케이알베어링, ST Turning Gear Bearing 자재, Bearing 7310</t>
  </si>
  <si>
    <t>케이알베어링, ST Turning Gear Bearing 자재, Bearing 6312</t>
  </si>
  <si>
    <t>케이알베어링, ST Turning Gear Bearing 자재, Bearing 6203C3</t>
  </si>
  <si>
    <t>케이알베어링, ST Turning Gear Bearing 자재, Bearing 3310A</t>
  </si>
  <si>
    <t>케이알베어링, ST Turning Gear Bearing 자재, Bearing MU1306UV</t>
  </si>
  <si>
    <t>케이알베어링, ST Turning Gear Bearing 자재, Bearing 516449C+HM516410</t>
  </si>
  <si>
    <t>케이알베어링, ST Turning Gear Bearing 자재, Bearing 64433+64700</t>
  </si>
  <si>
    <t>케이알베어링, ST Turning Gear Bearing 자재, Bearing 938+932</t>
  </si>
  <si>
    <t>케이알베어링, ST Turning Gear Bearing 자재, Bearing GR68</t>
  </si>
  <si>
    <t>케이알베어링, ST Turning Gear Bearing 자재, Bearing B812</t>
  </si>
  <si>
    <t>케이알베어링, ST Turning Gear Bearing 자재, Bearing B2012</t>
  </si>
  <si>
    <t>케이알베어링, ST Turning Gear Bearing 자재, Bearing B1812</t>
  </si>
  <si>
    <t>지이파워서비스코리아, 주기기 DCS(Mark-VIe) 자재, IS220PAICH2B</t>
  </si>
  <si>
    <t>해우, 계측기기 자재, 온도전송기, STT850-S-0-D-AHB-11S-B-00A0-F1</t>
  </si>
  <si>
    <t>해우, 계측기기 자재, 압력계, P520 4A3EDH04730</t>
  </si>
  <si>
    <t>해우, 계측기기 자재, 압력계, P252 6bar 65A 1/4″ NPT</t>
  </si>
  <si>
    <t>해우, 온도계 자재, 압력계, T2904Y1ED0164F0</t>
  </si>
  <si>
    <t>솔루텍, Solenoid Valve 자재, Solenoid Valve, ASCO VCEFCMHTX8551G401MO</t>
  </si>
  <si>
    <t>케이아이테크, RH Stop Valve Seat Drain Valve(SSV-4A) Actuator Repair Kit 자재, Seal Kit, RCI265-SRM080</t>
  </si>
  <si>
    <t>신신펌프서비스, Clarified Water 펌프 부속 자재, Casing Cover, Cast Iron GC250</t>
  </si>
  <si>
    <t>신신펌프서비스, Clarified Water 펌프 부속 자재, Shaft, SM45C</t>
  </si>
  <si>
    <t>신신펌프서비스, Clarified Water 펌프 부속 자재, Bearing Housing, GC200</t>
  </si>
  <si>
    <t>신신펌프서비스, Clarified Water 펌프 부속 자재, Casing Wearing, SSC13</t>
  </si>
  <si>
    <t>에프아이셀, 공압밸브 자재, Positioner Bracket, Fisher GG12347X012</t>
  </si>
  <si>
    <t>제이시텍, Air Compressor Drain Trap 자재, Auto Drain Trap, AD402-04</t>
  </si>
  <si>
    <t>지티씨서울, 계측제어파트 정비용 자재, Multi main controller</t>
  </si>
  <si>
    <t>지티씨서울, 계측제어파트 정비용 자재, DDC Individual Controller, NDA410G연동</t>
  </si>
  <si>
    <t>지티씨서울, 계측제어파트 정비용 자재, Converter, SCN-IPD-A88Y</t>
  </si>
  <si>
    <t>지티씨서울, 계측제어파트 정비용 자재, Converter, SCN-3DST-G444Y</t>
  </si>
  <si>
    <t>대명아이티, 모뎀, 012-2068-2245</t>
  </si>
  <si>
    <t>만쿠무역, SWAS 자재, Electrolyte Fill Plug, 33523-00</t>
  </si>
  <si>
    <t>만쿠무역, SWAS 자재, Retainer, 33521-00</t>
  </si>
  <si>
    <t>만쿠무역, SWAS 자재, Membrane Kit, 23502-04</t>
  </si>
  <si>
    <t>만쿠무역, SWAS 자재, Fill Solution, 9210264</t>
  </si>
  <si>
    <t>만쿠무역, SWAS 자재, Silica Analyzer, AW601155</t>
  </si>
  <si>
    <t>HSCMT, 유량부 구매, 2311631F</t>
  </si>
  <si>
    <t>HSCMT, 유량부 구매, 2311632F</t>
  </si>
  <si>
    <t>HSCMT, 유량부 구매, 2311637F</t>
  </si>
  <si>
    <t>디알텍, 연산부, 2311631</t>
  </si>
  <si>
    <t>디알텍, 연산부, 2311632</t>
  </si>
  <si>
    <t>디알텍, 연산부, 2311635</t>
  </si>
  <si>
    <t>디알텍, 연산부, 2311637</t>
  </si>
  <si>
    <t>유일아이, Volume Booster, Fisher 2625</t>
  </si>
  <si>
    <t>[결산]'23년 4Q 제수당 추정액</t>
  </si>
  <si>
    <t>회사채-8</t>
    <phoneticPr fontId="52" type="noConversion"/>
  </si>
  <si>
    <t>(주)에이치에스씨엠티</t>
  </si>
  <si>
    <t>(주)디알텍</t>
  </si>
  <si>
    <t>상기이엔지주식회사</t>
  </si>
  <si>
    <t>나우에스엔씨</t>
  </si>
  <si>
    <t xml:space="preserve">  배당금 지급</t>
    <phoneticPr fontId="75" type="noConversion"/>
  </si>
  <si>
    <t>기타증가</t>
  </si>
  <si>
    <t>대체증감(본계정대체)</t>
  </si>
  <si>
    <t>기타증가</t>
    <phoneticPr fontId="75" type="noConversion"/>
  </si>
  <si>
    <t>시설대출(산업은행) 부채상환적립계좌</t>
  </si>
  <si>
    <t>일반대출(하나은행) 부채상환적립계좌</t>
  </si>
  <si>
    <t>기업어음(CP) 발행계좌</t>
  </si>
  <si>
    <t>사용제한 예금(질권설정)</t>
  </si>
  <si>
    <t>근저당 설정시 채권매입비</t>
  </si>
  <si>
    <t xml:space="preserve"> 지급 전용/집금 모계좌(MMDA)</t>
    <phoneticPr fontId="75" type="noConversion"/>
  </si>
  <si>
    <t>특정금전신탁(MMT)</t>
    <phoneticPr fontId="75" type="noConversion"/>
  </si>
  <si>
    <t>하나은행</t>
    <phoneticPr fontId="75" type="noConversion"/>
  </si>
  <si>
    <t>부채상환적립계좌(보통예금)</t>
    <phoneticPr fontId="75" type="noConversion"/>
  </si>
  <si>
    <t>부채상환적립계좌(MMDA)</t>
  </si>
  <si>
    <t>기업자유예금(MMDA)</t>
  </si>
  <si>
    <t>DSRA</t>
    <phoneticPr fontId="75" type="noConversion"/>
  </si>
  <si>
    <t>DSRA</t>
    <phoneticPr fontId="75" type="noConversion"/>
  </si>
  <si>
    <t xml:space="preserve">종합증권계좌(제1종 국민주택채권) </t>
  </si>
  <si>
    <t xml:space="preserve">대여금 </t>
  </si>
  <si>
    <t>집단에너지 사회공헌기금 분담금 납부</t>
    <phoneticPr fontId="75" type="noConversion"/>
  </si>
  <si>
    <t>오성복합 발전기특성시험 용역 선급금(30%)</t>
    <phoneticPr fontId="75" type="noConversion"/>
  </si>
  <si>
    <t>외화 및 선물계약 평가</t>
    <phoneticPr fontId="75" type="noConversion"/>
  </si>
  <si>
    <t>소액현금</t>
  </si>
  <si>
    <t>외화예금</t>
    <phoneticPr fontId="84" type="noConversion"/>
  </si>
  <si>
    <t>외화(USD) 계좌</t>
    <phoneticPr fontId="72" type="noConversion"/>
  </si>
  <si>
    <t>438-910006-05332</t>
    <phoneticPr fontId="72" type="noConversion"/>
  </si>
  <si>
    <t>지로납부용 계좌</t>
    <phoneticPr fontId="72" type="noConversion"/>
  </si>
  <si>
    <t>549-910006-17204</t>
    <phoneticPr fontId="72" type="noConversion"/>
  </si>
  <si>
    <t>549-910011-70404</t>
    <phoneticPr fontId="72" type="noConversion"/>
  </si>
  <si>
    <t>438-910030-10304</t>
    <phoneticPr fontId="72" type="noConversion"/>
  </si>
  <si>
    <t>발전소 주변지역사업비 계좌</t>
  </si>
  <si>
    <t>지급전용/집금 모계좌</t>
  </si>
  <si>
    <t>보통예금</t>
    <phoneticPr fontId="84" type="noConversion"/>
  </si>
  <si>
    <t>철스크랩전용계좌</t>
    <phoneticPr fontId="84" type="noConversion"/>
  </si>
  <si>
    <t>요금수납계좌</t>
    <phoneticPr fontId="72" type="noConversion"/>
  </si>
  <si>
    <t>595-000996-04-019</t>
  </si>
  <si>
    <t>MMT(특정금전신탁)</t>
    <phoneticPr fontId="84" type="noConversion"/>
  </si>
  <si>
    <t>운용계좌</t>
    <phoneticPr fontId="72" type="noConversion"/>
  </si>
  <si>
    <t>운용계좌</t>
    <phoneticPr fontId="72" type="noConversion"/>
  </si>
  <si>
    <t>MMDA</t>
    <phoneticPr fontId="84" type="noConversion"/>
  </si>
  <si>
    <t>KEB하나은행</t>
    <phoneticPr fontId="84" type="noConversion"/>
  </si>
  <si>
    <t>549-910028-30604</t>
    <phoneticPr fontId="72" type="noConversion"/>
  </si>
  <si>
    <t>차기 의무이행 분</t>
    <phoneticPr fontId="75" type="noConversion"/>
  </si>
  <si>
    <t>차 입 원 금(잔액)</t>
    <phoneticPr fontId="74" type="noConversion"/>
  </si>
  <si>
    <t>외화, 통화선물 계약 평가</t>
  </si>
  <si>
    <t>855.3㎡</t>
    <phoneticPr fontId="75" type="noConversion"/>
  </si>
  <si>
    <t xml:space="preserve"> '24년</t>
  </si>
  <si>
    <t xml:space="preserve">  배당금 지급</t>
  </si>
  <si>
    <t>2023.12.31</t>
    <phoneticPr fontId="75" type="noConversion"/>
  </si>
  <si>
    <t>2024.1.1</t>
    <phoneticPr fontId="75" type="noConversion"/>
  </si>
  <si>
    <t>2023.1.1</t>
    <phoneticPr fontId="75" type="noConversion"/>
  </si>
  <si>
    <t>2022.12.31</t>
    <phoneticPr fontId="75" type="noConversion"/>
  </si>
  <si>
    <t>2022.1.1</t>
    <phoneticPr fontId="75" type="noConversion"/>
  </si>
  <si>
    <t xml:space="preserve"> 제 16 (전) 기      : 2023년  12월 31일 현재</t>
    <phoneticPr fontId="75" type="noConversion"/>
  </si>
  <si>
    <t xml:space="preserve"> 제 16 (전) 기    : 2023년 1월 1일 부터　2023년  12월 31일 까지</t>
    <phoneticPr fontId="65" type="noConversion"/>
  </si>
  <si>
    <t xml:space="preserve">      산업은행 정기예금</t>
  </si>
  <si>
    <t xml:space="preserve">   전기 :     58,387,786,061</t>
  </si>
  <si>
    <t xml:space="preserve">      제품매출원가-차량유지비</t>
  </si>
  <si>
    <t xml:space="preserve">      재고자산조정(DH)</t>
  </si>
  <si>
    <t xml:space="preserve">      차량유지비-수선유지비</t>
  </si>
  <si>
    <t xml:space="preserve">      수수료-제증명대</t>
  </si>
  <si>
    <t>차량유지비</t>
  </si>
  <si>
    <t>O&amp;M 용역비</t>
  </si>
  <si>
    <t xml:space="preserve">      - 차량유지비</t>
    <phoneticPr fontId="75" type="noConversion"/>
  </si>
  <si>
    <t xml:space="preserve">      - LPG(FC)</t>
    <phoneticPr fontId="75" type="noConversion"/>
  </si>
  <si>
    <t>당기순이익('24년)</t>
    <phoneticPr fontId="75" type="noConversion"/>
  </si>
  <si>
    <t>삼성전자 등</t>
    <phoneticPr fontId="73" type="noConversion"/>
  </si>
  <si>
    <t>열요금</t>
    <phoneticPr fontId="73" type="noConversion"/>
  </si>
  <si>
    <t>'24.01_원격검침 모뎀(유량/열량계)</t>
  </si>
  <si>
    <t>Elec, I&amp;C Room 냉난방기</t>
  </si>
  <si>
    <t>GT Rotor Stand (1set)</t>
  </si>
  <si>
    <t>GT Inlet FIlter 컨테이너 앵글</t>
  </si>
  <si>
    <t>#1 GT Exciter #1 에어컨</t>
  </si>
  <si>
    <t>자본화 - 화양지구 택지내</t>
  </si>
  <si>
    <t>2024.03.29</t>
    <phoneticPr fontId="65" type="noConversion"/>
  </si>
  <si>
    <t>2025.03.30</t>
    <phoneticPr fontId="65" type="noConversion"/>
  </si>
  <si>
    <t>예수금-기타</t>
    <phoneticPr fontId="75" type="noConversion"/>
  </si>
  <si>
    <t>2024년</t>
    <phoneticPr fontId="75" type="noConversion"/>
  </si>
  <si>
    <t>선급비용_FC LTSA '23.8년~24.7년분 수수료(1차년도)</t>
  </si>
  <si>
    <t>24년 재산종합 패키지 보험(MB)-pw</t>
  </si>
  <si>
    <t>24년 재산종합 패키지 보험(MB)-dh</t>
  </si>
  <si>
    <t>24년 재산종합 패키지 보험(MB)-fc</t>
  </si>
  <si>
    <t>24년 재산종합 패키지 보험(BI)-pw</t>
  </si>
  <si>
    <t>24년 재산종합 패키지 보험(BI)-dh</t>
  </si>
  <si>
    <t>24년 재산종합 패키지 보험(BI)-fc</t>
  </si>
  <si>
    <t>2.6_차환대6(Tranche A) 지급이자(변동,선취)_240206~240507</t>
  </si>
  <si>
    <t>지역자원시설세 조세불복 행정소송비</t>
    <phoneticPr fontId="75" type="noConversion"/>
  </si>
  <si>
    <t>수원지방법원</t>
    <phoneticPr fontId="75" type="noConversion"/>
  </si>
  <si>
    <t>사단법인 한국집단에너지협회</t>
    <phoneticPr fontId="75" type="noConversion"/>
  </si>
  <si>
    <t>삼성선물</t>
    <phoneticPr fontId="75" type="noConversion"/>
  </si>
  <si>
    <t>통화선물</t>
    <phoneticPr fontId="75" type="noConversion"/>
  </si>
  <si>
    <t>022-7300-2336-328</t>
    <phoneticPr fontId="84" type="noConversion"/>
  </si>
  <si>
    <t>하나은행 선물환</t>
  </si>
  <si>
    <t>GT Turbine Weight Balancing 정비 자재 구매, Weight, 114A5677, Group1</t>
  </si>
  <si>
    <t>GT Turbine Weight Balancing 정비 자재 구매, Weight, 255A4156, Group1</t>
  </si>
  <si>
    <t>GT Turbine Weight Balancing 정비 자재 구매, Weight, 322B6216, Group1</t>
  </si>
  <si>
    <t>CVP Liner 및 Sleeve 역설계 제작품 구매, Liner</t>
  </si>
  <si>
    <t>CVP Liner 및 Sleeve 역설계 제작품 구매, Sleeve</t>
  </si>
  <si>
    <t>삼신TS, HRSG PCV-X131 Bypass Manual Valve, 1500#, 3" GLOBE VALVE</t>
  </si>
  <si>
    <t>삼신TS, HRSG BFP-A Vent Valve &amp; IP SH XV-3304 전단 Valve, 1” 2500# Y-Globe</t>
  </si>
  <si>
    <t>삼신TS, HRSG BFP-A Vent Valve &amp; IP SH XV-3304 전단 Valve, 1-1/2” 600# Globe</t>
  </si>
  <si>
    <t>만쿠무역, AIR COMPRESSOR, DIODE MODULE, PRO DM10, WEIDMULLER</t>
  </si>
  <si>
    <t>케이제이다이나텍, ST/GT DHCP, EONE, Solenoid Valve 2-way, GA0224P02 H2</t>
  </si>
  <si>
    <t>해우, 전기설비 정비자재 구매(1월2차), CHECK VALVE, SCV-F-8R-316</t>
  </si>
  <si>
    <t>해우. GT/ST DCHP, FLOWMETER, DWYER, GA0023P07</t>
  </si>
  <si>
    <t>해우, DHCP, Oil/Moisture Trap, EONE,GB0084G01</t>
  </si>
  <si>
    <t>해우, DHCP, CABLE GLAND, CR-UB/20s/075NPT</t>
  </si>
  <si>
    <t>만쿠무역, 계측제어파트 정비용 자재 구매(10월2차), PLB, CELL MOTOR, SICK, 2091938</t>
  </si>
  <si>
    <t>삼영필텍, Lube Oil 정제기(Purifier) 필터 구매 건, 유전체, CPC-6005</t>
  </si>
  <si>
    <t>삼영필텍, Lube Oil 정제기(Purifier) 필터 구매 건, 삼영필터, SYTF-A300</t>
  </si>
  <si>
    <t>삼영필텍, Lube Oil 정제기(Purifier) 필터 구매 건, 삼영필터, SYTF-A400</t>
  </si>
  <si>
    <t>만쿠무역, 계측제어파트 정비용 자재 구매(11월6차), PLB CO ANALYZER, RECEIVER UNIT, SICK, 2032347</t>
  </si>
  <si>
    <t>해우, GT  Valve, Spool Valve, 13437</t>
  </si>
  <si>
    <t>해우, Raw Water Tank, 수위전송기, 2051L3AB0BD21AAM5D4DDEV5Q4, 0~19730mmh2O</t>
  </si>
  <si>
    <t>해우, Air Compressor, Power Supply Weidmuller, PRO ECO DC 24V, 5A</t>
  </si>
  <si>
    <t>해우, 대기TMS, Power Supply, CS-15-24</t>
  </si>
  <si>
    <t>해우, DCS Panel, Cooling Fan,  ME50152V2-000U-A99, SUNON</t>
  </si>
  <si>
    <t>한국자재산업, 축열조, Gasket, ID790</t>
  </si>
  <si>
    <t>한국자재산업, 축열조, Gasket, ID830</t>
  </si>
  <si>
    <t>윤성기업, 냉각탑 감속기 정비용 자재(베어링, 오일실) 구매, Spherical Roller Bearing, 22317E, NSK</t>
  </si>
  <si>
    <t>윤성기업, 냉각탑 감속기 정비용 자재(베어링, 오일실) 구매, Tappered Roller Bearing, 30230, NSK</t>
  </si>
  <si>
    <t>윤성기업, 냉각탑 감속기 정비용 자재(베어링, 오일실) 구매, Tappered Roller Bearing, 30316D, NSK</t>
  </si>
  <si>
    <t>윤성기업, 냉각탑 감속기 정비용 자재(베어링, 오일실) 구매, Tappered Roller Bearing, 32230, NSK</t>
  </si>
  <si>
    <t>윤성기업, 냉각탑 감속기 정비용 자재(베어링, 오일실) 구매, Tappered Roller Bearing, 32320, NSK</t>
  </si>
  <si>
    <t>윤성기업, 냉각탑 감속기 정비용 자재(베어링, 오일실) 구매, Oil Seal, D-70X90X12</t>
  </si>
  <si>
    <t>윤성기업, 냉각탑 감속기 정비용 자재(베어링, 오일실) 구매, Oil Seal, D150X180X14</t>
  </si>
  <si>
    <t>네오트라이, Solenoid Valve, 7133KBN2JVM0N0-495905</t>
  </si>
  <si>
    <t>네오트라이, SCR 제어밸브, Limit Switch, APL-510N</t>
  </si>
  <si>
    <t>네오트라이, Solenoid Valve, Korcon, VPA-512-D2(DC24V)</t>
  </si>
  <si>
    <t>네오트라이, Limit Switch, HKC, APL-510N</t>
  </si>
  <si>
    <t>네오트라이, Limit Switch, QLIGHT, SLP5130-AL</t>
  </si>
  <si>
    <t>네오트라이, Limit Switch, SZL-WLC-A, Honeywell</t>
  </si>
  <si>
    <t>해우, Solenoid Valve, Y013AA1V2SS</t>
  </si>
  <si>
    <t>해우, Solenoid Valve, Y013AA3V2SS</t>
  </si>
  <si>
    <t>해우, 압력전송기, 3051CA1A02A1AH2B1L4M5D4DFV5</t>
  </si>
  <si>
    <t>해우, PROXIMITOR, 330180-90-00</t>
  </si>
  <si>
    <t>해우, PROXIMITOR, 330180-51-05</t>
  </si>
  <si>
    <t>윤성기업, 전동기, 0.75kw, 2p, 460V</t>
  </si>
  <si>
    <t>삼신TS, ST MSV Leak-off Line, LIFT CHECK VALVE,</t>
  </si>
  <si>
    <t>해우, SOLENOID VALVE, Y013AA3V2SS</t>
  </si>
  <si>
    <t>인코시스 주식회사, PROBE, 24701-28-10-00-166-00-F</t>
  </si>
  <si>
    <t>인코시스 주식회사, CABLE,  330130-080-00-05</t>
  </si>
  <si>
    <t>인코시스 주식회사, PROXIMITOR, 330180-90-05(KR)</t>
  </si>
  <si>
    <t>인코시스 주식회사, PROBE,  (330105-02-12-05-02-05(KR), For CA21000-28-05-00-113-03-02</t>
  </si>
  <si>
    <t>한국유체기계 A/S, Roots Blower, SUT80</t>
  </si>
  <si>
    <t>한국유체기계 A/S, Bearing, Oil Seal, ST80</t>
  </si>
  <si>
    <t>한국유체기계 A/S, Pulley, B2-6"/B2-7"</t>
  </si>
  <si>
    <t>한국유체기계 A/S, Flexible Tube, 80A</t>
  </si>
  <si>
    <t>네오트라이, Level Switch, SMC-2-B-1-OP-3-F(OP), 4", 300#</t>
  </si>
  <si>
    <t>한국자재산업, PLB Buck Stay, 볼트(Pin)/너트, M10x100</t>
  </si>
  <si>
    <t>한국자재산업, PLB Buck Stay, 볼트(Pin)/너트, M12x100</t>
  </si>
  <si>
    <t>한국자재산업,  PLB Buck Stay, Washer, OD40xID11x6T</t>
  </si>
  <si>
    <t>한국자재산업,  PLB Buck Stay, Washer, OD40xID13x6T</t>
  </si>
  <si>
    <t>와이즈이앤씨, 압력계, Wise, P7118PBEAAH051CX0</t>
  </si>
  <si>
    <t>한울인텍스, GT Exhaust TC, BS-110810</t>
  </si>
  <si>
    <t>만쿠무역, HPU-IP/LP, PUMP, GHP2-D-16</t>
  </si>
  <si>
    <t>만쿠무역,  CRH 배관 Flange Gasket, 750A 600# Graphite I/O 316SS</t>
  </si>
  <si>
    <t>GE, GT Compressor Stator Vane 17단 Segment Bushing 구매, STA Bushing STG 17-7FA, 128C7859P007</t>
  </si>
  <si>
    <t>GE, GT Compressor Stator Vane 17단 Segment Bushing 구매, STA BUSHING STG17-7FA, 128C7859P008</t>
  </si>
  <si>
    <t>GE, GT Compressor Stator Vane 17단 Segment Bushing 구매, HX HD CAP SCR &amp; BOLT, 134A3412P001</t>
  </si>
  <si>
    <t>차환대 9</t>
    <phoneticPr fontId="52" type="noConversion"/>
  </si>
  <si>
    <t>2024/01/08</t>
  </si>
  <si>
    <t>2024/01/12</t>
  </si>
  <si>
    <t>2024/01/15</t>
  </si>
  <si>
    <t>2024/01/18</t>
  </si>
  <si>
    <t>2024/01/19</t>
  </si>
  <si>
    <t>2024/01/24</t>
  </si>
  <si>
    <t>2024/01/25</t>
  </si>
  <si>
    <t>2024/01/29</t>
  </si>
  <si>
    <t>2024/02/08</t>
  </si>
  <si>
    <t>2024/02/14</t>
  </si>
  <si>
    <t>2024/02/16</t>
  </si>
  <si>
    <t>2024/02/20</t>
  </si>
  <si>
    <t>2024/02/23</t>
  </si>
  <si>
    <t>2024/02/29</t>
  </si>
  <si>
    <t>2024/03/14</t>
  </si>
  <si>
    <t>2024/03/15</t>
  </si>
  <si>
    <t>2024/03/16</t>
  </si>
  <si>
    <t>2024/03/17</t>
  </si>
  <si>
    <t>2024/03/18</t>
  </si>
  <si>
    <t>2024/03/21</t>
  </si>
  <si>
    <t>2024/03/25</t>
  </si>
  <si>
    <t>2024/03/29</t>
  </si>
  <si>
    <t>하나파워패키지</t>
  </si>
  <si>
    <t>현대해상(가상)</t>
  </si>
  <si>
    <t>삼신티에스</t>
  </si>
  <si>
    <t>(주)만쿠무역</t>
  </si>
  <si>
    <t>청북알파문구</t>
  </si>
  <si>
    <t>에이티티 주식회사</t>
  </si>
  <si>
    <t>(주)프라임텍인터내쇼날</t>
  </si>
  <si>
    <t>주식회사 한엔지니어링</t>
  </si>
  <si>
    <t>우성환경개발 주식회사</t>
  </si>
  <si>
    <t>(주)캡스텍</t>
  </si>
  <si>
    <t>(주)에스텍퍼스트</t>
  </si>
  <si>
    <t>(주)가온에프앤에스</t>
  </si>
  <si>
    <t>2024/02/07</t>
  </si>
  <si>
    <t>General Electric Global Services GmbH</t>
  </si>
  <si>
    <t>미지급금-외화</t>
  </si>
  <si>
    <t>손도일</t>
  </si>
  <si>
    <t>박욱진</t>
  </si>
  <si>
    <t>7-1</t>
  </si>
  <si>
    <t>7-2</t>
  </si>
  <si>
    <t>8</t>
  </si>
  <si>
    <t xml:space="preserve">      우리은행 정기예금</t>
  </si>
  <si>
    <t>2024.06.30</t>
    <phoneticPr fontId="75" type="noConversion"/>
  </si>
  <si>
    <t>#3 GT Major Inspection</t>
  </si>
  <si>
    <t>중앙제어실 Large Screen 설치</t>
  </si>
  <si>
    <t>냉난방기(행정동 &amp; O&amp;M동)</t>
  </si>
  <si>
    <t>'24.06_원격검침 모뎀(유량/열량계)</t>
  </si>
  <si>
    <t>#3GT MI</t>
  </si>
  <si>
    <t>열수송관_가재지구</t>
  </si>
  <si>
    <t>자본화 - 열수송관_가재지구</t>
  </si>
  <si>
    <t>열수송관_삼성전자 사무3동</t>
  </si>
  <si>
    <t>자본화 - 삼성전자 사무3동</t>
  </si>
  <si>
    <t>11000086</t>
  </si>
  <si>
    <t>11000088</t>
  </si>
  <si>
    <t>11000089</t>
  </si>
  <si>
    <t>RPS 의무이행비용 정산 결산분</t>
    <phoneticPr fontId="73" type="noConversion"/>
  </si>
  <si>
    <t>'24년도 정비&amp;자재책임 한도금</t>
    <phoneticPr fontId="75" type="noConversion"/>
  </si>
  <si>
    <t>5.7_차환대6(Tranche A) 지급이자(변동,선취)_240507~240806</t>
  </si>
  <si>
    <t>선급부가세</t>
    <phoneticPr fontId="75" type="noConversion"/>
  </si>
  <si>
    <t>씨토, Positioner, Logix 3200MD</t>
  </si>
  <si>
    <t>해우, DH COP, Surge Protector, PSP40-RS</t>
  </si>
  <si>
    <t>해우, DH COP, Signal Conditioner, SHN-IPS-BHO-W</t>
  </si>
  <si>
    <t>해우, DH COP, Switching Supplier, RWS50B-24</t>
  </si>
  <si>
    <t>해우, DH COP, Current Loop Supply, P-IPS</t>
  </si>
  <si>
    <t>해우, DH COP, Signal Conditioner, SHN-IPS-BHH-W</t>
  </si>
  <si>
    <t>비브이테크, HP BYPASS PCV-X501, Seat Ring</t>
  </si>
  <si>
    <t>비브이테크, LCV-X135, Seat Gasket, 255590524</t>
  </si>
  <si>
    <t>비브이테크, LCV-X135, Stem Packing(Teflon), 723904001</t>
  </si>
  <si>
    <t>비브이테크, LCV-X135, Balance Seal 4"(316/GF/TF), 255590012</t>
  </si>
  <si>
    <t>비브이테크, LCV-X135, Metal Seal(4130/4140), 021305001</t>
  </si>
  <si>
    <t>비브이테크, LCV-X135, Guide Bushing(410SS), 020708001</t>
  </si>
  <si>
    <t>비브이테크, LCV-X136, Bonnet Gasket(347+Graphite), 255590497</t>
  </si>
  <si>
    <t>비브이테크, LCV-X136, Seat Gasket(347+Graphite), 255590447</t>
  </si>
  <si>
    <t>비브이테크, LCV-X136, Balance Seal 1.5"(316/GF/TF), 255590009</t>
  </si>
  <si>
    <t>비브이테크, HP BYPASS PCV-X501, Cage</t>
  </si>
  <si>
    <t>진우상공, Bearing, NU307ET2X</t>
  </si>
  <si>
    <t>진우상공, Bearing, NJ307ET2X</t>
  </si>
  <si>
    <t>만쿠무역, Air Compressor, V-Belt, 8V-2150</t>
  </si>
  <si>
    <t>무진정밀, DH COP, Sleeve(P/N.14)</t>
  </si>
  <si>
    <t>해우, Wise TC, R122 E-Type</t>
  </si>
  <si>
    <t>해우, Wise TC, R122 TC-K</t>
  </si>
  <si>
    <t>해우, Pressure Gauge, P2586A3EDH04730</t>
  </si>
  <si>
    <t>해우, Pressure Gauge, P2584A3EDH04230</t>
  </si>
  <si>
    <t>해우, Pressure Gauge, P4403A4DCJ46910</t>
  </si>
  <si>
    <t>해우, Pressure Gauge, P258A3EDH04730</t>
  </si>
  <si>
    <t>마코FA,  베어링, nu222</t>
  </si>
  <si>
    <t>마코FA,  베어링, 6008ZZ</t>
  </si>
  <si>
    <t xml:space="preserve">마코FA,  V/V, BALL VALVE, 15A, SUS, SCREWED, </t>
  </si>
  <si>
    <t xml:space="preserve">마코FA,  TRANSFORMER, 발전소 전기실, 변압기 온도조절기(P-100A), ㈜디케이, </t>
  </si>
  <si>
    <t>삼신TS, Aux Boiler, Globe Valve, 2", 800#, A105</t>
  </si>
  <si>
    <t>효성굿스프링스, DH 축열조 펌프, Mechanical Seal, John Crane S2100/2100mm</t>
  </si>
  <si>
    <t>효성굿스프링스, DH 축열조 펌프, Motor Stool, GCD450</t>
  </si>
  <si>
    <t>삼신티에스. Globe Valve, 900# Globe A105 SW NB 1/2″</t>
  </si>
  <si>
    <t>해우, PRESSURE GAUGE, P2584A3EDH05230</t>
  </si>
  <si>
    <t>해우, PRESSURE GAUGE, P2584A3EDH05330</t>
  </si>
  <si>
    <t>해우, PRESSURE GAUGE, P2584A3EDH04230</t>
  </si>
  <si>
    <t>해우, PRESSURE GAUGE, P7118PBEAAH051CX0</t>
  </si>
  <si>
    <t>해우, PRESSURE GAUGE, P7118PBEAAH047CX0</t>
  </si>
  <si>
    <t>유콘텍, Limit Switch, 2245ABYN00022AAA-AR3</t>
  </si>
  <si>
    <t>유콘텍, Limit Switch, 2645ABYN00022AAA-AR2</t>
  </si>
  <si>
    <t>케이아이테크, Actuator O-Ring Kit, RC270-280, 183099</t>
  </si>
  <si>
    <t>GE, SENSOR, VIBRATION, 329A3529P091</t>
  </si>
  <si>
    <t>디알텍, 연산부, 2405845</t>
  </si>
  <si>
    <t>PLB FD Fan, Air Seal Packing, Labyrinth Seal, MFG No.FF15-216, 동양</t>
  </si>
  <si>
    <t>PLB, Actuator Assembly, PD-160, 아이토크콘트롤즈</t>
  </si>
  <si>
    <t>Bypass, HRH, Spray Nozzle Ass'y, OP4030. 비브이테크</t>
  </si>
  <si>
    <t>Bypass, Tap Washer, OP4030, 비브이테크</t>
  </si>
  <si>
    <t>Bypass, Packing, OP4030, 비브에테크</t>
  </si>
  <si>
    <t>Bypass, Gasket, OP4030, 비브이테크</t>
  </si>
  <si>
    <t>Swing Check Valve, 150#, 2-1/2", Cast Carbon Steel, 한엔지니어링</t>
  </si>
  <si>
    <t>만쿠무역, Limit Switch, 2004SFC2A2M0200</t>
  </si>
  <si>
    <t>대한시브이디, GT 20PH-7,8 Ball Valve, #1500, 1/2"</t>
  </si>
  <si>
    <t>삼신TS, HRSG HP SH Steam Sampling Drain Valve, #800, 1/2"</t>
  </si>
  <si>
    <t>삼신TS, HRSG CRH ISO MOV-X013, Gland Packing</t>
  </si>
  <si>
    <t>삼신TS, HRSG CRH ISO MOV-X013, Retainer Bolt &amp; Nut</t>
  </si>
  <si>
    <t>삼신TS, HRSG CRH ISO MOV-X013, Seal Ring</t>
  </si>
  <si>
    <t>2024/04/01</t>
  </si>
  <si>
    <t>2024/04/05</t>
  </si>
  <si>
    <t>2024/04/15</t>
  </si>
  <si>
    <t>2024/04/19</t>
  </si>
  <si>
    <t>2024/04/23</t>
  </si>
  <si>
    <t>2024/04/24</t>
  </si>
  <si>
    <t>2024/04/25</t>
  </si>
  <si>
    <t>2024/04/29</t>
  </si>
  <si>
    <t>2024/04/30</t>
  </si>
  <si>
    <t>2024/05/02</t>
  </si>
  <si>
    <t>2024/05/03</t>
  </si>
  <si>
    <t>2024/05/07</t>
  </si>
  <si>
    <t>2024/05/10</t>
  </si>
  <si>
    <t>2024/05/14</t>
  </si>
  <si>
    <t>2024/05/17</t>
  </si>
  <si>
    <t>2024/05/21</t>
  </si>
  <si>
    <t>2024/05/24</t>
  </si>
  <si>
    <t>2024/05/27</t>
  </si>
  <si>
    <t>2024/05/31</t>
  </si>
  <si>
    <t>2024/06/14</t>
  </si>
  <si>
    <t>2024/06/15</t>
  </si>
  <si>
    <t>2024/06/16</t>
  </si>
  <si>
    <t>2024/06/17</t>
  </si>
  <si>
    <t>2024/06/21</t>
  </si>
  <si>
    <t>2024/06/24</t>
  </si>
  <si>
    <t>2024/06/27</t>
  </si>
  <si>
    <t>2024/06/28</t>
  </si>
  <si>
    <t>[결산]'24년 2Q IB 추정액</t>
    <phoneticPr fontId="52" type="noConversion"/>
  </si>
  <si>
    <t>[결산]'24년 2Q 제수당 추정액</t>
    <phoneticPr fontId="52" type="noConversion"/>
  </si>
  <si>
    <t>[결산]'24년 2Q 외화부채 평가</t>
  </si>
  <si>
    <t>2024/06/30</t>
  </si>
  <si>
    <t>2023년 4분기 LTSA Fee</t>
    <phoneticPr fontId="65" type="noConversion"/>
  </si>
  <si>
    <t>2024년 1분기 LTSA Fee</t>
    <phoneticPr fontId="65" type="noConversion"/>
  </si>
  <si>
    <t>'24년 재산종합 패키지 보험(분납)</t>
    <phoneticPr fontId="65" type="noConversion"/>
  </si>
  <si>
    <t>2024.06 폐기물 위탁처리 용역</t>
  </si>
  <si>
    <t>REC 거래대금(2024년도 의무이행분) SGC에너지 3회차(10만 REC) - 중간정산금 수령 후 계좌이체</t>
  </si>
  <si>
    <t>REC 거래대금 (2024년도 의무이행분) SGC에너지 2회차(10만 REC) - 중간정산금 수령 후 계좌이체</t>
  </si>
  <si>
    <t>한국전력공사(자동이체)</t>
  </si>
  <si>
    <t>보경이엔지</t>
  </si>
  <si>
    <t>제네랄 일렉트릭 글로벌 서비시즈 게엠베하 (영업소)</t>
  </si>
  <si>
    <t>(주)유성기술</t>
  </si>
  <si>
    <t>2024/04/26</t>
  </si>
  <si>
    <t>백태수</t>
  </si>
  <si>
    <t>선급부가세</t>
  </si>
  <si>
    <t xml:space="preserve">  재고자산평가손실</t>
    <phoneticPr fontId="374" type="noConversion"/>
  </si>
  <si>
    <t xml:space="preserve"> 제 17 (당) 기      : 2024년  07월 31일 현재</t>
    <phoneticPr fontId="65" type="noConversion"/>
  </si>
  <si>
    <t xml:space="preserve"> 제 17 (당) 기    : 2024년 1월 1일 부터　2024년  07월 31일 까지</t>
    <phoneticPr fontId="0" type="noConversion"/>
  </si>
  <si>
    <t xml:space="preserve"> 제 17 (당) 기    : 2024년 1월 1일 부터　2024년  07월 31일 까지</t>
    <phoneticPr fontId="75" type="noConversion"/>
  </si>
  <si>
    <t xml:space="preserve">2024. 07. 31 현재 </t>
    <phoneticPr fontId="65" type="noConversion"/>
  </si>
  <si>
    <t xml:space="preserve">   당기 :     35,566,392,413</t>
  </si>
  <si>
    <t xml:space="preserve">      차량유지비-렌트</t>
  </si>
  <si>
    <t>'24.07_원격검침 모뎀(유량/열량계)</t>
  </si>
  <si>
    <t>발전소 CCTV 설치(4개소)</t>
  </si>
  <si>
    <t>송전선로지중화</t>
  </si>
  <si>
    <t>11000014</t>
  </si>
  <si>
    <t>24년 7월 전력거래 매출 결산분</t>
    <phoneticPr fontId="73" type="noConversion"/>
  </si>
  <si>
    <t>DHCP 자재 구매 - 계좌이체 8/9</t>
  </si>
  <si>
    <t>DHCP 자재 구매 (지체상금)</t>
    <phoneticPr fontId="73" type="noConversion"/>
  </si>
  <si>
    <t>REC SGC에너지 결산조정 ('24년 3차 누계)</t>
    <phoneticPr fontId="75" type="noConversion"/>
  </si>
  <si>
    <t>2024년 공유재산 사용료(칠원동 576번지 외 5필지)</t>
  </si>
  <si>
    <t>평택시송탄출장소장</t>
  </si>
  <si>
    <t>(사)한국계량측정협회</t>
  </si>
  <si>
    <t>유체유동분야 정밀측정기술교육 교육비 납부</t>
  </si>
  <si>
    <t>2024년 2기 예정 부가세</t>
    <phoneticPr fontId="75" type="noConversion"/>
  </si>
  <si>
    <t>2024/07/01</t>
  </si>
  <si>
    <t>2024/07/05</t>
  </si>
  <si>
    <t>2024/07/12</t>
  </si>
  <si>
    <t>2024/07/15</t>
  </si>
  <si>
    <t>2024/07/19</t>
  </si>
  <si>
    <t>2024/07/24</t>
  </si>
  <si>
    <t>2024/07/25</t>
  </si>
  <si>
    <t>2024/07/29</t>
  </si>
  <si>
    <t>2024/07/30</t>
  </si>
  <si>
    <t>우리은행</t>
    <phoneticPr fontId="75" type="noConversion"/>
  </si>
  <si>
    <t>산업은행</t>
    <phoneticPr fontId="75" type="noConversion"/>
  </si>
  <si>
    <t>해우, Level Transmitter, FST4519E</t>
  </si>
  <si>
    <t>해우, Pressure Transmitter, 3051CA1A02A1AH2B1L4M5D4DFV5</t>
  </si>
  <si>
    <t>만쿠무역, Flowmeter, HA0040P01</t>
  </si>
  <si>
    <t>만쿠무역, Flowmeter, HA0040P02</t>
  </si>
  <si>
    <t>성원오토메이션, Actuator Assembly, PM-S050S(Fail Open)</t>
  </si>
  <si>
    <t>성원오토메이션, Actuator Assembly, PM-S050S(Fail Close)</t>
  </si>
  <si>
    <t>성원오토메이션, Actuator Assembly, PM-S065S(Fail Close)</t>
  </si>
  <si>
    <t>성원오토메이션, Actuator Assembly, PM-S100S(Fail Open)</t>
  </si>
  <si>
    <t>성원오토메이션, Actuator Assembly, PM-S185S(Fail Close)</t>
  </si>
  <si>
    <t>성원오토메이션, Actuator Assembly, PM-S210S(Fail Close)</t>
  </si>
  <si>
    <t>성원오토메이션, Acuator Repair Kit, PM-S050s(Fail Close)</t>
  </si>
  <si>
    <t>성원오토메이션, Acuator Repair Kit, PM-S065S(Fail Close)</t>
  </si>
  <si>
    <t>성원오토메이션, Acuator Repair Kit, PM-S100S(Fail Open)</t>
  </si>
  <si>
    <t>성원오토메이션, Acuator Repair Kit, PM-S185S(Fail Close)</t>
  </si>
  <si>
    <t>성원오토메이션, Acuator Repair Kit, PM-S210S(Fail Close)</t>
  </si>
  <si>
    <t>윤성기업, 디지털온도계, P-300AD</t>
  </si>
  <si>
    <t>윤성기업, 전동기Fan, 3GZE304133,88BN</t>
  </si>
  <si>
    <t>금화이앤지, MOV, Main Board, CI2701</t>
  </si>
  <si>
    <t>금화이앤지, MOV, Position Sensor, ST Range</t>
  </si>
  <si>
    <t>금화이앤지, MOV, Position Kit, 1000Ohms</t>
  </si>
  <si>
    <t>금화이앤지, MOV, Starter Kit, DC 24V 6A</t>
  </si>
  <si>
    <t>금화이앤지, MOV, Motor, ST14, 480V, 60Hz</t>
  </si>
  <si>
    <t>금화이앤지, MOV, Motor, ST6(73rpm), 480V, 60Hz</t>
  </si>
  <si>
    <t>금화이앤지, MOV, Motor, ST6(36rpm), 480V, 60Hz</t>
  </si>
  <si>
    <t>대원필아, Gland Packing, #6501L, 16mm*3M</t>
  </si>
  <si>
    <t>만쿠무역, COP PRV-0925, VALVE, NPS1, MR95HP</t>
  </si>
  <si>
    <t>화인, SCR, RUPTURE DISC, 8", 1KGF/CM2</t>
  </si>
  <si>
    <t>만쿠무역, Limit Switch, XCKJ167</t>
  </si>
  <si>
    <t>케이아이테크, Air Reulator 자재, YT-200BN220</t>
  </si>
  <si>
    <t>MVS코리아, Actuator Assembly, PCV-4340,4341, VDR37E050AEAKXXAXR</t>
  </si>
  <si>
    <t>MVS코리아, Actuator 소모성 자재, VD_37E(O-Ring Set, U-Packing, Diaphragm Set)</t>
  </si>
  <si>
    <t>디엑스지, 대기TMS, UV LAMP, DLS-4000S</t>
  </si>
  <si>
    <t>플로우버스, PLB, Actuator, EPR052-SR10(Fail Close)</t>
  </si>
  <si>
    <t>플로우버스, PLB, Actuator, EPR052-SR10(Fail Open)</t>
  </si>
  <si>
    <t>플로우버스, PLB, Actuator, EPR063-SR10(Fail Close)</t>
  </si>
  <si>
    <t>플로우버스, PLB, Actuator, EPR092-SR10(Fail Close)</t>
  </si>
  <si>
    <t>플로우버스, PLB, Actuator, EPR140-SR08(Fail Close)</t>
  </si>
  <si>
    <t>플로우버스, PLB, Actuator, EPR140-SR10(Fail Close)</t>
  </si>
  <si>
    <t>플로우버스, PLB, Actuator, EPR190-SR10(Fail Close)</t>
  </si>
  <si>
    <t>플로우버스, PLB, Actuator 소모성자재, EPR052-SR10</t>
  </si>
  <si>
    <t>플로우버스, PLB, Actuator 소모성자재, EPR063-SR10</t>
  </si>
  <si>
    <t>플로우버스, PLB, Actuator 소모성자재, EPR092-SR10</t>
  </si>
  <si>
    <t>플로우버스, PLB, Actuator 소모성자재, EPR140-SR08</t>
  </si>
  <si>
    <t>플로우버스, PLB, Actuator 소모성자재, EPR140-SR10</t>
  </si>
  <si>
    <t>플로우버스, PLB, Actuator 소모성자재, EPR190-SR10</t>
  </si>
  <si>
    <t>윤성기업, UPS, SUA5000RMI</t>
  </si>
  <si>
    <t>윤성기업, UPS, SMC1500I</t>
  </si>
  <si>
    <t>강운테크, DH COP, Bearing Bush B, P/N : 39B</t>
  </si>
  <si>
    <t>피케이밸브, HRSG Stop Check Valve CH-X105, GASKET</t>
  </si>
  <si>
    <t>피케이밸브, HRSG Stop Check Valve CH-X105, PACKING</t>
  </si>
  <si>
    <t>피케이밸브, HRSG Stop Check Valve CH-X105, BONNET BOLT &amp; NUT</t>
  </si>
  <si>
    <t>2024년 2기 예정 부가가치세</t>
    <phoneticPr fontId="75" type="noConversion"/>
  </si>
  <si>
    <t>예수금-기타</t>
  </si>
  <si>
    <t>임직원 복리후생_'24년 7월 주택자금(이자) 차액</t>
    <phoneticPr fontId="75" type="noConversion"/>
  </si>
  <si>
    <t>[결산]2024.07 열사업 LNG원료비</t>
  </si>
  <si>
    <t>[결산]2024.07 GE LTSA Fee</t>
  </si>
  <si>
    <t>[결산]2024.07 오성발전소 산업용 고압전력비</t>
  </si>
  <si>
    <t>[결산]2024.07 오성발전소 공업용수비</t>
  </si>
  <si>
    <t>[결산]2024.07 두산 O&amp;M</t>
  </si>
  <si>
    <t>[결산]2024.07 1~4차_전력수수료 추정</t>
  </si>
  <si>
    <t>[결산]2024.07 수입부과금 환급</t>
  </si>
  <si>
    <t>[결산]2024.07 연료전지 도시가스</t>
  </si>
  <si>
    <t>[결산]2024년 재산세(Accural)-토지</t>
    <phoneticPr fontId="52" type="noConversion"/>
  </si>
  <si>
    <t>회사채</t>
    <phoneticPr fontId="75" type="noConversion"/>
  </si>
  <si>
    <t>분할상환(7월상환분 제외)</t>
    <phoneticPr fontId="75" type="noConversion"/>
  </si>
  <si>
    <t>'24년 07월 에코센터 수열비용(온수공급)</t>
    <phoneticPr fontId="65" type="noConversion"/>
  </si>
  <si>
    <t>'24년 7월 오성발전소 천연가스대금 (23일)</t>
  </si>
  <si>
    <t>'24년 6월 오성발전소 천연가스대금 수입부과금 환급 (14일)</t>
  </si>
  <si>
    <t>'24년 6월 오성발전소 천연가스대금 수입부과금 환급 (23일)</t>
  </si>
  <si>
    <t>8월 지급</t>
  </si>
  <si>
    <t>8월 지급</t>
    <phoneticPr fontId="65" type="noConversion"/>
  </si>
  <si>
    <t>2024 #3 GT Performance bonus</t>
  </si>
  <si>
    <t>'24.1Q Escalation 정산 이연지급</t>
  </si>
  <si>
    <t>2024년 2분기 LTSA Fee</t>
    <phoneticPr fontId="65" type="noConversion"/>
  </si>
  <si>
    <t>25년 2월 지급</t>
  </si>
  <si>
    <t>25년 2월 지급</t>
    <phoneticPr fontId="65" type="noConversion"/>
  </si>
  <si>
    <t>2024/07/03</t>
  </si>
  <si>
    <t>2024/07/04</t>
  </si>
  <si>
    <t>2024/07/08</t>
  </si>
  <si>
    <t>2024/07/10</t>
  </si>
  <si>
    <t>2024/07/16</t>
  </si>
  <si>
    <t>2024/07/17</t>
  </si>
  <si>
    <t>2024/07/18</t>
  </si>
  <si>
    <t>2024/07/20</t>
  </si>
  <si>
    <t>2024/07/22</t>
  </si>
  <si>
    <t>2024/07/23</t>
  </si>
  <si>
    <t>2024/07/26</t>
  </si>
  <si>
    <t>2024/07/31</t>
  </si>
  <si>
    <t>주식회사 우경플랜트</t>
  </si>
  <si>
    <t>해우</t>
  </si>
  <si>
    <t>윤성기업</t>
  </si>
  <si>
    <t>성원오토메이션(주)</t>
  </si>
  <si>
    <t>금화이엔지</t>
  </si>
  <si>
    <t>(주)장터산업안전</t>
  </si>
  <si>
    <t>대원필아</t>
  </si>
  <si>
    <t>(주)강운테크</t>
  </si>
  <si>
    <t>(주)파워토스</t>
  </si>
  <si>
    <t>(주)화인</t>
  </si>
  <si>
    <t>(주)케이아이테크</t>
  </si>
  <si>
    <t>하나은행평택지점</t>
  </si>
  <si>
    <t>(주)엠브이에스코리아</t>
  </si>
  <si>
    <t>카타딘코리아서비스</t>
  </si>
  <si>
    <t>(주)디엑스지</t>
  </si>
  <si>
    <t>일출FRP</t>
  </si>
  <si>
    <t>(주)플로우버스</t>
  </si>
  <si>
    <t>빛고을시민쏠라파워주식회사</t>
  </si>
  <si>
    <t>피케이밸브앤엔지니어링(주)</t>
  </si>
  <si>
    <t>(주)에스티환경</t>
  </si>
  <si>
    <t>브이토피아 주식회사</t>
  </si>
  <si>
    <t>신원엔지니어링</t>
  </si>
  <si>
    <t>(유)베올리아워터테크놀로지스앤솔루션스코리아</t>
  </si>
  <si>
    <t>하우솔루션</t>
  </si>
  <si>
    <t>#1 HRSG LP Evaporator Tube Leak 용접 정비 작업 건 - 계좌이체 08/02</t>
  </si>
  <si>
    <t>제어설비 정비용 자재 구매 - 계좌이체 8/2</t>
  </si>
  <si>
    <t>전기설비 정비자재 구매</t>
  </si>
  <si>
    <t>전기설비 정비자재 구매(5월1차)</t>
  </si>
  <si>
    <t>2024. 07 연산부 구매-계좌이체 08/02</t>
  </si>
  <si>
    <t>2024. 07 유량부 구매-계좌이체 08/02</t>
  </si>
  <si>
    <t>2023년도 SGC에너지 1회차 REC 거래대금 연간정산의 件</t>
  </si>
  <si>
    <t>2023년도 SGC에너지 2회차 REC 거래대금 연간정산의 件</t>
  </si>
  <si>
    <t>2023년도 SGC에너지 3회차 REC 거래대금 연간정산의 件</t>
  </si>
  <si>
    <t>2023년도 SGC에너지 4회차 REC 거래대금 연간정산의 件</t>
  </si>
  <si>
    <t>PLB Control 밸브용 Actuator 자재 구매(성원오토메이션)-계좌이체 8/9</t>
  </si>
  <si>
    <t>MOV Actuator 정비 자재 구매</t>
  </si>
  <si>
    <t>'24.7월 차량렌트비(레드캡투어) - 8/9 계좌이체</t>
  </si>
  <si>
    <t>2024년 7월 안전용품 구입-계좌이체 8/12</t>
  </si>
  <si>
    <t>CVP Gland Packing 구매-계좌이체 8/9</t>
  </si>
  <si>
    <t>DH COP Bearing Bush 역설계 제작 구매-계좌이체 8/9</t>
  </si>
  <si>
    <t>Limit Switch 자재 구매(6월1차) - 계좌이체 8/16</t>
  </si>
  <si>
    <t>COP Seal Water PRV-0925 구매-계좌이체 8/16</t>
  </si>
  <si>
    <t>소내 전력계통 전압변동 및 고장전류계산</t>
  </si>
  <si>
    <t>SCR Vaporizer Rupture Disc 구매-계좌이체 8/16</t>
  </si>
  <si>
    <t>GE수입품 7.18 통관수수료(13279-24-070162M)-계좌이체 8/16</t>
  </si>
  <si>
    <t>'24. 7월 인사노무 자문용역 수수료 - 8/9 계좌이체</t>
  </si>
  <si>
    <t>Air Regulator 자재 구매(6월1차) - 계좌이체 8/16</t>
  </si>
  <si>
    <t>'24년 7월 주택자금(이자) 추가정산 - 8/2 계좌이체</t>
  </si>
  <si>
    <t>'24. 7. OA장비 노트북 등 렌트비(롯데렌탈) - 8/30 계좌이체</t>
  </si>
  <si>
    <t>'24.7월 파투아정산(사업자유형별분류지원서비스) - 8/16 계좌이체</t>
  </si>
  <si>
    <t>2024.07 사무용품 구입(평택)</t>
  </si>
  <si>
    <t>DH COP Bearing Bush A 신규 가공 및 설치 용역-계좌이체 8/16</t>
  </si>
  <si>
    <t xml:space="preserve">PLB Control 밸브용 Actuator 자재 구매(MVS코리아)-계좌이체 8/9 </t>
  </si>
  <si>
    <t>MOV-0844/0845 정비 용역-계좌이체 8/23</t>
  </si>
  <si>
    <t>'24.7월 평택ES 복합기 사용료 - 8/23 계좌이체</t>
  </si>
  <si>
    <t>전기설비 정비자재 구매(7월1차)</t>
  </si>
  <si>
    <t>'24년 7월 임원 숙소 관리비 (정수기) - 8/2 계좌이체</t>
  </si>
  <si>
    <t>대기 TMS 자재 구매(7월1차) - 계좌이체 8/23</t>
  </si>
  <si>
    <t>약품탱크 배관 교체 및 내부 FRP 라이닝 작업-계좌이체 8/23</t>
  </si>
  <si>
    <t>2024.07 구내식당 LPG 가스 사용요금</t>
  </si>
  <si>
    <t>24년 7월 송전접속료</t>
  </si>
  <si>
    <t>2024년도 CCR &amp; ST 화물용 엘리베이터 연간 유지보수 - 계좌이체 08/23</t>
  </si>
  <si>
    <t>PLB Control 밸브용 Actuator 자재 구매(플로우버스)-계좌이체 8/23</t>
  </si>
  <si>
    <t>DH COP Discharge Vent Valve 구매-계좌이체 8/23</t>
  </si>
  <si>
    <t>DH COP Discharge Vent Valve 구매(추가)-계좌이체 8/23</t>
  </si>
  <si>
    <t>REC 거래대금(2024.05 발전월) 빛고을 - 08/02 계좌이체</t>
  </si>
  <si>
    <t>#1, 2, 3 HRSG Stop Check Valve CH-X105 정비용 자재 구매 건 - 계좌이체 07/23</t>
  </si>
  <si>
    <t>'24.7월 서울사무소 생수대 - 8/23 계좌이체</t>
  </si>
  <si>
    <t>'24.7월 식물관리 수수료 - 8/23 계좌이체</t>
  </si>
  <si>
    <t>2024.07 산업용 가스 구매</t>
  </si>
  <si>
    <t>송전선로 지하전력구 설비 개선공사_설계 용역</t>
  </si>
  <si>
    <t>근로소득세(7월)</t>
  </si>
  <si>
    <t>지방소득세(7월)_평택</t>
  </si>
  <si>
    <t>지방소득세(7월)_서울사무소</t>
  </si>
  <si>
    <t>주민세 종업원분(7월)_평택</t>
  </si>
  <si>
    <t>주민세 종업원분(7월)_서울사무소</t>
  </si>
  <si>
    <t>2024.7. 4대보험 통합</t>
  </si>
  <si>
    <t>2024.7. 산재보험-서울사무소</t>
  </si>
  <si>
    <t>2024.07 발전소 생수 구입</t>
  </si>
  <si>
    <t>2024.07 미화용역비</t>
  </si>
  <si>
    <t>'24.7 핸들포유 운전대행서비스료</t>
  </si>
  <si>
    <t>2024.07 시설관리(영선) 용역료</t>
  </si>
  <si>
    <t>2024년 7월 소독방역비-계좌이체 8/30</t>
  </si>
  <si>
    <t>2024년 7월 소방시설 점검 및 유지관리-계좌이체 8/30</t>
  </si>
  <si>
    <t>'24.7월 오수처리시설 유지보수-계좌이체 08/23</t>
  </si>
  <si>
    <t>2024년 7월 통합보안시스템 유지보수 용역-계좌이체 8/30</t>
  </si>
  <si>
    <t>'24년 7월 탄소배출권 자문용역비 (7차) - 8/16 계좌이체</t>
  </si>
  <si>
    <t>2024.07 수질 TMS 유지관리 용역</t>
  </si>
  <si>
    <t>2024.07 대기 TMS 유지관리 용역</t>
  </si>
  <si>
    <t>2024.07 특수경비 용역료</t>
  </si>
  <si>
    <t>2024.07 식대 부담금(평택)</t>
  </si>
  <si>
    <t>2024.7.1~2025.6.30 누수 감지기(고정 IP) 사용료-계좌이체 8/30</t>
  </si>
  <si>
    <t>2024.07 복사기 임대료</t>
  </si>
  <si>
    <t>2024.07 자가측정 및 환경 관리대행 수수료</t>
  </si>
  <si>
    <t>2024.07 발전설비 수처리 화학약품 구입</t>
  </si>
  <si>
    <t>#2 HRSG BFP-A Discharge MOV-2045A 밸브 분해 정비 작업 건 - 계좌이체 08/30</t>
  </si>
  <si>
    <t>#2 HRSG BFP-B Arc Valve Flange Leak처 정비 작업 건 - 계좌이체 07/30</t>
  </si>
  <si>
    <t>[결산][홍성현]'24년 7월 법인카드 정산(국내출장)</t>
  </si>
  <si>
    <t>[결산]DH Condensate Pump Overhaul</t>
  </si>
  <si>
    <t>2024년 CCTV시스템 추가 설치공사 비용지급 - 계좌이체 8/26</t>
  </si>
  <si>
    <t>'24년도 초음파식열량계 설치공사 2회기성-계좌이체 08/30</t>
  </si>
  <si>
    <t>화양지구 택지내 열수송관공사 ball valve 구매(9회기성)</t>
  </si>
  <si>
    <t>화양지구 연계 2공구 열수송관공사 배관자재 구매(10회기성)</t>
  </si>
  <si>
    <t>화양지구 택지내 열수송관공사 배관자재 구매(10회기성)</t>
  </si>
  <si>
    <t>화양지구 열수축케이싱 단가계약 9회기성-택지 - 계좌이체 08/30</t>
  </si>
  <si>
    <t>2024.07 수처리 화학약품(GT 세정제) 구입</t>
  </si>
  <si>
    <t>열수송관시설 및 공업용수시설 유지보수용역(7회기성)</t>
  </si>
  <si>
    <t>'24년도 지역난방용 원격검침시스템 유지관리용역 5회기성-계좌이체 08/30</t>
  </si>
  <si>
    <t>LTSA Fee 부가세</t>
  </si>
  <si>
    <t>열수송관 누수감지기 고정IP 교체 용역-계좌이체 8/30</t>
  </si>
  <si>
    <t>'24.06 오성발전소 O&amp;M 용역료</t>
  </si>
  <si>
    <t>이동철</t>
  </si>
  <si>
    <t>윤태림</t>
  </si>
  <si>
    <t>장경세</t>
  </si>
  <si>
    <t>06/23~07/05 해외출장여비(이동철)</t>
  </si>
  <si>
    <t>7월 출장비 정산-계좌이체 08/21</t>
  </si>
  <si>
    <t>24.7월 K9(175하8600) 주차통행료 - 8/12 계좌이체</t>
  </si>
  <si>
    <t>[이상호] 24.7월 국내출장비 정산 - 8/23 계좌이체</t>
  </si>
  <si>
    <t>[결산][손도일]7월 출장비 정산</t>
  </si>
  <si>
    <t>[결산]7월 국내출장비 (최문석)</t>
  </si>
  <si>
    <t>[결산]07/30 국내출장교통비(이동철)</t>
  </si>
  <si>
    <t>[결산]24년 7월 휴일근무 교통비</t>
  </si>
  <si>
    <t>[결산]7/31 국내출장 (백태수)</t>
  </si>
  <si>
    <t>[결산]'24.07월 국내출장 여비교통비 (오광민)</t>
  </si>
  <si>
    <t>[박욱진] '24.07 특별근무 교통비 정산 - 계좌이체 8/9</t>
  </si>
  <si>
    <t>[노대현]07월 휴일근무 교통비 정산</t>
  </si>
  <si>
    <t>퇴직정산</t>
    <phoneticPr fontId="65" type="noConversion"/>
  </si>
  <si>
    <t>9월 지급</t>
  </si>
  <si>
    <t>9월 지급</t>
    <phoneticPr fontId="65" type="noConversion"/>
  </si>
  <si>
    <t>10월 지급</t>
    <phoneticPr fontId="65" type="noConversion"/>
  </si>
  <si>
    <t>-</t>
    <phoneticPr fontId="65" type="noConversion"/>
  </si>
  <si>
    <t>25년 2월 정산</t>
    <phoneticPr fontId="65" type="noConversion"/>
  </si>
  <si>
    <t>9월 지급</t>
    <phoneticPr fontId="52" type="noConversion"/>
  </si>
  <si>
    <t>8월 지급</t>
    <phoneticPr fontId="52" type="noConversion"/>
  </si>
  <si>
    <t>9월 지급</t>
    <phoneticPr fontId="52" type="noConversion"/>
  </si>
  <si>
    <t>25년 2월 지급</t>
    <phoneticPr fontId="52" type="noConversion"/>
  </si>
  <si>
    <t>11월 지급</t>
    <phoneticPr fontId="52" type="noConversion"/>
  </si>
  <si>
    <t>-</t>
    <phoneticPr fontId="52" type="noConversion"/>
  </si>
  <si>
    <t>-</t>
    <phoneticPr fontId="52" type="noConversion"/>
  </si>
  <si>
    <t>선급법인세반제(상반기)</t>
    <phoneticPr fontId="75" type="noConversion"/>
  </si>
  <si>
    <t>장부금액</t>
    <phoneticPr fontId="75" type="noConversion"/>
  </si>
  <si>
    <t>23년</t>
  </si>
  <si>
    <t>24년</t>
    <phoneticPr fontId="75" type="noConversion"/>
  </si>
  <si>
    <t>'16년 10월 21일 // '16년 10월~'25년 12월 31일</t>
    <phoneticPr fontId="73" type="noConversion"/>
  </si>
  <si>
    <t>조정(퇴사자 지급)</t>
    <phoneticPr fontId="75" type="noConversion"/>
  </si>
  <si>
    <t>조정(퇴사자 지급)</t>
    <phoneticPr fontId="75" type="noConversion"/>
  </si>
  <si>
    <t>'24년 7월 오성발전소 천연가스대금 (14일)</t>
    <phoneticPr fontId="65" type="noConversion"/>
  </si>
  <si>
    <t>비고</t>
    <phoneticPr fontId="0" type="noConversion"/>
  </si>
  <si>
    <t>추정치 분기단위 반영</t>
    <phoneticPr fontId="0" type="noConversion"/>
  </si>
  <si>
    <t>추정치 분기단위 반영</t>
    <phoneticPr fontId="0" type="noConversion"/>
  </si>
  <si>
    <t>분기단위 반영 ('24년 6월 기준)</t>
  </si>
  <si>
    <t>분기단위 반영 ('24년 6월 기준)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</si>
</sst>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#,##0_ "/>
    <numFmt numFmtId="177" formatCode="#,##0_);[Red]\(#,##0\)"/>
    <numFmt numFmtId="178" formatCode="#,##0_);\(#,##0\)"/>
    <numFmt numFmtId="179" formatCode="#,##0_-;&quot;△&quot;#,##0_-;\-"/>
    <numFmt numFmtId="180" formatCode="#,&quot;천원&quot;"/>
    <numFmt numFmtId="181" formatCode="_ * #,##0_ ;_ * &quot;₩&quot;&quot;₩&quot;&quot;₩&quot;&quot;₩&quot;&quot;₩&quot;&quot;₩&quot;&quot;₩&quot;\-#,##0_ ;_ * &quot;-&quot;_ ;_ @_ "/>
    <numFmt numFmtId="182" formatCode="#,##0;&quot;△&quot;#,##0"/>
    <numFmt numFmtId="183" formatCode="&quot;₩&quot;#,##0;[Red]&quot;₩&quot;\-#,##0"/>
    <numFmt numFmtId="184" formatCode="&quot;₩&quot;#,##0.00;[Red]&quot;₩&quot;\-#,##0.00"/>
    <numFmt numFmtId="185" formatCode="#,##0.0_);[Red]\(#,##0.0\)"/>
    <numFmt numFmtId="186" formatCode="##&quot;.&quot;##&quot;.&quot;##"/>
    <numFmt numFmtId="187" formatCode="####&quot;/&quot;##&quot;/&quot;##"/>
    <numFmt numFmtId="188" formatCode="0.000%"/>
    <numFmt numFmtId="189" formatCode="yy\.mm\.dd"/>
    <numFmt numFmtId="190" formatCode="#,##0.00_);[Red]\(#,##0.00\)"/>
    <numFmt numFmtId="191" formatCode="#,##0.00;[Red]&quot;₩&quot;\-#,##0.00"/>
    <numFmt numFmtId="192" formatCode="#,##0.0"/>
    <numFmt numFmtId="193" formatCode="#,##0.00;&quot;-&quot;#,##0.00"/>
    <numFmt numFmtId="194" formatCode="_ * #,##0.000_ ;_ * \-#,##0.000_ ;_ * &quot;-&quot;_ ;_ @_ "/>
    <numFmt numFmtId="195" formatCode="yy/m/d"/>
    <numFmt numFmtId="196" formatCode="#,##0;&quot;-&quot;#,##0"/>
    <numFmt numFmtId="197" formatCode="_ * #,##0.00_ ;_ * &quot;₩&quot;&quot;₩&quot;&quot;₩&quot;&quot;₩&quot;&quot;₩&quot;&quot;₩&quot;&quot;₩&quot;&quot;₩&quot;&quot;₩&quot;\-#,##0.00_ ;_ * &quot;-&quot;??_ ;_ @_ "/>
    <numFmt numFmtId="198" formatCode="#,##0.0_);\(#,##0.0\)"/>
    <numFmt numFmtId="199" formatCode="0.00_ "/>
    <numFmt numFmtId="200" formatCode="0.0000%"/>
    <numFmt numFmtId="201" formatCode="0_);[Red]\(0\)"/>
    <numFmt numFmtId="202" formatCode="_-[$€-2]* #,##0.00_-;\-[$€-2]* #,##0.00_-;_-[$€-2]* &quot;-&quot;??_-"/>
    <numFmt numFmtId="203" formatCode="0.000000"/>
    <numFmt numFmtId="204" formatCode="[$-409]mmmm&quot;-&quot;yy;@"/>
    <numFmt numFmtId="205" formatCode="mm&quot;/&quot;dd&quot;/&quot;yy"/>
    <numFmt numFmtId="206" formatCode="#,##0,,_);[Red]\(#,##0,,\)"/>
    <numFmt numFmtId="207" formatCode="#,##0;\(#,##0\);\-"/>
    <numFmt numFmtId="208" formatCode="#,##0_);[Red]\(#,##0\);&quot;-&quot;_);_-@_-"/>
    <numFmt numFmtId="209" formatCode="\(#,##0\);[Red]\(#,##0\);&quot;-&quot;_);_-@_-"/>
    <numFmt numFmtId="210" formatCode="&quot;$&quot;#,##0.00"/>
    <numFmt numFmtId="211" formatCode="yyyy/mm/dd;@"/>
    <numFmt numFmtId="212" formatCode="#,##0.0\ \ \ _);\(#,##0.0\)"/>
    <numFmt numFmtId="213" formatCode="#,##0_);\(#,##0\);\-_)"/>
    <numFmt numFmtId="214" formatCode="#,##0_ ;\(#,##0\)_-;&quot;-&quot;"/>
    <numFmt numFmtId="215" formatCode="_-&quot;$&quot;\ * #,##0_-;\-&quot;$&quot;\ * #,##0_-;_-&quot;$&quot;\ * &quot;-&quot;_-;_-@_-"/>
    <numFmt numFmtId="216" formatCode="_-&quot;$&quot;\ * #,##0.00_-;\-&quot;$&quot;\ * #,##0.00_-;_-&quot;$&quot;\ * &quot;-&quot;??_-;_-@_-"/>
    <numFmt numFmtId="217" formatCode="\$#,##0;\$\(#,##0\)\ "/>
    <numFmt numFmtId="218" formatCode="#,##0_-_);\(#,##0\)_-;\-_-_)"/>
    <numFmt numFmtId="219" formatCode="General_)"/>
    <numFmt numFmtId="220" formatCode="0.0%"/>
    <numFmt numFmtId="221" formatCode="0.00\ \ \x"/>
    <numFmt numFmtId="222" formatCode="_-* #,##0_-;\-* #,##0_-;_-* &quot;-&quot;??_-;_-@_-"/>
    <numFmt numFmtId="223" formatCode="_-* #,##0.0_-;\-* #,##0.0_-;_-* &quot;-&quot;_-;_-@_-"/>
    <numFmt numFmtId="224" formatCode="#."/>
    <numFmt numFmtId="225" formatCode="\ "/>
    <numFmt numFmtId="226" formatCode="#,##0.0;[Red]#,##0.0"/>
    <numFmt numFmtId="227" formatCode="&quot;₩&quot;#,##0.00;[Red]&quot;₩&quot;&quot;₩&quot;&quot;₩&quot;&quot;₩&quot;&quot;₩&quot;&quot;₩&quot;&quot;₩&quot;\-#,##0.00"/>
    <numFmt numFmtId="228" formatCode="0.0\ &quot;m&quot;"/>
    <numFmt numFmtId="229" formatCode="0.00\ &quot;m&quot;"/>
    <numFmt numFmtId="230" formatCode="_-* #,##0.00000000_-;\-* #,##0.00000000_-;_-* &quot;-&quot;_-;_-@_-"/>
    <numFmt numFmtId="231" formatCode="_ * #,##0_ ;_ * &quot;₩&quot;\-#,##0_ ;_ * &quot;-&quot;_ ;_ @_ "/>
    <numFmt numFmtId="232" formatCode="_-* #,##0.00000_-;\-* #,##0.00000_-;_-* &quot;-&quot;?????_-;_-@_-"/>
    <numFmt numFmtId="233" formatCode="_ &quot;₩&quot;* #,##0_ ;_ &quot;₩&quot;* &quot;₩&quot;\-#,##0_ ;_ &quot;₩&quot;* &quot;-&quot;_ ;_ @_ "/>
    <numFmt numFmtId="234" formatCode="0.00000000%"/>
    <numFmt numFmtId="235" formatCode="mm&quot;월&quot;\ dd&quot;일&quot;"/>
    <numFmt numFmtId="236" formatCode="\(#,##0.0000\)"/>
    <numFmt numFmtId="237" formatCode="General&quot;˚&quot;"/>
    <numFmt numFmtId="238" formatCode="#.00"/>
    <numFmt numFmtId="239" formatCode="#,##0.00000"/>
    <numFmt numFmtId="240" formatCode="[Red]&quot;@ &quot;#,##0_ ;[Red]&quot;@ &quot;\-#,##0\ "/>
    <numFmt numFmtId="241" formatCode="##\/##\/##"/>
    <numFmt numFmtId="242" formatCode="_ * #,##0_ ;_ * \-#,##0_ ;_ * &quot;-&quot;_ ;_ @_ "/>
    <numFmt numFmtId="243" formatCode="0.0000000"/>
    <numFmt numFmtId="244" formatCode="&quot;₩&quot;#,##0;&quot;₩&quot;&quot;₩&quot;&quot;₩&quot;&quot;₩&quot;&quot;₩&quot;\-#,##0"/>
    <numFmt numFmtId="245" formatCode="#,##0;[Red]&quot;-&quot;#,##0"/>
    <numFmt numFmtId="246" formatCode="&quot;R=&quot;General"/>
    <numFmt numFmtId="247" formatCode="[&lt;=9999999]###\-####;\(0###\)\ ###\-####"/>
    <numFmt numFmtId="248" formatCode="0.00000000000_ "/>
    <numFmt numFmtId="249" formatCode="#,##0.0;\-#,##0.0;&quot; &quot;;@"/>
    <numFmt numFmtId="250" formatCode="#,##0;\(#,##0\)"/>
    <numFmt numFmtId="251" formatCode="#,##0.00_ "/>
    <numFmt numFmtId="252" formatCode="_-* #,##0.0_-;\-* #,##0.0_-;_-* &quot;-&quot;??_-;_-@_-"/>
    <numFmt numFmtId="253" formatCode="&quot;￥&quot;#,##0.00;[Red]&quot;￥&quot;\-#,##0.00"/>
    <numFmt numFmtId="254" formatCode="0.00000%"/>
    <numFmt numFmtId="255" formatCode="0.000000%"/>
    <numFmt numFmtId="256" formatCode="0.0%;[Red]\-0.0%"/>
    <numFmt numFmtId="257" formatCode="0.00%;[Red]\-0.00%"/>
    <numFmt numFmtId="258" formatCode="0_ "/>
    <numFmt numFmtId="259" formatCode="0.000_ "/>
    <numFmt numFmtId="260" formatCode="0.0"/>
    <numFmt numFmtId="261" formatCode="0.000"/>
    <numFmt numFmtId="262" formatCode="0.000\ "/>
    <numFmt numFmtId="263" formatCode="&quot;,&quot;###0"/>
    <numFmt numFmtId="264" formatCode="&quot;~&quot;#0"/>
    <numFmt numFmtId="265" formatCode="[&lt;=999999]&quot;,&quot;##\-####;\(0###\)\ ##\-####"/>
    <numFmt numFmtId="266" formatCode="[&lt;=9999999]&quot;,&quot;###\-####;\(0###\)\ ###\-####"/>
    <numFmt numFmtId="267" formatCode="&quot;x &quot;0.0&quot; )&quot;"/>
    <numFmt numFmtId="268" formatCode="0.000000000000_ "/>
    <numFmt numFmtId="269" formatCode="#,##0.0000"/>
    <numFmt numFmtId="270" formatCode="0.00\ &quot;)&quot;"/>
    <numFmt numFmtId="271" formatCode="0.00\ &quot;)]&quot;"/>
    <numFmt numFmtId="272" formatCode="\x\ 0.00"/>
    <numFmt numFmtId="273" formatCode="[&lt;=999999]##\-####;\(0###\)\ ##\-####"/>
    <numFmt numFmtId="274" formatCode="[&lt;=99999999]####\-####;\(0###\)\ ####\-####"/>
    <numFmt numFmtId="275" formatCode="0.000\ &quot;²&quot;"/>
    <numFmt numFmtId="276" formatCode="_ * #\!\,##0_ ;_ * &quot;₩&quot;\!\-#\!\,##0_ ;_ * &quot;-&quot;_ ;_ @_ "/>
    <numFmt numFmtId="277" formatCode="&quot;(&quot;\ 0.00"/>
    <numFmt numFmtId="278" formatCode="&quot;[(&quot;\ 0.00"/>
    <numFmt numFmtId="279" formatCode="_-* #,##0.00_-;\-* #,##0.00_-;_-* &quot;-&quot;_-;_-@_-"/>
    <numFmt numFmtId="280" formatCode="_ * #,##0_ ;_ * &quot;₩&quot;&quot;₩&quot;&quot;₩&quot;&quot;₩&quot;\-#,##0_ ;_ * &quot;-&quot;_ ;_ @_ "/>
    <numFmt numFmtId="281" formatCode="#,###,###.0"/>
    <numFmt numFmtId="282" formatCode="#,##0.#####\ ;[Red]\-#,##0.#####\ "/>
    <numFmt numFmtId="283" formatCode="#,##0\ ;[Red]\-#,##0\ "/>
    <numFmt numFmtId="284" formatCode="_-* #,##0.000_-;\-* #,##0.000_-;_-* &quot;-&quot;_-;_-@_-"/>
    <numFmt numFmtId="285" formatCode="0.0%;\(0.0%\)"/>
    <numFmt numFmtId="286" formatCode="&quot;SFr.&quot;#,##0;[Red]&quot;SFr.&quot;\-#,##0"/>
    <numFmt numFmtId="287" formatCode="_ * #,##0.00_ ;_ * &quot;₩&quot;\!\-#,##0.00_ ;_ * &quot;-&quot;??_ ;_ @_ "/>
    <numFmt numFmtId="288" formatCode="###,###,###,###"/>
    <numFmt numFmtId="289" formatCode="#,##0.00;[Red]&quot;-&quot;#,##0.00"/>
    <numFmt numFmtId="290" formatCode="_-&quot;$&quot;* #,##0_-;\-&quot;$&quot;* #,##0_-;_-&quot;$&quot;* &quot;-&quot;_-;_-@_-"/>
    <numFmt numFmtId="291" formatCode="_-&quot;$&quot;* #,##0.00_-;\-&quot;$&quot;* #,##0.00_-;_-&quot;$&quot;* &quot;-&quot;??_-;_-@_-"/>
    <numFmt numFmtId="292" formatCode="_ * #,##0_ ;_ * &quot;₩&quot;\!\-#,##0_ ;_ * &quot;-&quot;_ ;_ @_ "/>
    <numFmt numFmtId="293" formatCode="#,##0.000_ "/>
    <numFmt numFmtId="294" formatCode="_ &quot;₩&quot;* #,##0_ ;_ &quot;₩&quot;* \-#,##0_ ;_ &quot;₩&quot;* &quot;-&quot;_ ;_ @_ "/>
    <numFmt numFmtId="295" formatCode="&quot;₩&quot;#,##0.00;[Red]&quot;₩&quot;&quot;₩&quot;\!\-#,##0.00"/>
    <numFmt numFmtId="296" formatCode="_ &quot;₩&quot;* #,##0_ ;_ &quot;₩&quot;* &quot;₩&quot;&quot;₩&quot;&quot;₩&quot;&quot;₩&quot;&quot;₩&quot;&quot;₩&quot;&quot;₩&quot;&quot;₩&quot;&quot;₩&quot;&quot;₩&quot;&quot;₩&quot;&quot;₩&quot;&quot;₩&quot;\-#,##0_ ;_ &quot;₩&quot;* &quot;-&quot;_ ;_ @_ "/>
    <numFmt numFmtId="297" formatCode="_(&quot;$&quot;* #,##0_);_(&quot;$&quot;* \(#,##0\);_(&quot;$&quot;* &quot;-&quot;_);_(@_)"/>
    <numFmt numFmtId="298" formatCode="_(&quot;₩&quot;* #,##0_);_(&quot;₩&quot;* \(#,##0\);_(&quot;₩&quot;* &quot;-&quot;_);_(@_)"/>
    <numFmt numFmtId="299" formatCode="_(&quot;RM&quot;* #,##0_);_(&quot;RM&quot;* \(#,##0\);_(&quot;RM&quot;* &quot;-&quot;_);_(@_)"/>
    <numFmt numFmtId="300" formatCode="&quot;$&quot;#,##0_);[Red]\(&quot;$&quot;#,##0\)"/>
    <numFmt numFmtId="301" formatCode="#.##"/>
    <numFmt numFmtId="302" formatCode="_ &quot;₩&quot;* #,##0.00_ ;_ &quot;₩&quot;* \-#,##0.00_ ;_ &quot;₩&quot;* &quot;-&quot;??_ ;_ @_ "/>
    <numFmt numFmtId="303" formatCode="&quot;₩&quot;#,##0;[Red]&quot;₩&quot;&quot;₩&quot;\!\-#,##0"/>
    <numFmt numFmtId="304" formatCode="_ &quot;₩&quot;* #,##0.00_ ;_ &quot;₩&quot;* &quot;₩&quot;&quot;₩&quot;&quot;₩&quot;&quot;₩&quot;&quot;₩&quot;&quot;₩&quot;&quot;₩&quot;&quot;₩&quot;&quot;₩&quot;&quot;₩&quot;&quot;₩&quot;&quot;₩&quot;&quot;₩&quot;\-#,##0.00_ ;_ &quot;₩&quot;* &quot;-&quot;??_ ;_ @_ "/>
    <numFmt numFmtId="305" formatCode="_(&quot;$&quot;* #,##0.00_);_(&quot;$&quot;* \(#,##0.00\);_(&quot;$&quot;* &quot;-&quot;??_);_(@_)"/>
    <numFmt numFmtId="306" formatCode="_(&quot;₩&quot;* #,##0.00_);_(&quot;₩&quot;* \(#,##0.00\);_(&quot;₩&quot;* &quot;-&quot;??_);_(@_)"/>
    <numFmt numFmtId="307" formatCode="_(&quot;RM&quot;* #,##0.00_);_(&quot;RM&quot;* \(#,##0.00\);_(&quot;RM&quot;* &quot;-&quot;??_);_(@_)"/>
    <numFmt numFmtId="308" formatCode="&quot;$&quot;#,##0.00_);[Red]\(&quot;$&quot;#,##0.00\)"/>
    <numFmt numFmtId="309" formatCode="#,##0.000;[Red]&quot;-&quot;#,##0.000"/>
    <numFmt numFmtId="310" formatCode="_-* #,##0.00_-;&quot;₩&quot;&quot;₩&quot;&quot;₩&quot;\-* #,##0.00_-;_-* &quot;-&quot;??_-;_-@_-"/>
    <numFmt numFmtId="311" formatCode="hh"/>
    <numFmt numFmtId="312" formatCode="#,##0.0###&quot;A㎥/h/대&quot;;\-#,##0.0#####&quot;A㎥/h/대&quot;"/>
    <numFmt numFmtId="313" formatCode="&quot;₩&quot;&quot;₩&quot;&quot;₩&quot;&quot;₩&quot;&quot;₩&quot;&quot;₩&quot;\!\$#,##0.00_);[Red]&quot;₩&quot;&quot;₩&quot;&quot;₩&quot;&quot;₩&quot;&quot;₩&quot;&quot;₩&quot;\!\(&quot;₩&quot;&quot;₩&quot;&quot;₩&quot;&quot;₩&quot;&quot;₩&quot;&quot;₩&quot;\!\$#,##0.00&quot;₩&quot;&quot;₩&quot;&quot;₩&quot;&quot;₩&quot;&quot;₩&quot;&quot;₩&quot;\!\)"/>
    <numFmt numFmtId="314" formatCode="_ * #,##0_ ;_ * &quot;₩&quot;&quot;₩&quot;&quot;₩&quot;&quot;₩&quot;&quot;₩&quot;&quot;₩&quot;&quot;₩&quot;&quot;₩&quot;&quot;₩&quot;&quot;₩&quot;&quot;₩&quot;&quot;₩&quot;&quot;₩&quot;\-#,##0_ ;_ * &quot;-&quot;_ ;_ @_ "/>
    <numFmt numFmtId="315" formatCode="General&quot;명&quot;"/>
    <numFmt numFmtId="316" formatCode="_(* #,##0_);_(* \(#,##0\);_(* &quot;-&quot;_);_(@_)"/>
    <numFmt numFmtId="317" formatCode="_ * #,##0.00_ ;_ * \-#,##0.00_ ;_ * &quot;-&quot;??_ ;_ @_ "/>
    <numFmt numFmtId="318" formatCode="_ * #,##0.00_ ;_ * &quot;₩&quot;&quot;₩&quot;&quot;₩&quot;&quot;₩&quot;&quot;₩&quot;&quot;₩&quot;&quot;₩&quot;&quot;₩&quot;&quot;₩&quot;&quot;₩&quot;&quot;₩&quot;&quot;₩&quot;&quot;₩&quot;\-#,##0.00_ ;_ * &quot;-&quot;??_ ;_ @_ "/>
    <numFmt numFmtId="319" formatCode="#,##0;[Red]&quot;△&quot;#,##0"/>
    <numFmt numFmtId="320" formatCode="_(* #,##0.00_);_(* \(#,##0.00\);_(* &quot;-&quot;??_);_(@_)"/>
    <numFmt numFmtId="321" formatCode="_ * #,##0.000000_ ;_ * \-#,##0.000000_ ;_ * &quot;-&quot;_ ;_ @_ "/>
    <numFmt numFmtId="322" formatCode="&quot;₩&quot;#,##0;[Red]&quot;₩&quot;&quot;₩&quot;&quot;₩&quot;&quot;₩&quot;&quot;₩&quot;\-#,##0"/>
    <numFmt numFmtId="323" formatCode="&quot;₩&quot;&quot;₩&quot;&quot;₩&quot;\$#,##0_);[Red]&quot;₩&quot;&quot;₩&quot;&quot;₩&quot;\(&quot;₩&quot;&quot;₩&quot;&quot;₩&quot;\$#,##0&quot;₩&quot;&quot;₩&quot;&quot;₩&quot;\)"/>
    <numFmt numFmtId="324" formatCode="dd&quot;₩&quot;\-mmm&quot;₩&quot;\-yy"/>
    <numFmt numFmtId="325" formatCode="dd&quot;₩&quot;\-mmm"/>
    <numFmt numFmtId="326" formatCode="_ * #,##0.00_ ;_ * &quot;₩&quot;\-#,##0.00_ ;_ * &quot;-&quot;??_ ;_ @_ "/>
    <numFmt numFmtId="327" formatCode="mm/dd/yyyy&quot;₩&quot;\ h:mm"/>
    <numFmt numFmtId="328" formatCode="#,##0."/>
    <numFmt numFmtId="329" formatCode="&quot;₩&quot;\!\$#\!.00"/>
    <numFmt numFmtId="330" formatCode="\$#.00"/>
    <numFmt numFmtId="331" formatCode="\$#,##0.00"/>
    <numFmt numFmtId="332" formatCode="&quot;₩&quot;#,##0.00;[Red]&quot;₩&quot;&quot;₩&quot;&quot;₩&quot;&quot;₩&quot;\-&quot;₩&quot;#,##0.00"/>
    <numFmt numFmtId="333" formatCode="\$#,##0\ ;\(\$#,##0\)"/>
    <numFmt numFmtId="334" formatCode="\$#."/>
    <numFmt numFmtId="335" formatCode="#,##0&quot; 원&quot;"/>
    <numFmt numFmtId="336" formatCode="m\o\n\th\ d\,\ yyyy"/>
    <numFmt numFmtId="337" formatCode="dd/mm/yy\ \ \ \ hh:mm"/>
    <numFmt numFmtId="338" formatCode="#,##0\ &quot;DM&quot;;\-#,##0\ &quot;DM&quot;"/>
    <numFmt numFmtId="339" formatCode="#,##0.0?&quot;&quot;;\-#,##0.0?&quot;&quot;"/>
    <numFmt numFmtId="340" formatCode="_-* #,##0\ _D_M_-;\-* #,##0\ _D_M_-;_-* &quot;-&quot;\ _D_M_-;_-@_-"/>
    <numFmt numFmtId="341" formatCode="#,##0.0&quot;&quot;"/>
    <numFmt numFmtId="342" formatCode="_-* #,##0.00\ _D_M_-;\-* #,##0.00\ _D_M_-;_-* &quot;-&quot;??\ _D_M_-;_-@_-"/>
    <numFmt numFmtId="343" formatCode="0\ &quot;EA&quot;"/>
    <numFmt numFmtId="344" formatCode="_-&quot;₩&quot;* #,##0.00_-;&quot;₩&quot;&quot;₩&quot;&quot;₩&quot;\-&quot;₩&quot;* #,##0.00_-;_-&quot;₩&quot;* &quot;-&quot;??_-;_-@_-"/>
    <numFmt numFmtId="345" formatCode="_ * #,##0_ ;_ * \-#,##0_ ;_ * &quot;-&quot;??_ ;_ @_ "/>
    <numFmt numFmtId="346" formatCode="&quot;₩&quot;#,##0.00;&quot;₩&quot;&quot;₩&quot;&quot;₩&quot;&quot;₩&quot;&quot;₩&quot;\-#,##0.00"/>
    <numFmt numFmtId="347" formatCode="0.0000000000000"/>
    <numFmt numFmtId="348" formatCode="_(* #,##0.0_);_(* \(#,##0.00\);_(* &quot;-&quot;??_);_(@_)"/>
    <numFmt numFmtId="349" formatCode="&quot;fl&quot;#,##0.00_);\(&quot;fl&quot;#,##0.00\)"/>
    <numFmt numFmtId="350" formatCode="#\!.00"/>
    <numFmt numFmtId="351" formatCode="0.00_)"/>
    <numFmt numFmtId="352" formatCode="#,##0&quot;kcal/h&quot;;\-#,##0&quot;kcal/h&quot;"/>
    <numFmt numFmtId="353" formatCode="&quot;CTC &quot;0"/>
    <numFmt numFmtId="354" formatCode="#,##0.0###&quot;kg/h&quot;;\-#,##0.0#####&quot;kg/h&quot;"/>
    <numFmt numFmtId="355" formatCode="#,##0.0###&quot;kg/h/대&quot;;\-#,##0.0#####&quot;kg/h/대&quot;"/>
    <numFmt numFmtId="356" formatCode="_-* #,##0_-;_-* #,##0\-;_-* &quot;-&quot;_-;_-@_-"/>
    <numFmt numFmtId="357" formatCode="_-* #,##0.00_-;_-* #,##0.00\-;_-* &quot;-&quot;??_-;_-@_-"/>
    <numFmt numFmtId="358" formatCode="#,##0.0#&quot;kW/대&quot;;\-#,##0.0#&quot;kW/대&quot;"/>
    <numFmt numFmtId="359" formatCode="\x\ 0.000"/>
    <numFmt numFmtId="360" formatCode="General&quot;'&quot;"/>
    <numFmt numFmtId="361" formatCode="General&quot;m&quot;"/>
    <numFmt numFmtId="362" formatCode="#,##0.0##&quot;m&quot;;\-#,##0.0##&quot;m&quot;"/>
    <numFmt numFmtId="363" formatCode="&quot;( &quot;0.0"/>
    <numFmt numFmtId="364" formatCode="#,##0.000000"/>
    <numFmt numFmtId="365" formatCode="&quot;L= &quot;0"/>
    <numFmt numFmtId="366" formatCode="_ &quot;ج.م.&quot;* #,##0.00_ ;_ &quot;ج.م.&quot;* \-#,##0.00_ ;_ &quot;ج.م.&quot;* &quot;-&quot;??_ ;_ @_ "/>
    <numFmt numFmtId="367" formatCode="&quot;₩&quot;&quot;₩&quot;&quot;₩&quot;\!\$#,##0.00_);[Red]&quot;₩&quot;&quot;₩&quot;&quot;₩&quot;\!\(&quot;₩&quot;&quot;₩&quot;&quot;₩&quot;\!\$#,##0.00&quot;₩&quot;&quot;₩&quot;&quot;₩&quot;\!\)"/>
    <numFmt numFmtId="368" formatCode="&quot;₩&quot;#,##0;[Red]&quot;₩&quot;&quot;₩&quot;&quot;₩&quot;&quot;₩&quot;\!\-&quot;₩&quot;#,##0"/>
    <numFmt numFmtId="369" formatCode="&quot;₩&quot;\$#,##0_);&quot;₩&quot;\(&quot;₩&quot;\$#,##0&quot;₩&quot;\)"/>
    <numFmt numFmtId="370" formatCode="&quot;₩&quot;\$#,##0_);[Red]&quot;₩&quot;\(&quot;₩&quot;\$#,##0&quot;₩&quot;\)"/>
    <numFmt numFmtId="371" formatCode="&quot;Fr.&quot;\ #,##0;[Red]&quot;Fr.&quot;\ \-#,##0"/>
    <numFmt numFmtId="372" formatCode="#,##0.0_ "/>
    <numFmt numFmtId="373" formatCode="0.0000_);[Red]\(0.0000\)"/>
    <numFmt numFmtId="374" formatCode="###,##0"/>
    <numFmt numFmtId="375" formatCode="#,##0_);[Red]\(#,##0\);&quot;-&quot;_)"/>
    <numFmt numFmtId="376" formatCode="#,###\ ;[Red]\(#,###\);\-\ "/>
    <numFmt numFmtId="377" formatCode="#,##0;[Red]\(#,##0\);\-"/>
    <numFmt numFmtId="378" formatCode="#,##0.000_);[Red]\(#,##0.000\)"/>
    <numFmt numFmtId="379" formatCode="&quot;₩&quot;#,##0_);\(&quot;₩&quot;#,##0\)"/>
    <numFmt numFmtId="380" formatCode="_-* #,##0.000_-;\-* #,##0.000_-;_-* &quot;-&quot;??_-;_-@_-"/>
  </numFmts>
  <fonts count="393">
    <font>
      <sz val="11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굴림체"/>
      <family val="3"/>
      <charset val="129"/>
    </font>
    <font>
      <sz val="10"/>
      <name val="Arial"/>
      <family val="2"/>
    </font>
    <font>
      <sz val="10"/>
      <name val="Arial Narrow"/>
      <family val="2"/>
    </font>
    <font>
      <sz val="12"/>
      <name val="바탕체"/>
      <family val="1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돋움"/>
      <family val="3"/>
      <charset val="129"/>
    </font>
    <font>
      <sz val="10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바탕체"/>
      <family val="1"/>
      <charset val="129"/>
    </font>
    <font>
      <b/>
      <sz val="11"/>
      <name val="바탕체"/>
      <family val="1"/>
      <charset val="129"/>
    </font>
    <font>
      <sz val="11"/>
      <name val="돋움체"/>
      <family val="3"/>
      <charset val="129"/>
    </font>
    <font>
      <sz val="8"/>
      <name val="돋움"/>
      <family val="3"/>
      <charset val="129"/>
    </font>
    <font>
      <sz val="10"/>
      <name val="바탕체"/>
      <family val="1"/>
      <charset val="129"/>
    </font>
    <font>
      <sz val="9"/>
      <name val="바탕체"/>
      <family val="1"/>
      <charset val="129"/>
    </font>
    <font>
      <sz val="10"/>
      <name val="굴림"/>
      <family val="3"/>
      <charset val="129"/>
    </font>
    <font>
      <sz val="10"/>
      <name val="돋움"/>
      <family val="3"/>
      <charset val="129"/>
    </font>
    <font>
      <sz val="10"/>
      <name val="굴림체"/>
      <family val="3"/>
      <charset val="129"/>
    </font>
    <font>
      <b/>
      <sz val="12"/>
      <name val="Tms Rmn"/>
      <family val="1"/>
    </font>
    <font>
      <b/>
      <u val="double"/>
      <sz val="20"/>
      <name val="굴림체"/>
      <family val="3"/>
      <charset val="129"/>
    </font>
    <font>
      <b/>
      <sz val="20"/>
      <name val="굴림체"/>
      <family val="3"/>
      <charset val="129"/>
    </font>
    <font>
      <b/>
      <sz val="12"/>
      <name val="굴림체"/>
      <family val="3"/>
      <charset val="129"/>
    </font>
    <font>
      <sz val="8"/>
      <name val="굴림체"/>
      <family val="3"/>
      <charset val="129"/>
    </font>
    <font>
      <sz val="12"/>
      <name val="¹UAAA¼"/>
      <family val="1"/>
      <charset val="129"/>
    </font>
    <font>
      <sz val="10"/>
      <name val="PragmaticaCTT"/>
      <family val="1"/>
    </font>
    <font>
      <sz val="14"/>
      <name val="뼻뮝"/>
      <family val="3"/>
      <charset val="129"/>
    </font>
    <font>
      <sz val="10"/>
      <name val="명조"/>
      <family val="3"/>
      <charset val="129"/>
    </font>
    <font>
      <sz val="11"/>
      <name val="μ¸¿oA¼"/>
      <family val="3"/>
      <charset val="129"/>
    </font>
    <font>
      <sz val="11"/>
      <name val="μ¸¿o"/>
      <family val="3"/>
      <charset val="129"/>
    </font>
    <font>
      <sz val="12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궁서(English)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name val="Helv"/>
      <family val="2"/>
    </font>
    <font>
      <sz val="10"/>
      <name val="HPANTOLV"/>
      <family val="1"/>
    </font>
    <font>
      <b/>
      <sz val="14"/>
      <name val="Helv"/>
      <family val="2"/>
    </font>
    <font>
      <sz val="10"/>
      <color indexed="13"/>
      <name val="Helv"/>
      <family val="2"/>
    </font>
    <font>
      <sz val="11"/>
      <color indexed="13"/>
      <name val="Helv"/>
      <family val="2"/>
    </font>
    <font>
      <sz val="12"/>
      <name val="굴림"/>
      <family val="3"/>
      <charset val="129"/>
    </font>
    <font>
      <b/>
      <sz val="9.5"/>
      <name val="Courier"/>
      <family val="3"/>
    </font>
    <font>
      <sz val="10"/>
      <name val="Helv"/>
      <family val="2"/>
    </font>
    <font>
      <sz val="10"/>
      <name val="Genev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12"/>
      <name val="??????"/>
      <family val="1"/>
    </font>
    <font>
      <u/>
      <sz val="8.25"/>
      <color indexed="36"/>
      <name val="±¼¸²"/>
      <family val="3"/>
      <charset val="129"/>
    </font>
    <font>
      <sz val="10"/>
      <name val="Century Gothic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name val="HY헤드라인M"/>
      <family val="1"/>
      <charset val="129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name val="Arial"/>
      <family val="2"/>
    </font>
    <font>
      <sz val="9"/>
      <color theme="1"/>
      <name val="맑은 고딕"/>
      <family val="3"/>
      <charset val="129"/>
      <scheme val="minor"/>
    </font>
    <font>
      <sz val="11"/>
      <color indexed="12"/>
      <name val="돋움"/>
      <family val="3"/>
      <charset val="129"/>
    </font>
    <font>
      <sz val="8"/>
      <name val="Times New Roman"/>
      <family val="1"/>
    </font>
    <font>
      <sz val="12"/>
      <name val="¹UAAA¼"/>
      <family val="3"/>
      <charset val="129"/>
    </font>
    <font>
      <u/>
      <sz val="8.25"/>
      <color indexed="12"/>
      <name val="±¼¸²"/>
      <family val="3"/>
      <charset val="129"/>
    </font>
    <font>
      <sz val="10"/>
      <color indexed="8"/>
      <name val="Arial"/>
      <family val="2"/>
    </font>
    <font>
      <u/>
      <sz val="12"/>
      <color indexed="36"/>
      <name val="SWISS"/>
      <family val="2"/>
    </font>
    <font>
      <sz val="8"/>
      <color indexed="8"/>
      <name val="Helvetica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u/>
      <sz val="14"/>
      <name val="Arial Narrow"/>
      <family val="2"/>
    </font>
    <font>
      <sz val="12"/>
      <color indexed="12"/>
      <name val="Arial MT"/>
      <family val="2"/>
    </font>
    <font>
      <sz val="12"/>
      <color indexed="37"/>
      <name val="swiss"/>
      <family val="2"/>
    </font>
    <font>
      <b/>
      <sz val="10"/>
      <color indexed="37"/>
      <name val="Arial MT"/>
      <family val="2"/>
    </font>
    <font>
      <b/>
      <sz val="10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12"/>
      <name val="Arial"/>
      <family val="2"/>
    </font>
    <font>
      <sz val="10"/>
      <name val="Courier"/>
      <family val="3"/>
    </font>
    <font>
      <sz val="10"/>
      <color indexed="55"/>
      <name val="Arial"/>
      <family val="2"/>
    </font>
    <font>
      <sz val="8"/>
      <name val="Arial Narrow"/>
      <family val="2"/>
    </font>
    <font>
      <b/>
      <u/>
      <sz val="12"/>
      <name val="Arial Narrow"/>
      <family val="2"/>
    </font>
    <font>
      <b/>
      <u/>
      <sz val="10"/>
      <name val="Arial Narrow"/>
      <family val="2"/>
    </font>
    <font>
      <b/>
      <sz val="7"/>
      <color indexed="12"/>
      <name val="Arial"/>
      <family val="2"/>
    </font>
    <font>
      <i/>
      <sz val="12"/>
      <color indexed="8"/>
      <name val="Arial MT"/>
      <family val="2"/>
    </font>
    <font>
      <sz val="11"/>
      <name val="맑은 고딕"/>
      <family val="3"/>
      <charset val="129"/>
    </font>
    <font>
      <sz val="9"/>
      <name val="맑은 고딕"/>
      <family val="3"/>
      <charset val="129"/>
    </font>
    <font>
      <sz val="1"/>
      <color indexed="16"/>
      <name val="Courier"/>
      <family val="3"/>
    </font>
    <font>
      <b/>
      <sz val="22"/>
      <name val="바탕체"/>
      <family val="1"/>
      <charset val="129"/>
    </font>
    <font>
      <sz val="12"/>
      <name val="굴림체"/>
      <family val="3"/>
      <charset val="129"/>
    </font>
    <font>
      <sz val="12"/>
      <color indexed="8"/>
      <name val="굴림"/>
      <family val="3"/>
      <charset val="129"/>
    </font>
    <font>
      <i/>
      <sz val="12"/>
      <name val="굴림체"/>
      <family val="3"/>
      <charset val="129"/>
    </font>
    <font>
      <sz val="12"/>
      <color indexed="8"/>
      <name val="굴림체"/>
      <family val="3"/>
      <charset val="129"/>
    </font>
    <font>
      <i/>
      <u/>
      <sz val="1"/>
      <color indexed="16"/>
      <name val="Courier"/>
      <family val="3"/>
    </font>
    <font>
      <sz val="11"/>
      <name val="Times New Roman"/>
      <family val="1"/>
    </font>
    <font>
      <sz val="12"/>
      <name val="???"/>
      <family val="3"/>
    </font>
    <font>
      <u/>
      <sz val="11"/>
      <color indexed="36"/>
      <name val="??"/>
      <family val="3"/>
    </font>
    <font>
      <sz val="14"/>
      <name val="??"/>
      <family val="3"/>
    </font>
    <font>
      <sz val="12"/>
      <name val="A"/>
      <family val="3"/>
      <charset val="129"/>
    </font>
    <font>
      <b/>
      <sz val="12"/>
      <color indexed="8"/>
      <name val="바탕체"/>
      <family val="1"/>
      <charset val="129"/>
    </font>
    <font>
      <sz val="11"/>
      <name val="?¸¿?"/>
      <family val="3"/>
      <charset val="129"/>
    </font>
    <font>
      <u/>
      <sz val="11"/>
      <color indexed="12"/>
      <name val="??"/>
      <family val="3"/>
    </font>
    <font>
      <sz val="12"/>
      <name val="¹????¼"/>
      <family val="1"/>
      <charset val="129"/>
    </font>
    <font>
      <sz val="10"/>
      <name val="???"/>
      <family val="3"/>
    </font>
    <font>
      <sz val="12"/>
      <name val="|??´¸ⓒ"/>
      <family val="1"/>
      <charset val="129"/>
    </font>
    <font>
      <b/>
      <i/>
      <sz val="12"/>
      <name val="System"/>
      <family val="2"/>
      <charset val="129"/>
    </font>
    <font>
      <u/>
      <sz val="8.25"/>
      <color indexed="36"/>
      <name val="굃굍 굊긕긘긞긏"/>
      <family val="3"/>
      <charset val="129"/>
    </font>
    <font>
      <sz val="12"/>
      <name val="System"/>
      <family val="2"/>
      <charset val="129"/>
    </font>
    <font>
      <sz val="12"/>
      <name val="COUR"/>
      <family val="3"/>
    </font>
    <font>
      <sz val="10"/>
      <name val="돋움체"/>
      <family val="3"/>
      <charset val="129"/>
    </font>
    <font>
      <sz val="10"/>
      <name val="±¼¸²Ã¼"/>
      <family val="3"/>
      <charset val="129"/>
    </font>
    <font>
      <sz val="10"/>
      <color indexed="22"/>
      <name val="Modern"/>
      <family val="3"/>
      <charset val="255"/>
    </font>
    <font>
      <sz val="10"/>
      <name val="‚l‚r –¾’©"/>
      <family val="1"/>
      <charset val="129"/>
    </font>
    <font>
      <sz val="12"/>
      <name val="Times New Roman"/>
      <family val="1"/>
    </font>
    <font>
      <sz val="12"/>
      <name val="¹ÙÅÁÃ¼"/>
      <family val="1"/>
      <charset val="129"/>
    </font>
    <font>
      <sz val="10"/>
      <color indexed="8"/>
      <name val="Times New Roman"/>
      <family val="1"/>
    </font>
    <font>
      <b/>
      <sz val="12"/>
      <color indexed="16"/>
      <name val="±¼¸²A¼"/>
      <family val="1"/>
      <charset val="129"/>
    </font>
    <font>
      <sz val="10"/>
      <name val="Courier New"/>
      <family val="3"/>
    </font>
    <font>
      <sz val="11"/>
      <name val="옠??"/>
      <family val="3"/>
      <charset val="129"/>
    </font>
    <font>
      <sz val="12"/>
      <name val="±¼¸²Ã¼"/>
      <family val="3"/>
      <charset val="129"/>
    </font>
    <font>
      <sz val="10"/>
      <name val="옛체"/>
      <family val="1"/>
      <charset val="129"/>
    </font>
    <font>
      <b/>
      <sz val="10"/>
      <color indexed="8"/>
      <name val="Times New Roman"/>
      <family val="1"/>
    </font>
    <font>
      <b/>
      <sz val="12"/>
      <name val="바탕체"/>
      <family val="1"/>
      <charset val="129"/>
    </font>
    <font>
      <sz val="1"/>
      <color indexed="0"/>
      <name val="Courier"/>
      <family val="3"/>
    </font>
    <font>
      <sz val="11"/>
      <name val="±¼¸²Ã¼"/>
      <family val="3"/>
      <charset val="129"/>
    </font>
    <font>
      <sz val="11"/>
      <color indexed="8"/>
      <name val="맑은 고딕"/>
      <family val="3"/>
      <charset val="129"/>
    </font>
    <font>
      <b/>
      <sz val="12"/>
      <color indexed="8"/>
      <name val="Times New Roman"/>
      <family val="1"/>
    </font>
    <font>
      <b/>
      <u/>
      <sz val="9.5"/>
      <name val="MS Sans Serif"/>
      <family val="2"/>
    </font>
    <font>
      <sz val="10"/>
      <name val="ＭＳ ゴシック"/>
      <family val="3"/>
      <charset val="255"/>
    </font>
    <font>
      <sz val="12"/>
      <name val="명조"/>
      <family val="3"/>
      <charset val="129"/>
    </font>
    <font>
      <u/>
      <sz val="8.25"/>
      <color indexed="12"/>
      <name val="굃굍 굊긕긘긞긏"/>
      <family val="3"/>
      <charset val="129"/>
    </font>
    <font>
      <b/>
      <sz val="11"/>
      <name val="바탕"/>
      <family val="1"/>
      <charset val="129"/>
    </font>
    <font>
      <sz val="11"/>
      <name val="뼻뮝"/>
      <family val="3"/>
      <charset val="129"/>
    </font>
    <font>
      <sz val="10"/>
      <name val="굃굍 뼻뮝"/>
      <family val="1"/>
      <charset val="129"/>
    </font>
    <font>
      <sz val="14"/>
      <name val="ＭＳ 明朝"/>
      <family val="3"/>
      <charset val="255"/>
    </font>
    <font>
      <sz val="9"/>
      <name val="굴림"/>
      <family val="3"/>
      <charset val="129"/>
    </font>
    <font>
      <b/>
      <sz val="11"/>
      <name val="돋움체"/>
      <family val="3"/>
      <charset val="129"/>
    </font>
    <font>
      <sz val="12"/>
      <name val="┭병릇"/>
      <family val="1"/>
      <charset val="129"/>
    </font>
    <font>
      <sz val="10"/>
      <name val="바탕"/>
      <family val="1"/>
      <charset val="129"/>
    </font>
    <font>
      <sz val="9"/>
      <name val="굴림체"/>
      <family val="3"/>
      <charset val="129"/>
    </font>
    <font>
      <sz val="8"/>
      <name val="돋움체"/>
      <family val="3"/>
      <charset val="129"/>
    </font>
    <font>
      <sz val="9"/>
      <color indexed="10"/>
      <name val="바탕체"/>
      <family val="1"/>
      <charset val="129"/>
    </font>
    <font>
      <vertAlign val="superscript"/>
      <sz val="12"/>
      <color indexed="8"/>
      <name val="굴림체"/>
      <family val="3"/>
      <charset val="129"/>
    </font>
    <font>
      <u/>
      <sz val="12"/>
      <color indexed="36"/>
      <name val="바탕체"/>
      <family val="1"/>
      <charset val="129"/>
    </font>
    <font>
      <u/>
      <sz val="9.35"/>
      <color indexed="36"/>
      <name val="돋움"/>
      <family val="3"/>
      <charset val="129"/>
    </font>
    <font>
      <sz val="10"/>
      <name val="한양신명조"/>
      <family val="1"/>
      <charset val="129"/>
    </font>
    <font>
      <sz val="12"/>
      <name val="官?眉"/>
      <family val="1"/>
      <charset val="129"/>
    </font>
    <font>
      <sz val="9"/>
      <name val="돋움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1"/>
      <charset val="129"/>
    </font>
    <font>
      <sz val="12"/>
      <name val="新細明體"/>
      <family val="3"/>
      <charset val="129"/>
    </font>
    <font>
      <sz val="12"/>
      <color indexed="24"/>
      <name val="Helv"/>
      <family val="2"/>
    </font>
    <font>
      <sz val="14"/>
      <name val="邢돆"/>
      <family val="3"/>
      <charset val="129"/>
    </font>
    <font>
      <sz val="9"/>
      <name val="Arial"/>
      <family val="2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sz val="12"/>
      <name val="細明朝体"/>
      <family val="3"/>
      <charset val="129"/>
    </font>
    <font>
      <b/>
      <u/>
      <sz val="14"/>
      <name val="굴림체"/>
      <family val="3"/>
      <charset val="129"/>
    </font>
    <font>
      <sz val="9.5"/>
      <name val="굴림"/>
      <family val="3"/>
      <charset val="129"/>
    </font>
    <font>
      <sz val="10"/>
      <name val="ＭＳ 明朝"/>
      <family val="3"/>
      <charset val="129"/>
    </font>
    <font>
      <u/>
      <sz val="9"/>
      <color indexed="36"/>
      <name val="Helv"/>
      <family val="2"/>
    </font>
    <font>
      <u/>
      <sz val="8.25"/>
      <color indexed="12"/>
      <name val="돋움"/>
      <family val="3"/>
      <charset val="129"/>
    </font>
    <font>
      <u/>
      <sz val="9.35"/>
      <color indexed="12"/>
      <name val="돋움"/>
      <family val="3"/>
      <charset val="129"/>
    </font>
    <font>
      <sz val="14"/>
      <name val="System"/>
      <family val="2"/>
      <charset val="129"/>
    </font>
    <font>
      <sz val="9.5"/>
      <name val="明朝"/>
      <family val="1"/>
      <charset val="129"/>
    </font>
    <font>
      <sz val="11"/>
      <name val="ＭＳ Ｐゴシック"/>
      <family val="3"/>
      <charset val="129"/>
    </font>
    <font>
      <i/>
      <outline/>
      <shadow/>
      <u/>
      <sz val="1"/>
      <color indexed="24"/>
      <name val="Courier"/>
      <family val="3"/>
    </font>
    <font>
      <sz val="12"/>
      <name val="¨IoUAAA¡§u"/>
      <family val="3"/>
      <charset val="129"/>
    </font>
    <font>
      <sz val="12"/>
      <name val="￠R¡×IoUAAA¡ER￠R¡¿u"/>
      <family val="3"/>
      <charset val="129"/>
    </font>
    <font>
      <sz val="10"/>
      <name val="￠RERER￠RER¡ER￠R￠?u¡ERER￠"/>
      <family val="3"/>
      <charset val="129"/>
    </font>
    <font>
      <sz val="12"/>
      <name val="￠RER¡ER￠R￠?IoUAAA¡ERER￠RE"/>
      <family val="3"/>
      <charset val="129"/>
    </font>
    <font>
      <sz val="18"/>
      <name val="µ¸¿òÃ¼"/>
      <family val="3"/>
      <charset val="129"/>
    </font>
    <font>
      <b/>
      <sz val="13"/>
      <name val="±¼¸²Ã¼"/>
      <family val="3"/>
      <charset val="129"/>
    </font>
    <font>
      <b/>
      <sz val="16"/>
      <name val="µ¸¿òÃ¼"/>
      <family val="3"/>
      <charset val="129"/>
    </font>
    <font>
      <sz val="12"/>
      <name val="ⓒoUAAA¨u"/>
      <family val="1"/>
      <charset val="129"/>
    </font>
    <font>
      <sz val="11"/>
      <name val="¥ì¢¬¢¯o"/>
      <family val="3"/>
    </font>
    <font>
      <sz val="12"/>
      <name val="￠RE￠Rⓒ­iA￠REO"/>
      <family val="3"/>
      <charset val="129"/>
    </font>
    <font>
      <sz val="9"/>
      <color indexed="8"/>
      <name val="Arial"/>
      <family val="2"/>
    </font>
    <font>
      <sz val="12"/>
      <name val="뽇oUAAA릷u"/>
      <family val="1"/>
      <charset val="129"/>
    </font>
    <font>
      <sz val="11"/>
      <name val="먆i먄멆먄?o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</font>
    <font>
      <sz val="12"/>
      <name val="¡§IoUAAA￠R¡×u"/>
      <family val="3"/>
      <charset val="129"/>
    </font>
    <font>
      <sz val="12"/>
      <name val="¡ERER￠RER¡ER¡E?IoUAAA￠RERE"/>
      <family val="3"/>
      <charset val="129"/>
    </font>
    <font>
      <sz val="12"/>
      <name val="Courier"/>
      <family val="3"/>
    </font>
    <font>
      <b/>
      <sz val="10"/>
      <color indexed="58"/>
      <name val="Arial"/>
      <family val="2"/>
    </font>
    <font>
      <sz val="10"/>
      <name val="μ¸¿oA¼"/>
      <family val="3"/>
      <charset val="129"/>
    </font>
    <font>
      <sz val="11"/>
      <name val="µ¸¿ò"/>
      <family val="3"/>
    </font>
    <font>
      <sz val="12"/>
      <name val="µ¸¿òÃ¼"/>
      <family val="3"/>
      <charset val="129"/>
    </font>
    <font>
      <b/>
      <sz val="12"/>
      <name val="Arial MT"/>
      <family val="2"/>
    </font>
    <font>
      <sz val="10"/>
      <color indexed="12"/>
      <name val="Univers (WN)"/>
      <family val="2"/>
    </font>
    <font>
      <sz val="12"/>
      <name val="Tms Rmn"/>
      <family val="1"/>
    </font>
    <font>
      <sz val="12"/>
      <name val="￠RIi￠RE￠Rⓒ­￠RE?oA￠R¡×u"/>
      <family val="3"/>
      <charset val="129"/>
    </font>
    <font>
      <sz val="12"/>
      <name val="©öUAAA¨ù"/>
      <family val="1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8"/>
      <name val="¹UAAA¼"/>
      <family val="1"/>
      <charset val="129"/>
    </font>
    <font>
      <sz val="8"/>
      <name val="¹ÙÅÁÃ¼"/>
      <family val="1"/>
      <charset val="129"/>
    </font>
    <font>
      <sz val="12"/>
      <name val="¹ÙÅÁÃ¼"/>
      <family val="1"/>
    </font>
    <font>
      <sz val="12"/>
      <name val="¹UAAA¼"/>
      <family val="3"/>
    </font>
    <font>
      <sz val="10"/>
      <name val="±¼¸²A¼"/>
      <family val="3"/>
      <charset val="129"/>
    </font>
    <font>
      <sz val="10"/>
      <name val="µ¸¿ò"/>
      <family val="1"/>
      <charset val="129"/>
    </font>
    <font>
      <sz val="12"/>
      <name val="±¼¸²A¼"/>
      <family val="3"/>
      <charset val="129"/>
    </font>
    <font>
      <sz val="11"/>
      <name val="±¼¸²A¼"/>
      <family val="3"/>
      <charset val="129"/>
    </font>
    <font>
      <sz val="12"/>
      <name val="μ¸¿oA¼"/>
      <family val="3"/>
      <charset val="129"/>
    </font>
    <font>
      <sz val="9"/>
      <name val="Times New Roman"/>
      <family val="1"/>
    </font>
    <font>
      <b/>
      <sz val="10"/>
      <color indexed="12"/>
      <name val="Arial"/>
      <family val="2"/>
    </font>
    <font>
      <sz val="12"/>
      <color indexed="8"/>
      <name val="바탕체"/>
      <family val="1"/>
      <charset val="129"/>
    </font>
    <font>
      <sz val="10"/>
      <color indexed="24"/>
      <name val="Arial"/>
      <family val="2"/>
    </font>
    <font>
      <sz val="10"/>
      <name val="MS Serif"/>
      <family val="1"/>
    </font>
    <font>
      <sz val="9"/>
      <name val="Times New Roman"/>
      <family val="1"/>
      <charset val="178"/>
    </font>
    <font>
      <b/>
      <sz val="9"/>
      <name val="Helv"/>
      <family val="2"/>
    </font>
    <font>
      <sz val="10"/>
      <color indexed="8"/>
      <name val="Arial"/>
      <family val="2"/>
      <charset val="178"/>
    </font>
    <font>
      <sz val="10"/>
      <name val="System"/>
      <family val="2"/>
      <charset val="129"/>
    </font>
    <font>
      <sz val="9"/>
      <name val="NewsGothic"/>
      <family val="2"/>
    </font>
    <font>
      <sz val="9"/>
      <name val="AvantGarde CondBook"/>
      <family val="2"/>
    </font>
    <font>
      <sz val="10"/>
      <name val="Arial"/>
      <family val="2"/>
      <charset val="178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"/>
      <color indexed="16"/>
      <name val="Courier"/>
      <family val="3"/>
    </font>
    <font>
      <b/>
      <sz val="10"/>
      <name val="Arial"/>
      <family val="2"/>
      <charset val="178"/>
    </font>
    <font>
      <i/>
      <sz val="10"/>
      <name val="Arial"/>
      <family val="2"/>
      <charset val="178"/>
    </font>
    <font>
      <b/>
      <sz val="11"/>
      <name val="Arial"/>
      <family val="2"/>
      <charset val="178"/>
    </font>
    <font>
      <sz val="10"/>
      <name val="Times New Roman"/>
      <family val="1"/>
      <charset val="178"/>
    </font>
    <font>
      <sz val="10"/>
      <name val="Univers (WN)"/>
      <family val="2"/>
    </font>
    <font>
      <u/>
      <sz val="10"/>
      <color indexed="36"/>
      <name val="Arial"/>
      <family val="2"/>
    </font>
    <font>
      <sz val="10"/>
      <name val="Arabic Transparent"/>
      <family val="1"/>
      <charset val="178"/>
    </font>
    <font>
      <b/>
      <i/>
      <sz val="12"/>
      <color indexed="10"/>
      <name val="Courier New"/>
      <family val="3"/>
    </font>
    <font>
      <sz val="8"/>
      <name val="Letter Gothic"/>
      <family val="3"/>
    </font>
    <font>
      <sz val="12"/>
      <color indexed="9"/>
      <name val="Helv"/>
      <family val="2"/>
    </font>
    <font>
      <sz val="12"/>
      <name val="CG Times (WN)"/>
      <family val="1"/>
    </font>
    <font>
      <sz val="12"/>
      <name val="새굴림"/>
      <family val="1"/>
      <charset val="129"/>
    </font>
    <font>
      <b/>
      <i/>
      <sz val="12"/>
      <name val="Times New Roman"/>
      <family val="1"/>
    </font>
    <font>
      <sz val="14"/>
      <name val="Helv"/>
      <family val="2"/>
    </font>
    <font>
      <sz val="24"/>
      <name val="Helv"/>
      <family val="2"/>
    </font>
    <font>
      <sz val="11"/>
      <color rgb="FF000000"/>
      <name val="굴림"/>
      <family val="3"/>
      <charset val="129"/>
    </font>
    <font>
      <b/>
      <sz val="1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0000FF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8"/>
      <color indexed="8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2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rgb="FFFF0000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indexed="1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1"/>
      <color indexed="12"/>
      <name val="맑은 고딕"/>
      <family val="3"/>
      <charset val="129"/>
      <scheme val="major"/>
    </font>
    <font>
      <sz val="11"/>
      <color indexed="10"/>
      <name val="맑은 고딕"/>
      <family val="3"/>
      <charset val="129"/>
      <scheme val="major"/>
    </font>
    <font>
      <b/>
      <u val="double"/>
      <sz val="1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9"/>
      <color indexed="8"/>
      <name val="굴림체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sz val="11"/>
      <color rgb="FFFF1418"/>
      <name val="굴림"/>
      <family val="3"/>
      <charset val="129"/>
    </font>
    <font>
      <sz val="9"/>
      <color theme="0"/>
      <name val="굴림체"/>
      <family val="3"/>
      <charset val="129"/>
    </font>
    <font>
      <sz val="9"/>
      <color theme="1" tint="0.20029297769096957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Arial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sz val="10"/>
      <color theme="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8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</font>
    <font>
      <b/>
      <sz val="48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8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8"/>
      </patternFill>
    </fill>
    <fill>
      <patternFill patternType="gray0625">
        <fgColor indexed="26"/>
        <bgColor indexed="43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darkGray">
        <fgColor indexed="16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darkGrid"/>
    </fill>
    <fill>
      <patternFill patternType="solid">
        <fgColor indexed="4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27"/>
        <bgColor indexed="64"/>
      </patternFill>
    </fill>
    <fill>
      <patternFill patternType="solid">
        <fgColor indexed="15"/>
      </patternFill>
    </fill>
    <fill>
      <patternFill patternType="solid">
        <fgColor indexed="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5883663441877499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879">
    <xf numFmtId="0" fontId="0" fillId="0" borderId="0"/>
    <xf numFmtId="0" fontId="44" fillId="0" borderId="0"/>
    <xf numFmtId="0" fontId="44" fillId="0" borderId="0"/>
    <xf numFmtId="42" fontId="49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179" fontId="43" fillId="0" borderId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76" fillId="0" borderId="0" applyFont="0" applyFill="0" applyBorder="0" applyAlignment="0" applyProtection="0"/>
    <xf numFmtId="192" fontId="64" fillId="0" borderId="0" applyFont="0" applyFill="0" applyBorder="0" applyAlignment="0" applyProtection="0"/>
    <xf numFmtId="0" fontId="44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77" fillId="0" borderId="0"/>
    <xf numFmtId="182" fontId="42" fillId="0" borderId="1">
      <alignment horizontal="right" vertical="center" shrinkToFit="1"/>
    </xf>
    <xf numFmtId="0" fontId="46" fillId="0" borderId="0">
      <protection locked="0"/>
    </xf>
    <xf numFmtId="0" fontId="46" fillId="0" borderId="0"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8" fillId="0" borderId="0">
      <alignment vertical="center"/>
    </xf>
    <xf numFmtId="41" fontId="41" fillId="0" borderId="0" applyFont="0" applyFill="0" applyBorder="0" applyAlignment="0" applyProtection="0"/>
    <xf numFmtId="0" fontId="42" fillId="0" borderId="0"/>
    <xf numFmtId="0" fontId="79" fillId="0" borderId="2"/>
    <xf numFmtId="4" fontId="46" fillId="0" borderId="0">
      <protection locked="0"/>
    </xf>
    <xf numFmtId="0" fontId="44" fillId="0" borderId="0">
      <protection locked="0"/>
    </xf>
    <xf numFmtId="0" fontId="44" fillId="0" borderId="0"/>
    <xf numFmtId="43" fontId="49" fillId="0" borderId="0" applyFont="0" applyFill="0" applyBorder="0" applyAlignment="0" applyProtection="0"/>
    <xf numFmtId="0" fontId="44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>
      <alignment vertical="center"/>
    </xf>
    <xf numFmtId="0" fontId="49" fillId="0" borderId="0"/>
    <xf numFmtId="179" fontId="50" fillId="0" borderId="0"/>
    <xf numFmtId="0" fontId="46" fillId="0" borderId="3">
      <protection locked="0"/>
    </xf>
    <xf numFmtId="0" fontId="44" fillId="0" borderId="0">
      <protection locked="0"/>
    </xf>
    <xf numFmtId="0" fontId="44" fillId="0" borderId="0">
      <protection locked="0"/>
    </xf>
    <xf numFmtId="0" fontId="49" fillId="0" borderId="0" applyFill="0" applyBorder="0" applyAlignment="0"/>
    <xf numFmtId="0" fontId="51" fillId="0" borderId="0"/>
    <xf numFmtId="192" fontId="80" fillId="0" borderId="0" applyFont="0" applyFill="0" applyBorder="0" applyAlignment="0" applyProtection="0"/>
    <xf numFmtId="193" fontId="81" fillId="0" borderId="0" applyFont="0" applyFill="0" applyBorder="0" applyAlignment="0" applyProtection="0"/>
    <xf numFmtId="191" fontId="49" fillId="0" borderId="0"/>
    <xf numFmtId="191" fontId="49" fillId="0" borderId="0"/>
    <xf numFmtId="191" fontId="49" fillId="0" borderId="0"/>
    <xf numFmtId="191" fontId="49" fillId="0" borderId="0"/>
    <xf numFmtId="191" fontId="49" fillId="0" borderId="0"/>
    <xf numFmtId="191" fontId="49" fillId="0" borderId="0"/>
    <xf numFmtId="191" fontId="49" fillId="0" borderId="0"/>
    <xf numFmtId="191" fontId="49" fillId="0" borderId="0"/>
    <xf numFmtId="0" fontId="42" fillId="0" borderId="0" applyFont="0" applyFill="0" applyBorder="0" applyAlignment="0" applyProtection="0"/>
    <xf numFmtId="0" fontId="44" fillId="0" borderId="0"/>
    <xf numFmtId="180" fontId="44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38" fontId="54" fillId="2" borderId="0" applyNumberFormat="0" applyBorder="0" applyAlignment="0" applyProtection="0"/>
    <xf numFmtId="0" fontId="55" fillId="0" borderId="0">
      <alignment horizontal="left"/>
    </xf>
    <xf numFmtId="0" fontId="56" fillId="0" borderId="4" applyNumberFormat="0" applyAlignment="0" applyProtection="0">
      <alignment horizontal="left" vertical="center"/>
    </xf>
    <xf numFmtId="0" fontId="56" fillId="0" borderId="5">
      <alignment horizontal="left" vertical="center"/>
    </xf>
    <xf numFmtId="0" fontId="71" fillId="0" borderId="0"/>
    <xf numFmtId="0" fontId="57" fillId="0" borderId="0" applyNumberFormat="0" applyFill="0" applyBorder="0" applyAlignment="0" applyProtection="0">
      <alignment vertical="top"/>
      <protection locked="0"/>
    </xf>
    <xf numFmtId="10" fontId="54" fillId="2" borderId="1" applyNumberFormat="0" applyBorder="0" applyAlignment="0" applyProtection="0"/>
    <xf numFmtId="0" fontId="58" fillId="0" borderId="6"/>
    <xf numFmtId="0" fontId="82" fillId="0" borderId="7" applyNumberFormat="0" applyFont="0" applyBorder="0" applyProtection="0">
      <alignment horizontal="center"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81" fontId="59" fillId="0" borderId="0"/>
    <xf numFmtId="41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0" fontId="42" fillId="0" borderId="0" applyFont="0" applyFill="0" applyBorder="0" applyAlignment="0" applyProtection="0"/>
    <xf numFmtId="30" fontId="60" fillId="0" borderId="0" applyNumberFormat="0" applyFill="0" applyBorder="0" applyAlignment="0" applyProtection="0">
      <alignment horizontal="left"/>
    </xf>
    <xf numFmtId="0" fontId="81" fillId="0" borderId="0"/>
    <xf numFmtId="37" fontId="59" fillId="0" borderId="0"/>
    <xf numFmtId="0" fontId="58" fillId="0" borderId="0"/>
    <xf numFmtId="40" fontId="61" fillId="0" borderId="0" applyBorder="0">
      <alignment horizontal="right"/>
    </xf>
    <xf numFmtId="183" fontId="49" fillId="0" borderId="0" applyFont="0" applyFill="0" applyBorder="0" applyAlignment="0" applyProtection="0"/>
    <xf numFmtId="184" fontId="49" fillId="0" borderId="0" applyFont="0" applyFill="0" applyBorder="0" applyAlignment="0" applyProtection="0"/>
    <xf numFmtId="0" fontId="40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9" fillId="0" borderId="0"/>
    <xf numFmtId="41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83" fillId="0" borderId="0">
      <alignment vertical="center"/>
    </xf>
    <xf numFmtId="0" fontId="39" fillId="0" borderId="0">
      <alignment vertical="center"/>
    </xf>
    <xf numFmtId="41" fontId="41" fillId="0" borderId="0" applyFont="0" applyFill="0" applyBorder="0" applyAlignment="0" applyProtection="0"/>
    <xf numFmtId="24" fontId="52" fillId="0" borderId="0" applyFont="0" applyFill="0" applyBorder="0" applyAlignment="0" applyProtection="0"/>
    <xf numFmtId="194" fontId="44" fillId="0" borderId="0" applyNumberFormat="0" applyFont="0" applyFill="0" applyBorder="0" applyAlignment="0" applyProtection="0"/>
    <xf numFmtId="195" fontId="44" fillId="0" borderId="0" applyNumberFormat="0" applyFont="0" applyFill="0" applyBorder="0" applyAlignment="0" applyProtection="0"/>
    <xf numFmtId="194" fontId="44" fillId="0" borderId="0" applyNumberFormat="0" applyFont="0" applyFill="0" applyBorder="0" applyAlignment="0" applyProtection="0"/>
    <xf numFmtId="0" fontId="42" fillId="0" borderId="0"/>
    <xf numFmtId="41" fontId="49" fillId="0" borderId="0" applyFont="0" applyFill="0" applyBorder="0" applyAlignment="0" applyProtection="0"/>
    <xf numFmtId="196" fontId="85" fillId="0" borderId="0" applyFont="0" applyFill="0" applyBorder="0" applyAlignment="0" applyProtection="0"/>
    <xf numFmtId="0" fontId="41" fillId="0" borderId="0"/>
    <xf numFmtId="0" fontId="86" fillId="0" borderId="0">
      <alignment vertical="center"/>
    </xf>
    <xf numFmtId="181" fontId="44" fillId="0" borderId="0"/>
    <xf numFmtId="0" fontId="44" fillId="0" borderId="0" applyFont="0" applyFill="0" applyBorder="0" applyAlignment="0" applyProtection="0"/>
    <xf numFmtId="0" fontId="87" fillId="0" borderId="0"/>
    <xf numFmtId="0" fontId="88" fillId="0" borderId="0"/>
    <xf numFmtId="0" fontId="88" fillId="0" borderId="16"/>
    <xf numFmtId="197" fontId="44" fillId="0" borderId="0"/>
    <xf numFmtId="0" fontId="89" fillId="4" borderId="16"/>
    <xf numFmtId="0" fontId="87" fillId="0" borderId="0"/>
    <xf numFmtId="0" fontId="88" fillId="0" borderId="0"/>
    <xf numFmtId="0" fontId="87" fillId="0" borderId="16"/>
    <xf numFmtId="0" fontId="88" fillId="0" borderId="16"/>
    <xf numFmtId="0" fontId="90" fillId="5" borderId="0"/>
    <xf numFmtId="0" fontId="91" fillId="5" borderId="0"/>
    <xf numFmtId="0" fontId="89" fillId="0" borderId="17"/>
    <xf numFmtId="0" fontId="58" fillId="0" borderId="17"/>
    <xf numFmtId="0" fontId="89" fillId="0" borderId="16"/>
    <xf numFmtId="0" fontId="58" fillId="0" borderId="16"/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92" fillId="0" borderId="0"/>
    <xf numFmtId="0" fontId="49" fillId="0" borderId="0"/>
    <xf numFmtId="0" fontId="49" fillId="0" borderId="0"/>
    <xf numFmtId="178" fontId="94" fillId="0" borderId="14"/>
    <xf numFmtId="0" fontId="36" fillId="6" borderId="27" applyNumberFormat="0" applyFont="0" applyAlignment="0" applyProtection="0">
      <alignment vertical="center"/>
    </xf>
    <xf numFmtId="196" fontId="94" fillId="0" borderId="14">
      <alignment horizontal="left"/>
    </xf>
    <xf numFmtId="196" fontId="94" fillId="0" borderId="14">
      <alignment horizontal="left"/>
    </xf>
    <xf numFmtId="41" fontId="49" fillId="0" borderId="0" applyFon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28" applyNumberFormat="0" applyFill="0" applyAlignment="0" applyProtection="0">
      <alignment vertical="center"/>
    </xf>
    <xf numFmtId="0" fontId="100" fillId="0" borderId="29" applyNumberFormat="0" applyFill="0" applyAlignment="0" applyProtection="0">
      <alignment vertical="center"/>
    </xf>
    <xf numFmtId="0" fontId="101" fillId="0" borderId="30" applyNumberFormat="0" applyFill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5" fillId="13" borderId="31" applyNumberFormat="0" applyAlignment="0" applyProtection="0">
      <alignment vertical="center"/>
    </xf>
    <xf numFmtId="0" fontId="106" fillId="14" borderId="32" applyNumberFormat="0" applyAlignment="0" applyProtection="0">
      <alignment vertical="center"/>
    </xf>
    <xf numFmtId="0" fontId="107" fillId="14" borderId="31" applyNumberFormat="0" applyAlignment="0" applyProtection="0">
      <alignment vertical="center"/>
    </xf>
    <xf numFmtId="0" fontId="108" fillId="0" borderId="33" applyNumberFormat="0" applyFill="0" applyAlignment="0" applyProtection="0">
      <alignment vertical="center"/>
    </xf>
    <xf numFmtId="0" fontId="109" fillId="15" borderId="34" applyNumberFormat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3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13" fillId="19" borderId="0" applyNumberFormat="0" applyBorder="0" applyAlignment="0" applyProtection="0">
      <alignment vertical="center"/>
    </xf>
    <xf numFmtId="0" fontId="113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113" fillId="23" borderId="0" applyNumberFormat="0" applyBorder="0" applyAlignment="0" applyProtection="0">
      <alignment vertical="center"/>
    </xf>
    <xf numFmtId="0" fontId="113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13" fillId="27" borderId="0" applyNumberFormat="0" applyBorder="0" applyAlignment="0" applyProtection="0">
      <alignment vertical="center"/>
    </xf>
    <xf numFmtId="0" fontId="113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13" fillId="31" borderId="0" applyNumberFormat="0" applyBorder="0" applyAlignment="0" applyProtection="0">
      <alignment vertical="center"/>
    </xf>
    <xf numFmtId="0" fontId="113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13" fillId="35" borderId="0" applyNumberFormat="0" applyBorder="0" applyAlignment="0" applyProtection="0">
      <alignment vertical="center"/>
    </xf>
    <xf numFmtId="0" fontId="113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13" fillId="39" borderId="0" applyNumberFormat="0" applyBorder="0" applyAlignment="0" applyProtection="0">
      <alignment vertical="center"/>
    </xf>
    <xf numFmtId="0" fontId="35" fillId="6" borderId="27" applyNumberFormat="0" applyFont="0" applyAlignment="0" applyProtection="0">
      <alignment vertical="center"/>
    </xf>
    <xf numFmtId="0" fontId="34" fillId="6" borderId="27" applyNumberFormat="0" applyFont="0" applyAlignment="0" applyProtection="0">
      <alignment vertical="center"/>
    </xf>
    <xf numFmtId="0" fontId="34" fillId="6" borderId="27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6" borderId="27" applyNumberFormat="0" applyFon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6" borderId="27" applyNumberFormat="0" applyFont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6" borderId="27" applyNumberFormat="0" applyFont="0" applyAlignment="0" applyProtection="0">
      <alignment vertical="center"/>
    </xf>
    <xf numFmtId="0" fontId="32" fillId="6" borderId="27" applyNumberFormat="0" applyFont="0" applyAlignment="0" applyProtection="0">
      <alignment vertical="center"/>
    </xf>
    <xf numFmtId="0" fontId="32" fillId="6" borderId="27" applyNumberFormat="0" applyFont="0" applyAlignment="0" applyProtection="0">
      <alignment vertical="center"/>
    </xf>
    <xf numFmtId="0" fontId="32" fillId="6" borderId="27" applyNumberFormat="0" applyFont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49" fillId="0" borderId="0"/>
    <xf numFmtId="42" fontId="41" fillId="0" borderId="0" applyFont="0" applyFill="0" applyBorder="0" applyAlignment="0" applyProtection="0">
      <alignment vertical="center"/>
    </xf>
    <xf numFmtId="0" fontId="42" fillId="0" borderId="0"/>
    <xf numFmtId="0" fontId="30" fillId="6" borderId="27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/>
    <xf numFmtId="0" fontId="30" fillId="0" borderId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41" fillId="0" borderId="0"/>
    <xf numFmtId="0" fontId="28" fillId="6" borderId="27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1" fillId="0" borderId="0"/>
    <xf numFmtId="41" fontId="41" fillId="0" borderId="0" applyFont="0" applyFill="0" applyBorder="0" applyAlignment="0" applyProtection="0"/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6" borderId="27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6" borderId="27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202" fontId="42" fillId="0" borderId="0"/>
    <xf numFmtId="202" fontId="42" fillId="0" borderId="0"/>
    <xf numFmtId="3" fontId="82" fillId="0" borderId="1"/>
    <xf numFmtId="202" fontId="44" fillId="0" borderId="0"/>
    <xf numFmtId="202" fontId="44" fillId="0" borderId="0"/>
    <xf numFmtId="202" fontId="42" fillId="0" borderId="0" applyFont="0" applyFill="0" applyBorder="0" applyAlignment="0" applyProtection="0"/>
    <xf numFmtId="202" fontId="115" fillId="0" borderId="0" applyFont="0" applyFill="0" applyBorder="0" applyAlignment="0" applyProtection="0"/>
    <xf numFmtId="202" fontId="115" fillId="0" borderId="0" applyFont="0" applyFill="0" applyBorder="0" applyAlignment="0" applyProtection="0"/>
    <xf numFmtId="203" fontId="42" fillId="0" borderId="0">
      <alignment horizontal="left" wrapText="1"/>
    </xf>
    <xf numFmtId="203" fontId="42" fillId="0" borderId="0">
      <alignment horizontal="left" wrapText="1"/>
    </xf>
    <xf numFmtId="203" fontId="42" fillId="0" borderId="0">
      <alignment horizontal="left" wrapText="1"/>
    </xf>
    <xf numFmtId="202" fontId="116" fillId="0" borderId="0" applyNumberFormat="0" applyFill="0" applyBorder="0" applyAlignment="0" applyProtection="0">
      <alignment vertical="top"/>
      <protection locked="0"/>
    </xf>
    <xf numFmtId="202" fontId="116" fillId="0" borderId="0" applyNumberFormat="0" applyFill="0" applyBorder="0" applyAlignment="0" applyProtection="0">
      <alignment vertical="top"/>
      <protection locked="0"/>
    </xf>
    <xf numFmtId="202" fontId="117" fillId="0" borderId="41"/>
    <xf numFmtId="202" fontId="49" fillId="0" borderId="0"/>
    <xf numFmtId="3" fontId="82" fillId="0" borderId="1"/>
    <xf numFmtId="3" fontId="82" fillId="0" borderId="1"/>
    <xf numFmtId="204" fontId="83" fillId="17" borderId="0" applyNumberFormat="0" applyBorder="0" applyAlignment="0" applyProtection="0">
      <alignment vertical="center"/>
    </xf>
    <xf numFmtId="204" fontId="83" fillId="21" borderId="0" applyNumberFormat="0" applyBorder="0" applyAlignment="0" applyProtection="0">
      <alignment vertical="center"/>
    </xf>
    <xf numFmtId="204" fontId="83" fillId="25" borderId="0" applyNumberFormat="0" applyBorder="0" applyAlignment="0" applyProtection="0">
      <alignment vertical="center"/>
    </xf>
    <xf numFmtId="204" fontId="83" fillId="29" borderId="0" applyNumberFormat="0" applyBorder="0" applyAlignment="0" applyProtection="0">
      <alignment vertical="center"/>
    </xf>
    <xf numFmtId="204" fontId="83" fillId="33" borderId="0" applyNumberFormat="0" applyBorder="0" applyAlignment="0" applyProtection="0">
      <alignment vertical="center"/>
    </xf>
    <xf numFmtId="204" fontId="83" fillId="37" borderId="0" applyNumberFormat="0" applyBorder="0" applyAlignment="0" applyProtection="0">
      <alignment vertical="center"/>
    </xf>
    <xf numFmtId="204" fontId="83" fillId="18" borderId="0" applyNumberFormat="0" applyBorder="0" applyAlignment="0" applyProtection="0">
      <alignment vertical="center"/>
    </xf>
    <xf numFmtId="204" fontId="83" fillId="22" borderId="0" applyNumberFormat="0" applyBorder="0" applyAlignment="0" applyProtection="0">
      <alignment vertical="center"/>
    </xf>
    <xf numFmtId="204" fontId="83" fillId="26" borderId="0" applyNumberFormat="0" applyBorder="0" applyAlignment="0" applyProtection="0">
      <alignment vertical="center"/>
    </xf>
    <xf numFmtId="204" fontId="83" fillId="30" borderId="0" applyNumberFormat="0" applyBorder="0" applyAlignment="0" applyProtection="0">
      <alignment vertical="center"/>
    </xf>
    <xf numFmtId="204" fontId="83" fillId="34" borderId="0" applyNumberFormat="0" applyBorder="0" applyAlignment="0" applyProtection="0">
      <alignment vertical="center"/>
    </xf>
    <xf numFmtId="204" fontId="83" fillId="38" borderId="0" applyNumberFormat="0" applyBorder="0" applyAlignment="0" applyProtection="0">
      <alignment vertical="center"/>
    </xf>
    <xf numFmtId="202" fontId="118" fillId="41" borderId="0" applyNumberFormat="0" applyBorder="0" applyAlignment="0" applyProtection="0">
      <alignment vertical="center"/>
    </xf>
    <xf numFmtId="0" fontId="119" fillId="19" borderId="0" applyNumberFormat="0" applyBorder="0" applyAlignment="0" applyProtection="0">
      <alignment vertical="center"/>
    </xf>
    <xf numFmtId="202" fontId="118" fillId="42" borderId="0" applyNumberFormat="0" applyBorder="0" applyAlignment="0" applyProtection="0">
      <alignment vertical="center"/>
    </xf>
    <xf numFmtId="0" fontId="119" fillId="23" borderId="0" applyNumberFormat="0" applyBorder="0" applyAlignment="0" applyProtection="0">
      <alignment vertical="center"/>
    </xf>
    <xf numFmtId="202" fontId="118" fillId="43" borderId="0" applyNumberFormat="0" applyBorder="0" applyAlignment="0" applyProtection="0">
      <alignment vertical="center"/>
    </xf>
    <xf numFmtId="0" fontId="119" fillId="27" borderId="0" applyNumberFormat="0" applyBorder="0" applyAlignment="0" applyProtection="0">
      <alignment vertical="center"/>
    </xf>
    <xf numFmtId="202" fontId="118" fillId="44" borderId="0" applyNumberFormat="0" applyBorder="0" applyAlignment="0" applyProtection="0">
      <alignment vertical="center"/>
    </xf>
    <xf numFmtId="0" fontId="119" fillId="31" borderId="0" applyNumberFormat="0" applyBorder="0" applyAlignment="0" applyProtection="0">
      <alignment vertical="center"/>
    </xf>
    <xf numFmtId="202" fontId="118" fillId="45" borderId="0" applyNumberFormat="0" applyBorder="0" applyAlignment="0" applyProtection="0">
      <alignment vertical="center"/>
    </xf>
    <xf numFmtId="0" fontId="119" fillId="35" borderId="0" applyNumberFormat="0" applyBorder="0" applyAlignment="0" applyProtection="0">
      <alignment vertical="center"/>
    </xf>
    <xf numFmtId="202" fontId="118" fillId="46" borderId="0" applyNumberFormat="0" applyBorder="0" applyAlignment="0" applyProtection="0">
      <alignment vertical="center"/>
    </xf>
    <xf numFmtId="0" fontId="119" fillId="39" borderId="0" applyNumberFormat="0" applyBorder="0" applyAlignment="0" applyProtection="0">
      <alignment vertical="center"/>
    </xf>
    <xf numFmtId="204" fontId="119" fillId="19" borderId="0" applyNumberFormat="0" applyBorder="0" applyAlignment="0" applyProtection="0">
      <alignment vertical="center"/>
    </xf>
    <xf numFmtId="204" fontId="119" fillId="23" borderId="0" applyNumberFormat="0" applyBorder="0" applyAlignment="0" applyProtection="0">
      <alignment vertical="center"/>
    </xf>
    <xf numFmtId="204" fontId="119" fillId="27" borderId="0" applyNumberFormat="0" applyBorder="0" applyAlignment="0" applyProtection="0">
      <alignment vertical="center"/>
    </xf>
    <xf numFmtId="204" fontId="119" fillId="31" borderId="0" applyNumberFormat="0" applyBorder="0" applyAlignment="0" applyProtection="0">
      <alignment vertical="center"/>
    </xf>
    <xf numFmtId="204" fontId="119" fillId="35" borderId="0" applyNumberFormat="0" applyBorder="0" applyAlignment="0" applyProtection="0">
      <alignment vertical="center"/>
    </xf>
    <xf numFmtId="204" fontId="119" fillId="39" borderId="0" applyNumberFormat="0" applyBorder="0" applyAlignment="0" applyProtection="0">
      <alignment vertical="center"/>
    </xf>
    <xf numFmtId="202" fontId="118" fillId="47" borderId="0" applyNumberFormat="0" applyBorder="0" applyAlignment="0" applyProtection="0">
      <alignment vertical="center"/>
    </xf>
    <xf numFmtId="0" fontId="119" fillId="16" borderId="0" applyNumberFormat="0" applyBorder="0" applyAlignment="0" applyProtection="0">
      <alignment vertical="center"/>
    </xf>
    <xf numFmtId="202" fontId="118" fillId="48" borderId="0" applyNumberFormat="0" applyBorder="0" applyAlignment="0" applyProtection="0">
      <alignment vertical="center"/>
    </xf>
    <xf numFmtId="0" fontId="119" fillId="20" borderId="0" applyNumberFormat="0" applyBorder="0" applyAlignment="0" applyProtection="0">
      <alignment vertical="center"/>
    </xf>
    <xf numFmtId="202" fontId="118" fillId="49" borderId="0" applyNumberFormat="0" applyBorder="0" applyAlignment="0" applyProtection="0">
      <alignment vertical="center"/>
    </xf>
    <xf numFmtId="0" fontId="119" fillId="24" borderId="0" applyNumberFormat="0" applyBorder="0" applyAlignment="0" applyProtection="0">
      <alignment vertical="center"/>
    </xf>
    <xf numFmtId="202" fontId="118" fillId="44" borderId="0" applyNumberFormat="0" applyBorder="0" applyAlignment="0" applyProtection="0">
      <alignment vertical="center"/>
    </xf>
    <xf numFmtId="0" fontId="119" fillId="28" borderId="0" applyNumberFormat="0" applyBorder="0" applyAlignment="0" applyProtection="0">
      <alignment vertical="center"/>
    </xf>
    <xf numFmtId="202" fontId="118" fillId="45" borderId="0" applyNumberFormat="0" applyBorder="0" applyAlignment="0" applyProtection="0">
      <alignment vertical="center"/>
    </xf>
    <xf numFmtId="0" fontId="119" fillId="32" borderId="0" applyNumberFormat="0" applyBorder="0" applyAlignment="0" applyProtection="0">
      <alignment vertical="center"/>
    </xf>
    <xf numFmtId="202" fontId="118" fillId="50" borderId="0" applyNumberFormat="0" applyBorder="0" applyAlignment="0" applyProtection="0">
      <alignment vertical="center"/>
    </xf>
    <xf numFmtId="0" fontId="119" fillId="36" borderId="0" applyNumberFormat="0" applyBorder="0" applyAlignment="0" applyProtection="0">
      <alignment vertical="center"/>
    </xf>
    <xf numFmtId="202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202" fontId="122" fillId="51" borderId="42" applyNumberFormat="0" applyAlignment="0" applyProtection="0">
      <alignment vertical="center"/>
    </xf>
    <xf numFmtId="0" fontId="123" fillId="14" borderId="31" applyNumberFormat="0" applyAlignment="0" applyProtection="0">
      <alignment vertical="center"/>
    </xf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62" fillId="0" borderId="0"/>
    <xf numFmtId="202" fontId="124" fillId="52" borderId="0" applyNumberFormat="0" applyBorder="0" applyAlignment="0" applyProtection="0">
      <alignment vertical="center"/>
    </xf>
    <xf numFmtId="0" fontId="125" fillId="11" borderId="0" applyNumberFormat="0" applyBorder="0" applyAlignment="0" applyProtection="0">
      <alignment vertical="center"/>
    </xf>
    <xf numFmtId="205" fontId="126" fillId="0" borderId="0" applyFill="0" applyBorder="0" applyProtection="0">
      <alignment vertical="center"/>
    </xf>
    <xf numFmtId="202" fontId="53" fillId="0" borderId="0" applyNumberFormat="0" applyFill="0" applyBorder="0" applyAlignment="0" applyProtection="0">
      <alignment vertical="top"/>
      <protection locked="0"/>
    </xf>
    <xf numFmtId="202" fontId="53" fillId="0" borderId="0" applyNumberFormat="0" applyFill="0" applyBorder="0" applyAlignment="0" applyProtection="0">
      <alignment vertical="top"/>
      <protection locked="0"/>
    </xf>
    <xf numFmtId="202" fontId="49" fillId="0" borderId="43" applyFont="0" applyFill="0" applyBorder="0" applyAlignment="0" applyProtection="0"/>
    <xf numFmtId="202" fontId="49" fillId="0" borderId="43" applyFont="0" applyFill="0" applyBorder="0" applyAlignment="0" applyProtection="0"/>
    <xf numFmtId="206" fontId="49" fillId="0" borderId="0"/>
    <xf numFmtId="206" fontId="49" fillId="0" borderId="0"/>
    <xf numFmtId="9" fontId="83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202" fontId="127" fillId="53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37" fontId="66" fillId="0" borderId="8" applyAlignment="0"/>
    <xf numFmtId="202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202" fontId="131" fillId="54" borderId="44" applyNumberFormat="0" applyAlignment="0" applyProtection="0">
      <alignment vertical="center"/>
    </xf>
    <xf numFmtId="0" fontId="132" fillId="15" borderId="34" applyNumberFormat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202" fontId="42" fillId="0" borderId="0" applyFont="0" applyFill="0" applyBorder="0" applyAlignment="0" applyProtection="0"/>
    <xf numFmtId="202" fontId="133" fillId="0" borderId="45" applyNumberFormat="0" applyFill="0" applyAlignment="0" applyProtection="0">
      <alignment vertical="center"/>
    </xf>
    <xf numFmtId="0" fontId="134" fillId="0" borderId="33" applyNumberFormat="0" applyFill="0" applyAlignment="0" applyProtection="0">
      <alignment vertical="center"/>
    </xf>
    <xf numFmtId="202" fontId="135" fillId="0" borderId="46" applyNumberFormat="0" applyFill="0" applyAlignment="0" applyProtection="0">
      <alignment vertical="center"/>
    </xf>
    <xf numFmtId="0" fontId="136" fillId="0" borderId="35" applyNumberFormat="0" applyFill="0" applyAlignment="0" applyProtection="0">
      <alignment vertical="center"/>
    </xf>
    <xf numFmtId="207" fontId="49" fillId="0" borderId="0" applyFont="0" applyFill="0" applyBorder="0" applyProtection="0">
      <alignment horizontal="right"/>
    </xf>
    <xf numFmtId="207" fontId="49" fillId="0" borderId="0" applyFont="0" applyFill="0" applyBorder="0" applyProtection="0">
      <alignment horizontal="right"/>
    </xf>
    <xf numFmtId="202" fontId="49" fillId="0" borderId="0" applyBorder="0" applyAlignment="0">
      <alignment horizontal="right"/>
    </xf>
    <xf numFmtId="202" fontId="49" fillId="0" borderId="0" applyBorder="0" applyAlignment="0">
      <alignment horizontal="right"/>
    </xf>
    <xf numFmtId="202" fontId="137" fillId="55" borderId="42" applyNumberFormat="0" applyAlignment="0" applyProtection="0">
      <alignment vertical="center"/>
    </xf>
    <xf numFmtId="0" fontId="138" fillId="13" borderId="31" applyNumberFormat="0" applyAlignment="0" applyProtection="0">
      <alignment vertical="center"/>
    </xf>
    <xf numFmtId="202" fontId="139" fillId="0" borderId="47" applyNumberFormat="0" applyFill="0" applyAlignment="0" applyProtection="0">
      <alignment vertical="center"/>
    </xf>
    <xf numFmtId="0" fontId="140" fillId="0" borderId="28" applyNumberFormat="0" applyFill="0" applyAlignment="0" applyProtection="0">
      <alignment vertical="center"/>
    </xf>
    <xf numFmtId="202" fontId="141" fillId="0" borderId="48" applyNumberFormat="0" applyFill="0" applyAlignment="0" applyProtection="0">
      <alignment vertical="center"/>
    </xf>
    <xf numFmtId="0" fontId="142" fillId="0" borderId="29" applyNumberFormat="0" applyFill="0" applyAlignment="0" applyProtection="0">
      <alignment vertical="center"/>
    </xf>
    <xf numFmtId="202" fontId="143" fillId="0" borderId="49" applyNumberFormat="0" applyFill="0" applyAlignment="0" applyProtection="0">
      <alignment vertical="center"/>
    </xf>
    <xf numFmtId="0" fontId="144" fillId="0" borderId="30" applyNumberFormat="0" applyFill="0" applyAlignment="0" applyProtection="0">
      <alignment vertical="center"/>
    </xf>
    <xf numFmtId="202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202" fontId="145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202" fontId="147" fillId="56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202" fontId="44" fillId="0" borderId="0"/>
    <xf numFmtId="202" fontId="149" fillId="51" borderId="50" applyNumberFormat="0" applyAlignment="0" applyProtection="0">
      <alignment vertical="center"/>
    </xf>
    <xf numFmtId="0" fontId="150" fillId="14" borderId="32" applyNumberFormat="0" applyAlignment="0" applyProtection="0">
      <alignment vertical="center"/>
    </xf>
    <xf numFmtId="202" fontId="44" fillId="0" borderId="0" applyFont="0" applyFill="0" applyBorder="0" applyAlignment="0" applyProtection="0"/>
    <xf numFmtId="208" fontId="151" fillId="0" borderId="51"/>
    <xf numFmtId="209" fontId="151" fillId="0" borderId="0"/>
    <xf numFmtId="208" fontId="151" fillId="0" borderId="0"/>
    <xf numFmtId="42" fontId="49" fillId="0" borderId="0" applyFont="0" applyFill="0" applyBorder="0" applyAlignment="0" applyProtection="0">
      <alignment vertical="center"/>
    </xf>
    <xf numFmtId="210" fontId="49" fillId="0" borderId="0" applyFont="0" applyFill="0" applyBorder="0" applyAlignment="0" applyProtection="0"/>
    <xf numFmtId="202" fontId="152" fillId="0" borderId="0">
      <alignment vertical="center"/>
    </xf>
    <xf numFmtId="0" fontId="49" fillId="0" borderId="0">
      <alignment vertical="center"/>
    </xf>
    <xf numFmtId="0" fontId="152" fillId="0" borderId="0">
      <alignment vertical="center"/>
    </xf>
    <xf numFmtId="211" fontId="49" fillId="0" borderId="0">
      <alignment vertical="center"/>
    </xf>
    <xf numFmtId="0" fontId="42" fillId="0" borderId="0"/>
    <xf numFmtId="204" fontId="49" fillId="0" borderId="0"/>
    <xf numFmtId="204" fontId="83" fillId="0" borderId="0">
      <alignment vertical="center"/>
    </xf>
    <xf numFmtId="0" fontId="49" fillId="0" borderId="0">
      <alignment vertical="center"/>
    </xf>
    <xf numFmtId="202" fontId="49" fillId="0" borderId="0">
      <alignment vertical="center"/>
    </xf>
    <xf numFmtId="202" fontId="83" fillId="0" borderId="0">
      <alignment vertical="center"/>
    </xf>
    <xf numFmtId="204" fontId="83" fillId="0" borderId="0">
      <alignment vertical="center"/>
    </xf>
    <xf numFmtId="202" fontId="42" fillId="0" borderId="0"/>
    <xf numFmtId="0" fontId="83" fillId="0" borderId="0">
      <alignment vertical="center"/>
    </xf>
    <xf numFmtId="0" fontId="83" fillId="0" borderId="0">
      <alignment vertical="center"/>
    </xf>
    <xf numFmtId="0" fontId="42" fillId="0" borderId="0"/>
    <xf numFmtId="202" fontId="68" fillId="0" borderId="52" applyNumberFormat="0" applyFont="0" applyFill="0" applyProtection="0">
      <alignment horizontal="center" vertical="center" wrapText="1"/>
    </xf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204" fontId="119" fillId="16" borderId="0" applyNumberFormat="0" applyBorder="0" applyAlignment="0" applyProtection="0">
      <alignment vertical="center"/>
    </xf>
    <xf numFmtId="204" fontId="119" fillId="20" borderId="0" applyNumberFormat="0" applyBorder="0" applyAlignment="0" applyProtection="0">
      <alignment vertical="center"/>
    </xf>
    <xf numFmtId="204" fontId="119" fillId="24" borderId="0" applyNumberFormat="0" applyBorder="0" applyAlignment="0" applyProtection="0">
      <alignment vertical="center"/>
    </xf>
    <xf numFmtId="204" fontId="119" fillId="28" borderId="0" applyNumberFormat="0" applyBorder="0" applyAlignment="0" applyProtection="0">
      <alignment vertical="center"/>
    </xf>
    <xf numFmtId="204" fontId="119" fillId="32" borderId="0" applyNumberFormat="0" applyBorder="0" applyAlignment="0" applyProtection="0">
      <alignment vertical="center"/>
    </xf>
    <xf numFmtId="204" fontId="119" fillId="36" borderId="0" applyNumberFormat="0" applyBorder="0" applyAlignment="0" applyProtection="0">
      <alignment vertical="center"/>
    </xf>
    <xf numFmtId="202" fontId="153" fillId="0" borderId="0" applyNumberFormat="0" applyFill="0" applyBorder="0" applyAlignment="0">
      <alignment vertical="center"/>
      <protection locked="0"/>
    </xf>
    <xf numFmtId="212" fontId="154" fillId="0" borderId="0"/>
    <xf numFmtId="8" fontId="155" fillId="0" borderId="0" applyFont="0" applyFill="0" applyBorder="0" applyAlignment="0" applyProtection="0"/>
    <xf numFmtId="6" fontId="155" fillId="0" borderId="0" applyFont="0" applyFill="0" applyBorder="0" applyAlignment="0" applyProtection="0"/>
    <xf numFmtId="38" fontId="155" fillId="0" borderId="0" applyFont="0" applyFill="0" applyBorder="0" applyAlignment="0" applyProtection="0"/>
    <xf numFmtId="40" fontId="155" fillId="0" borderId="0" applyFont="0" applyFill="0" applyBorder="0" applyAlignment="0" applyProtection="0"/>
    <xf numFmtId="204" fontId="125" fillId="11" borderId="0" applyNumberFormat="0" applyBorder="0" applyAlignment="0" applyProtection="0">
      <alignment vertical="center"/>
    </xf>
    <xf numFmtId="202" fontId="42" fillId="0" borderId="0"/>
    <xf numFmtId="202" fontId="42" fillId="0" borderId="0"/>
    <xf numFmtId="202" fontId="42" fillId="0" borderId="0"/>
    <xf numFmtId="202" fontId="42" fillId="0" borderId="0"/>
    <xf numFmtId="202" fontId="42" fillId="0" borderId="0"/>
    <xf numFmtId="204" fontId="123" fillId="14" borderId="31" applyNumberFormat="0" applyAlignment="0" applyProtection="0">
      <alignment vertical="center"/>
    </xf>
    <xf numFmtId="202" fontId="51" fillId="0" borderId="0"/>
    <xf numFmtId="204" fontId="132" fillId="15" borderId="34" applyNumberFormat="0" applyAlignment="0" applyProtection="0">
      <alignment vertical="center"/>
    </xf>
    <xf numFmtId="202" fontId="156" fillId="0" borderId="0" applyNumberFormat="0" applyFill="0" applyBorder="0" applyAlignment="0" applyProtection="0">
      <alignment vertical="top"/>
      <protection locked="0"/>
    </xf>
    <xf numFmtId="202" fontId="156" fillId="0" borderId="0" applyNumberFormat="0" applyFill="0" applyBorder="0" applyAlignment="0" applyProtection="0">
      <alignment vertical="top"/>
      <protection locked="0"/>
    </xf>
    <xf numFmtId="40" fontId="42" fillId="0" borderId="0" applyBorder="0" applyProtection="0"/>
    <xf numFmtId="37" fontId="157" fillId="0" borderId="0"/>
    <xf numFmtId="15" fontId="42" fillId="0" borderId="0"/>
    <xf numFmtId="202" fontId="49" fillId="0" borderId="0" applyFont="0" applyFill="0" applyBorder="0" applyAlignment="0" applyProtection="0">
      <alignment vertical="center"/>
    </xf>
    <xf numFmtId="202" fontId="49" fillId="0" borderId="0" applyFont="0" applyFill="0" applyBorder="0" applyAlignment="0" applyProtection="0">
      <alignment vertical="center"/>
    </xf>
    <xf numFmtId="204" fontId="130" fillId="0" borderId="0" applyNumberFormat="0" applyFill="0" applyBorder="0" applyAlignment="0" applyProtection="0">
      <alignment vertical="center"/>
    </xf>
    <xf numFmtId="202" fontId="42" fillId="0" borderId="0" applyBorder="0"/>
    <xf numFmtId="202" fontId="42" fillId="0" borderId="0" applyBorder="0"/>
    <xf numFmtId="202" fontId="158" fillId="0" borderId="0" applyNumberFormat="0" applyFill="0" applyBorder="0" applyAlignment="0" applyProtection="0">
      <alignment vertical="top"/>
      <protection locked="0"/>
    </xf>
    <xf numFmtId="202" fontId="159" fillId="57" borderId="53" applyNumberFormat="0" applyAlignment="0">
      <protection locked="0"/>
    </xf>
    <xf numFmtId="213" fontId="42" fillId="0" borderId="54" applyBorder="0"/>
    <xf numFmtId="204" fontId="148" fillId="10" borderId="0" applyNumberFormat="0" applyBorder="0" applyAlignment="0" applyProtection="0">
      <alignment vertical="center"/>
    </xf>
    <xf numFmtId="202" fontId="55" fillId="0" borderId="0">
      <alignment horizontal="left"/>
    </xf>
    <xf numFmtId="202" fontId="56" fillId="0" borderId="4" applyNumberFormat="0" applyAlignment="0" applyProtection="0">
      <alignment horizontal="left" vertical="center"/>
    </xf>
    <xf numFmtId="202" fontId="56" fillId="0" borderId="5">
      <alignment horizontal="left" vertical="center"/>
    </xf>
    <xf numFmtId="204" fontId="140" fillId="0" borderId="28" applyNumberFormat="0" applyFill="0" applyAlignment="0" applyProtection="0">
      <alignment vertical="center"/>
    </xf>
    <xf numFmtId="204" fontId="142" fillId="0" borderId="29" applyNumberFormat="0" applyFill="0" applyAlignment="0" applyProtection="0">
      <alignment vertical="center"/>
    </xf>
    <xf numFmtId="204" fontId="144" fillId="0" borderId="30" applyNumberFormat="0" applyFill="0" applyAlignment="0" applyProtection="0">
      <alignment vertical="center"/>
    </xf>
    <xf numFmtId="204" fontId="144" fillId="0" borderId="0" applyNumberFormat="0" applyFill="0" applyBorder="0" applyAlignment="0" applyProtection="0">
      <alignment vertical="center"/>
    </xf>
    <xf numFmtId="214" fontId="157" fillId="0" borderId="0">
      <alignment horizontal="left"/>
    </xf>
    <xf numFmtId="202" fontId="160" fillId="0" borderId="0"/>
    <xf numFmtId="202" fontId="160" fillId="0" borderId="0"/>
    <xf numFmtId="202" fontId="161" fillId="0" borderId="0"/>
    <xf numFmtId="202" fontId="161" fillId="0" borderId="0"/>
    <xf numFmtId="202" fontId="162" fillId="0" borderId="0">
      <alignment horizontal="left"/>
    </xf>
    <xf numFmtId="202" fontId="162" fillId="0" borderId="0">
      <alignment horizontal="left"/>
    </xf>
    <xf numFmtId="202" fontId="163" fillId="0" borderId="0"/>
    <xf numFmtId="202" fontId="163" fillId="0" borderId="0"/>
    <xf numFmtId="202" fontId="57" fillId="0" borderId="0" applyNumberFormat="0" applyFill="0" applyBorder="0" applyAlignment="0" applyProtection="0">
      <alignment vertical="top"/>
      <protection locked="0"/>
    </xf>
    <xf numFmtId="202" fontId="164" fillId="0" borderId="0"/>
    <xf numFmtId="204" fontId="138" fillId="13" borderId="31" applyNumberFormat="0" applyAlignment="0" applyProtection="0">
      <alignment vertical="center"/>
    </xf>
    <xf numFmtId="202" fontId="165" fillId="58" borderId="55" applyNumberFormat="0" applyBorder="0" applyAlignment="0" applyProtection="0"/>
    <xf numFmtId="202" fontId="165" fillId="58" borderId="55" applyNumberFormat="0" applyBorder="0" applyAlignment="0" applyProtection="0"/>
    <xf numFmtId="202" fontId="166" fillId="59" borderId="0" applyNumberFormat="0"/>
    <xf numFmtId="202" fontId="166" fillId="59" borderId="0" applyNumberFormat="0"/>
    <xf numFmtId="202" fontId="167" fillId="0" borderId="0" applyBorder="0"/>
    <xf numFmtId="202" fontId="167" fillId="0" borderId="0" applyBorder="0"/>
    <xf numFmtId="213" fontId="42" fillId="0" borderId="56" applyBorder="0"/>
    <xf numFmtId="213" fontId="42" fillId="0" borderId="54" applyBorder="0"/>
    <xf numFmtId="213" fontId="42" fillId="0" borderId="54" applyBorder="0">
      <alignment horizontal="left"/>
    </xf>
    <xf numFmtId="204" fontId="134" fillId="0" borderId="33" applyNumberFormat="0" applyFill="0" applyAlignment="0" applyProtection="0">
      <alignment vertical="center"/>
    </xf>
    <xf numFmtId="202" fontId="58" fillId="0" borderId="6"/>
    <xf numFmtId="202" fontId="42" fillId="0" borderId="0" applyFont="0" applyFill="0" applyBorder="0" applyAlignment="0" applyProtection="0"/>
    <xf numFmtId="215" fontId="42" fillId="0" borderId="0" applyFont="0" applyFill="0" applyBorder="0" applyAlignment="0" applyProtection="0"/>
    <xf numFmtId="216" fontId="42" fillId="0" borderId="0" applyFont="0" applyFill="0" applyBorder="0" applyAlignment="0" applyProtection="0"/>
    <xf numFmtId="204" fontId="128" fillId="12" borderId="0" applyNumberFormat="0" applyBorder="0" applyAlignment="0" applyProtection="0">
      <alignment vertical="center"/>
    </xf>
    <xf numFmtId="37" fontId="168" fillId="0" borderId="0"/>
    <xf numFmtId="202" fontId="42" fillId="0" borderId="0" applyProtection="0"/>
    <xf numFmtId="202" fontId="42" fillId="0" borderId="0" applyProtection="0"/>
    <xf numFmtId="217" fontId="41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02" fontId="169" fillId="0" borderId="0"/>
    <xf numFmtId="218" fontId="170" fillId="0" borderId="0">
      <alignment horizontal="right"/>
    </xf>
    <xf numFmtId="204" fontId="83" fillId="0" borderId="0">
      <alignment vertical="center"/>
    </xf>
    <xf numFmtId="204" fontId="83" fillId="0" borderId="0">
      <alignment vertical="center"/>
    </xf>
    <xf numFmtId="213" fontId="42" fillId="0" borderId="0"/>
    <xf numFmtId="219" fontId="171" fillId="0" borderId="0"/>
    <xf numFmtId="204" fontId="83" fillId="6" borderId="27" applyNumberFormat="0" applyFont="0" applyAlignment="0" applyProtection="0">
      <alignment vertical="center"/>
    </xf>
    <xf numFmtId="204" fontId="150" fillId="14" borderId="32" applyNumberFormat="0" applyAlignment="0" applyProtection="0">
      <alignment vertical="center"/>
    </xf>
    <xf numFmtId="220" fontId="172" fillId="0" borderId="0"/>
    <xf numFmtId="221" fontId="42" fillId="0" borderId="0"/>
    <xf numFmtId="213" fontId="42" fillId="0" borderId="56"/>
    <xf numFmtId="202" fontId="173" fillId="60" borderId="0" applyNumberFormat="0" applyFont="0" applyBorder="0" applyAlignment="0" applyProtection="0">
      <alignment horizontal="center"/>
    </xf>
    <xf numFmtId="202" fontId="173" fillId="60" borderId="0" applyNumberFormat="0" applyFont="0" applyBorder="0" applyAlignment="0" applyProtection="0">
      <alignment horizontal="center"/>
    </xf>
    <xf numFmtId="202" fontId="174" fillId="0" borderId="0"/>
    <xf numFmtId="202" fontId="174" fillId="0" borderId="0"/>
    <xf numFmtId="214" fontId="42" fillId="0" borderId="0"/>
    <xf numFmtId="202" fontId="175" fillId="0" borderId="0"/>
    <xf numFmtId="202" fontId="175" fillId="0" borderId="0"/>
    <xf numFmtId="202" fontId="58" fillId="0" borderId="0"/>
    <xf numFmtId="202" fontId="155" fillId="0" borderId="0"/>
    <xf numFmtId="213" fontId="42" fillId="0" borderId="57" applyBorder="0"/>
    <xf numFmtId="204" fontId="146" fillId="0" borderId="0" applyNumberFormat="0" applyFill="0" applyBorder="0" applyAlignment="0" applyProtection="0">
      <alignment vertical="center"/>
    </xf>
    <xf numFmtId="204" fontId="136" fillId="0" borderId="35" applyNumberFormat="0" applyFill="0" applyAlignment="0" applyProtection="0">
      <alignment vertical="center"/>
    </xf>
    <xf numFmtId="219" fontId="176" fillId="0" borderId="0">
      <alignment horizontal="left"/>
      <protection locked="0"/>
    </xf>
    <xf numFmtId="202" fontId="177" fillId="0" borderId="0" applyNumberFormat="0" applyFont="0" applyFill="0"/>
    <xf numFmtId="202" fontId="177" fillId="0" borderId="0" applyNumberFormat="0" applyFont="0" applyFill="0"/>
    <xf numFmtId="14" fontId="173" fillId="0" borderId="0" applyNumberFormat="0" applyFont="0" applyBorder="0" applyAlignment="0" applyProtection="0">
      <alignment horizontal="center"/>
    </xf>
    <xf numFmtId="204" fontId="1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42" fillId="0" borderId="0"/>
    <xf numFmtId="0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6" borderId="2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41" fillId="0" borderId="0"/>
    <xf numFmtId="182" fontId="42" fillId="0" borderId="58">
      <alignment horizontal="right" vertical="center" shrinkToFit="1"/>
    </xf>
    <xf numFmtId="41" fontId="41" fillId="0" borderId="0" applyFont="0" applyFill="0" applyBorder="0" applyAlignment="0" applyProtection="0"/>
    <xf numFmtId="0" fontId="56" fillId="0" borderId="60">
      <alignment horizontal="left" vertical="center"/>
    </xf>
    <xf numFmtId="10" fontId="54" fillId="2" borderId="58" applyNumberFormat="0" applyBorder="0" applyAlignment="0" applyProtection="0"/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88" fillId="0" borderId="61"/>
    <xf numFmtId="0" fontId="89" fillId="4" borderId="61"/>
    <xf numFmtId="0" fontId="87" fillId="0" borderId="61"/>
    <xf numFmtId="0" fontId="88" fillId="0" borderId="61"/>
    <xf numFmtId="0" fontId="89" fillId="0" borderId="61"/>
    <xf numFmtId="0" fontId="58" fillId="0" borderId="61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2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2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6" borderId="2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6" borderId="2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27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202" fontId="49" fillId="0" borderId="0">
      <alignment vertical="center"/>
    </xf>
    <xf numFmtId="0" fontId="41" fillId="0" borderId="0"/>
    <xf numFmtId="41" fontId="83" fillId="0" borderId="0" applyFont="0" applyFill="0" applyBorder="0" applyAlignment="0" applyProtection="0">
      <alignment vertical="center"/>
    </xf>
    <xf numFmtId="42" fontId="83" fillId="0" borderId="0" applyFont="0" applyFill="0" applyBorder="0" applyAlignment="0" applyProtection="0">
      <alignment vertical="center"/>
    </xf>
    <xf numFmtId="224" fontId="45" fillId="0" borderId="0">
      <protection locked="0"/>
    </xf>
    <xf numFmtId="224" fontId="180" fillId="0" borderId="0">
      <protection locked="0"/>
    </xf>
    <xf numFmtId="225" fontId="44" fillId="0" borderId="0" applyFill="0" applyBorder="0" applyProtection="0"/>
    <xf numFmtId="0" fontId="42" fillId="0" borderId="0"/>
    <xf numFmtId="0" fontId="42" fillId="0" borderId="0"/>
    <xf numFmtId="0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180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4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4" fontId="180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4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4" fontId="180" fillId="0" borderId="0">
      <protection locked="0"/>
    </xf>
    <xf numFmtId="0" fontId="180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44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222" fontId="49" fillId="0" borderId="0">
      <protection locked="0"/>
    </xf>
    <xf numFmtId="224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2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0" fontId="180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 applyFont="0" applyFill="0" applyBorder="0" applyAlignment="0" applyProtection="0"/>
    <xf numFmtId="0" fontId="52" fillId="0" borderId="70">
      <alignment horizontal="center"/>
    </xf>
    <xf numFmtId="0" fontId="52" fillId="0" borderId="70">
      <alignment horizontal="center"/>
    </xf>
    <xf numFmtId="0" fontId="181" fillId="0" borderId="0">
      <alignment vertical="center"/>
    </xf>
    <xf numFmtId="190" fontId="49" fillId="0" borderId="0" applyNumberFormat="0" applyFont="0" applyFill="0" applyBorder="0" applyAlignment="0" applyProtection="0"/>
    <xf numFmtId="223" fontId="42" fillId="0" borderId="0" applyFont="0" applyFill="0" applyBorder="0" applyAlignment="0" applyProtection="0">
      <alignment vertical="center"/>
    </xf>
    <xf numFmtId="235" fontId="42" fillId="0" borderId="0" applyFont="0" applyFill="0" applyBorder="0" applyAlignment="0" applyProtection="0">
      <alignment vertical="center"/>
    </xf>
    <xf numFmtId="0" fontId="182" fillId="0" borderId="0">
      <alignment vertical="center"/>
    </xf>
    <xf numFmtId="0" fontId="183" fillId="0" borderId="0"/>
    <xf numFmtId="0" fontId="184" fillId="0" borderId="0">
      <alignment vertical="center"/>
    </xf>
    <xf numFmtId="236" fontId="185" fillId="0" borderId="66" applyFill="0" applyBorder="0" applyProtection="0">
      <alignment horizontal="right" vertical="center"/>
    </xf>
    <xf numFmtId="0" fontId="182" fillId="0" borderId="0">
      <alignment vertical="center"/>
    </xf>
    <xf numFmtId="237" fontId="49" fillId="0" borderId="66">
      <alignment vertical="center"/>
    </xf>
    <xf numFmtId="224" fontId="186" fillId="63" borderId="71">
      <protection locked="0"/>
    </xf>
    <xf numFmtId="0" fontId="42" fillId="0" borderId="0"/>
    <xf numFmtId="0" fontId="187" fillId="0" borderId="0" applyFont="0" applyFill="0" applyBorder="0" applyAlignment="0" applyProtection="0"/>
    <xf numFmtId="0" fontId="188" fillId="0" borderId="0"/>
    <xf numFmtId="224" fontId="186" fillId="63" borderId="71">
      <protection locked="0"/>
    </xf>
    <xf numFmtId="0" fontId="189" fillId="0" borderId="0" applyNumberFormat="0" applyFill="0" applyBorder="0" applyAlignment="0" applyProtection="0">
      <alignment vertical="top"/>
      <protection locked="0"/>
    </xf>
    <xf numFmtId="0" fontId="190" fillId="0" borderId="0" applyFont="0" applyFill="0" applyBorder="0" applyAlignment="0" applyProtection="0"/>
    <xf numFmtId="238" fontId="44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91" fillId="0" borderId="0"/>
    <xf numFmtId="0" fontId="49" fillId="0" borderId="0"/>
    <xf numFmtId="0" fontId="192" fillId="0" borderId="0" applyNumberFormat="0" applyFont="0" applyFill="0" applyBorder="0" applyAlignment="0" applyProtection="0"/>
    <xf numFmtId="0" fontId="19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94" fillId="0" borderId="0" applyNumberFormat="0" applyFill="0" applyBorder="0" applyAlignment="0" applyProtection="0">
      <alignment vertical="top"/>
      <protection locked="0"/>
    </xf>
    <xf numFmtId="0" fontId="193" fillId="0" borderId="0" applyFont="0" applyFill="0" applyBorder="0" applyAlignment="0" applyProtection="0"/>
    <xf numFmtId="9" fontId="188" fillId="0" borderId="0" applyFont="0" applyFill="0" applyBorder="0" applyAlignment="0" applyProtection="0"/>
    <xf numFmtId="0" fontId="195" fillId="0" borderId="0" applyFont="0" applyFill="0" applyBorder="0" applyAlignment="0" applyProtection="0"/>
    <xf numFmtId="0" fontId="195" fillId="0" borderId="0"/>
    <xf numFmtId="0" fontId="196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97" fillId="0" borderId="0"/>
    <xf numFmtId="0" fontId="198" fillId="0" borderId="0"/>
    <xf numFmtId="0" fontId="199" fillId="0" borderId="0" applyNumberFormat="0" applyFill="0" applyBorder="0" applyAlignment="0" applyProtection="0">
      <alignment vertical="top"/>
      <protection locked="0"/>
    </xf>
    <xf numFmtId="0" fontId="200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1" fillId="64" borderId="0"/>
    <xf numFmtId="0" fontId="42" fillId="0" borderId="0" applyNumberFormat="0" applyFill="0" applyBorder="0" applyAlignment="0" applyProtection="0"/>
    <xf numFmtId="0" fontId="193" fillId="0" borderId="0" applyFont="0" applyFill="0" applyBorder="0" applyAlignment="0" applyProtection="0"/>
    <xf numFmtId="0" fontId="193" fillId="0" borderId="0" applyFont="0" applyFill="0" applyBorder="0" applyAlignment="0" applyProtection="0"/>
    <xf numFmtId="0" fontId="42" fillId="0" borderId="0"/>
    <xf numFmtId="239" fontId="202" fillId="0" borderId="0" applyFill="0" applyBorder="0" applyProtection="0">
      <alignment vertical="center"/>
    </xf>
    <xf numFmtId="240" fontId="50" fillId="0" borderId="0" applyFill="0" applyBorder="0" applyProtection="0">
      <alignment vertical="center"/>
    </xf>
    <xf numFmtId="0" fontId="42" fillId="0" borderId="0"/>
    <xf numFmtId="0" fontId="42" fillId="0" borderId="0"/>
    <xf numFmtId="224" fontId="180" fillId="0" borderId="0">
      <protection locked="0"/>
    </xf>
    <xf numFmtId="224" fontId="180" fillId="0" borderId="0">
      <protection locked="0"/>
    </xf>
    <xf numFmtId="0" fontId="42" fillId="0" borderId="0"/>
    <xf numFmtId="0" fontId="203" fillId="0" borderId="0"/>
    <xf numFmtId="0" fontId="70" fillId="0" borderId="0"/>
    <xf numFmtId="0" fontId="70" fillId="0" borderId="0"/>
    <xf numFmtId="0" fontId="70" fillId="0" borderId="0"/>
    <xf numFmtId="41" fontId="49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0" fontId="42" fillId="0" borderId="0"/>
    <xf numFmtId="0" fontId="7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 applyFont="0" applyFill="0" applyBorder="0" applyAlignment="0" applyProtection="0"/>
    <xf numFmtId="0" fontId="42" fillId="0" borderId="0"/>
    <xf numFmtId="0" fontId="44" fillId="0" borderId="0" applyFont="0" applyFill="0" applyBorder="0" applyAlignment="0" applyProtection="0"/>
    <xf numFmtId="0" fontId="42" fillId="0" borderId="0"/>
    <xf numFmtId="0" fontId="70" fillId="0" borderId="0"/>
    <xf numFmtId="0" fontId="70" fillId="0" borderId="0" applyFont="0" applyFill="0" applyBorder="0" applyAlignment="0" applyProtection="0"/>
    <xf numFmtId="0" fontId="42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94" fillId="0" borderId="0"/>
    <xf numFmtId="0" fontId="49" fillId="0" borderId="0"/>
    <xf numFmtId="0" fontId="70" fillId="0" borderId="0" applyFont="0" applyFill="0" applyBorder="0" applyAlignment="0" applyProtection="0"/>
    <xf numFmtId="0" fontId="183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/>
    <xf numFmtId="0" fontId="52" fillId="0" borderId="0"/>
    <xf numFmtId="0" fontId="5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49" fillId="0" borderId="0"/>
    <xf numFmtId="0" fontId="70" fillId="0" borderId="0" applyFont="0" applyFill="0" applyBorder="0" applyAlignment="0" applyProtection="0"/>
    <xf numFmtId="0" fontId="42" fillId="0" borderId="0"/>
    <xf numFmtId="0" fontId="180" fillId="0" borderId="0">
      <protection locked="0"/>
    </xf>
    <xf numFmtId="0" fontId="42" fillId="0" borderId="0"/>
    <xf numFmtId="0" fontId="9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80" fillId="0" borderId="0">
      <protection locked="0"/>
    </xf>
    <xf numFmtId="224" fontId="180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52" fillId="0" borderId="0"/>
    <xf numFmtId="0" fontId="70" fillId="0" borderId="0" applyFont="0" applyFill="0" applyBorder="0" applyAlignment="0" applyProtection="0"/>
    <xf numFmtId="0" fontId="52" fillId="0" borderId="0"/>
    <xf numFmtId="0" fontId="70" fillId="0" borderId="0" applyFont="0" applyFill="0" applyBorder="0" applyAlignment="0" applyProtection="0"/>
    <xf numFmtId="0" fontId="42" fillId="0" borderId="0"/>
    <xf numFmtId="0" fontId="52" fillId="0" borderId="0"/>
    <xf numFmtId="0" fontId="44" fillId="0" borderId="0"/>
    <xf numFmtId="224" fontId="180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70" fillId="0" borderId="0"/>
    <xf numFmtId="224" fontId="180" fillId="0" borderId="0">
      <protection locked="0"/>
    </xf>
    <xf numFmtId="0" fontId="70" fillId="0" borderId="0"/>
    <xf numFmtId="0" fontId="42" fillId="0" borderId="0"/>
    <xf numFmtId="0" fontId="52" fillId="0" borderId="0"/>
    <xf numFmtId="0" fontId="70" fillId="0" borderId="0" applyFont="0" applyFill="0" applyBorder="0" applyAlignment="0" applyProtection="0"/>
    <xf numFmtId="0" fontId="52" fillId="0" borderId="0"/>
    <xf numFmtId="0" fontId="180" fillId="0" borderId="0">
      <protection locked="0"/>
    </xf>
    <xf numFmtId="0" fontId="42" fillId="0" borderId="0"/>
    <xf numFmtId="38" fontId="52" fillId="0" borderId="0" applyFont="0" applyFill="0" applyBorder="0" applyAlignment="0" applyProtection="0"/>
    <xf numFmtId="0" fontId="52" fillId="0" borderId="0"/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2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/>
    <xf numFmtId="0" fontId="44" fillId="0" borderId="0"/>
    <xf numFmtId="0" fontId="44" fillId="0" borderId="0" applyFont="0" applyFill="0" applyBorder="0" applyAlignment="0" applyProtection="0"/>
    <xf numFmtId="0" fontId="42" fillId="0" borderId="0"/>
    <xf numFmtId="0" fontId="42" fillId="0" borderId="0"/>
    <xf numFmtId="0" fontId="52" fillId="0" borderId="0"/>
    <xf numFmtId="0" fontId="70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70" fillId="0" borderId="0"/>
    <xf numFmtId="0" fontId="52" fillId="0" borderId="0"/>
    <xf numFmtId="0" fontId="5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4" fillId="0" borderId="0" applyFont="0" applyFill="0" applyBorder="0" applyAlignment="0" applyProtection="0"/>
    <xf numFmtId="0" fontId="49" fillId="0" borderId="0"/>
    <xf numFmtId="0" fontId="52" fillId="0" borderId="0"/>
    <xf numFmtId="0" fontId="52" fillId="0" borderId="0"/>
    <xf numFmtId="0" fontId="49" fillId="0" borderId="0"/>
    <xf numFmtId="0" fontId="49" fillId="0" borderId="0"/>
    <xf numFmtId="0" fontId="49" fillId="0" borderId="0"/>
    <xf numFmtId="0" fontId="52" fillId="0" borderId="0"/>
    <xf numFmtId="0" fontId="42" fillId="0" borderId="0"/>
    <xf numFmtId="0" fontId="52" fillId="0" borderId="0"/>
    <xf numFmtId="0" fontId="52" fillId="0" borderId="0"/>
    <xf numFmtId="0" fontId="70" fillId="0" borderId="0" applyFont="0" applyFill="0" applyBorder="0" applyAlignment="0" applyProtection="0"/>
    <xf numFmtId="0" fontId="52" fillId="0" borderId="0"/>
    <xf numFmtId="0" fontId="52" fillId="0" borderId="0"/>
    <xf numFmtId="0" fontId="70" fillId="0" borderId="0"/>
    <xf numFmtId="0" fontId="7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5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 applyFont="0" applyFill="0" applyBorder="0" applyAlignment="0" applyProtection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80" fillId="0" borderId="0">
      <protection locked="0"/>
    </xf>
    <xf numFmtId="0" fontId="42" fillId="0" borderId="0"/>
    <xf numFmtId="0" fontId="70" fillId="0" borderId="0"/>
    <xf numFmtId="0" fontId="49" fillId="0" borderId="0"/>
    <xf numFmtId="0" fontId="180" fillId="0" borderId="0">
      <protection locked="0"/>
    </xf>
    <xf numFmtId="0" fontId="70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224" fontId="180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/>
    <xf numFmtId="0" fontId="180" fillId="0" borderId="0">
      <protection locked="0"/>
    </xf>
    <xf numFmtId="0" fontId="180" fillId="0" borderId="0">
      <protection locked="0"/>
    </xf>
    <xf numFmtId="0" fontId="42" fillId="0" borderId="0"/>
    <xf numFmtId="0" fontId="70" fillId="0" borderId="0"/>
    <xf numFmtId="224" fontId="180" fillId="0" borderId="0">
      <protection locked="0"/>
    </xf>
    <xf numFmtId="0" fontId="70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42" fillId="0" borderId="0"/>
    <xf numFmtId="0" fontId="44" fillId="0" borderId="0" applyFont="0" applyFill="0" applyBorder="0" applyAlignment="0" applyProtection="0"/>
    <xf numFmtId="0" fontId="52" fillId="0" borderId="0"/>
    <xf numFmtId="0" fontId="70" fillId="0" borderId="0"/>
    <xf numFmtId="0" fontId="44" fillId="0" borderId="0" applyFont="0" applyFill="0" applyBorder="0" applyAlignment="0" applyProtection="0"/>
    <xf numFmtId="0" fontId="42" fillId="0" borderId="0"/>
    <xf numFmtId="0" fontId="52" fillId="0" borderId="0"/>
    <xf numFmtId="0" fontId="52" fillId="0" borderId="0"/>
    <xf numFmtId="0" fontId="94" fillId="0" borderId="0"/>
    <xf numFmtId="0" fontId="52" fillId="0" borderId="0"/>
    <xf numFmtId="0" fontId="52" fillId="0" borderId="0"/>
    <xf numFmtId="0" fontId="52" fillId="0" borderId="0"/>
    <xf numFmtId="0" fontId="70" fillId="0" borderId="0"/>
    <xf numFmtId="0" fontId="52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2" fillId="0" borderId="0"/>
    <xf numFmtId="0" fontId="70" fillId="0" borderId="0" applyFont="0" applyFill="0" applyBorder="0" applyAlignment="0" applyProtection="0"/>
    <xf numFmtId="0" fontId="42" fillId="0" borderId="0"/>
    <xf numFmtId="0" fontId="52" fillId="0" borderId="0"/>
    <xf numFmtId="0" fontId="42" fillId="0" borderId="0"/>
    <xf numFmtId="0" fontId="42" fillId="0" borderId="0"/>
    <xf numFmtId="0" fontId="42" fillId="0" borderId="0"/>
    <xf numFmtId="0" fontId="70" fillId="0" borderId="0" applyFont="0" applyFill="0" applyBorder="0" applyAlignment="0" applyProtection="0"/>
    <xf numFmtId="0" fontId="42" fillId="0" borderId="0"/>
    <xf numFmtId="0" fontId="42" fillId="0" borderId="0"/>
    <xf numFmtId="0" fontId="52" fillId="0" borderId="0"/>
    <xf numFmtId="0" fontId="42" fillId="0" borderId="0"/>
    <xf numFmtId="0" fontId="44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 applyFont="0" applyFill="0" applyBorder="0" applyAlignment="0" applyProtection="0"/>
    <xf numFmtId="0" fontId="70" fillId="0" borderId="0"/>
    <xf numFmtId="224" fontId="180" fillId="0" borderId="0">
      <protection locked="0"/>
    </xf>
    <xf numFmtId="0" fontId="52" fillId="0" borderId="0"/>
    <xf numFmtId="0" fontId="44" fillId="0" borderId="0" applyFont="0" applyFill="0" applyBorder="0" applyAlignment="0" applyProtection="0"/>
    <xf numFmtId="0" fontId="42" fillId="0" borderId="0"/>
    <xf numFmtId="0" fontId="42" fillId="0" borderId="0"/>
    <xf numFmtId="0" fontId="44" fillId="0" borderId="0"/>
    <xf numFmtId="0" fontId="70" fillId="0" borderId="0" applyFont="0" applyFill="0" applyBorder="0" applyAlignment="0" applyProtection="0"/>
    <xf numFmtId="224" fontId="180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2" fillId="0" borderId="0"/>
    <xf numFmtId="0" fontId="42" fillId="0" borderId="0" applyFont="0" applyFill="0" applyBorder="0" applyAlignment="0" applyProtection="0"/>
    <xf numFmtId="0" fontId="70" fillId="0" borderId="0"/>
    <xf numFmtId="0" fontId="42" fillId="0" borderId="0"/>
    <xf numFmtId="0" fontId="42" fillId="0" borderId="0"/>
    <xf numFmtId="0" fontId="70" fillId="0" borderId="0"/>
    <xf numFmtId="0" fontId="180" fillId="0" borderId="0">
      <protection locked="0"/>
    </xf>
    <xf numFmtId="0" fontId="180" fillId="0" borderId="0">
      <protection locked="0"/>
    </xf>
    <xf numFmtId="0" fontId="42" fillId="0" borderId="0"/>
    <xf numFmtId="0" fontId="42" fillId="0" borderId="0"/>
    <xf numFmtId="0" fontId="52" fillId="0" borderId="0"/>
    <xf numFmtId="0" fontId="49" fillId="0" borderId="0" applyFont="0" applyFill="0" applyBorder="0" applyAlignment="0" applyProtection="0"/>
    <xf numFmtId="0" fontId="42" fillId="0" borderId="0"/>
    <xf numFmtId="0" fontId="5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52" fillId="0" borderId="0"/>
    <xf numFmtId="0" fontId="42" fillId="0" borderId="0"/>
    <xf numFmtId="0" fontId="42" fillId="0" borderId="0"/>
    <xf numFmtId="0" fontId="70" fillId="0" borderId="0"/>
    <xf numFmtId="0" fontId="52" fillId="0" borderId="0"/>
    <xf numFmtId="0" fontId="42" fillId="0" borderId="0"/>
    <xf numFmtId="0" fontId="42" fillId="0" borderId="0"/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183" fillId="0" borderId="0"/>
    <xf numFmtId="0" fontId="44" fillId="0" borderId="0" applyFont="0" applyFill="0" applyBorder="0" applyAlignment="0" applyProtection="0"/>
    <xf numFmtId="0" fontId="52" fillId="0" borderId="0"/>
    <xf numFmtId="0" fontId="42" fillId="0" borderId="0"/>
    <xf numFmtId="0" fontId="42" fillId="0" borderId="0"/>
    <xf numFmtId="0" fontId="42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2" fillId="0" borderId="0"/>
    <xf numFmtId="0" fontId="180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0" fontId="52" fillId="0" borderId="0"/>
    <xf numFmtId="0" fontId="52" fillId="0" borderId="0"/>
    <xf numFmtId="0" fontId="52" fillId="0" borderId="0"/>
    <xf numFmtId="0" fontId="42" fillId="0" borderId="0"/>
    <xf numFmtId="0" fontId="44" fillId="0" borderId="0" applyFont="0" applyFill="0" applyBorder="0" applyAlignment="0" applyProtection="0"/>
    <xf numFmtId="0" fontId="42" fillId="0" borderId="0"/>
    <xf numFmtId="0" fontId="52" fillId="0" borderId="0"/>
    <xf numFmtId="0" fontId="180" fillId="0" borderId="0">
      <protection locked="0"/>
    </xf>
    <xf numFmtId="0" fontId="42" fillId="0" borderId="0"/>
    <xf numFmtId="0" fontId="70" fillId="0" borderId="0"/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2" fillId="0" borderId="0"/>
    <xf numFmtId="0" fontId="42" fillId="0" borderId="0"/>
    <xf numFmtId="0" fontId="42" fillId="0" borderId="0"/>
    <xf numFmtId="0" fontId="70" fillId="0" borderId="0" applyFont="0" applyFill="0" applyBorder="0" applyAlignment="0" applyProtection="0"/>
    <xf numFmtId="0" fontId="42" fillId="0" borderId="0"/>
    <xf numFmtId="0" fontId="52" fillId="0" borderId="0"/>
    <xf numFmtId="0" fontId="7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42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2" fillId="0" borderId="0"/>
    <xf numFmtId="0" fontId="70" fillId="0" borderId="0" applyFont="0" applyFill="0" applyBorder="0" applyAlignment="0" applyProtection="0"/>
    <xf numFmtId="0" fontId="52" fillId="0" borderId="0"/>
    <xf numFmtId="0" fontId="52" fillId="0" borderId="0"/>
    <xf numFmtId="0" fontId="42" fillId="0" borderId="0"/>
    <xf numFmtId="0" fontId="44" fillId="0" borderId="0" applyFont="0" applyFill="0" applyBorder="0" applyAlignment="0" applyProtection="0"/>
    <xf numFmtId="0" fontId="42" fillId="0" borderId="0"/>
    <xf numFmtId="0" fontId="70" fillId="0" borderId="0" applyFont="0" applyFill="0" applyBorder="0" applyAlignment="0" applyProtection="0"/>
    <xf numFmtId="0" fontId="5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4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180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 applyFont="0" applyFill="0" applyBorder="0" applyAlignment="0" applyProtection="0"/>
    <xf numFmtId="224" fontId="180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0" fontId="44" fillId="0" borderId="0"/>
    <xf numFmtId="0" fontId="44" fillId="0" borderId="0"/>
    <xf numFmtId="0" fontId="70" fillId="0" borderId="0"/>
    <xf numFmtId="0" fontId="52" fillId="0" borderId="0"/>
    <xf numFmtId="0" fontId="52" fillId="0" borderId="0"/>
    <xf numFmtId="0" fontId="44" fillId="0" borderId="0" applyFont="0" applyFill="0" applyBorder="0" applyAlignment="0" applyProtection="0"/>
    <xf numFmtId="0" fontId="42" fillId="0" borderId="0"/>
    <xf numFmtId="241" fontId="49" fillId="0" borderId="0" applyFont="0" applyFill="0" applyBorder="0" applyAlignment="0" applyProtection="0"/>
    <xf numFmtId="242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2" fillId="0" borderId="0"/>
    <xf numFmtId="0" fontId="42" fillId="0" borderId="0"/>
    <xf numFmtId="0" fontId="52" fillId="0" borderId="0"/>
    <xf numFmtId="0" fontId="42" fillId="0" borderId="0"/>
    <xf numFmtId="0" fontId="52" fillId="0" borderId="0"/>
    <xf numFmtId="0" fontId="52" fillId="0" borderId="0"/>
    <xf numFmtId="0" fontId="42" fillId="0" borderId="0"/>
    <xf numFmtId="0" fontId="204" fillId="0" borderId="0" applyProtection="0"/>
    <xf numFmtId="0" fontId="52" fillId="0" borderId="0"/>
    <xf numFmtId="0" fontId="44" fillId="0" borderId="0" applyFont="0" applyFill="0" applyBorder="0" applyAlignment="0" applyProtection="0"/>
    <xf numFmtId="0" fontId="52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0" fillId="0" borderId="0" applyFont="0" applyFill="0" applyBorder="0" applyAlignment="0" applyProtection="0"/>
    <xf numFmtId="0" fontId="4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0" fillId="0" borderId="0"/>
    <xf numFmtId="0" fontId="70" fillId="0" borderId="0"/>
    <xf numFmtId="0" fontId="70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2" fillId="0" borderId="0"/>
    <xf numFmtId="0" fontId="42" fillId="0" borderId="0"/>
    <xf numFmtId="0" fontId="70" fillId="0" borderId="0"/>
    <xf numFmtId="0" fontId="49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0" fontId="49" fillId="0" borderId="0"/>
    <xf numFmtId="0" fontId="42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38" fontId="5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0" fillId="0" borderId="0">
      <protection locked="0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52" fillId="0" borderId="0"/>
    <xf numFmtId="0" fontId="52" fillId="0" borderId="0"/>
    <xf numFmtId="0" fontId="42" fillId="0" borderId="0"/>
    <xf numFmtId="0" fontId="70" fillId="0" borderId="0"/>
    <xf numFmtId="0" fontId="42" fillId="0" borderId="0"/>
    <xf numFmtId="0" fontId="70" fillId="0" borderId="0"/>
    <xf numFmtId="0" fontId="52" fillId="0" borderId="0"/>
    <xf numFmtId="0" fontId="52" fillId="0" borderId="0"/>
    <xf numFmtId="0" fontId="70" fillId="0" borderId="0"/>
    <xf numFmtId="0" fontId="42" fillId="0" borderId="0"/>
    <xf numFmtId="0" fontId="52" fillId="0" borderId="0"/>
    <xf numFmtId="0" fontId="42" fillId="0" borderId="0"/>
    <xf numFmtId="0" fontId="52" fillId="0" borderId="0"/>
    <xf numFmtId="0" fontId="42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52" fillId="0" borderId="0"/>
    <xf numFmtId="0" fontId="44" fillId="0" borderId="0" applyFont="0" applyFill="0" applyBorder="0" applyAlignment="0" applyProtection="0"/>
    <xf numFmtId="0" fontId="52" fillId="0" borderId="0"/>
    <xf numFmtId="0" fontId="44" fillId="0" borderId="0" applyFont="0" applyFill="0" applyBorder="0" applyAlignment="0" applyProtection="0"/>
    <xf numFmtId="0" fontId="5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224" fontId="180" fillId="0" borderId="0">
      <protection locked="0"/>
    </xf>
    <xf numFmtId="0" fontId="49" fillId="0" borderId="0"/>
    <xf numFmtId="0" fontId="49" fillId="0" borderId="0"/>
    <xf numFmtId="0" fontId="49" fillId="0" borderId="0"/>
    <xf numFmtId="0" fontId="44" fillId="0" borderId="0" applyFont="0" applyFill="0" applyBorder="0" applyAlignment="0" applyProtection="0"/>
    <xf numFmtId="0" fontId="52" fillId="0" borderId="0"/>
    <xf numFmtId="0" fontId="70" fillId="0" borderId="0"/>
    <xf numFmtId="0" fontId="52" fillId="0" borderId="0"/>
    <xf numFmtId="0" fontId="70" fillId="0" borderId="0"/>
    <xf numFmtId="0" fontId="42" fillId="0" borderId="0"/>
    <xf numFmtId="0" fontId="52" fillId="0" borderId="0"/>
    <xf numFmtId="0" fontId="49" fillId="0" borderId="0"/>
    <xf numFmtId="0" fontId="42" fillId="0" borderId="0"/>
    <xf numFmtId="0" fontId="42" fillId="0" borderId="0"/>
    <xf numFmtId="0" fontId="52" fillId="0" borderId="0"/>
    <xf numFmtId="0" fontId="52" fillId="0" borderId="0"/>
    <xf numFmtId="0" fontId="180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/>
    <xf numFmtId="0" fontId="49" fillId="0" borderId="0"/>
    <xf numFmtId="0" fontId="49" fillId="0" borderId="0"/>
    <xf numFmtId="224" fontId="180" fillId="0" borderId="0">
      <protection locked="0"/>
    </xf>
    <xf numFmtId="0" fontId="52" fillId="0" borderId="0"/>
    <xf numFmtId="0" fontId="42" fillId="0" borderId="0"/>
    <xf numFmtId="0" fontId="42" fillId="0" borderId="0"/>
    <xf numFmtId="0" fontId="70" fillId="0" borderId="0"/>
    <xf numFmtId="0" fontId="52" fillId="0" borderId="0"/>
    <xf numFmtId="0" fontId="70" fillId="0" borderId="0" applyFont="0" applyFill="0" applyBorder="0" applyAlignment="0" applyProtection="0"/>
    <xf numFmtId="0" fontId="42" fillId="0" borderId="0"/>
    <xf numFmtId="0" fontId="70" fillId="0" borderId="0"/>
    <xf numFmtId="0" fontId="52" fillId="0" borderId="0"/>
    <xf numFmtId="0" fontId="42" fillId="0" borderId="0"/>
    <xf numFmtId="0" fontId="70" fillId="0" borderId="0" applyFont="0" applyFill="0" applyBorder="0" applyAlignment="0" applyProtection="0"/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4" fontId="180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80" fillId="0" borderId="0">
      <protection locked="0"/>
    </xf>
    <xf numFmtId="0" fontId="42" fillId="0" borderId="0"/>
    <xf numFmtId="0" fontId="42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52" fillId="0" borderId="0"/>
    <xf numFmtId="224" fontId="180" fillId="0" borderId="0">
      <protection locked="0"/>
    </xf>
    <xf numFmtId="0" fontId="42" fillId="0" borderId="0"/>
    <xf numFmtId="0" fontId="42" fillId="0" borderId="0"/>
    <xf numFmtId="0" fontId="70" fillId="0" borderId="0" applyFont="0" applyFill="0" applyBorder="0" applyAlignment="0" applyProtection="0"/>
    <xf numFmtId="0" fontId="42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52" fillId="0" borderId="0"/>
    <xf numFmtId="0" fontId="42" fillId="0" borderId="0"/>
    <xf numFmtId="0" fontId="52" fillId="0" borderId="0"/>
    <xf numFmtId="0" fontId="52" fillId="0" borderId="0"/>
    <xf numFmtId="0" fontId="42" fillId="0" borderId="0"/>
    <xf numFmtId="0" fontId="44" fillId="0" borderId="0" applyFont="0" applyFill="0" applyBorder="0" applyAlignment="0" applyProtection="0"/>
    <xf numFmtId="0" fontId="52" fillId="0" borderId="0"/>
    <xf numFmtId="0" fontId="52" fillId="0" borderId="0"/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0" fontId="70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0" fontId="70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180" fillId="0" borderId="0">
      <protection locked="0"/>
    </xf>
    <xf numFmtId="224" fontId="180" fillId="0" borderId="0">
      <protection locked="0"/>
    </xf>
    <xf numFmtId="0" fontId="70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0" fontId="52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42" fillId="0" borderId="0"/>
    <xf numFmtId="0" fontId="70" fillId="0" borderId="0" applyFont="0" applyFill="0" applyBorder="0" applyAlignment="0" applyProtection="0"/>
    <xf numFmtId="0" fontId="42" fillId="0" borderId="0"/>
    <xf numFmtId="0" fontId="52" fillId="0" borderId="0"/>
    <xf numFmtId="0" fontId="44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4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44" fillId="0" borderId="0" applyFont="0" applyFill="0" applyBorder="0" applyAlignment="0" applyProtection="0"/>
    <xf numFmtId="0" fontId="7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50" fillId="0" borderId="0"/>
    <xf numFmtId="0" fontId="42" fillId="0" borderId="0"/>
    <xf numFmtId="0" fontId="70" fillId="0" borderId="0" applyFont="0" applyFill="0" applyBorder="0" applyAlignment="0" applyProtection="0"/>
    <xf numFmtId="0" fontId="70" fillId="0" borderId="0"/>
    <xf numFmtId="0" fontId="44" fillId="0" borderId="0" applyFont="0" applyFill="0" applyBorder="0" applyAlignment="0" applyProtection="0"/>
    <xf numFmtId="0" fontId="42" fillId="0" borderId="0"/>
    <xf numFmtId="0" fontId="52" fillId="0" borderId="0"/>
    <xf numFmtId="0" fontId="52" fillId="0" borderId="0"/>
    <xf numFmtId="0" fontId="70" fillId="0" borderId="0" applyFont="0" applyFill="0" applyBorder="0" applyAlignment="0" applyProtection="0"/>
    <xf numFmtId="0" fontId="52" fillId="0" borderId="0"/>
    <xf numFmtId="0" fontId="52" fillId="0" borderId="0"/>
    <xf numFmtId="0" fontId="50" fillId="0" borderId="0"/>
    <xf numFmtId="0" fontId="70" fillId="0" borderId="0"/>
    <xf numFmtId="0" fontId="70" fillId="0" borderId="0"/>
    <xf numFmtId="0" fontId="42" fillId="0" borderId="0"/>
    <xf numFmtId="0" fontId="7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4" fillId="0" borderId="0"/>
    <xf numFmtId="0" fontId="42" fillId="0" borderId="0"/>
    <xf numFmtId="0" fontId="203" fillId="0" borderId="0"/>
    <xf numFmtId="0" fontId="180" fillId="0" borderId="0">
      <protection locked="0"/>
    </xf>
    <xf numFmtId="0" fontId="52" fillId="0" borderId="0"/>
    <xf numFmtId="0" fontId="44" fillId="0" borderId="0"/>
    <xf numFmtId="0" fontId="42" fillId="0" borderId="0"/>
    <xf numFmtId="0" fontId="70" fillId="0" borderId="0"/>
    <xf numFmtId="0" fontId="70" fillId="0" borderId="0" applyFont="0" applyFill="0" applyBorder="0" applyAlignment="0" applyProtection="0"/>
    <xf numFmtId="0" fontId="49" fillId="0" borderId="0"/>
    <xf numFmtId="0" fontId="70" fillId="0" borderId="0"/>
    <xf numFmtId="0" fontId="49" fillId="0" borderId="0"/>
    <xf numFmtId="0" fontId="44" fillId="0" borderId="0" applyFont="0" applyFill="0" applyBorder="0" applyAlignment="0" applyProtection="0"/>
    <xf numFmtId="0" fontId="70" fillId="0" borderId="0"/>
    <xf numFmtId="0" fontId="70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203" fillId="0" borderId="0"/>
    <xf numFmtId="0" fontId="70" fillId="0" borderId="0"/>
    <xf numFmtId="0" fontId="70" fillId="0" borderId="0"/>
    <xf numFmtId="0" fontId="70" fillId="0" borderId="0" applyFont="0" applyFill="0" applyBorder="0" applyAlignment="0" applyProtection="0"/>
    <xf numFmtId="0" fontId="70" fillId="0" borderId="0"/>
    <xf numFmtId="0" fontId="44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2" fillId="0" borderId="0"/>
    <xf numFmtId="0" fontId="42" fillId="0" borderId="0"/>
    <xf numFmtId="0" fontId="42" fillId="0" borderId="0"/>
    <xf numFmtId="0" fontId="52" fillId="0" borderId="0"/>
    <xf numFmtId="0" fontId="42" fillId="0" borderId="0"/>
    <xf numFmtId="0" fontId="42" fillId="0" borderId="0"/>
    <xf numFmtId="0" fontId="42" fillId="0" borderId="0"/>
    <xf numFmtId="0" fontId="52" fillId="0" borderId="0"/>
    <xf numFmtId="0" fontId="42" fillId="0" borderId="0"/>
    <xf numFmtId="0" fontId="52" fillId="0" borderId="0"/>
    <xf numFmtId="0" fontId="44" fillId="0" borderId="0"/>
    <xf numFmtId="0" fontId="44" fillId="0" borderId="0"/>
    <xf numFmtId="0" fontId="44" fillId="0" borderId="0"/>
    <xf numFmtId="40" fontId="52" fillId="0" borderId="0" applyFont="0" applyFill="0" applyBorder="0" applyAlignment="0" applyProtection="0"/>
    <xf numFmtId="224" fontId="180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180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205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05" fillId="0" borderId="0" applyFont="0" applyFill="0" applyBorder="0" applyAlignment="0" applyProtection="0"/>
    <xf numFmtId="0" fontId="42" fillId="0" borderId="0" applyFont="0" applyFill="0" applyBorder="0" applyAlignment="0" applyProtection="0"/>
    <xf numFmtId="243" fontId="42" fillId="0" borderId="0" applyFont="0" applyFill="0" applyBorder="0" applyAlignment="0" applyProtection="0">
      <alignment vertical="center"/>
    </xf>
    <xf numFmtId="200" fontId="202" fillId="0" borderId="0">
      <alignment vertical="center"/>
    </xf>
    <xf numFmtId="188" fontId="202" fillId="0" borderId="0" applyFont="0" applyFill="0" applyBorder="0" applyAlignment="0" applyProtection="0">
      <alignment vertical="center"/>
    </xf>
    <xf numFmtId="0" fontId="182" fillId="0" borderId="0">
      <alignment vertical="center"/>
    </xf>
    <xf numFmtId="0" fontId="182" fillId="0" borderId="0">
      <alignment vertical="center"/>
    </xf>
    <xf numFmtId="0" fontId="206" fillId="0" borderId="0"/>
    <xf numFmtId="224" fontId="180" fillId="0" borderId="0">
      <protection locked="0"/>
    </xf>
    <xf numFmtId="224" fontId="180" fillId="0" borderId="0">
      <protection locked="0"/>
    </xf>
    <xf numFmtId="0" fontId="206" fillId="0" borderId="0"/>
    <xf numFmtId="224" fontId="46" fillId="0" borderId="0">
      <protection locked="0"/>
    </xf>
    <xf numFmtId="244" fontId="76" fillId="0" borderId="0">
      <protection locked="0"/>
    </xf>
    <xf numFmtId="220" fontId="207" fillId="0" borderId="0">
      <protection locked="0"/>
    </xf>
    <xf numFmtId="244" fontId="76" fillId="0" borderId="0">
      <protection locked="0"/>
    </xf>
    <xf numFmtId="220" fontId="207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206" fillId="0" borderId="0">
      <alignment vertical="center"/>
    </xf>
    <xf numFmtId="0" fontId="44" fillId="0" borderId="0" applyFont="0" applyFill="0" applyBorder="0" applyAlignment="0" applyProtection="0"/>
    <xf numFmtId="0" fontId="208" fillId="0" borderId="72"/>
    <xf numFmtId="196" fontId="44" fillId="0" borderId="0">
      <alignment vertical="center"/>
    </xf>
    <xf numFmtId="0" fontId="208" fillId="0" borderId="73"/>
    <xf numFmtId="0" fontId="49" fillId="0" borderId="0"/>
    <xf numFmtId="245" fontId="209" fillId="0" borderId="0">
      <alignment vertical="center"/>
    </xf>
    <xf numFmtId="3" fontId="210" fillId="0" borderId="74">
      <alignment horizontal="right" vertical="center"/>
    </xf>
    <xf numFmtId="0" fontId="208" fillId="0" borderId="75"/>
    <xf numFmtId="0" fontId="211" fillId="0" borderId="0" applyFont="0" applyFill="0" applyBorder="0" applyAlignment="0" applyProtection="0"/>
    <xf numFmtId="0" fontId="211" fillId="0" borderId="0" applyFont="0" applyFill="0" applyBorder="0" applyAlignment="0" applyProtection="0"/>
    <xf numFmtId="0" fontId="182" fillId="0" borderId="0"/>
    <xf numFmtId="0" fontId="182" fillId="0" borderId="0"/>
    <xf numFmtId="0" fontId="212" fillId="0" borderId="0"/>
    <xf numFmtId="0" fontId="212" fillId="0" borderId="0"/>
    <xf numFmtId="0" fontId="213" fillId="0" borderId="0"/>
    <xf numFmtId="246" fontId="49" fillId="0" borderId="63" applyBorder="0">
      <alignment vertical="center" wrapText="1"/>
    </xf>
    <xf numFmtId="0" fontId="208" fillId="0" borderId="76"/>
    <xf numFmtId="0" fontId="49" fillId="0" borderId="0"/>
    <xf numFmtId="0" fontId="214" fillId="0" borderId="19">
      <alignment horizontal="centerContinuous"/>
    </xf>
    <xf numFmtId="242" fontId="215" fillId="0" borderId="0" applyFont="0" applyFill="0" applyBorder="0" applyAlignment="0" applyProtection="0"/>
    <xf numFmtId="224" fontId="46" fillId="0" borderId="0">
      <protection locked="0"/>
    </xf>
    <xf numFmtId="224" fontId="216" fillId="0" borderId="0">
      <protection locked="0"/>
    </xf>
    <xf numFmtId="9" fontId="217" fillId="2" borderId="0" applyFill="0" applyBorder="0" applyProtection="0">
      <alignment horizontal="right"/>
    </xf>
    <xf numFmtId="10" fontId="217" fillId="0" borderId="0" applyFill="0" applyBorder="0" applyProtection="0">
      <alignment horizontal="right"/>
    </xf>
    <xf numFmtId="9" fontId="207" fillId="0" borderId="0" applyFont="0" applyFill="0" applyBorder="0" applyAlignment="0" applyProtection="0"/>
    <xf numFmtId="2" fontId="210" fillId="0" borderId="74">
      <alignment horizontal="right" vertical="center"/>
    </xf>
    <xf numFmtId="0" fontId="44" fillId="0" borderId="77">
      <alignment horizontal="center"/>
    </xf>
    <xf numFmtId="0" fontId="218" fillId="65" borderId="0" applyNumberFormat="0" applyBorder="0" applyAlignment="0" applyProtection="0">
      <alignment vertical="center"/>
    </xf>
    <xf numFmtId="0" fontId="218" fillId="52" borderId="0" applyNumberFormat="0" applyBorder="0" applyAlignment="0" applyProtection="0">
      <alignment vertical="center"/>
    </xf>
    <xf numFmtId="0" fontId="218" fillId="56" borderId="0" applyNumberFormat="0" applyBorder="0" applyAlignment="0" applyProtection="0">
      <alignment vertical="center"/>
    </xf>
    <xf numFmtId="0" fontId="218" fillId="66" borderId="0" applyNumberFormat="0" applyBorder="0" applyAlignment="0" applyProtection="0">
      <alignment vertical="center"/>
    </xf>
    <xf numFmtId="0" fontId="218" fillId="67" borderId="0" applyNumberFormat="0" applyBorder="0" applyAlignment="0" applyProtection="0">
      <alignment vertical="center"/>
    </xf>
    <xf numFmtId="0" fontId="218" fillId="55" borderId="0" applyNumberFormat="0" applyBorder="0" applyAlignment="0" applyProtection="0">
      <alignment vertical="center"/>
    </xf>
    <xf numFmtId="0" fontId="214" fillId="2" borderId="13">
      <alignment horizontal="centerContinuous"/>
    </xf>
    <xf numFmtId="0" fontId="214" fillId="68" borderId="19">
      <alignment horizontal="center"/>
    </xf>
    <xf numFmtId="0" fontId="46" fillId="0" borderId="0">
      <protection locked="0"/>
    </xf>
    <xf numFmtId="0" fontId="46" fillId="0" borderId="0">
      <protection locked="0"/>
    </xf>
    <xf numFmtId="0" fontId="219" fillId="0" borderId="78">
      <alignment horizontal="left" vertical="center"/>
    </xf>
    <xf numFmtId="247" fontId="70" fillId="0" borderId="0">
      <alignment vertical="center"/>
    </xf>
    <xf numFmtId="0" fontId="218" fillId="69" borderId="0" applyNumberFormat="0" applyBorder="0" applyAlignment="0" applyProtection="0">
      <alignment vertical="center"/>
    </xf>
    <xf numFmtId="0" fontId="218" fillId="42" borderId="0" applyNumberFormat="0" applyBorder="0" applyAlignment="0" applyProtection="0">
      <alignment vertical="center"/>
    </xf>
    <xf numFmtId="0" fontId="218" fillId="43" borderId="0" applyNumberFormat="0" applyBorder="0" applyAlignment="0" applyProtection="0">
      <alignment vertical="center"/>
    </xf>
    <xf numFmtId="0" fontId="218" fillId="66" borderId="0" applyNumberFormat="0" applyBorder="0" applyAlignment="0" applyProtection="0">
      <alignment vertical="center"/>
    </xf>
    <xf numFmtId="0" fontId="218" fillId="69" borderId="0" applyNumberFormat="0" applyBorder="0" applyAlignment="0" applyProtection="0">
      <alignment vertical="center"/>
    </xf>
    <xf numFmtId="0" fontId="218" fillId="70" borderId="0" applyNumberFormat="0" applyBorder="0" applyAlignment="0" applyProtection="0">
      <alignment vertical="center"/>
    </xf>
    <xf numFmtId="0" fontId="214" fillId="0" borderId="19">
      <alignment horizontal="centerContinuous"/>
    </xf>
    <xf numFmtId="9" fontId="44" fillId="0" borderId="0">
      <protection locked="0"/>
    </xf>
    <xf numFmtId="0" fontId="118" fillId="41" borderId="0" applyNumberFormat="0" applyBorder="0" applyAlignment="0" applyProtection="0">
      <alignment vertical="center"/>
    </xf>
    <xf numFmtId="0" fontId="118" fillId="42" borderId="0" applyNumberFormat="0" applyBorder="0" applyAlignment="0" applyProtection="0">
      <alignment vertical="center"/>
    </xf>
    <xf numFmtId="0" fontId="118" fillId="43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46" borderId="0" applyNumberFormat="0" applyBorder="0" applyAlignment="0" applyProtection="0">
      <alignment vertical="center"/>
    </xf>
    <xf numFmtId="0" fontId="220" fillId="0" borderId="0" applyNumberFormat="0" applyFont="0" applyBorder="0" applyAlignment="0"/>
    <xf numFmtId="49" fontId="66" fillId="0" borderId="66">
      <alignment horizontal="center" vertical="center"/>
    </xf>
    <xf numFmtId="235" fontId="49" fillId="0" borderId="66">
      <alignment vertical="center"/>
    </xf>
    <xf numFmtId="248" fontId="49" fillId="0" borderId="66">
      <alignment vertical="center"/>
    </xf>
    <xf numFmtId="249" fontId="49" fillId="0" borderId="66">
      <alignment vertical="center"/>
    </xf>
    <xf numFmtId="4" fontId="221" fillId="0" borderId="0" applyFill="0" applyBorder="0" applyProtection="0">
      <alignment vertical="center"/>
    </xf>
    <xf numFmtId="0" fontId="202" fillId="0" borderId="0" applyBorder="0">
      <alignment horizontal="right" vertical="center"/>
    </xf>
    <xf numFmtId="0" fontId="202" fillId="0" borderId="0" applyBorder="0">
      <alignment horizontal="right" vertical="center"/>
    </xf>
    <xf numFmtId="0" fontId="44" fillId="0" borderId="0">
      <protection locked="0"/>
    </xf>
    <xf numFmtId="0" fontId="222" fillId="0" borderId="0"/>
    <xf numFmtId="250" fontId="44" fillId="0" borderId="0" applyFont="0" applyFill="0" applyBorder="0" applyAlignment="0"/>
    <xf numFmtId="37" fontId="82" fillId="0" borderId="79">
      <alignment horizontal="center" vertical="center"/>
    </xf>
    <xf numFmtId="38" fontId="222" fillId="0" borderId="2" applyNumberFormat="0" applyFont="0" applyFill="0" applyAlignment="0" applyProtection="0"/>
    <xf numFmtId="38" fontId="222" fillId="0" borderId="12" applyNumberFormat="0" applyFont="0" applyFill="0" applyAlignment="0" applyProtection="0"/>
    <xf numFmtId="37" fontId="82" fillId="0" borderId="74" applyAlignment="0"/>
    <xf numFmtId="201" fontId="49" fillId="0" borderId="0" applyNumberFormat="0" applyFill="0" applyBorder="0" applyAlignment="0">
      <alignment horizontal="left"/>
    </xf>
    <xf numFmtId="0" fontId="223" fillId="0" borderId="0" applyNumberFormat="0" applyFill="0" applyBorder="0" applyAlignment="0" applyProtection="0">
      <alignment vertical="top"/>
      <protection locked="0"/>
    </xf>
    <xf numFmtId="0" fontId="49" fillId="0" borderId="0">
      <protection locked="0"/>
    </xf>
    <xf numFmtId="0" fontId="42" fillId="0" borderId="0"/>
    <xf numFmtId="0" fontId="224" fillId="0" borderId="80">
      <alignment vertical="center"/>
    </xf>
    <xf numFmtId="3" fontId="52" fillId="0" borderId="81">
      <alignment horizontal="center"/>
    </xf>
    <xf numFmtId="3" fontId="65" fillId="0" borderId="23" applyNumberFormat="0" applyFill="0" applyBorder="0" applyProtection="0">
      <alignment horizontal="center" vertical="center"/>
    </xf>
    <xf numFmtId="0" fontId="44" fillId="0" borderId="0" applyFont="0" applyFill="0" applyBorder="0" applyAlignment="0" applyProtection="0"/>
    <xf numFmtId="0" fontId="62" fillId="0" borderId="0" applyFont="0"/>
    <xf numFmtId="0" fontId="42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25" fillId="0" borderId="0" applyFont="0" applyFill="0" applyBorder="0" applyAlignment="0" applyProtection="0"/>
    <xf numFmtId="0" fontId="225" fillId="0" borderId="0" applyFont="0" applyFill="0" applyBorder="0" applyAlignment="0" applyProtection="0"/>
    <xf numFmtId="0" fontId="49" fillId="0" borderId="12"/>
    <xf numFmtId="242" fontId="70" fillId="0" borderId="82">
      <alignment vertical="center"/>
    </xf>
    <xf numFmtId="251" fontId="49" fillId="0" borderId="0">
      <alignment vertical="center"/>
    </xf>
    <xf numFmtId="251" fontId="49" fillId="0" borderId="0">
      <alignment vertical="center"/>
    </xf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39" fontId="185" fillId="0" borderId="66" applyFont="0" applyFill="0" applyBorder="0">
      <alignment horizontal="right" vertical="center"/>
    </xf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7" fillId="0" borderId="0"/>
    <xf numFmtId="41" fontId="202" fillId="0" borderId="66" applyNumberFormat="0" applyFont="0" applyFill="0" applyBorder="0" applyProtection="0">
      <alignment horizontal="distributed" vertical="center"/>
    </xf>
    <xf numFmtId="224" fontId="21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4" fontId="216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0" fontId="216" fillId="0" borderId="0">
      <protection locked="0"/>
    </xf>
    <xf numFmtId="224" fontId="216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53" fontId="44" fillId="0" borderId="0">
      <alignment vertical="center"/>
    </xf>
    <xf numFmtId="254" fontId="202" fillId="0" borderId="0" applyFont="0" applyFill="0" applyBorder="0" applyProtection="0">
      <alignment horizontal="center" vertical="center"/>
    </xf>
    <xf numFmtId="255" fontId="202" fillId="0" borderId="0" applyFont="0" applyFill="0" applyBorder="0" applyProtection="0">
      <alignment horizontal="center" vertical="center"/>
    </xf>
    <xf numFmtId="9" fontId="41" fillId="2" borderId="0" applyFill="0" applyBorder="0" applyProtection="0">
      <alignment horizontal="right"/>
    </xf>
    <xf numFmtId="9" fontId="228" fillId="0" borderId="0" applyFont="0" applyFill="0" applyBorder="0" applyAlignment="0" applyProtection="0"/>
    <xf numFmtId="10" fontId="41" fillId="0" borderId="0" applyFill="0" applyBorder="0" applyProtection="0">
      <alignment horizontal="right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256" fontId="202" fillId="0" borderId="0" applyFont="0" applyFill="0" applyBorder="0" applyAlignment="0" applyProtection="0"/>
    <xf numFmtId="257" fontId="202" fillId="0" borderId="0" applyFont="0" applyFill="0" applyBorder="0" applyAlignment="0" applyProtection="0"/>
    <xf numFmtId="176" fontId="67" fillId="0" borderId="0" applyBorder="0">
      <alignment horizontal="right" vertical="center"/>
    </xf>
    <xf numFmtId="224" fontId="186" fillId="63" borderId="71">
      <protection locked="0"/>
    </xf>
    <xf numFmtId="0" fontId="229" fillId="71" borderId="62"/>
    <xf numFmtId="184" fontId="49" fillId="0" borderId="23" applyFont="0" applyFill="0" applyAlignment="0" applyProtection="0">
      <alignment horizontal="center" vertical="center"/>
    </xf>
    <xf numFmtId="0" fontId="182" fillId="0" borderId="0" applyFont="0" applyFill="0" applyBorder="0" applyAlignment="0" applyProtection="0"/>
    <xf numFmtId="0" fontId="44" fillId="0" borderId="0"/>
    <xf numFmtId="0" fontId="230" fillId="0" borderId="0" applyFont="0" applyFill="0" applyBorder="0" applyAlignment="0" applyProtection="0"/>
    <xf numFmtId="0" fontId="230" fillId="0" borderId="0" applyFont="0" applyFill="0" applyBorder="0" applyAlignment="0" applyProtection="0"/>
    <xf numFmtId="0" fontId="78" fillId="0" borderId="0"/>
    <xf numFmtId="0" fontId="18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9" fillId="0" borderId="0">
      <alignment vertical="center"/>
    </xf>
    <xf numFmtId="0" fontId="67" fillId="0" borderId="0" applyNumberFormat="0" applyFont="0" applyFill="0" applyBorder="0" applyProtection="0">
      <alignment horizontal="centerContinuous" vertical="center"/>
    </xf>
    <xf numFmtId="0" fontId="67" fillId="0" borderId="0" applyNumberFormat="0" applyFont="0" applyFill="0" applyBorder="0" applyProtection="0">
      <alignment horizontal="centerContinuous" vertical="center"/>
    </xf>
    <xf numFmtId="258" fontId="67" fillId="0" borderId="0" applyNumberFormat="0" applyFont="0" applyFill="0" applyBorder="0" applyProtection="0">
      <alignment horizontal="centerContinuous"/>
    </xf>
    <xf numFmtId="0" fontId="67" fillId="0" borderId="0" applyNumberFormat="0" applyFont="0" applyFill="0" applyBorder="0" applyProtection="0">
      <alignment horizontal="centerContinuous" vertical="center"/>
    </xf>
    <xf numFmtId="258" fontId="67" fillId="0" borderId="0" applyNumberFormat="0" applyFont="0" applyFill="0" applyBorder="0" applyProtection="0">
      <alignment horizontal="centerContinuous" vertical="center"/>
    </xf>
    <xf numFmtId="176" fontId="231" fillId="0" borderId="83">
      <alignment vertical="center"/>
    </xf>
    <xf numFmtId="258" fontId="232" fillId="0" borderId="75" applyFont="0" applyFill="0" applyBorder="0" applyAlignment="0" applyProtection="0">
      <alignment vertical="center"/>
    </xf>
    <xf numFmtId="259" fontId="232" fillId="0" borderId="75" applyFont="0" applyFill="0" applyBorder="0" applyAlignment="0" applyProtection="0">
      <alignment vertical="center"/>
    </xf>
    <xf numFmtId="0" fontId="233" fillId="0" borderId="0">
      <alignment vertical="center"/>
    </xf>
    <xf numFmtId="0" fontId="69" fillId="0" borderId="0"/>
    <xf numFmtId="0" fontId="234" fillId="0" borderId="66" applyFont="0" applyFill="0" applyBorder="0" applyAlignment="0" applyProtection="0">
      <alignment horizontal="centerContinuous" vertical="center"/>
    </xf>
    <xf numFmtId="0" fontId="48" fillId="0" borderId="0">
      <alignment vertical="center"/>
    </xf>
    <xf numFmtId="260" fontId="67" fillId="0" borderId="0" applyFont="0" applyFill="0" applyBorder="0" applyAlignment="0" applyProtection="0">
      <alignment horizontal="centerContinuous" vertical="center"/>
    </xf>
    <xf numFmtId="261" fontId="67" fillId="0" borderId="0" applyFont="0" applyFill="0" applyBorder="0" applyAlignment="0" applyProtection="0">
      <alignment vertical="center"/>
    </xf>
    <xf numFmtId="262" fontId="70" fillId="0" borderId="0" applyFont="0" applyFill="0" applyBorder="0" applyAlignment="0" applyProtection="0">
      <alignment vertical="center"/>
    </xf>
    <xf numFmtId="262" fontId="67" fillId="0" borderId="83" applyFont="0" applyFill="0" applyBorder="0" applyProtection="0">
      <alignment horizontal="right" vertical="center"/>
      <protection locked="0"/>
    </xf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242" fontId="44" fillId="0" borderId="0" applyFont="0" applyFill="0" applyBorder="0" applyAlignment="0" applyProtection="0"/>
    <xf numFmtId="41" fontId="83" fillId="0" borderId="0" applyFont="0" applyFill="0" applyBorder="0" applyAlignment="0" applyProtection="0">
      <alignment vertical="center"/>
    </xf>
    <xf numFmtId="41" fontId="17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/>
    <xf numFmtId="41" fontId="218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4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241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35" fillId="0" borderId="62" applyFill="0" applyBorder="0">
      <alignment horizontal="left" vertical="center"/>
    </xf>
    <xf numFmtId="263" fontId="70" fillId="0" borderId="0">
      <alignment horizontal="left" vertical="center"/>
    </xf>
    <xf numFmtId="264" fontId="70" fillId="0" borderId="0">
      <alignment horizontal="left" vertical="center"/>
    </xf>
    <xf numFmtId="265" fontId="70" fillId="0" borderId="0">
      <alignment horizontal="left" vertical="center"/>
    </xf>
    <xf numFmtId="266" fontId="70" fillId="0" borderId="0">
      <alignment horizontal="left" vertical="center"/>
    </xf>
    <xf numFmtId="0" fontId="236" fillId="0" borderId="0" applyNumberFormat="0" applyFill="0" applyBorder="0" applyAlignment="0" applyProtection="0">
      <alignment vertical="top"/>
      <protection locked="0"/>
    </xf>
    <xf numFmtId="0" fontId="237" fillId="0" borderId="0" applyNumberFormat="0" applyFill="0" applyBorder="0" applyAlignment="0" applyProtection="0">
      <alignment vertical="top"/>
      <protection locked="0"/>
    </xf>
    <xf numFmtId="0" fontId="238" fillId="0" borderId="66">
      <alignment vertical="center"/>
    </xf>
    <xf numFmtId="0" fontId="239" fillId="0" borderId="0" applyFont="0" applyFill="0" applyBorder="0" applyAlignment="0" applyProtection="0"/>
    <xf numFmtId="0" fontId="200" fillId="0" borderId="0" applyFont="0" applyFill="0" applyBorder="0" applyAlignment="0" applyProtection="0"/>
    <xf numFmtId="0" fontId="66" fillId="0" borderId="0"/>
    <xf numFmtId="0" fontId="66" fillId="0" borderId="12">
      <alignment vertical="center"/>
    </xf>
    <xf numFmtId="267" fontId="49" fillId="0" borderId="66" applyBorder="0">
      <alignment vertical="center"/>
    </xf>
    <xf numFmtId="268" fontId="49" fillId="0" borderId="66" applyBorder="0">
      <alignment horizontal="left" vertical="center"/>
    </xf>
    <xf numFmtId="269" fontId="185" fillId="72" borderId="66">
      <alignment horizontal="right" vertical="center"/>
    </xf>
    <xf numFmtId="270" fontId="240" fillId="0" borderId="0" applyFill="0" applyBorder="0">
      <alignment horizontal="centerContinuous"/>
    </xf>
    <xf numFmtId="271" fontId="240" fillId="0" borderId="0" applyFill="0" applyBorder="0">
      <alignment horizontal="centerContinuous"/>
    </xf>
    <xf numFmtId="176" fontId="49" fillId="0" borderId="0" applyFont="0" applyFill="0" applyBorder="0" applyAlignment="0" applyProtection="0"/>
    <xf numFmtId="242" fontId="49" fillId="0" borderId="0" applyFont="0" applyFill="0" applyBorder="0" applyAlignment="0" applyProtection="0"/>
    <xf numFmtId="0" fontId="241" fillId="0" borderId="0">
      <alignment vertical="center"/>
    </xf>
    <xf numFmtId="0" fontId="242" fillId="0" borderId="0">
      <alignment horizontal="center" vertical="center"/>
    </xf>
    <xf numFmtId="0" fontId="67" fillId="0" borderId="0" applyNumberFormat="0" applyFont="0" applyFill="0" applyBorder="0" applyProtection="0">
      <alignment vertical="center"/>
    </xf>
    <xf numFmtId="0" fontId="243" fillId="0" borderId="0"/>
    <xf numFmtId="272" fontId="49" fillId="0" borderId="0" applyProtection="0">
      <alignment vertical="center"/>
    </xf>
    <xf numFmtId="0" fontId="222" fillId="0" borderId="0"/>
    <xf numFmtId="3" fontId="244" fillId="0" borderId="0" applyFont="0" applyFill="0" applyBorder="0" applyAlignment="0" applyProtection="0"/>
    <xf numFmtId="40" fontId="245" fillId="0" borderId="0" applyFont="0" applyFill="0" applyBorder="0" applyAlignment="0" applyProtection="0"/>
    <xf numFmtId="38" fontId="245" fillId="0" borderId="0" applyFont="0" applyFill="0" applyBorder="0" applyAlignment="0" applyProtection="0"/>
    <xf numFmtId="0" fontId="44" fillId="0" borderId="0"/>
    <xf numFmtId="273" fontId="70" fillId="0" borderId="15">
      <alignment vertical="center"/>
    </xf>
    <xf numFmtId="247" fontId="70" fillId="0" borderId="15">
      <alignment vertical="center"/>
    </xf>
    <xf numFmtId="274" fontId="70" fillId="0" borderId="15">
      <alignment vertical="center"/>
    </xf>
    <xf numFmtId="275" fontId="246" fillId="0" borderId="0" applyFill="0" applyBorder="0">
      <alignment horizontal="centerContinuous"/>
    </xf>
    <xf numFmtId="0" fontId="44" fillId="0" borderId="0">
      <alignment vertical="center"/>
    </xf>
    <xf numFmtId="0" fontId="247" fillId="0" borderId="0">
      <alignment horizontal="centerContinuous" vertical="center"/>
    </xf>
    <xf numFmtId="0" fontId="44" fillId="0" borderId="66">
      <alignment horizontal="distributed" vertical="center" justifyLastLine="1"/>
    </xf>
    <xf numFmtId="0" fontId="44" fillId="0" borderId="66">
      <alignment horizontal="distributed" vertical="center"/>
    </xf>
    <xf numFmtId="0" fontId="44" fillId="0" borderId="9">
      <alignment horizontal="distributed" vertical="top" justifyLastLine="1"/>
    </xf>
    <xf numFmtId="0" fontId="44" fillId="0" borderId="9">
      <alignment horizontal="distributed" vertical="top"/>
    </xf>
    <xf numFmtId="0" fontId="44" fillId="0" borderId="64">
      <alignment horizontal="distributed" justifyLastLine="1"/>
    </xf>
    <xf numFmtId="0" fontId="44" fillId="0" borderId="64">
      <alignment horizontal="distributed"/>
    </xf>
    <xf numFmtId="242" fontId="248" fillId="0" borderId="0">
      <alignment vertical="center"/>
    </xf>
    <xf numFmtId="276" fontId="248" fillId="0" borderId="0">
      <alignment vertical="center"/>
    </xf>
    <xf numFmtId="277" fontId="240" fillId="0" borderId="0" applyFill="0" applyBorder="0">
      <alignment horizontal="centerContinuous"/>
    </xf>
    <xf numFmtId="278" fontId="240" fillId="0" borderId="0" applyFill="0" applyBorder="0">
      <alignment horizontal="centerContinuous"/>
    </xf>
    <xf numFmtId="258" fontId="49" fillId="0" borderId="0">
      <alignment vertical="center"/>
    </xf>
    <xf numFmtId="0" fontId="249" fillId="0" borderId="0">
      <alignment vertical="center"/>
    </xf>
    <xf numFmtId="41" fontId="243" fillId="0" borderId="0" applyFont="0" applyFill="0" applyBorder="0" applyAlignment="0" applyProtection="0"/>
    <xf numFmtId="43" fontId="243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224" fontId="21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4" fontId="216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0" fontId="216" fillId="0" borderId="0">
      <protection locked="0"/>
    </xf>
    <xf numFmtId="224" fontId="216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3" fontId="52" fillId="0" borderId="0" applyFont="0" applyFill="0" applyBorder="0" applyAlignment="0" applyProtection="0"/>
    <xf numFmtId="224" fontId="216" fillId="0" borderId="0">
      <protection locked="0"/>
    </xf>
    <xf numFmtId="0" fontId="49" fillId="0" borderId="0">
      <protection locked="0"/>
    </xf>
    <xf numFmtId="279" fontId="42" fillId="0" borderId="0" applyFont="0" applyFill="0" applyBorder="0" applyProtection="0">
      <alignment vertical="center"/>
    </xf>
    <xf numFmtId="38" fontId="202" fillId="0" borderId="0" applyFont="0" applyFill="0" applyBorder="0" applyProtection="0">
      <alignment vertical="center"/>
    </xf>
    <xf numFmtId="41" fontId="49" fillId="0" borderId="0" applyFont="0" applyFill="0" applyBorder="0" applyAlignment="0" applyProtection="0"/>
    <xf numFmtId="280" fontId="42" fillId="0" borderId="66"/>
    <xf numFmtId="281" fontId="233" fillId="2" borderId="0" applyFill="0" applyBorder="0" applyProtection="0">
      <alignment horizontal="right"/>
    </xf>
    <xf numFmtId="0" fontId="44" fillId="0" borderId="82"/>
    <xf numFmtId="9" fontId="67" fillId="0" borderId="0"/>
    <xf numFmtId="38" fontId="202" fillId="0" borderId="0" applyFont="0" applyFill="0" applyBorder="0" applyAlignment="0" applyProtection="0">
      <alignment vertical="center"/>
    </xf>
    <xf numFmtId="282" fontId="202" fillId="0" borderId="0" applyFont="0" applyFill="0" applyBorder="0" applyAlignment="0" applyProtection="0">
      <alignment vertical="center"/>
    </xf>
    <xf numFmtId="283" fontId="202" fillId="0" borderId="0" applyFont="0" applyFill="0" applyBorder="0" applyAlignment="0" applyProtection="0">
      <alignment vertical="center"/>
    </xf>
    <xf numFmtId="284" fontId="64" fillId="0" borderId="66">
      <alignment vertical="center"/>
    </xf>
    <xf numFmtId="242" fontId="82" fillId="0" borderId="67" applyFont="0" applyFill="0" applyBorder="0" applyAlignment="0" applyProtection="0">
      <alignment vertical="center"/>
    </xf>
    <xf numFmtId="276" fontId="82" fillId="0" borderId="67" applyFont="0" applyFill="0" applyBorder="0" applyAlignment="0" applyProtection="0">
      <alignment vertical="center"/>
    </xf>
    <xf numFmtId="285" fontId="44" fillId="0" borderId="0" applyFont="0" applyFill="0" applyBorder="0" applyAlignment="0"/>
    <xf numFmtId="286" fontId="44" fillId="0" borderId="13" applyFont="0" applyFill="0" applyBorder="0" applyProtection="0"/>
    <xf numFmtId="43" fontId="82" fillId="0" borderId="0" applyFont="0" applyFill="0" applyBorder="0" applyAlignment="0" applyProtection="0"/>
    <xf numFmtId="3" fontId="44" fillId="0" borderId="15"/>
    <xf numFmtId="287" fontId="44" fillId="0" borderId="0" applyFont="0" applyFill="0" applyBorder="0" applyAlignment="0" applyProtection="0"/>
    <xf numFmtId="0" fontId="250" fillId="0" borderId="0">
      <alignment horizontal="centerContinuous" vertical="center"/>
    </xf>
    <xf numFmtId="2" fontId="251" fillId="0" borderId="83" applyNumberFormat="0" applyFont="0" applyFill="0" applyAlignment="0" applyProtection="0">
      <alignment vertical="center"/>
    </xf>
    <xf numFmtId="0" fontId="70" fillId="0" borderId="66" applyNumberFormat="0" applyFont="0" applyFill="0" applyAlignment="0" applyProtection="0"/>
    <xf numFmtId="224" fontId="21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4" fontId="216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0" fontId="216" fillId="0" borderId="0">
      <protection locked="0"/>
    </xf>
    <xf numFmtId="224" fontId="216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0" fontId="50" fillId="0" borderId="0" applyFont="0" applyFill="0" applyBorder="0" applyAlignment="0" applyProtection="0"/>
    <xf numFmtId="224" fontId="216" fillId="0" borderId="0">
      <protection locked="0"/>
    </xf>
    <xf numFmtId="0" fontId="49" fillId="0" borderId="0">
      <protection locked="0"/>
    </xf>
    <xf numFmtId="0" fontId="44" fillId="0" borderId="0" applyFont="0" applyFill="0" applyBorder="0" applyAlignment="0" applyProtection="0"/>
    <xf numFmtId="0" fontId="252" fillId="0" borderId="0" applyFont="0" applyFill="0" applyBorder="0" applyAlignment="0" applyProtection="0"/>
    <xf numFmtId="42" fontId="15" fillId="0" borderId="0" applyFont="0" applyFill="0" applyBorder="0" applyAlignment="0" applyProtection="0">
      <alignment vertical="center"/>
    </xf>
    <xf numFmtId="0" fontId="252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44" fillId="0" borderId="0">
      <protection locked="0"/>
    </xf>
    <xf numFmtId="224" fontId="216" fillId="0" borderId="0">
      <protection locked="0"/>
    </xf>
    <xf numFmtId="0" fontId="49" fillId="0" borderId="0"/>
    <xf numFmtId="0" fontId="69" fillId="0" borderId="83">
      <alignment horizontal="center" vertical="center"/>
    </xf>
    <xf numFmtId="0" fontId="69" fillId="0" borderId="83">
      <alignment horizontal="left" vertical="center"/>
    </xf>
    <xf numFmtId="0" fontId="69" fillId="0" borderId="83">
      <alignment vertical="center" textRotation="255"/>
    </xf>
    <xf numFmtId="0" fontId="49" fillId="0" borderId="0">
      <protection locked="0"/>
    </xf>
    <xf numFmtId="224" fontId="216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0" fontId="49" fillId="0" borderId="0">
      <protection locked="0"/>
    </xf>
    <xf numFmtId="0" fontId="216" fillId="0" borderId="0">
      <protection locked="0"/>
    </xf>
    <xf numFmtId="224" fontId="216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252" fontId="49" fillId="0" borderId="0">
      <protection locked="0"/>
    </xf>
    <xf numFmtId="252" fontId="49" fillId="0" borderId="0">
      <protection locked="0"/>
    </xf>
    <xf numFmtId="0" fontId="21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216" fillId="0" borderId="0">
      <protection locked="0"/>
    </xf>
    <xf numFmtId="288" fontId="44" fillId="0" borderId="0" applyFill="0" applyBorder="0" applyProtection="0">
      <alignment vertical="center"/>
    </xf>
    <xf numFmtId="289" fontId="44" fillId="0" borderId="0" applyFill="0" applyBorder="0" applyProtection="0">
      <alignment vertical="center"/>
      <protection locked="0"/>
    </xf>
    <xf numFmtId="0" fontId="82" fillId="0" borderId="64">
      <alignment horizontal="distributed" justifyLastLine="1"/>
    </xf>
    <xf numFmtId="0" fontId="82" fillId="0" borderId="64">
      <alignment horizontal="distributed"/>
    </xf>
    <xf numFmtId="0" fontId="82" fillId="0" borderId="21">
      <alignment horizontal="distributed" vertical="center" justifyLastLine="1"/>
    </xf>
    <xf numFmtId="0" fontId="82" fillId="0" borderId="21">
      <alignment horizontal="distributed" vertical="center"/>
    </xf>
    <xf numFmtId="0" fontId="82" fillId="0" borderId="24">
      <alignment horizontal="distributed" vertical="top" justifyLastLine="1"/>
    </xf>
    <xf numFmtId="0" fontId="82" fillId="0" borderId="24">
      <alignment horizontal="distributed" vertical="top"/>
    </xf>
    <xf numFmtId="0" fontId="253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8" fillId="0" borderId="0">
      <alignment vertical="center"/>
    </xf>
    <xf numFmtId="0" fontId="218" fillId="0" borderId="0">
      <alignment vertical="center"/>
    </xf>
    <xf numFmtId="0" fontId="44" fillId="0" borderId="0"/>
    <xf numFmtId="0" fontId="218" fillId="0" borderId="0">
      <alignment vertical="center"/>
    </xf>
    <xf numFmtId="0" fontId="218" fillId="0" borderId="0">
      <alignment vertical="center"/>
    </xf>
    <xf numFmtId="0" fontId="218" fillId="0" borderId="0">
      <alignment vertical="center"/>
    </xf>
    <xf numFmtId="0" fontId="218" fillId="0" borderId="0">
      <alignment vertical="center"/>
    </xf>
    <xf numFmtId="0" fontId="218" fillId="0" borderId="0">
      <alignment vertical="center"/>
    </xf>
    <xf numFmtId="0" fontId="218" fillId="0" borderId="0">
      <alignment vertical="center"/>
    </xf>
    <xf numFmtId="0" fontId="218" fillId="0" borderId="0">
      <alignment vertical="center"/>
    </xf>
    <xf numFmtId="0" fontId="21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3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4" fillId="0" borderId="0"/>
    <xf numFmtId="0" fontId="206" fillId="0" borderId="0">
      <alignment vertical="center"/>
    </xf>
    <xf numFmtId="0" fontId="44" fillId="0" borderId="83">
      <alignment vertical="center" wrapText="1"/>
    </xf>
    <xf numFmtId="0" fontId="82" fillId="0" borderId="0"/>
    <xf numFmtId="0" fontId="230" fillId="0" borderId="0"/>
    <xf numFmtId="0" fontId="254" fillId="0" borderId="0" applyNumberFormat="0" applyFill="0" applyBorder="0" applyAlignment="0" applyProtection="0">
      <alignment vertical="top"/>
      <protection locked="0"/>
    </xf>
    <xf numFmtId="0" fontId="255" fillId="0" borderId="0" applyNumberFormat="0" applyFill="0" applyBorder="0" applyAlignment="0" applyProtection="0">
      <alignment vertical="top"/>
      <protection locked="0"/>
    </xf>
    <xf numFmtId="3" fontId="256" fillId="0" borderId="0" applyFont="0" applyFill="0" applyBorder="0" applyAlignment="0" applyProtection="0"/>
    <xf numFmtId="38" fontId="257" fillId="0" borderId="0" applyFont="0" applyFill="0" applyBorder="0" applyAlignment="0" applyProtection="0"/>
    <xf numFmtId="40" fontId="258" fillId="0" borderId="0" applyFont="0" applyFill="0" applyBorder="0" applyAlignment="0" applyProtection="0"/>
    <xf numFmtId="38" fontId="258" fillId="0" borderId="0" applyFont="0" applyFill="0" applyBorder="0" applyAlignment="0" applyProtection="0"/>
    <xf numFmtId="3" fontId="41" fillId="0" borderId="84">
      <alignment vertical="center"/>
    </xf>
    <xf numFmtId="290" fontId="243" fillId="0" borderId="0" applyFont="0" applyFill="0" applyBorder="0" applyAlignment="0" applyProtection="0"/>
    <xf numFmtId="291" fontId="243" fillId="0" borderId="0" applyFont="0" applyFill="0" applyBorder="0" applyAlignment="0" applyProtection="0"/>
    <xf numFmtId="0" fontId="44" fillId="0" borderId="0">
      <protection locked="0"/>
    </xf>
    <xf numFmtId="0" fontId="44" fillId="0" borderId="0">
      <protection locked="0"/>
    </xf>
    <xf numFmtId="0" fontId="259" fillId="0" borderId="0">
      <protection locked="0"/>
    </xf>
    <xf numFmtId="37" fontId="49" fillId="0" borderId="0" applyFont="0" applyFill="0" applyBorder="0" applyAlignment="0" applyProtection="0"/>
    <xf numFmtId="292" fontId="42" fillId="0" borderId="0" applyFont="0" applyFill="0" applyBorder="0" applyAlignment="0" applyProtection="0"/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4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4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46" fillId="0" borderId="0">
      <protection locked="0"/>
    </xf>
    <xf numFmtId="293" fontId="49" fillId="0" borderId="66">
      <alignment vertical="center"/>
    </xf>
    <xf numFmtId="224" fontId="180" fillId="0" borderId="0">
      <protection locked="0"/>
    </xf>
    <xf numFmtId="0" fontId="260" fillId="0" borderId="0" applyFont="0" applyFill="0" applyBorder="0" applyAlignment="0" applyProtection="0"/>
    <xf numFmtId="0" fontId="260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0" fontId="261" fillId="0" borderId="0" applyFont="0" applyFill="0" applyBorder="0" applyAlignment="0" applyProtection="0"/>
    <xf numFmtId="0" fontId="261" fillId="0" borderId="0" applyFont="0" applyFill="0" applyBorder="0" applyAlignment="0" applyProtection="0"/>
    <xf numFmtId="224" fontId="180" fillId="0" borderId="0">
      <protection locked="0"/>
    </xf>
    <xf numFmtId="0" fontId="262" fillId="0" borderId="0" applyFont="0" applyFill="0" applyBorder="0" applyAlignment="0" applyProtection="0"/>
    <xf numFmtId="0" fontId="263" fillId="0" borderId="0" applyFont="0" applyFill="0" applyBorder="0" applyAlignment="0" applyProtection="0"/>
    <xf numFmtId="0" fontId="207" fillId="0" borderId="0">
      <alignment vertical="center"/>
    </xf>
    <xf numFmtId="0" fontId="264" fillId="0" borderId="0">
      <alignment horizontal="centerContinuous" vertical="center"/>
    </xf>
    <xf numFmtId="0" fontId="265" fillId="0" borderId="0">
      <alignment vertical="center"/>
    </xf>
    <xf numFmtId="0" fontId="207" fillId="0" borderId="66">
      <alignment horizontal="justify" vertical="center"/>
    </xf>
    <xf numFmtId="0" fontId="207" fillId="0" borderId="9">
      <alignment horizontal="justify" vertical="top"/>
    </xf>
    <xf numFmtId="0" fontId="207" fillId="0" borderId="64">
      <alignment horizontal="justify"/>
    </xf>
    <xf numFmtId="0" fontId="266" fillId="0" borderId="0">
      <alignment vertical="center"/>
    </xf>
    <xf numFmtId="224" fontId="180" fillId="0" borderId="0">
      <protection locked="0"/>
    </xf>
    <xf numFmtId="0" fontId="267" fillId="0" borderId="0" applyFont="0" applyFill="0" applyBorder="0" applyAlignment="0" applyProtection="0"/>
    <xf numFmtId="41" fontId="268" fillId="0" borderId="0" applyFont="0" applyFill="0" applyBorder="0" applyAlignment="0" applyProtection="0"/>
    <xf numFmtId="0" fontId="267" fillId="0" borderId="0" applyFont="0" applyFill="0" applyBorder="0" applyAlignment="0" applyProtection="0"/>
    <xf numFmtId="0" fontId="267" fillId="0" borderId="0" applyFont="0" applyFill="0" applyBorder="0" applyAlignment="0" applyProtection="0"/>
    <xf numFmtId="0" fontId="268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0" fontId="269" fillId="0" borderId="0" applyFont="0" applyFill="0" applyBorder="0" applyAlignment="0" applyProtection="0"/>
    <xf numFmtId="0" fontId="269" fillId="0" borderId="0" applyFont="0" applyFill="0" applyBorder="0" applyAlignment="0" applyProtection="0"/>
    <xf numFmtId="224" fontId="46" fillId="0" borderId="0">
      <protection locked="0"/>
    </xf>
    <xf numFmtId="224" fontId="46" fillId="0" borderId="0">
      <protection locked="0"/>
    </xf>
    <xf numFmtId="0" fontId="270" fillId="0" borderId="0"/>
    <xf numFmtId="0" fontId="271" fillId="0" borderId="0" applyFont="0" applyFill="0" applyBorder="0" applyAlignment="0" applyProtection="0"/>
    <xf numFmtId="0" fontId="272" fillId="0" borderId="0" applyFont="0" applyFill="0" applyBorder="0" applyAlignment="0" applyProtection="0"/>
    <xf numFmtId="224" fontId="180" fillId="0" borderId="0">
      <protection locked="0"/>
    </xf>
    <xf numFmtId="224" fontId="46" fillId="0" borderId="0">
      <protection locked="0"/>
    </xf>
    <xf numFmtId="224" fontId="216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46" fillId="0" borderId="0">
      <protection locked="0"/>
    </xf>
    <xf numFmtId="224" fontId="21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46" fillId="0" borderId="0">
      <protection locked="0"/>
    </xf>
    <xf numFmtId="224" fontId="216" fillId="0" borderId="0">
      <protection locked="0"/>
    </xf>
    <xf numFmtId="224" fontId="180" fillId="0" borderId="0">
      <protection locked="0"/>
    </xf>
    <xf numFmtId="0" fontId="49" fillId="0" borderId="0">
      <protection locked="0"/>
    </xf>
    <xf numFmtId="224" fontId="216" fillId="0" borderId="0">
      <protection locked="0"/>
    </xf>
    <xf numFmtId="0" fontId="81" fillId="0" borderId="0" applyFont="0" applyFill="0" applyBorder="0" applyAlignment="0" applyProtection="0"/>
    <xf numFmtId="0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294" fontId="207" fillId="0" borderId="0" applyFont="0" applyFill="0" applyBorder="0" applyAlignment="0" applyProtection="0"/>
    <xf numFmtId="42" fontId="81" fillId="0" borderId="0" applyFont="0" applyFill="0" applyBorder="0" applyAlignment="0" applyProtection="0"/>
    <xf numFmtId="42" fontId="273" fillId="0" borderId="0" applyFont="0" applyFill="0" applyBorder="0" applyAlignment="0" applyProtection="0"/>
    <xf numFmtId="294" fontId="76" fillId="0" borderId="0" applyFont="0" applyFill="0" applyBorder="0" applyAlignment="0" applyProtection="0"/>
    <xf numFmtId="294" fontId="207" fillId="0" borderId="0" applyFont="0" applyFill="0" applyBorder="0" applyAlignment="0" applyProtection="0"/>
    <xf numFmtId="42" fontId="81" fillId="0" borderId="0" applyFont="0" applyFill="0" applyBorder="0" applyAlignment="0" applyProtection="0"/>
    <xf numFmtId="42" fontId="273" fillId="0" borderId="0" applyFont="0" applyFill="0" applyBorder="0" applyAlignment="0" applyProtection="0"/>
    <xf numFmtId="0" fontId="81" fillId="0" borderId="0" applyFont="0" applyFill="0" applyBorder="0" applyAlignment="0" applyProtection="0"/>
    <xf numFmtId="184" fontId="207" fillId="0" borderId="0" applyFont="0" applyFill="0" applyBorder="0" applyAlignment="0" applyProtection="0"/>
    <xf numFmtId="295" fontId="155" fillId="0" borderId="0" applyFont="0" applyFill="0" applyBorder="0" applyAlignment="0" applyProtection="0"/>
    <xf numFmtId="294" fontId="207" fillId="0" borderId="0" applyFont="0" applyFill="0" applyBorder="0" applyAlignment="0" applyProtection="0"/>
    <xf numFmtId="294" fontId="76" fillId="0" borderId="0" applyFont="0" applyFill="0" applyBorder="0" applyAlignment="0" applyProtection="0"/>
    <xf numFmtId="294" fontId="207" fillId="0" borderId="0" applyFont="0" applyFill="0" applyBorder="0" applyAlignment="0" applyProtection="0"/>
    <xf numFmtId="296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261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42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0" fontId="155" fillId="0" borderId="0" applyFont="0" applyFill="0" applyBorder="0" applyAlignment="0" applyProtection="0"/>
    <xf numFmtId="42" fontId="273" fillId="0" borderId="0" applyFont="0" applyFill="0" applyBorder="0" applyAlignment="0" applyProtection="0"/>
    <xf numFmtId="294" fontId="81" fillId="0" borderId="0" applyFont="0" applyFill="0" applyBorder="0" applyAlignment="0" applyProtection="0"/>
    <xf numFmtId="294" fontId="273" fillId="0" borderId="0" applyFont="0" applyFill="0" applyBorder="0" applyAlignment="0" applyProtection="0"/>
    <xf numFmtId="294" fontId="76" fillId="0" borderId="0" applyFont="0" applyFill="0" applyBorder="0" applyAlignment="0" applyProtection="0"/>
    <xf numFmtId="294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297" fontId="207" fillId="0" borderId="0" applyFont="0" applyFill="0" applyBorder="0" applyAlignment="0" applyProtection="0"/>
    <xf numFmtId="298" fontId="76" fillId="0" borderId="0" applyFont="0" applyFill="0" applyBorder="0" applyAlignment="0" applyProtection="0"/>
    <xf numFmtId="298" fontId="207" fillId="0" borderId="0" applyFont="0" applyFill="0" applyBorder="0" applyAlignment="0" applyProtection="0"/>
    <xf numFmtId="297" fontId="95" fillId="0" borderId="0" applyFont="0" applyFill="0" applyBorder="0" applyAlignment="0" applyProtection="0"/>
    <xf numFmtId="297" fontId="95" fillId="0" borderId="0" applyFont="0" applyFill="0" applyBorder="0" applyAlignment="0" applyProtection="0"/>
    <xf numFmtId="299" fontId="42" fillId="0" borderId="0" applyFont="0" applyFill="0" applyBorder="0" applyAlignment="0" applyProtection="0"/>
    <xf numFmtId="299" fontId="42" fillId="0" borderId="0" applyFont="0" applyFill="0" applyBorder="0" applyAlignment="0" applyProtection="0"/>
    <xf numFmtId="300" fontId="95" fillId="0" borderId="0" applyFont="0" applyFill="0" applyBorder="0" applyAlignment="0" applyProtection="0"/>
    <xf numFmtId="300" fontId="95" fillId="0" borderId="0" applyFont="0" applyFill="0" applyBorder="0" applyAlignment="0" applyProtection="0"/>
    <xf numFmtId="301" fontId="92" fillId="0" borderId="0" applyFont="0" applyFill="0" applyBorder="0" applyAlignment="0" applyProtection="0"/>
    <xf numFmtId="0" fontId="273" fillId="0" borderId="0" applyFont="0" applyFill="0" applyBorder="0" applyAlignment="0" applyProtection="0"/>
    <xf numFmtId="0" fontId="46" fillId="0" borderId="0">
      <protection locked="0"/>
    </xf>
    <xf numFmtId="0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302" fontId="207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273" fillId="0" borderId="0" applyFont="0" applyFill="0" applyBorder="0" applyAlignment="0" applyProtection="0"/>
    <xf numFmtId="302" fontId="76" fillId="0" borderId="0" applyFont="0" applyFill="0" applyBorder="0" applyAlignment="0" applyProtection="0"/>
    <xf numFmtId="302" fontId="207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273" fillId="0" borderId="0" applyFont="0" applyFill="0" applyBorder="0" applyAlignment="0" applyProtection="0"/>
    <xf numFmtId="0" fontId="81" fillId="0" borderId="0" applyFont="0" applyFill="0" applyBorder="0" applyAlignment="0" applyProtection="0"/>
    <xf numFmtId="183" fontId="207" fillId="0" borderId="0" applyFont="0" applyFill="0" applyBorder="0" applyAlignment="0" applyProtection="0"/>
    <xf numFmtId="303" fontId="155" fillId="0" borderId="0" applyFont="0" applyFill="0" applyBorder="0" applyAlignment="0" applyProtection="0"/>
    <xf numFmtId="302" fontId="207" fillId="0" borderId="0" applyFont="0" applyFill="0" applyBorder="0" applyAlignment="0" applyProtection="0"/>
    <xf numFmtId="302" fontId="76" fillId="0" borderId="0" applyFont="0" applyFill="0" applyBorder="0" applyAlignment="0" applyProtection="0"/>
    <xf numFmtId="302" fontId="207" fillId="0" borderId="0" applyFont="0" applyFill="0" applyBorder="0" applyAlignment="0" applyProtection="0"/>
    <xf numFmtId="304" fontId="207" fillId="0" borderId="0" applyFont="0" applyFill="0" applyBorder="0" applyAlignment="0" applyProtection="0"/>
    <xf numFmtId="0" fontId="274" fillId="0" borderId="0" applyFont="0" applyFill="0" applyBorder="0" applyAlignment="0" applyProtection="0"/>
    <xf numFmtId="0" fontId="207" fillId="0" borderId="0" applyFont="0" applyFill="0" applyBorder="0" applyAlignment="0" applyProtection="0"/>
    <xf numFmtId="188" fontId="76" fillId="0" borderId="0" applyFont="0" applyFill="0" applyBorder="0" applyAlignment="0" applyProtection="0"/>
    <xf numFmtId="222" fontId="49" fillId="0" borderId="0">
      <protection locked="0"/>
    </xf>
    <xf numFmtId="0" fontId="207" fillId="0" borderId="0" applyFont="0" applyFill="0" applyBorder="0" applyAlignment="0" applyProtection="0"/>
    <xf numFmtId="44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0" fontId="155" fillId="0" borderId="0" applyFont="0" applyFill="0" applyBorder="0" applyAlignment="0" applyProtection="0"/>
    <xf numFmtId="226" fontId="49" fillId="0" borderId="0">
      <protection locked="0"/>
    </xf>
    <xf numFmtId="302" fontId="207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273" fillId="0" borderId="0" applyFont="0" applyFill="0" applyBorder="0" applyAlignment="0" applyProtection="0"/>
    <xf numFmtId="0" fontId="155" fillId="0" borderId="0" applyFont="0" applyFill="0" applyBorder="0" applyAlignment="0" applyProtection="0"/>
    <xf numFmtId="302" fontId="273" fillId="0" borderId="0" applyFont="0" applyFill="0" applyBorder="0" applyAlignment="0" applyProtection="0"/>
    <xf numFmtId="302" fontId="76" fillId="0" borderId="0" applyFont="0" applyFill="0" applyBorder="0" applyAlignment="0" applyProtection="0"/>
    <xf numFmtId="302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305" fontId="207" fillId="0" borderId="0" applyFont="0" applyFill="0" applyBorder="0" applyAlignment="0" applyProtection="0"/>
    <xf numFmtId="306" fontId="76" fillId="0" borderId="0" applyFont="0" applyFill="0" applyBorder="0" applyAlignment="0" applyProtection="0"/>
    <xf numFmtId="306" fontId="207" fillId="0" borderId="0" applyFont="0" applyFill="0" applyBorder="0" applyAlignment="0" applyProtection="0"/>
    <xf numFmtId="305" fontId="95" fillId="0" borderId="0" applyFont="0" applyFill="0" applyBorder="0" applyAlignment="0" applyProtection="0"/>
    <xf numFmtId="305" fontId="95" fillId="0" borderId="0" applyFont="0" applyFill="0" applyBorder="0" applyAlignment="0" applyProtection="0"/>
    <xf numFmtId="307" fontId="42" fillId="0" borderId="0" applyFont="0" applyFill="0" applyBorder="0" applyAlignment="0" applyProtection="0"/>
    <xf numFmtId="307" fontId="42" fillId="0" borderId="0" applyFont="0" applyFill="0" applyBorder="0" applyAlignment="0" applyProtection="0"/>
    <xf numFmtId="308" fontId="95" fillId="0" borderId="0" applyFont="0" applyFill="0" applyBorder="0" applyAlignment="0" applyProtection="0"/>
    <xf numFmtId="308" fontId="95" fillId="0" borderId="0" applyFont="0" applyFill="0" applyBorder="0" applyAlignment="0" applyProtection="0"/>
    <xf numFmtId="309" fontId="92" fillId="0" borderId="0" applyFont="0" applyFill="0" applyBorder="0" applyAlignment="0" applyProtection="0"/>
    <xf numFmtId="0" fontId="273" fillId="0" borderId="0" applyFont="0" applyFill="0" applyBorder="0" applyAlignment="0" applyProtection="0"/>
    <xf numFmtId="224" fontId="180" fillId="0" borderId="0">
      <protection locked="0"/>
    </xf>
    <xf numFmtId="224" fontId="46" fillId="0" borderId="0">
      <protection locked="0"/>
    </xf>
    <xf numFmtId="0" fontId="268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7" fillId="0" borderId="0" applyFont="0" applyFill="0" applyBorder="0" applyAlignment="0" applyProtection="0"/>
    <xf numFmtId="0" fontId="267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0" fontId="275" fillId="0" borderId="0" applyFont="0" applyFill="0" applyBorder="0" applyAlignment="0" applyProtection="0"/>
    <xf numFmtId="0" fontId="275" fillId="0" borderId="0" applyFont="0" applyFill="0" applyBorder="0" applyAlignment="0" applyProtection="0"/>
    <xf numFmtId="0" fontId="276" fillId="0" borderId="0" applyFont="0" applyFill="0" applyBorder="0" applyAlignment="0" applyProtection="0"/>
    <xf numFmtId="0" fontId="276" fillId="0" borderId="0" applyFont="0" applyFill="0" applyBorder="0" applyAlignment="0" applyProtection="0"/>
    <xf numFmtId="224" fontId="180" fillId="0" borderId="0">
      <protection locked="0"/>
    </xf>
    <xf numFmtId="224" fontId="180" fillId="0" borderId="0">
      <protection locked="0"/>
    </xf>
    <xf numFmtId="224" fontId="180" fillId="0" borderId="0">
      <protection locked="0"/>
    </xf>
    <xf numFmtId="0" fontId="260" fillId="0" borderId="0" applyFont="0" applyFill="0" applyBorder="0" applyAlignment="0" applyProtection="0"/>
    <xf numFmtId="0" fontId="260" fillId="0" borderId="0" applyFont="0" applyFill="0" applyBorder="0" applyAlignment="0" applyProtection="0"/>
    <xf numFmtId="0" fontId="261" fillId="0" borderId="0" applyFont="0" applyFill="0" applyBorder="0" applyAlignment="0" applyProtection="0"/>
    <xf numFmtId="0" fontId="261" fillId="0" borderId="0" applyFont="0" applyFill="0" applyBorder="0" applyAlignment="0" applyProtection="0"/>
    <xf numFmtId="0" fontId="262" fillId="0" borderId="0" applyFont="0" applyFill="0" applyBorder="0" applyAlignment="0" applyProtection="0"/>
    <xf numFmtId="0" fontId="263" fillId="0" borderId="0" applyFont="0" applyFill="0" applyBorder="0" applyAlignment="0" applyProtection="0"/>
    <xf numFmtId="0" fontId="271" fillId="0" borderId="0" applyFont="0" applyFill="0" applyBorder="0" applyAlignment="0" applyProtection="0"/>
    <xf numFmtId="0" fontId="27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60" fontId="207" fillId="0" borderId="0">
      <protection locked="0"/>
    </xf>
    <xf numFmtId="310" fontId="76" fillId="0" borderId="0">
      <protection locked="0"/>
    </xf>
    <xf numFmtId="311" fontId="277" fillId="0" borderId="0"/>
    <xf numFmtId="0" fontId="52" fillId="0" borderId="0"/>
    <xf numFmtId="312" fontId="185" fillId="0" borderId="66" applyFont="0" applyFill="0" applyBorder="0">
      <alignment horizontal="right" vertical="center"/>
    </xf>
    <xf numFmtId="0" fontId="207" fillId="0" borderId="0"/>
    <xf numFmtId="0" fontId="76" fillId="0" borderId="0"/>
    <xf numFmtId="3" fontId="278" fillId="0" borderId="85">
      <alignment horizontal="left" vertical="center" wrapText="1"/>
    </xf>
    <xf numFmtId="0" fontId="154" fillId="0" borderId="0">
      <alignment horizontal="center" wrapText="1"/>
      <protection locked="0"/>
    </xf>
    <xf numFmtId="0" fontId="187" fillId="0" borderId="0" applyNumberFormat="0" applyFont="0" applyBorder="0" applyAlignment="0">
      <alignment horizontal="center"/>
    </xf>
    <xf numFmtId="0" fontId="42" fillId="0" borderId="0"/>
    <xf numFmtId="0" fontId="54" fillId="0" borderId="0" applyBorder="0" applyAlignment="0"/>
    <xf numFmtId="224" fontId="216" fillId="0" borderId="0">
      <protection locked="0"/>
    </xf>
    <xf numFmtId="224" fontId="46" fillId="0" borderId="0">
      <protection locked="0"/>
    </xf>
    <xf numFmtId="224" fontId="216" fillId="0" borderId="0">
      <protection locked="0"/>
    </xf>
    <xf numFmtId="0" fontId="81" fillId="0" borderId="0" applyFont="0" applyFill="0" applyBorder="0" applyAlignment="0" applyProtection="0"/>
    <xf numFmtId="0" fontId="207" fillId="0" borderId="0" applyFont="0" applyFill="0" applyBorder="0" applyAlignment="0" applyProtection="0"/>
    <xf numFmtId="302" fontId="27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76" fillId="0" borderId="0" applyFont="0" applyFill="0" applyBorder="0" applyAlignment="0" applyProtection="0"/>
    <xf numFmtId="242" fontId="207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273" fillId="0" borderId="0" applyFont="0" applyFill="0" applyBorder="0" applyAlignment="0" applyProtection="0"/>
    <xf numFmtId="242" fontId="76" fillId="0" borderId="0" applyFont="0" applyFill="0" applyBorder="0" applyAlignment="0" applyProtection="0"/>
    <xf numFmtId="242" fontId="207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273" fillId="0" borderId="0" applyFont="0" applyFill="0" applyBorder="0" applyAlignment="0" applyProtection="0"/>
    <xf numFmtId="313" fontId="49" fillId="0" borderId="0" applyFont="0" applyFill="0" applyBorder="0" applyAlignment="0" applyProtection="0"/>
    <xf numFmtId="242" fontId="207" fillId="0" borderId="0" applyFont="0" applyFill="0" applyBorder="0" applyAlignment="0" applyProtection="0"/>
    <xf numFmtId="242" fontId="76" fillId="0" borderId="0" applyFont="0" applyFill="0" applyBorder="0" applyAlignment="0" applyProtection="0"/>
    <xf numFmtId="242" fontId="207" fillId="0" borderId="0" applyFont="0" applyFill="0" applyBorder="0" applyAlignment="0" applyProtection="0"/>
    <xf numFmtId="242" fontId="76" fillId="0" borderId="0" applyFont="0" applyFill="0" applyBorder="0" applyAlignment="0" applyProtection="0"/>
    <xf numFmtId="242" fontId="207" fillId="0" borderId="0" applyFont="0" applyFill="0" applyBorder="0" applyAlignment="0" applyProtection="0"/>
    <xf numFmtId="245" fontId="52" fillId="0" borderId="0" applyFont="0" applyFill="0" applyBorder="0" applyAlignment="0" applyProtection="0"/>
    <xf numFmtId="0" fontId="76" fillId="0" borderId="0" applyFont="0" applyFill="0" applyBorder="0" applyAlignment="0" applyProtection="0"/>
    <xf numFmtId="242" fontId="280" fillId="0" borderId="0" applyFont="0" applyFill="0" applyBorder="0" applyAlignment="0" applyProtection="0"/>
    <xf numFmtId="242" fontId="81" fillId="0" borderId="0" applyFont="0" applyFill="0" applyBorder="0" applyAlignment="0" applyProtection="0"/>
    <xf numFmtId="314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315" fontId="49" fillId="0" borderId="0" applyFont="0" applyFill="0" applyBorder="0" applyAlignment="0" applyProtection="0"/>
    <xf numFmtId="0" fontId="207" fillId="0" borderId="0" applyFont="0" applyFill="0" applyBorder="0" applyAlignment="0" applyProtection="0"/>
    <xf numFmtId="41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41" fontId="81" fillId="0" borderId="0" applyFont="0" applyFill="0" applyBorder="0" applyAlignment="0" applyProtection="0"/>
    <xf numFmtId="41" fontId="273" fillId="0" borderId="0" applyFont="0" applyFill="0" applyBorder="0" applyAlignment="0" applyProtection="0"/>
    <xf numFmtId="242" fontId="81" fillId="0" borderId="0" applyFont="0" applyFill="0" applyBorder="0" applyAlignment="0" applyProtection="0"/>
    <xf numFmtId="242" fontId="273" fillId="0" borderId="0" applyFont="0" applyFill="0" applyBorder="0" applyAlignment="0" applyProtection="0"/>
    <xf numFmtId="242" fontId="76" fillId="0" borderId="0" applyFont="0" applyFill="0" applyBorder="0" applyAlignment="0" applyProtection="0"/>
    <xf numFmtId="242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316" fontId="207" fillId="0" borderId="0" applyFont="0" applyFill="0" applyBorder="0" applyAlignment="0" applyProtection="0"/>
    <xf numFmtId="242" fontId="95" fillId="0" borderId="0" applyFont="0" applyFill="0" applyBorder="0" applyAlignment="0" applyProtection="0"/>
    <xf numFmtId="242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41" fontId="81" fillId="0" borderId="0" applyFont="0" applyFill="0" applyBorder="0" applyAlignment="0" applyProtection="0"/>
    <xf numFmtId="0" fontId="273" fillId="0" borderId="0" applyFont="0" applyFill="0" applyBorder="0" applyAlignment="0" applyProtection="0"/>
    <xf numFmtId="0" fontId="207" fillId="2" borderId="0" applyFill="0" applyBorder="0" applyProtection="0">
      <alignment horizontal="right"/>
    </xf>
    <xf numFmtId="0" fontId="281" fillId="0" borderId="67" applyFont="0" applyFill="0" applyBorder="0" applyAlignment="0" applyProtection="0">
      <alignment vertical="center"/>
    </xf>
    <xf numFmtId="0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317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317" fontId="207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73" fillId="0" borderId="0" applyFont="0" applyFill="0" applyBorder="0" applyAlignment="0" applyProtection="0"/>
    <xf numFmtId="317" fontId="76" fillId="0" borderId="0" applyFont="0" applyFill="0" applyBorder="0" applyAlignment="0" applyProtection="0"/>
    <xf numFmtId="317" fontId="207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73" fillId="0" borderId="0" applyFont="0" applyFill="0" applyBorder="0" applyAlignment="0" applyProtection="0"/>
    <xf numFmtId="43" fontId="76" fillId="0" borderId="0" applyFont="0" applyFill="0" applyBorder="0" applyAlignment="0" applyProtection="0"/>
    <xf numFmtId="317" fontId="207" fillId="0" borderId="0" applyFont="0" applyFill="0" applyBorder="0" applyAlignment="0" applyProtection="0"/>
    <xf numFmtId="317" fontId="76" fillId="0" borderId="0" applyFont="0" applyFill="0" applyBorder="0" applyAlignment="0" applyProtection="0"/>
    <xf numFmtId="317" fontId="207" fillId="0" borderId="0" applyFont="0" applyFill="0" applyBorder="0" applyAlignment="0" applyProtection="0"/>
    <xf numFmtId="318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319" fontId="49" fillId="0" borderId="0" applyFont="0" applyFill="0" applyBorder="0" applyAlignment="0" applyProtection="0"/>
    <xf numFmtId="0" fontId="207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207" fillId="0" borderId="0" applyFont="0" applyFill="0" applyBorder="0" applyAlignment="0" applyProtection="0"/>
    <xf numFmtId="0" fontId="155" fillId="0" borderId="0" applyFont="0" applyFill="0" applyBorder="0" applyAlignment="0" applyProtection="0"/>
    <xf numFmtId="43" fontId="273" fillId="0" borderId="0" applyFont="0" applyFill="0" applyBorder="0" applyAlignment="0" applyProtection="0"/>
    <xf numFmtId="317" fontId="81" fillId="0" borderId="0" applyFont="0" applyFill="0" applyBorder="0" applyAlignment="0" applyProtection="0"/>
    <xf numFmtId="317" fontId="273" fillId="0" borderId="0" applyFont="0" applyFill="0" applyBorder="0" applyAlignment="0" applyProtection="0"/>
    <xf numFmtId="317" fontId="76" fillId="0" borderId="0" applyFont="0" applyFill="0" applyBorder="0" applyAlignment="0" applyProtection="0"/>
    <xf numFmtId="317" fontId="207" fillId="0" borderId="0" applyFont="0" applyFill="0" applyBorder="0" applyAlignment="0" applyProtection="0"/>
    <xf numFmtId="0" fontId="76" fillId="0" borderId="0" applyFont="0" applyFill="0" applyBorder="0" applyAlignment="0" applyProtection="0"/>
    <xf numFmtId="320" fontId="50" fillId="0" borderId="0" applyFont="0" applyFill="0" applyBorder="0" applyAlignment="0" applyProtection="0"/>
    <xf numFmtId="317" fontId="95" fillId="0" borderId="0" applyFont="0" applyFill="0" applyBorder="0" applyAlignment="0" applyProtection="0"/>
    <xf numFmtId="317" fontId="95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95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73" fillId="0" borderId="0" applyFont="0" applyFill="0" applyBorder="0" applyAlignment="0" applyProtection="0"/>
    <xf numFmtId="4" fontId="46" fillId="0" borderId="0">
      <protection locked="0"/>
    </xf>
    <xf numFmtId="321" fontId="207" fillId="0" borderId="0">
      <protection locked="0"/>
    </xf>
    <xf numFmtId="4" fontId="46" fillId="0" borderId="0">
      <protection locked="0"/>
    </xf>
    <xf numFmtId="322" fontId="76" fillId="0" borderId="0">
      <protection locked="0"/>
    </xf>
    <xf numFmtId="0" fontId="44" fillId="0" borderId="0" applyFont="0" applyFill="0" applyBorder="0" applyAlignment="0" applyProtection="0"/>
    <xf numFmtId="0" fontId="182" fillId="0" borderId="0" applyFont="0" applyFill="0" applyBorder="0" applyAlignment="0" applyProtection="0"/>
    <xf numFmtId="0" fontId="49" fillId="0" borderId="0" applyFont="0" applyFill="0" applyBorder="0" applyAlignment="0" applyProtection="0">
      <alignment horizontal="right"/>
    </xf>
    <xf numFmtId="0" fontId="282" fillId="0" borderId="0"/>
    <xf numFmtId="0" fontId="283" fillId="0" borderId="0" applyNumberFormat="0" applyFill="0" applyBorder="0" applyAlignment="0">
      <protection locked="0"/>
    </xf>
    <xf numFmtId="0" fontId="44" fillId="0" borderId="0" applyFont="0" applyFill="0" applyBorder="0" applyAlignment="0" applyProtection="0"/>
    <xf numFmtId="0" fontId="182" fillId="0" borderId="0" applyFont="0" applyFill="0" applyBorder="0" applyAlignment="0" applyProtection="0"/>
    <xf numFmtId="0" fontId="284" fillId="0" borderId="0" applyNumberFormat="0" applyFill="0" applyBorder="0" applyAlignment="0" applyProtection="0"/>
    <xf numFmtId="0" fontId="246" fillId="0" borderId="0"/>
    <xf numFmtId="0" fontId="44" fillId="0" borderId="0" applyFont="0" applyFill="0" applyBorder="0" applyAlignment="0" applyProtection="0"/>
    <xf numFmtId="0" fontId="147" fillId="56" borderId="0" applyNumberFormat="0" applyBorder="0" applyAlignment="0" applyProtection="0">
      <alignment vertical="center"/>
    </xf>
    <xf numFmtId="0" fontId="182" fillId="0" borderId="0" applyFont="0" applyFill="0" applyBorder="0" applyAlignment="0" applyProtection="0"/>
    <xf numFmtId="0" fontId="182" fillId="0" borderId="0" applyFont="0" applyFill="0" applyBorder="0" applyAlignment="0" applyProtection="0"/>
    <xf numFmtId="2" fontId="52" fillId="0" borderId="0" applyFont="0" applyFill="0" applyBorder="0" applyAlignment="0"/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2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" fontId="52" fillId="0" borderId="0" applyFont="0" applyFill="0" applyBorder="0" applyAlignment="0"/>
    <xf numFmtId="2" fontId="52" fillId="0" borderId="0" applyFont="0" applyFill="0" applyBorder="0" applyAlignment="0"/>
    <xf numFmtId="2" fontId="52" fillId="0" borderId="0" applyFont="0" applyFill="0" applyBorder="0" applyAlignment="0"/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0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228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31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1" fontId="49" fillId="0" borderId="0">
      <protection locked="0"/>
    </xf>
    <xf numFmtId="229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0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33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3" fontId="49" fillId="0" borderId="0">
      <protection locked="0"/>
    </xf>
    <xf numFmtId="228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32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22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46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34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6" fontId="49" fillId="0" borderId="0">
      <protection locked="0"/>
    </xf>
    <xf numFmtId="224" fontId="46" fillId="0" borderId="0">
      <protection locked="0"/>
    </xf>
    <xf numFmtId="2" fontId="52" fillId="0" borderId="0" applyFont="0" applyFill="0" applyBorder="0" applyAlignment="0"/>
    <xf numFmtId="224" fontId="46" fillId="0" borderId="0">
      <protection locked="0"/>
    </xf>
    <xf numFmtId="0" fontId="276" fillId="0" borderId="0"/>
    <xf numFmtId="0" fontId="285" fillId="0" borderId="0"/>
    <xf numFmtId="0" fontId="200" fillId="0" borderId="0"/>
    <xf numFmtId="0" fontId="286" fillId="0" borderId="0"/>
    <xf numFmtId="224" fontId="180" fillId="0" borderId="0">
      <protection locked="0"/>
    </xf>
    <xf numFmtId="0" fontId="263" fillId="0" borderId="0"/>
    <xf numFmtId="0" fontId="261" fillId="0" borderId="0"/>
    <xf numFmtId="0" fontId="260" fillId="0" borderId="0"/>
    <xf numFmtId="224" fontId="216" fillId="0" borderId="0">
      <protection locked="0"/>
    </xf>
    <xf numFmtId="0" fontId="281" fillId="0" borderId="21">
      <alignment horizontal="justify" vertical="center"/>
    </xf>
    <xf numFmtId="0" fontId="281" fillId="0" borderId="64">
      <alignment horizontal="justify"/>
    </xf>
    <xf numFmtId="0" fontId="281" fillId="0" borderId="24">
      <alignment horizontal="justify" vertical="top"/>
    </xf>
    <xf numFmtId="0" fontId="76" fillId="0" borderId="0"/>
    <xf numFmtId="0" fontId="207" fillId="0" borderId="0"/>
    <xf numFmtId="37" fontId="76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07" fillId="0" borderId="0"/>
    <xf numFmtId="0" fontId="76" fillId="0" borderId="0"/>
    <xf numFmtId="0" fontId="207" fillId="0" borderId="0"/>
    <xf numFmtId="0" fontId="76" fillId="0" borderId="0"/>
    <xf numFmtId="0" fontId="273" fillId="0" borderId="0"/>
    <xf numFmtId="0" fontId="155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07" fillId="0" borderId="0"/>
    <xf numFmtId="0" fontId="76" fillId="0" borderId="0"/>
    <xf numFmtId="0" fontId="52" fillId="0" borderId="0"/>
    <xf numFmtId="0" fontId="76" fillId="0" borderId="0"/>
    <xf numFmtId="0" fontId="207" fillId="0" borderId="0"/>
    <xf numFmtId="0" fontId="200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2" fontId="76" fillId="0" borderId="0"/>
    <xf numFmtId="2" fontId="207" fillId="0" borderId="0"/>
    <xf numFmtId="2" fontId="76" fillId="0" borderId="0"/>
    <xf numFmtId="0" fontId="207" fillId="0" borderId="0"/>
    <xf numFmtId="0" fontId="76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87" fillId="0" borderId="0"/>
    <xf numFmtId="0" fontId="288" fillId="0" borderId="0"/>
    <xf numFmtId="196" fontId="207" fillId="0" borderId="0"/>
    <xf numFmtId="196" fontId="76" fillId="0" borderId="0"/>
    <xf numFmtId="0" fontId="280" fillId="0" borderId="0"/>
    <xf numFmtId="37" fontId="76" fillId="0" borderId="0"/>
    <xf numFmtId="0" fontId="207" fillId="0" borderId="0"/>
    <xf numFmtId="0" fontId="76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07" fillId="0" borderId="0"/>
    <xf numFmtId="0" fontId="76" fillId="0" borderId="0"/>
    <xf numFmtId="37" fontId="207" fillId="0" borderId="0"/>
    <xf numFmtId="37" fontId="76" fillId="0" borderId="0"/>
    <xf numFmtId="37" fontId="207" fillId="0" borderId="0"/>
    <xf numFmtId="0" fontId="289" fillId="0" borderId="0"/>
    <xf numFmtId="0" fontId="290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91" fillId="0" borderId="0"/>
    <xf numFmtId="0" fontId="76" fillId="0" borderId="0"/>
    <xf numFmtId="0" fontId="291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76" fillId="0" borderId="0"/>
    <xf numFmtId="0" fontId="207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0" fontId="76" fillId="0" borderId="0"/>
    <xf numFmtId="0" fontId="207" fillId="0" borderId="0"/>
    <xf numFmtId="0" fontId="76" fillId="0" borderId="0"/>
    <xf numFmtId="0" fontId="273" fillId="0" borderId="0"/>
    <xf numFmtId="0" fontId="81" fillId="0" borderId="0"/>
    <xf numFmtId="0" fontId="207" fillId="0" borderId="0"/>
    <xf numFmtId="0" fontId="155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07" fillId="0" borderId="0"/>
    <xf numFmtId="0" fontId="76" fillId="0" borderId="0"/>
    <xf numFmtId="0" fontId="207" fillId="0" borderId="0"/>
    <xf numFmtId="0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0" fontId="212" fillId="0" borderId="0"/>
    <xf numFmtId="37" fontId="76" fillId="0" borderId="0"/>
    <xf numFmtId="0" fontId="212" fillId="0" borderId="0"/>
    <xf numFmtId="0" fontId="293" fillId="0" borderId="0"/>
    <xf numFmtId="0" fontId="203" fillId="0" borderId="0"/>
    <xf numFmtId="37" fontId="76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07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76" fillId="0" borderId="0"/>
    <xf numFmtId="0" fontId="207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292" fillId="0" borderId="0"/>
    <xf numFmtId="0" fontId="291" fillId="0" borderId="0"/>
    <xf numFmtId="0" fontId="81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0" fontId="207" fillId="0" borderId="0"/>
    <xf numFmtId="0" fontId="76" fillId="0" borderId="0"/>
    <xf numFmtId="0" fontId="294" fillId="0" borderId="0"/>
    <xf numFmtId="37" fontId="76" fillId="0" borderId="0"/>
    <xf numFmtId="37" fontId="207" fillId="0" borderId="0"/>
    <xf numFmtId="37" fontId="76" fillId="0" borderId="0"/>
    <xf numFmtId="0" fontId="50" fillId="0" borderId="0"/>
    <xf numFmtId="37" fontId="76" fillId="0" borderId="0"/>
    <xf numFmtId="0" fontId="290" fillId="0" borderId="0"/>
    <xf numFmtId="0" fontId="289" fillId="0" borderId="0"/>
    <xf numFmtId="0" fontId="290" fillId="0" borderId="0"/>
    <xf numFmtId="0" fontId="289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0" fontId="212" fillId="0" borderId="0"/>
    <xf numFmtId="0" fontId="76" fillId="0" borderId="0"/>
    <xf numFmtId="0" fontId="207" fillId="0" borderId="0"/>
    <xf numFmtId="0" fontId="295" fillId="0" borderId="0"/>
    <xf numFmtId="0" fontId="95" fillId="0" borderId="0"/>
    <xf numFmtId="0" fontId="296" fillId="0" borderId="0"/>
    <xf numFmtId="0" fontId="42" fillId="0" borderId="0"/>
    <xf numFmtId="0" fontId="297" fillId="0" borderId="0"/>
    <xf numFmtId="0" fontId="281" fillId="0" borderId="0"/>
    <xf numFmtId="0" fontId="297" fillId="0" borderId="0"/>
    <xf numFmtId="0" fontId="95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37" fontId="207" fillId="0" borderId="0"/>
    <xf numFmtId="37" fontId="76" fillId="0" borderId="0"/>
    <xf numFmtId="0" fontId="290" fillId="0" borderId="0"/>
    <xf numFmtId="0" fontId="289" fillId="0" borderId="0"/>
    <xf numFmtId="0" fontId="290" fillId="0" borderId="0"/>
    <xf numFmtId="0" fontId="289" fillId="0" borderId="0"/>
    <xf numFmtId="0" fontId="207" fillId="0" borderId="0"/>
    <xf numFmtId="0" fontId="76" fillId="0" borderId="0"/>
    <xf numFmtId="0" fontId="207" fillId="0" borderId="0"/>
    <xf numFmtId="0" fontId="293" fillId="0" borderId="0"/>
    <xf numFmtId="0" fontId="203" fillId="0" borderId="0"/>
    <xf numFmtId="0" fontId="81" fillId="0" borderId="0"/>
    <xf numFmtId="0" fontId="271" fillId="0" borderId="0"/>
    <xf numFmtId="323" fontId="44" fillId="0" borderId="0" applyFill="0" applyBorder="0" applyAlignment="0"/>
    <xf numFmtId="261" fontId="298" fillId="0" borderId="0" applyFill="0" applyBorder="0" applyAlignment="0"/>
    <xf numFmtId="324" fontId="44" fillId="0" borderId="0" applyFill="0" applyBorder="0" applyAlignment="0"/>
    <xf numFmtId="325" fontId="44" fillId="0" borderId="0" applyFill="0" applyBorder="0" applyAlignment="0"/>
    <xf numFmtId="326" fontId="44" fillId="0" borderId="0" applyFill="0" applyBorder="0" applyAlignment="0"/>
    <xf numFmtId="327" fontId="44" fillId="0" borderId="0" applyFill="0" applyBorder="0" applyAlignment="0"/>
    <xf numFmtId="323" fontId="44" fillId="0" borderId="0" applyFill="0" applyBorder="0" applyAlignment="0"/>
    <xf numFmtId="0" fontId="42" fillId="0" borderId="0">
      <alignment horizontal="center"/>
    </xf>
    <xf numFmtId="0" fontId="122" fillId="51" borderId="86" applyNumberFormat="0" applyAlignment="0" applyProtection="0">
      <alignment vertical="center"/>
    </xf>
    <xf numFmtId="0" fontId="299" fillId="68" borderId="0">
      <alignment horizontal="center"/>
      <protection locked="0"/>
    </xf>
    <xf numFmtId="43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1" fillId="54" borderId="44" applyNumberFormat="0" applyAlignment="0" applyProtection="0">
      <alignment vertical="center"/>
    </xf>
    <xf numFmtId="0" fontId="133" fillId="0" borderId="45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300" fillId="0" borderId="66" applyFont="0" applyFill="0" applyBorder="0">
      <alignment horizontal="right" vertical="center"/>
    </xf>
    <xf numFmtId="0" fontId="185" fillId="0" borderId="66" applyFill="0" applyBorder="0" applyProtection="0">
      <alignment horizontal="right" vertical="center"/>
    </xf>
    <xf numFmtId="0" fontId="44" fillId="0" borderId="0" applyFont="0" applyFill="0" applyBorder="0" applyAlignment="0" applyProtection="0"/>
    <xf numFmtId="224" fontId="180" fillId="0" borderId="0">
      <protection locked="0"/>
    </xf>
    <xf numFmtId="0" fontId="46" fillId="0" borderId="3">
      <protection locked="0"/>
    </xf>
    <xf numFmtId="0" fontId="46" fillId="0" borderId="3">
      <protection locked="0"/>
    </xf>
    <xf numFmtId="242" fontId="215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46" fillId="0" borderId="0">
      <protection locked="0"/>
    </xf>
    <xf numFmtId="0" fontId="42" fillId="0" borderId="0" applyFont="0" applyFill="0" applyBorder="0" applyAlignment="0" applyProtection="0"/>
    <xf numFmtId="326" fontId="44" fillId="0" borderId="0" applyFont="0" applyFill="0" applyBorder="0" applyAlignment="0" applyProtection="0"/>
    <xf numFmtId="250" fontId="50" fillId="0" borderId="0"/>
    <xf numFmtId="0" fontId="42" fillId="0" borderId="0" applyFont="0" applyFill="0" applyBorder="0" applyAlignment="0" applyProtection="0"/>
    <xf numFmtId="3" fontId="301" fillId="0" borderId="0" applyFont="0" applyFill="0" applyBorder="0" applyAlignment="0" applyProtection="0"/>
    <xf numFmtId="328" fontId="46" fillId="0" borderId="0">
      <protection locked="0"/>
    </xf>
    <xf numFmtId="0" fontId="302" fillId="0" borderId="0" applyNumberFormat="0" applyAlignment="0">
      <alignment horizontal="left"/>
    </xf>
    <xf numFmtId="0" fontId="171" fillId="0" borderId="0" applyNumberFormat="0" applyAlignment="0"/>
    <xf numFmtId="0" fontId="70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329" fontId="46" fillId="0" borderId="0">
      <protection locked="0"/>
    </xf>
    <xf numFmtId="0" fontId="42" fillId="0" borderId="0" applyFont="0" applyFill="0" applyBorder="0" applyAlignment="0" applyProtection="0"/>
    <xf numFmtId="219" fontId="303" fillId="0" borderId="0" applyFont="0" applyFill="0" applyBorder="0" applyAlignment="0" applyProtection="0"/>
    <xf numFmtId="0" fontId="49" fillId="0" borderId="0" applyFont="0" applyFill="0" applyBorder="0" applyAlignment="0" applyProtection="0"/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0" fontId="46" fillId="0" borderId="0">
      <protection locked="0"/>
    </xf>
    <xf numFmtId="331" fontId="304" fillId="0" borderId="66" applyFill="0" applyBorder="0" applyAlignment="0"/>
    <xf numFmtId="332" fontId="49" fillId="0" borderId="0" applyFont="0" applyFill="0" applyBorder="0" applyAlignment="0" applyProtection="0"/>
    <xf numFmtId="333" fontId="301" fillId="0" borderId="0" applyFont="0" applyFill="0" applyBorder="0" applyAlignment="0" applyProtection="0"/>
    <xf numFmtId="334" fontId="46" fillId="0" borderId="0">
      <protection locked="0"/>
    </xf>
    <xf numFmtId="335" fontId="44" fillId="0" borderId="0"/>
    <xf numFmtId="0" fontId="49" fillId="0" borderId="0" applyFont="0" applyFill="0" applyBorder="0" applyAlignment="0" applyProtection="0"/>
    <xf numFmtId="0" fontId="169" fillId="0" borderId="0"/>
    <xf numFmtId="0" fontId="169" fillId="0" borderId="87"/>
    <xf numFmtId="0" fontId="167" fillId="60" borderId="0">
      <alignment horizontal="center"/>
    </xf>
    <xf numFmtId="336" fontId="46" fillId="0" borderId="0">
      <protection locked="0"/>
    </xf>
    <xf numFmtId="14" fontId="305" fillId="0" borderId="0" applyFill="0" applyBorder="0" applyAlignment="0"/>
    <xf numFmtId="0" fontId="306" fillId="0" borderId="0" applyFont="0" applyFill="0" applyBorder="0" applyAlignment="0" applyProtection="0"/>
    <xf numFmtId="14" fontId="157" fillId="0" borderId="0" applyFont="0" applyFill="0" applyBorder="0">
      <alignment horizontal="right" vertical="top" wrapText="1"/>
    </xf>
    <xf numFmtId="337" fontId="52" fillId="0" borderId="0" applyFont="0" applyFill="0" applyBorder="0" applyProtection="0">
      <alignment vertical="center"/>
    </xf>
    <xf numFmtId="37" fontId="66" fillId="0" borderId="66">
      <alignment horizontal="center" vertical="distributed"/>
    </xf>
    <xf numFmtId="38" fontId="52" fillId="0" borderId="88">
      <alignment vertical="center"/>
    </xf>
    <xf numFmtId="0" fontId="307" fillId="0" borderId="0">
      <alignment horizontal="left" vertical="top" wrapText="1"/>
    </xf>
    <xf numFmtId="0" fontId="308" fillId="0" borderId="0">
      <alignment horizontal="left" vertical="top" wrapText="1" indent="3"/>
    </xf>
    <xf numFmtId="0" fontId="308" fillId="0" borderId="0">
      <alignment horizontal="left" vertical="top" wrapText="1" indent="6"/>
    </xf>
    <xf numFmtId="0" fontId="308" fillId="0" borderId="0">
      <alignment horizontal="left" vertical="top" wrapText="1"/>
    </xf>
    <xf numFmtId="338" fontId="270" fillId="0" borderId="0">
      <alignment horizontal="right" vertical="center"/>
    </xf>
    <xf numFmtId="339" fontId="52" fillId="0" borderId="0" applyFont="0" applyFill="0" applyBorder="0">
      <alignment horizontal="right" vertical="center"/>
    </xf>
    <xf numFmtId="340" fontId="246" fillId="0" borderId="0" applyFont="0" applyFill="0" applyBorder="0" applyAlignment="0" applyProtection="0"/>
    <xf numFmtId="341" fontId="246" fillId="0" borderId="0" applyFont="0" applyFill="0" applyBorder="0" applyAlignment="0">
      <alignment horizontal="right" vertical="center"/>
    </xf>
    <xf numFmtId="342" fontId="246" fillId="0" borderId="0" applyFont="0" applyFill="0" applyBorder="0" applyAlignment="0" applyProtection="0"/>
    <xf numFmtId="199" fontId="49" fillId="0" borderId="0"/>
    <xf numFmtId="317" fontId="309" fillId="0" borderId="0" applyFont="0" applyFill="0" applyBorder="0" applyAlignment="0" applyProtection="0"/>
    <xf numFmtId="343" fontId="246" fillId="0" borderId="0" applyFill="0" applyBorder="0">
      <alignment horizontal="centerContinuous"/>
    </xf>
    <xf numFmtId="344" fontId="76" fillId="0" borderId="0">
      <protection locked="0"/>
    </xf>
    <xf numFmtId="345" fontId="207" fillId="0" borderId="0">
      <protection locked="0"/>
    </xf>
    <xf numFmtId="344" fontId="76" fillId="0" borderId="0">
      <protection locked="0"/>
    </xf>
    <xf numFmtId="345" fontId="207" fillId="0" borderId="0">
      <protection locked="0"/>
    </xf>
    <xf numFmtId="346" fontId="76" fillId="0" borderId="0">
      <protection locked="0"/>
    </xf>
    <xf numFmtId="347" fontId="207" fillId="0" borderId="0">
      <protection locked="0"/>
    </xf>
    <xf numFmtId="346" fontId="76" fillId="0" borderId="0">
      <protection locked="0"/>
    </xf>
    <xf numFmtId="347" fontId="207" fillId="0" borderId="0">
      <protection locked="0"/>
    </xf>
    <xf numFmtId="0" fontId="246" fillId="73" borderId="0" applyNumberFormat="0" applyFont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18" fillId="47" borderId="0" applyNumberFormat="0" applyBorder="0" applyAlignment="0" applyProtection="0">
      <alignment vertical="center"/>
    </xf>
    <xf numFmtId="0" fontId="118" fillId="48" borderId="0" applyNumberFormat="0" applyBorder="0" applyAlignment="0" applyProtection="0">
      <alignment vertical="center"/>
    </xf>
    <xf numFmtId="0" fontId="118" fillId="49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8" fillId="45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348" fontId="303" fillId="0" borderId="0" applyFill="0" applyBorder="0" applyAlignment="0"/>
    <xf numFmtId="219" fontId="303" fillId="0" borderId="0" applyFill="0" applyBorder="0" applyAlignment="0"/>
    <xf numFmtId="348" fontId="303" fillId="0" borderId="0" applyFill="0" applyBorder="0" applyAlignment="0"/>
    <xf numFmtId="349" fontId="303" fillId="0" borderId="0" applyFill="0" applyBorder="0" applyAlignment="0"/>
    <xf numFmtId="219" fontId="303" fillId="0" borderId="0" applyFill="0" applyBorder="0" applyAlignment="0"/>
    <xf numFmtId="0" fontId="310" fillId="0" borderId="0" applyNumberFormat="0" applyAlignment="0">
      <alignment horizontal="left"/>
    </xf>
    <xf numFmtId="0" fontId="137" fillId="55" borderId="89" applyNumberFormat="0" applyAlignment="0" applyProtection="0">
      <alignment vertical="center"/>
    </xf>
    <xf numFmtId="43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11" fillId="0" borderId="0" applyNumberFormat="0" applyFont="0" applyFill="0" applyBorder="0" applyAlignment="0" applyProtection="0"/>
    <xf numFmtId="0" fontId="46" fillId="0" borderId="0">
      <protection locked="0"/>
    </xf>
    <xf numFmtId="0" fontId="311" fillId="0" borderId="0" applyNumberFormat="0" applyFont="0" applyFill="0" applyBorder="0" applyAlignment="0" applyProtection="0"/>
    <xf numFmtId="0" fontId="46" fillId="0" borderId="0">
      <protection locked="0"/>
    </xf>
    <xf numFmtId="0" fontId="311" fillId="0" borderId="0" applyNumberFormat="0" applyFont="0" applyFill="0" applyBorder="0" applyAlignment="0" applyProtection="0"/>
    <xf numFmtId="0" fontId="312" fillId="0" borderId="0">
      <protection locked="0"/>
    </xf>
    <xf numFmtId="0" fontId="311" fillId="0" borderId="0" applyNumberFormat="0" applyFont="0" applyFill="0" applyBorder="0" applyAlignment="0" applyProtection="0"/>
    <xf numFmtId="0" fontId="46" fillId="0" borderId="0">
      <protection locked="0"/>
    </xf>
    <xf numFmtId="0" fontId="311" fillId="0" borderId="0" applyNumberFormat="0" applyFont="0" applyFill="0" applyBorder="0" applyAlignment="0" applyProtection="0"/>
    <xf numFmtId="0" fontId="46" fillId="0" borderId="0">
      <protection locked="0"/>
    </xf>
    <xf numFmtId="0" fontId="311" fillId="0" borderId="0" applyNumberFormat="0" applyFont="0" applyFill="0" applyBorder="0" applyAlignment="0" applyProtection="0"/>
    <xf numFmtId="0" fontId="46" fillId="0" borderId="0">
      <protection locked="0"/>
    </xf>
    <xf numFmtId="0" fontId="311" fillId="0" borderId="0" applyNumberFormat="0" applyFont="0" applyFill="0" applyBorder="0" applyAlignment="0" applyProtection="0"/>
    <xf numFmtId="0" fontId="312" fillId="0" borderId="0">
      <protection locked="0"/>
    </xf>
    <xf numFmtId="350" fontId="46" fillId="0" borderId="0">
      <protection locked="0"/>
    </xf>
    <xf numFmtId="238" fontId="46" fillId="0" borderId="0">
      <protection locked="0"/>
    </xf>
    <xf numFmtId="0" fontId="309" fillId="0" borderId="0"/>
    <xf numFmtId="3" fontId="66" fillId="0" borderId="82">
      <alignment horizontal="right" vertical="center"/>
    </xf>
    <xf numFmtId="4" fontId="66" fillId="0" borderId="82">
      <alignment horizontal="right" vertical="center"/>
    </xf>
    <xf numFmtId="0" fontId="246" fillId="0" borderId="83" applyNumberFormat="0">
      <alignment vertical="center"/>
    </xf>
    <xf numFmtId="0" fontId="313" fillId="0" borderId="0" applyAlignment="0">
      <alignment horizontal="right"/>
    </xf>
    <xf numFmtId="0" fontId="167" fillId="0" borderId="0"/>
    <xf numFmtId="0" fontId="314" fillId="0" borderId="0"/>
    <xf numFmtId="14" fontId="167" fillId="74" borderId="6">
      <alignment horizontal="center" vertical="center" wrapText="1"/>
    </xf>
    <xf numFmtId="224" fontId="315" fillId="0" borderId="0">
      <protection locked="0"/>
    </xf>
    <xf numFmtId="224" fontId="45" fillId="0" borderId="0">
      <protection locked="0"/>
    </xf>
    <xf numFmtId="0" fontId="316" fillId="0" borderId="0"/>
    <xf numFmtId="0" fontId="317" fillId="0" borderId="0"/>
    <xf numFmtId="219" fontId="318" fillId="0" borderId="0" applyNumberFormat="0" applyFill="0" applyBorder="0">
      <alignment horizontal="left"/>
    </xf>
    <xf numFmtId="351" fontId="319" fillId="0" borderId="14" applyFill="0" applyBorder="0" applyProtection="0">
      <alignment horizontal="left" vertical="center" wrapText="1"/>
    </xf>
    <xf numFmtId="0" fontId="320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302" fontId="44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21" fillId="0" borderId="0" applyNumberFormat="0" applyFill="0" applyBorder="0" applyAlignment="0" applyProtection="0">
      <alignment vertical="top"/>
      <protection locked="0"/>
    </xf>
    <xf numFmtId="302" fontId="44" fillId="0" borderId="0" applyFont="0" applyFill="0" applyBorder="0" applyAlignment="0" applyProtection="0"/>
    <xf numFmtId="0" fontId="309" fillId="0" borderId="0">
      <alignment horizontal="center"/>
    </xf>
    <xf numFmtId="0" fontId="322" fillId="0" borderId="0" applyNumberFormat="0">
      <alignment horizontal="right"/>
    </xf>
    <xf numFmtId="0" fontId="124" fillId="52" borderId="0" applyNumberFormat="0" applyBorder="0" applyAlignment="0" applyProtection="0">
      <alignment vertical="center"/>
    </xf>
    <xf numFmtId="198" fontId="169" fillId="75" borderId="0"/>
    <xf numFmtId="352" fontId="182" fillId="0" borderId="2" applyFont="0" applyFill="0" applyBorder="0">
      <alignment horizontal="right" vertical="center"/>
    </xf>
    <xf numFmtId="353" fontId="49" fillId="0" borderId="90">
      <alignment vertical="center"/>
    </xf>
    <xf numFmtId="0" fontId="182" fillId="0" borderId="90" applyFill="0" applyBorder="0" applyProtection="0">
      <alignment horizontal="right" vertical="center"/>
    </xf>
    <xf numFmtId="354" fontId="185" fillId="0" borderId="90" applyFill="0" applyBorder="0" applyProtection="0">
      <alignment horizontal="right" vertical="center"/>
    </xf>
    <xf numFmtId="355" fontId="185" fillId="0" borderId="90" applyFont="0" applyFill="0" applyBorder="0">
      <alignment horizontal="right" vertical="center"/>
    </xf>
    <xf numFmtId="0" fontId="323" fillId="0" borderId="83" applyNumberFormat="0" applyBorder="0" applyAlignment="0"/>
    <xf numFmtId="356" fontId="42" fillId="0" borderId="0" applyFont="0" applyFill="0" applyBorder="0" applyAlignment="0" applyProtection="0"/>
    <xf numFmtId="357" fontId="42" fillId="0" borderId="0" applyFont="0" applyFill="0" applyBorder="0" applyAlignment="0" applyProtection="0"/>
    <xf numFmtId="358" fontId="300" fillId="0" borderId="90" applyFont="0" applyFill="0" applyBorder="0">
      <alignment horizontal="right" vertical="center"/>
    </xf>
    <xf numFmtId="359" fontId="49" fillId="0" borderId="90">
      <alignment vertical="center"/>
    </xf>
    <xf numFmtId="0" fontId="49" fillId="0" borderId="6">
      <protection locked="0"/>
    </xf>
    <xf numFmtId="0" fontId="89" fillId="4" borderId="87"/>
    <xf numFmtId="0" fontId="246" fillId="0" borderId="22">
      <alignment horizontal="right" vertical="center"/>
    </xf>
    <xf numFmtId="0" fontId="50" fillId="0" borderId="0" applyNumberFormat="0" applyFont="0" applyFill="0" applyBorder="0" applyProtection="0">
      <alignment horizontal="left" vertical="center"/>
    </xf>
    <xf numFmtId="0" fontId="324" fillId="0" borderId="0"/>
    <xf numFmtId="348" fontId="303" fillId="0" borderId="0" applyFill="0" applyBorder="0" applyAlignment="0"/>
    <xf numFmtId="219" fontId="303" fillId="0" borderId="0" applyFill="0" applyBorder="0" applyAlignment="0"/>
    <xf numFmtId="348" fontId="303" fillId="0" borderId="0" applyFill="0" applyBorder="0" applyAlignment="0"/>
    <xf numFmtId="349" fontId="303" fillId="0" borderId="0" applyFill="0" applyBorder="0" applyAlignment="0"/>
    <xf numFmtId="219" fontId="303" fillId="0" borderId="0" applyFill="0" applyBorder="0" applyAlignment="0"/>
    <xf numFmtId="198" fontId="325" fillId="5" borderId="0"/>
    <xf numFmtId="0" fontId="326" fillId="76" borderId="0" applyNumberFormat="0" applyFont="0" applyBorder="0" applyAlignment="0">
      <alignment horizontal="center"/>
    </xf>
    <xf numFmtId="360" fontId="49" fillId="0" borderId="90">
      <alignment horizontal="right" vertical="center"/>
    </xf>
    <xf numFmtId="361" fontId="327" fillId="0" borderId="0" applyFill="0" applyBorder="0" applyProtection="0">
      <alignment vertical="center"/>
    </xf>
    <xf numFmtId="361" fontId="327" fillId="0" borderId="0" applyFill="0" applyBorder="0" applyProtection="0">
      <alignment vertical="center"/>
    </xf>
    <xf numFmtId="362" fontId="182" fillId="0" borderId="2" applyFill="0">
      <alignment horizontal="right" vertical="center"/>
    </xf>
    <xf numFmtId="362" fontId="182" fillId="0" borderId="2" applyFill="0">
      <alignment horizontal="right" vertical="center"/>
    </xf>
    <xf numFmtId="362" fontId="182" fillId="0" borderId="2" applyFill="0">
      <alignment horizontal="right" vertical="center"/>
    </xf>
    <xf numFmtId="362" fontId="182" fillId="0" borderId="2" applyFill="0">
      <alignment horizontal="right" vertical="center"/>
    </xf>
    <xf numFmtId="362" fontId="182" fillId="0" borderId="2" applyFill="0">
      <alignment horizontal="right" vertical="center"/>
    </xf>
    <xf numFmtId="361" fontId="327" fillId="0" borderId="0" applyFill="0" applyBorder="0" applyProtection="0">
      <alignment vertical="center"/>
    </xf>
    <xf numFmtId="363" fontId="49" fillId="0" borderId="90">
      <alignment vertical="center"/>
    </xf>
    <xf numFmtId="364" fontId="202" fillId="0" borderId="0" applyFill="0" applyBorder="0" applyProtection="0">
      <alignment horizontal="center" vertical="center"/>
    </xf>
    <xf numFmtId="0" fontId="185" fillId="0" borderId="90" applyFont="0" applyFill="0" applyBorder="0">
      <alignment horizontal="right" vertical="center"/>
    </xf>
    <xf numFmtId="365" fontId="49" fillId="0" borderId="90">
      <alignment vertical="center"/>
    </xf>
    <xf numFmtId="0" fontId="309" fillId="0" borderId="0">
      <alignment horizontal="center"/>
    </xf>
    <xf numFmtId="366" fontId="309" fillId="0" borderId="0" applyFont="0" applyFill="0" applyBorder="0" applyAlignment="0" applyProtection="0"/>
    <xf numFmtId="219" fontId="328" fillId="0" borderId="0">
      <alignment horizontal="left"/>
    </xf>
    <xf numFmtId="0" fontId="329" fillId="0" borderId="0"/>
    <xf numFmtId="0" fontId="169" fillId="0" borderId="0"/>
    <xf numFmtId="0" fontId="329" fillId="0" borderId="0"/>
    <xf numFmtId="0" fontId="169" fillId="0" borderId="0"/>
    <xf numFmtId="0" fontId="330" fillId="0" borderId="0"/>
    <xf numFmtId="316" fontId="42" fillId="0" borderId="0" applyFont="0" applyFill="0" applyBorder="0" applyAlignment="0" applyProtection="0"/>
    <xf numFmtId="320" fontId="42" fillId="0" borderId="0" applyFont="0" applyFill="0" applyBorder="0" applyAlignment="0" applyProtection="0"/>
    <xf numFmtId="367" fontId="42" fillId="0" borderId="0" applyFont="0" applyFill="0" applyBorder="0" applyAlignment="0" applyProtection="0"/>
    <xf numFmtId="368" fontId="42" fillId="0" borderId="0" applyFont="0" applyFill="0" applyBorder="0" applyAlignment="0" applyProtection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182" fillId="0" borderId="0" applyFont="0" applyFill="0" applyBorder="0">
      <alignment vertical="center"/>
    </xf>
    <xf numFmtId="0" fontId="42" fillId="0" borderId="0" applyFont="0" applyFill="0" applyBorder="0" applyAlignment="0" applyProtection="0"/>
    <xf numFmtId="0" fontId="182" fillId="0" borderId="0" applyFont="0" applyFill="0" applyBorder="0" applyAlignment="0" applyProtection="0"/>
    <xf numFmtId="369" fontId="49" fillId="0" borderId="0" applyFont="0" applyFill="0" applyBorder="0" applyAlignment="0" applyProtection="0"/>
    <xf numFmtId="370" fontId="49" fillId="0" borderId="0" applyFont="0" applyFill="0" applyBorder="0" applyAlignment="0" applyProtection="0"/>
    <xf numFmtId="371" fontId="52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6" borderId="2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1" fillId="0" borderId="0"/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6" borderId="27" applyNumberFormat="0" applyFont="0" applyAlignment="0" applyProtection="0">
      <alignment vertical="center"/>
    </xf>
    <xf numFmtId="0" fontId="9" fillId="0" borderId="0">
      <alignment vertical="center"/>
    </xf>
    <xf numFmtId="0" fontId="9" fillId="6" borderId="27" applyNumberFormat="0" applyFont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2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0" borderId="0"/>
    <xf numFmtId="41" fontId="41" fillId="0" borderId="0" applyFont="0" applyFill="0" applyBorder="0" applyAlignment="0" applyProtection="0"/>
    <xf numFmtId="0" fontId="41" fillId="0" borderId="0"/>
    <xf numFmtId="41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/>
    <xf numFmtId="41" fontId="4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9" fillId="0" borderId="0"/>
    <xf numFmtId="41" fontId="41" fillId="0" borderId="0" applyFont="0" applyFill="0" applyBorder="0" applyAlignment="0" applyProtection="0">
      <alignment vertical="center"/>
    </xf>
    <xf numFmtId="0" fontId="41" fillId="0" borderId="0"/>
    <xf numFmtId="0" fontId="41" fillId="0" borderId="0"/>
    <xf numFmtId="0" fontId="4" fillId="0" borderId="0">
      <alignment vertical="center"/>
    </xf>
    <xf numFmtId="0" fontId="4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67" fillId="0" borderId="0"/>
    <xf numFmtId="41" fontId="367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68" fillId="0" borderId="0"/>
    <xf numFmtId="0" fontId="376" fillId="0" borderId="0">
      <alignment vertical="center"/>
    </xf>
    <xf numFmtId="41" fontId="41" fillId="0" borderId="0" applyFont="0" applyFill="0" applyBorder="0" applyAlignment="0" applyProtection="0">
      <alignment vertical="center"/>
    </xf>
  </cellStyleXfs>
  <cellXfs count="1690">
    <xf numFmtId="0" fontId="0" fillId="0" borderId="0" xfId="0"/>
    <xf numFmtId="0" fontId="178" fillId="0" borderId="0" xfId="0" applyFont="1"/>
    <xf numFmtId="0" fontId="334" fillId="0" borderId="0" xfId="0" applyFont="1"/>
    <xf numFmtId="178" fontId="336" fillId="0" borderId="0" xfId="9856" applyNumberFormat="1" applyFont="1" applyAlignment="1">
      <alignment vertical="center"/>
    </xf>
    <xf numFmtId="178" fontId="336" fillId="0" borderId="0" xfId="9856" applyNumberFormat="1" applyFont="1" applyAlignment="1">
      <alignment horizontal="center" vertical="center"/>
    </xf>
    <xf numFmtId="178" fontId="336" fillId="0" borderId="0" xfId="23" applyNumberFormat="1" applyFont="1" applyFill="1" applyAlignment="1">
      <alignment vertical="center"/>
    </xf>
    <xf numFmtId="178" fontId="336" fillId="0" borderId="0" xfId="9856" applyNumberFormat="1" applyFont="1" applyAlignment="1">
      <alignment horizontal="right" vertical="center"/>
    </xf>
    <xf numFmtId="178" fontId="336" fillId="0" borderId="1" xfId="23" applyNumberFormat="1" applyFont="1" applyFill="1" applyBorder="1" applyAlignment="1">
      <alignment horizontal="center" vertical="center"/>
    </xf>
    <xf numFmtId="178" fontId="178" fillId="0" borderId="1" xfId="9856" applyNumberFormat="1" applyFont="1" applyBorder="1" applyAlignment="1">
      <alignment vertical="center"/>
    </xf>
    <xf numFmtId="178" fontId="336" fillId="61" borderId="1" xfId="9856" applyNumberFormat="1" applyFont="1" applyFill="1" applyBorder="1" applyAlignment="1">
      <alignment vertical="center"/>
    </xf>
    <xf numFmtId="177" fontId="337" fillId="61" borderId="1" xfId="9857" applyNumberFormat="1" applyFont="1" applyFill="1" applyBorder="1" applyAlignment="1">
      <alignment horizontal="center" vertical="center"/>
    </xf>
    <xf numFmtId="177" fontId="178" fillId="0" borderId="0" xfId="23" applyNumberFormat="1" applyFont="1" applyBorder="1" applyAlignment="1">
      <alignment vertical="center"/>
    </xf>
    <xf numFmtId="0" fontId="334" fillId="3" borderId="0" xfId="0" applyFont="1" applyFill="1"/>
    <xf numFmtId="177" fontId="178" fillId="0" borderId="0" xfId="23" applyNumberFormat="1" applyFont="1" applyBorder="1" applyAlignment="1">
      <alignment horizontal="right" vertical="center"/>
    </xf>
    <xf numFmtId="178" fontId="336" fillId="0" borderId="12" xfId="9856" applyNumberFormat="1" applyFont="1" applyBorder="1" applyAlignment="1">
      <alignment vertical="center"/>
    </xf>
    <xf numFmtId="178" fontId="336" fillId="0" borderId="12" xfId="9856" applyNumberFormat="1" applyFont="1" applyBorder="1" applyAlignment="1">
      <alignment horizontal="center" vertical="center"/>
    </xf>
    <xf numFmtId="178" fontId="336" fillId="0" borderId="12" xfId="9856" applyNumberFormat="1" applyFont="1" applyBorder="1" applyAlignment="1">
      <alignment horizontal="right" vertical="center"/>
    </xf>
    <xf numFmtId="178" fontId="336" fillId="0" borderId="1" xfId="9856" applyNumberFormat="1" applyFont="1" applyBorder="1" applyAlignment="1">
      <alignment horizontal="center" vertical="center"/>
    </xf>
    <xf numFmtId="178" fontId="336" fillId="0" borderId="1" xfId="23" applyNumberFormat="1" applyFont="1" applyBorder="1" applyAlignment="1">
      <alignment horizontal="center" vertical="center"/>
    </xf>
    <xf numFmtId="178" fontId="336" fillId="61" borderId="1" xfId="9856" applyNumberFormat="1" applyFont="1" applyFill="1" applyBorder="1" applyAlignment="1">
      <alignment horizontal="center" vertical="center"/>
    </xf>
    <xf numFmtId="41" fontId="332" fillId="0" borderId="0" xfId="23" applyFont="1" applyFill="1" applyBorder="1" applyAlignment="1">
      <alignment horizontal="left" vertical="center"/>
    </xf>
    <xf numFmtId="41" fontId="334" fillId="0" borderId="0" xfId="33" applyNumberFormat="1" applyFont="1" applyAlignment="1">
      <alignment vertical="center"/>
    </xf>
    <xf numFmtId="178" fontId="338" fillId="0" borderId="1" xfId="32" applyNumberFormat="1" applyFont="1" applyBorder="1" applyAlignment="1">
      <alignment vertical="center"/>
    </xf>
    <xf numFmtId="176" fontId="334" fillId="0" borderId="0" xfId="33" applyNumberFormat="1" applyFont="1" applyAlignment="1">
      <alignment vertical="center"/>
    </xf>
    <xf numFmtId="49" fontId="334" fillId="0" borderId="0" xfId="33" applyNumberFormat="1" applyFont="1" applyAlignment="1">
      <alignment horizontal="left" vertical="center"/>
    </xf>
    <xf numFmtId="0" fontId="338" fillId="0" borderId="0" xfId="33" applyFont="1" applyAlignment="1">
      <alignment horizontal="right" vertical="center"/>
    </xf>
    <xf numFmtId="41" fontId="334" fillId="0" borderId="0" xfId="23" applyFont="1" applyBorder="1" applyAlignment="1">
      <alignment vertical="center"/>
    </xf>
    <xf numFmtId="0" fontId="338" fillId="0" borderId="0" xfId="0" applyFont="1" applyAlignment="1">
      <alignment vertical="center"/>
    </xf>
    <xf numFmtId="178" fontId="334" fillId="0" borderId="0" xfId="32" applyNumberFormat="1" applyFont="1" applyAlignment="1">
      <alignment vertical="center"/>
    </xf>
    <xf numFmtId="0" fontId="334" fillId="0" borderId="0" xfId="32" applyFont="1"/>
    <xf numFmtId="177" fontId="334" fillId="0" borderId="22" xfId="88" applyNumberFormat="1" applyFont="1" applyFill="1" applyBorder="1" applyAlignment="1">
      <alignment vertical="center"/>
    </xf>
    <xf numFmtId="178" fontId="338" fillId="0" borderId="0" xfId="32" applyNumberFormat="1" applyFont="1" applyAlignment="1">
      <alignment vertical="center"/>
    </xf>
    <xf numFmtId="176" fontId="334" fillId="0" borderId="0" xfId="33" applyNumberFormat="1" applyFont="1" applyAlignment="1">
      <alignment horizontal="right" vertical="center"/>
    </xf>
    <xf numFmtId="0" fontId="334" fillId="0" borderId="0" xfId="33" applyFont="1" applyAlignment="1">
      <alignment horizontal="left" vertical="center"/>
    </xf>
    <xf numFmtId="41" fontId="334" fillId="0" borderId="0" xfId="23" applyFont="1" applyAlignment="1">
      <alignment vertical="center"/>
    </xf>
    <xf numFmtId="176" fontId="334" fillId="0" borderId="0" xfId="32" applyNumberFormat="1" applyFont="1" applyAlignment="1">
      <alignment vertical="center"/>
    </xf>
    <xf numFmtId="178" fontId="332" fillId="0" borderId="0" xfId="9856" applyNumberFormat="1" applyFont="1" applyAlignment="1">
      <alignment vertical="center"/>
    </xf>
    <xf numFmtId="178" fontId="332" fillId="0" borderId="0" xfId="9856" applyNumberFormat="1" applyFont="1" applyAlignment="1">
      <alignment horizontal="center" vertical="center"/>
    </xf>
    <xf numFmtId="178" fontId="332" fillId="0" borderId="0" xfId="23" applyNumberFormat="1" applyFont="1" applyAlignment="1">
      <alignment horizontal="center" vertical="center"/>
    </xf>
    <xf numFmtId="178" fontId="143" fillId="0" borderId="0" xfId="9856" applyNumberFormat="1" applyFont="1" applyAlignment="1">
      <alignment horizontal="center" vertical="center" shrinkToFit="1"/>
    </xf>
    <xf numFmtId="178" fontId="332" fillId="0" borderId="0" xfId="9856" applyNumberFormat="1" applyFont="1" applyAlignment="1">
      <alignment horizontal="right" vertical="center"/>
    </xf>
    <xf numFmtId="14" fontId="143" fillId="0" borderId="0" xfId="9856" applyNumberFormat="1" applyFont="1" applyAlignment="1">
      <alignment horizontal="center" vertical="center"/>
    </xf>
    <xf numFmtId="178" fontId="143" fillId="0" borderId="0" xfId="9856" applyNumberFormat="1" applyFont="1" applyAlignment="1">
      <alignment horizontal="center" vertical="center" wrapText="1"/>
    </xf>
    <xf numFmtId="14" fontId="332" fillId="0" borderId="0" xfId="9856" applyNumberFormat="1" applyFont="1" applyAlignment="1">
      <alignment vertical="center"/>
    </xf>
    <xf numFmtId="14" fontId="334" fillId="0" borderId="0" xfId="0" applyNumberFormat="1" applyFont="1"/>
    <xf numFmtId="178" fontId="332" fillId="0" borderId="93" xfId="9856" applyNumberFormat="1" applyFont="1" applyBorder="1" applyAlignment="1">
      <alignment horizontal="center" vertical="center"/>
    </xf>
    <xf numFmtId="178" fontId="332" fillId="0" borderId="93" xfId="23" applyNumberFormat="1" applyFont="1" applyFill="1" applyBorder="1" applyAlignment="1">
      <alignment horizontal="center" vertical="center"/>
    </xf>
    <xf numFmtId="178" fontId="332" fillId="0" borderId="93" xfId="9856" applyNumberFormat="1" applyFont="1" applyBorder="1" applyAlignment="1">
      <alignment horizontal="center" vertical="center" wrapText="1"/>
    </xf>
    <xf numFmtId="177" fontId="332" fillId="0" borderId="0" xfId="9856" applyNumberFormat="1" applyFont="1" applyAlignment="1">
      <alignment vertical="center"/>
    </xf>
    <xf numFmtId="177" fontId="0" fillId="0" borderId="0" xfId="0" applyNumberFormat="1"/>
    <xf numFmtId="178" fontId="332" fillId="0" borderId="0" xfId="9856" applyNumberFormat="1" applyFont="1" applyAlignment="1">
      <alignment horizontal="right" vertical="center" shrinkToFit="1"/>
    </xf>
    <xf numFmtId="14" fontId="332" fillId="0" borderId="0" xfId="9856" applyNumberFormat="1" applyFont="1" applyAlignment="1">
      <alignment horizontal="center" vertical="center"/>
    </xf>
    <xf numFmtId="3" fontId="0" fillId="0" borderId="0" xfId="0" applyNumberFormat="1"/>
    <xf numFmtId="41" fontId="0" fillId="0" borderId="0" xfId="23" applyFont="1"/>
    <xf numFmtId="41" fontId="0" fillId="0" borderId="0" xfId="0" applyNumberFormat="1"/>
    <xf numFmtId="41" fontId="0" fillId="0" borderId="0" xfId="23" applyFont="1" applyBorder="1"/>
    <xf numFmtId="0" fontId="334" fillId="0" borderId="0" xfId="87" applyFont="1" applyAlignment="1">
      <alignment vertical="center"/>
    </xf>
    <xf numFmtId="49" fontId="334" fillId="0" borderId="98" xfId="87" applyNumberFormat="1" applyFont="1" applyBorder="1" applyAlignment="1">
      <alignment vertical="center"/>
    </xf>
    <xf numFmtId="0" fontId="334" fillId="0" borderId="65" xfId="87" applyFont="1" applyBorder="1" applyAlignment="1">
      <alignment vertical="center"/>
    </xf>
    <xf numFmtId="0" fontId="334" fillId="0" borderId="94" xfId="87" applyFont="1" applyBorder="1" applyAlignment="1">
      <alignment horizontal="right" vertical="center"/>
    </xf>
    <xf numFmtId="49" fontId="338" fillId="0" borderId="15" xfId="87" applyNumberFormat="1" applyFont="1" applyBorder="1" applyAlignment="1">
      <alignment horizontal="left" vertical="center"/>
    </xf>
    <xf numFmtId="177" fontId="334" fillId="0" borderId="36" xfId="88" applyNumberFormat="1" applyFont="1" applyFill="1" applyBorder="1" applyAlignment="1">
      <alignment vertical="center"/>
    </xf>
    <xf numFmtId="177" fontId="334" fillId="0" borderId="37" xfId="88" applyNumberFormat="1" applyFont="1" applyFill="1" applyBorder="1" applyAlignment="1">
      <alignment vertical="center"/>
    </xf>
    <xf numFmtId="177" fontId="338" fillId="0" borderId="22" xfId="88" applyNumberFormat="1" applyFont="1" applyFill="1" applyBorder="1" applyAlignment="1">
      <alignment vertical="center"/>
    </xf>
    <xf numFmtId="177" fontId="343" fillId="0" borderId="22" xfId="274" applyNumberFormat="1" applyFont="1" applyBorder="1">
      <alignment vertical="center"/>
    </xf>
    <xf numFmtId="0" fontId="338" fillId="0" borderId="0" xfId="87" applyFont="1" applyAlignment="1">
      <alignment vertical="center"/>
    </xf>
    <xf numFmtId="49" fontId="334" fillId="0" borderId="15" xfId="87" applyNumberFormat="1" applyFont="1" applyBorder="1" applyAlignment="1">
      <alignment horizontal="center" vertical="center"/>
    </xf>
    <xf numFmtId="177" fontId="341" fillId="0" borderId="22" xfId="274" applyNumberFormat="1" applyFont="1" applyBorder="1">
      <alignment vertical="center"/>
    </xf>
    <xf numFmtId="49" fontId="334" fillId="0" borderId="15" xfId="87" applyNumberFormat="1" applyFont="1" applyBorder="1" applyAlignment="1">
      <alignment horizontal="right" vertical="center"/>
    </xf>
    <xf numFmtId="177" fontId="334" fillId="0" borderId="22" xfId="23" applyNumberFormat="1" applyFont="1" applyFill="1" applyBorder="1" applyAlignment="1">
      <alignment vertical="center"/>
    </xf>
    <xf numFmtId="49" fontId="341" fillId="0" borderId="15" xfId="87" applyNumberFormat="1" applyFont="1" applyBorder="1" applyAlignment="1">
      <alignment horizontal="right" vertical="center"/>
    </xf>
    <xf numFmtId="3" fontId="334" fillId="0" borderId="0" xfId="87" applyNumberFormat="1" applyFont="1" applyAlignment="1">
      <alignment vertical="center"/>
    </xf>
    <xf numFmtId="49" fontId="338" fillId="0" borderId="15" xfId="87" applyNumberFormat="1" applyFont="1" applyBorder="1" applyAlignment="1">
      <alignment vertical="center"/>
    </xf>
    <xf numFmtId="177" fontId="334" fillId="0" borderId="0" xfId="87" applyNumberFormat="1" applyFont="1" applyAlignment="1">
      <alignment vertical="center"/>
    </xf>
    <xf numFmtId="0" fontId="334" fillId="0" borderId="15" xfId="87" applyFont="1" applyBorder="1" applyAlignment="1">
      <alignment horizontal="distributed" vertical="center"/>
    </xf>
    <xf numFmtId="177" fontId="344" fillId="0" borderId="22" xfId="88" applyNumberFormat="1" applyFont="1" applyFill="1" applyBorder="1" applyAlignment="1">
      <alignment vertical="center"/>
    </xf>
    <xf numFmtId="177" fontId="344" fillId="0" borderId="24" xfId="88" applyNumberFormat="1" applyFont="1" applyFill="1" applyBorder="1" applyAlignment="1">
      <alignment vertical="center"/>
    </xf>
    <xf numFmtId="0" fontId="338" fillId="0" borderId="15" xfId="87" applyFont="1" applyBorder="1" applyAlignment="1">
      <alignment horizontal="distributed" vertical="center"/>
    </xf>
    <xf numFmtId="177" fontId="341" fillId="0" borderId="22" xfId="88" applyNumberFormat="1" applyFont="1" applyFill="1" applyBorder="1" applyAlignment="1">
      <alignment vertical="center"/>
    </xf>
    <xf numFmtId="177" fontId="341" fillId="0" borderId="22" xfId="259" applyNumberFormat="1" applyFont="1" applyFill="1" applyBorder="1" applyAlignment="1">
      <alignment vertical="center"/>
    </xf>
    <xf numFmtId="177" fontId="334" fillId="0" borderId="14" xfId="88" applyNumberFormat="1" applyFont="1" applyFill="1" applyBorder="1" applyAlignment="1">
      <alignment vertical="center"/>
    </xf>
    <xf numFmtId="41" fontId="334" fillId="0" borderId="14" xfId="23" applyFont="1" applyFill="1" applyBorder="1" applyAlignment="1">
      <alignment vertical="center"/>
    </xf>
    <xf numFmtId="41" fontId="341" fillId="0" borderId="22" xfId="23" applyFont="1" applyFill="1" applyBorder="1" applyAlignment="1">
      <alignment vertical="center"/>
    </xf>
    <xf numFmtId="177" fontId="344" fillId="0" borderId="14" xfId="88" applyNumberFormat="1" applyFont="1" applyFill="1" applyBorder="1" applyAlignment="1">
      <alignment vertical="center"/>
    </xf>
    <xf numFmtId="49" fontId="334" fillId="0" borderId="15" xfId="87" applyNumberFormat="1" applyFont="1" applyBorder="1" applyAlignment="1">
      <alignment vertical="center"/>
    </xf>
    <xf numFmtId="177" fontId="338" fillId="0" borderId="14" xfId="88" applyNumberFormat="1" applyFont="1" applyFill="1" applyBorder="1" applyAlignment="1">
      <alignment vertical="center"/>
    </xf>
    <xf numFmtId="0" fontId="344" fillId="0" borderId="0" xfId="87" applyFont="1" applyAlignment="1">
      <alignment horizontal="distributed" vertical="center"/>
    </xf>
    <xf numFmtId="49" fontId="338" fillId="0" borderId="13" xfId="87" applyNumberFormat="1" applyFont="1" applyBorder="1" applyAlignment="1">
      <alignment vertical="center"/>
    </xf>
    <xf numFmtId="49" fontId="334" fillId="0" borderId="0" xfId="87" applyNumberFormat="1" applyFont="1" applyAlignment="1">
      <alignment vertical="center"/>
    </xf>
    <xf numFmtId="176" fontId="334" fillId="0" borderId="0" xfId="87" quotePrefix="1" applyNumberFormat="1" applyFont="1" applyAlignment="1">
      <alignment vertical="center"/>
    </xf>
    <xf numFmtId="177" fontId="338" fillId="0" borderId="0" xfId="87" applyNumberFormat="1" applyFont="1" applyAlignment="1">
      <alignment horizontal="center" vertical="center"/>
    </xf>
    <xf numFmtId="3" fontId="346" fillId="0" borderId="0" xfId="0" applyNumberFormat="1" applyFont="1" applyAlignment="1">
      <alignment horizontal="right" vertical="top" wrapText="1"/>
    </xf>
    <xf numFmtId="41" fontId="334" fillId="0" borderId="0" xfId="23" applyFont="1" applyBorder="1" applyAlignment="1">
      <alignment horizontal="right" vertical="center"/>
    </xf>
    <xf numFmtId="41" fontId="338" fillId="0" borderId="0" xfId="23" applyFont="1" applyBorder="1" applyAlignment="1">
      <alignment horizontal="center" vertical="center"/>
    </xf>
    <xf numFmtId="177" fontId="334" fillId="0" borderId="0" xfId="23" applyNumberFormat="1" applyFont="1" applyFill="1" applyBorder="1" applyAlignment="1">
      <alignment vertical="center"/>
    </xf>
    <xf numFmtId="41" fontId="332" fillId="0" borderId="0" xfId="23" applyFont="1" applyFill="1"/>
    <xf numFmtId="41" fontId="332" fillId="0" borderId="12" xfId="23" quotePrefix="1" applyFont="1" applyFill="1" applyBorder="1" applyAlignment="1" applyProtection="1">
      <alignment horizontal="center" vertical="center" shrinkToFit="1"/>
    </xf>
    <xf numFmtId="41" fontId="332" fillId="0" borderId="12" xfId="23" applyFont="1" applyFill="1" applyBorder="1" applyAlignment="1" applyProtection="1">
      <alignment horizontal="right" vertical="center" shrinkToFit="1"/>
    </xf>
    <xf numFmtId="41" fontId="332" fillId="0" borderId="12" xfId="23" applyFont="1" applyFill="1" applyBorder="1" applyAlignment="1" applyProtection="1">
      <alignment horizontal="center" vertical="center" shrinkToFit="1"/>
    </xf>
    <xf numFmtId="41" fontId="332" fillId="0" borderId="0" xfId="23" applyFont="1" applyFill="1" applyBorder="1" applyAlignment="1">
      <alignment vertical="center" shrinkToFit="1"/>
    </xf>
    <xf numFmtId="41" fontId="332" fillId="0" borderId="0" xfId="23" applyFont="1" applyAlignment="1">
      <alignment horizontal="right" vertical="center"/>
    </xf>
    <xf numFmtId="41" fontId="332" fillId="0" borderId="99" xfId="23" applyFont="1" applyFill="1" applyBorder="1" applyAlignment="1" applyProtection="1">
      <alignment horizontal="center" vertical="center" shrinkToFit="1"/>
    </xf>
    <xf numFmtId="41" fontId="332" fillId="0" borderId="99" xfId="23" applyFont="1" applyFill="1" applyBorder="1" applyAlignment="1">
      <alignment horizontal="center" vertical="center" shrinkToFit="1"/>
    </xf>
    <xf numFmtId="41" fontId="332" fillId="0" borderId="99" xfId="9858" applyNumberFormat="1" applyFont="1" applyBorder="1" applyAlignment="1">
      <alignment horizontal="center" vertical="center" shrinkToFit="1"/>
    </xf>
    <xf numFmtId="177" fontId="178" fillId="0" borderId="0" xfId="9862" applyNumberFormat="1" applyFont="1" applyFill="1" applyBorder="1" applyAlignment="1">
      <alignment horizontal="center" vertical="center" shrinkToFit="1"/>
    </xf>
    <xf numFmtId="0" fontId="178" fillId="0" borderId="99" xfId="23" applyNumberFormat="1" applyFont="1" applyBorder="1" applyAlignment="1" applyProtection="1">
      <alignment horizontal="center" vertical="center"/>
    </xf>
    <xf numFmtId="41" fontId="337" fillId="0" borderId="99" xfId="23" applyFont="1" applyBorder="1" applyAlignment="1">
      <alignment vertical="center"/>
    </xf>
    <xf numFmtId="41" fontId="337" fillId="0" borderId="99" xfId="23" applyFont="1" applyBorder="1" applyAlignment="1" applyProtection="1">
      <alignment horizontal="center" vertical="center"/>
    </xf>
    <xf numFmtId="41" fontId="178" fillId="0" borderId="99" xfId="23" applyFont="1" applyFill="1" applyBorder="1" applyAlignment="1">
      <alignment vertical="center" shrinkToFit="1"/>
    </xf>
    <xf numFmtId="41" fontId="348" fillId="0" borderId="99" xfId="23" applyFont="1" applyBorder="1" applyAlignment="1" applyProtection="1">
      <alignment horizontal="right" vertical="center"/>
    </xf>
    <xf numFmtId="41" fontId="337" fillId="0" borderId="99" xfId="23" applyFont="1" applyBorder="1" applyAlignment="1" applyProtection="1">
      <alignment horizontal="right" vertical="center"/>
    </xf>
    <xf numFmtId="41" fontId="337" fillId="0" borderId="99" xfId="23" applyFont="1" applyFill="1" applyBorder="1" applyAlignment="1">
      <alignment vertical="center" shrinkToFit="1"/>
    </xf>
    <xf numFmtId="41" fontId="337" fillId="0" borderId="0" xfId="23" applyFont="1" applyAlignment="1">
      <alignment vertical="center"/>
    </xf>
    <xf numFmtId="41" fontId="334" fillId="0" borderId="0" xfId="0" applyNumberFormat="1" applyFont="1"/>
    <xf numFmtId="41" fontId="178" fillId="0" borderId="99" xfId="23" applyFont="1" applyFill="1" applyBorder="1" applyAlignment="1" applyProtection="1">
      <alignment vertical="center"/>
    </xf>
    <xf numFmtId="41" fontId="178" fillId="0" borderId="99" xfId="23" applyFont="1" applyBorder="1" applyAlignment="1" applyProtection="1">
      <alignment vertical="center"/>
    </xf>
    <xf numFmtId="41" fontId="178" fillId="0" borderId="0" xfId="23" applyFont="1" applyFill="1"/>
    <xf numFmtId="41" fontId="178" fillId="0" borderId="99" xfId="23" applyFont="1" applyBorder="1" applyAlignment="1" applyProtection="1">
      <alignment horizontal="right" vertical="center"/>
    </xf>
    <xf numFmtId="0" fontId="178" fillId="0" borderId="99" xfId="23" applyNumberFormat="1" applyFont="1" applyFill="1" applyBorder="1" applyAlignment="1" applyProtection="1">
      <alignment horizontal="center" vertical="center"/>
    </xf>
    <xf numFmtId="41" fontId="178" fillId="0" borderId="99" xfId="23" applyFont="1" applyFill="1" applyBorder="1" applyAlignment="1" applyProtection="1">
      <alignment horizontal="right" vertical="center"/>
    </xf>
    <xf numFmtId="0" fontId="178" fillId="0" borderId="99" xfId="23" applyNumberFormat="1" applyFont="1" applyFill="1" applyBorder="1" applyAlignment="1">
      <alignment horizontal="center" vertical="center"/>
    </xf>
    <xf numFmtId="177" fontId="332" fillId="0" borderId="0" xfId="9858" applyNumberFormat="1" applyFont="1"/>
    <xf numFmtId="0" fontId="336" fillId="0" borderId="0" xfId="9858" applyFont="1" applyAlignment="1">
      <alignment horizontal="center" vertical="center"/>
    </xf>
    <xf numFmtId="0" fontId="332" fillId="0" borderId="0" xfId="9858" applyFont="1"/>
    <xf numFmtId="41" fontId="337" fillId="0" borderId="0" xfId="9858" applyNumberFormat="1" applyFont="1" applyAlignment="1">
      <alignment vertical="center"/>
    </xf>
    <xf numFmtId="41" fontId="178" fillId="0" borderId="99" xfId="23" applyFont="1" applyFill="1" applyBorder="1" applyAlignment="1">
      <alignment horizontal="left" vertical="center" shrinkToFit="1"/>
    </xf>
    <xf numFmtId="41" fontId="332" fillId="61" borderId="99" xfId="23" applyFont="1" applyFill="1" applyBorder="1" applyAlignment="1">
      <alignment vertical="center"/>
    </xf>
    <xf numFmtId="41" fontId="332" fillId="61" borderId="99" xfId="23" applyFont="1" applyFill="1" applyBorder="1" applyAlignment="1" applyProtection="1">
      <alignment horizontal="center" vertical="center"/>
    </xf>
    <xf numFmtId="41" fontId="332" fillId="61" borderId="99" xfId="23" applyFont="1" applyFill="1" applyBorder="1" applyAlignment="1">
      <alignment horizontal="centerContinuous" vertical="center" shrinkToFit="1"/>
    </xf>
    <xf numFmtId="41" fontId="332" fillId="61" borderId="99" xfId="23" applyFont="1" applyFill="1" applyBorder="1" applyAlignment="1">
      <alignment vertical="center" shrinkToFit="1"/>
    </xf>
    <xf numFmtId="41" fontId="332" fillId="61" borderId="99" xfId="23" applyFont="1" applyFill="1" applyBorder="1" applyAlignment="1">
      <alignment horizontal="center" vertical="center" shrinkToFit="1"/>
    </xf>
    <xf numFmtId="41" fontId="332" fillId="0" borderId="0" xfId="23" applyFont="1" applyFill="1" applyAlignment="1">
      <alignment horizontal="left"/>
    </xf>
    <xf numFmtId="41" fontId="332" fillId="0" borderId="0" xfId="23" applyFont="1" applyFill="1" applyAlignment="1">
      <alignment vertical="center"/>
    </xf>
    <xf numFmtId="41" fontId="332" fillId="0" borderId="0" xfId="23" applyFont="1" applyFill="1" applyAlignment="1">
      <alignment horizontal="left" vertical="center" shrinkToFit="1"/>
    </xf>
    <xf numFmtId="41" fontId="332" fillId="0" borderId="0" xfId="23" applyFont="1" applyFill="1" applyAlignment="1">
      <alignment horizontal="centerContinuous" vertical="center" shrinkToFit="1"/>
    </xf>
    <xf numFmtId="41" fontId="332" fillId="0" borderId="0" xfId="23" applyFont="1" applyFill="1" applyAlignment="1">
      <alignment vertical="center" shrinkToFit="1"/>
    </xf>
    <xf numFmtId="41" fontId="332" fillId="0" borderId="0" xfId="23" applyFont="1" applyFill="1" applyAlignment="1">
      <alignment horizontal="center" vertical="center" shrinkToFit="1"/>
    </xf>
    <xf numFmtId="41" fontId="347" fillId="0" borderId="0" xfId="23" applyFont="1" applyFill="1" applyBorder="1" applyAlignment="1">
      <alignment vertical="center"/>
    </xf>
    <xf numFmtId="41" fontId="334" fillId="0" borderId="0" xfId="23" applyFont="1"/>
    <xf numFmtId="41" fontId="63" fillId="0" borderId="0" xfId="9865" applyNumberFormat="1" applyFont="1"/>
    <xf numFmtId="0" fontId="332" fillId="0" borderId="12" xfId="9858" quotePrefix="1" applyFont="1" applyBorder="1" applyAlignment="1">
      <alignment horizontal="center" vertical="center" shrinkToFit="1"/>
    </xf>
    <xf numFmtId="41" fontId="332" fillId="0" borderId="12" xfId="9858" applyNumberFormat="1" applyFont="1" applyBorder="1" applyAlignment="1">
      <alignment horizontal="right" vertical="center" shrinkToFit="1"/>
    </xf>
    <xf numFmtId="0" fontId="332" fillId="0" borderId="12" xfId="9858" applyFont="1" applyBorder="1" applyAlignment="1">
      <alignment horizontal="right" vertical="center" shrinkToFit="1"/>
    </xf>
    <xf numFmtId="0" fontId="332" fillId="0" borderId="12" xfId="9858" applyFont="1" applyBorder="1" applyAlignment="1">
      <alignment horizontal="center" vertical="center" shrinkToFit="1"/>
    </xf>
    <xf numFmtId="41" fontId="332" fillId="0" borderId="12" xfId="9858" applyNumberFormat="1" applyFont="1" applyBorder="1" applyAlignment="1">
      <alignment vertical="center" shrinkToFit="1"/>
    </xf>
    <xf numFmtId="0" fontId="332" fillId="0" borderId="99" xfId="9858" applyFont="1" applyBorder="1" applyAlignment="1">
      <alignment horizontal="center" vertical="center" shrinkToFit="1"/>
    </xf>
    <xf numFmtId="0" fontId="178" fillId="0" borderId="0" xfId="9858" applyFont="1"/>
    <xf numFmtId="41" fontId="332" fillId="0" borderId="0" xfId="9858" applyNumberFormat="1" applyFont="1"/>
    <xf numFmtId="0" fontId="178" fillId="0" borderId="99" xfId="9858" applyFont="1" applyBorder="1" applyAlignment="1">
      <alignment horizontal="center" vertical="center"/>
    </xf>
    <xf numFmtId="0" fontId="178" fillId="0" borderId="99" xfId="9858" applyFont="1" applyBorder="1" applyAlignment="1">
      <alignment horizontal="center" vertical="center" shrinkToFit="1"/>
    </xf>
    <xf numFmtId="41" fontId="178" fillId="0" borderId="99" xfId="23" applyFont="1" applyFill="1" applyBorder="1" applyAlignment="1">
      <alignment horizontal="center" vertical="center" shrinkToFit="1"/>
    </xf>
    <xf numFmtId="0" fontId="337" fillId="0" borderId="0" xfId="9858" applyFont="1" applyAlignment="1">
      <alignment vertical="center"/>
    </xf>
    <xf numFmtId="0" fontId="178" fillId="3" borderId="99" xfId="9858" applyFont="1" applyFill="1" applyBorder="1" applyAlignment="1">
      <alignment horizontal="center" vertical="center"/>
    </xf>
    <xf numFmtId="0" fontId="178" fillId="3" borderId="99" xfId="9858" applyFont="1" applyFill="1" applyBorder="1" applyAlignment="1">
      <alignment horizontal="center" vertical="center" shrinkToFit="1"/>
    </xf>
    <xf numFmtId="41" fontId="178" fillId="0" borderId="99" xfId="9858" applyNumberFormat="1" applyFont="1" applyBorder="1" applyAlignment="1">
      <alignment vertical="center" shrinkToFit="1"/>
    </xf>
    <xf numFmtId="0" fontId="332" fillId="61" borderId="99" xfId="9858" applyFont="1" applyFill="1" applyBorder="1"/>
    <xf numFmtId="0" fontId="332" fillId="61" borderId="99" xfId="9858" applyFont="1" applyFill="1" applyBorder="1" applyAlignment="1">
      <alignment horizontal="center" vertical="center" shrinkToFit="1"/>
    </xf>
    <xf numFmtId="41" fontId="332" fillId="0" borderId="0" xfId="9858" applyNumberFormat="1" applyFont="1" applyAlignment="1">
      <alignment horizontal="left"/>
    </xf>
    <xf numFmtId="3" fontId="334" fillId="0" borderId="0" xfId="0" applyNumberFormat="1" applyFont="1"/>
    <xf numFmtId="0" fontId="336" fillId="0" borderId="0" xfId="9858" applyFont="1" applyAlignment="1">
      <alignment vertical="center"/>
    </xf>
    <xf numFmtId="3" fontId="336" fillId="0" borderId="0" xfId="9858" applyNumberFormat="1" applyFont="1" applyAlignment="1">
      <alignment vertical="center"/>
    </xf>
    <xf numFmtId="177" fontId="336" fillId="0" borderId="0" xfId="9858" applyNumberFormat="1" applyFont="1" applyAlignment="1">
      <alignment vertical="center"/>
    </xf>
    <xf numFmtId="189" fontId="336" fillId="0" borderId="12" xfId="9858" quotePrefix="1" applyNumberFormat="1" applyFont="1" applyBorder="1" applyAlignment="1">
      <alignment horizontal="center" vertical="center" shrinkToFit="1"/>
    </xf>
    <xf numFmtId="177" fontId="332" fillId="0" borderId="12" xfId="9862" applyNumberFormat="1" applyFont="1" applyFill="1" applyBorder="1" applyAlignment="1" applyProtection="1">
      <alignment horizontal="right" vertical="center" shrinkToFit="1"/>
    </xf>
    <xf numFmtId="177" fontId="332" fillId="0" borderId="12" xfId="9862" applyNumberFormat="1" applyFont="1" applyFill="1" applyBorder="1" applyAlignment="1">
      <alignment horizontal="right" vertical="center" shrinkToFit="1"/>
    </xf>
    <xf numFmtId="41" fontId="332" fillId="0" borderId="0" xfId="9858" applyNumberFormat="1" applyFont="1" applyAlignment="1">
      <alignment horizontal="right" vertical="center"/>
    </xf>
    <xf numFmtId="41" fontId="336" fillId="0" borderId="99" xfId="23" applyFont="1" applyFill="1" applyBorder="1" applyAlignment="1" applyProtection="1">
      <alignment horizontal="center" vertical="center" shrinkToFit="1"/>
    </xf>
    <xf numFmtId="177" fontId="332" fillId="0" borderId="99" xfId="23" applyNumberFormat="1" applyFont="1" applyFill="1" applyBorder="1" applyAlignment="1" applyProtection="1">
      <alignment horizontal="center" vertical="center" wrapText="1" shrinkToFit="1"/>
    </xf>
    <xf numFmtId="41" fontId="332" fillId="0" borderId="0" xfId="23" applyFont="1" applyFill="1" applyBorder="1" applyAlignment="1">
      <alignment horizontal="center" vertical="center" shrinkToFit="1"/>
    </xf>
    <xf numFmtId="41" fontId="178" fillId="0" borderId="99" xfId="23" applyFont="1" applyFill="1" applyBorder="1" applyAlignment="1" applyProtection="1">
      <alignment horizontal="right" vertical="center" shrinkToFit="1"/>
    </xf>
    <xf numFmtId="41" fontId="178" fillId="0" borderId="99" xfId="23" applyFont="1" applyFill="1" applyBorder="1" applyAlignment="1">
      <alignment horizontal="right" vertical="center" shrinkToFit="1"/>
    </xf>
    <xf numFmtId="41" fontId="332" fillId="40" borderId="99" xfId="23" applyFont="1" applyFill="1" applyBorder="1" applyAlignment="1" applyProtection="1">
      <alignment horizontal="center" vertical="center" shrinkToFit="1"/>
    </xf>
    <xf numFmtId="41" fontId="336" fillId="40" borderId="99" xfId="23" quotePrefix="1" applyFont="1" applyFill="1" applyBorder="1" applyAlignment="1" applyProtection="1">
      <alignment horizontal="center" vertical="center" shrinkToFit="1"/>
    </xf>
    <xf numFmtId="41" fontId="332" fillId="40" borderId="99" xfId="23" applyFont="1" applyFill="1" applyBorder="1" applyAlignment="1" applyProtection="1">
      <alignment horizontal="right" vertical="center" shrinkToFit="1"/>
    </xf>
    <xf numFmtId="41" fontId="178" fillId="0" borderId="99" xfId="23" applyFont="1" applyFill="1" applyBorder="1" applyAlignment="1">
      <alignment vertical="center"/>
    </xf>
    <xf numFmtId="41" fontId="332" fillId="40" borderId="99" xfId="23" applyFont="1" applyFill="1" applyBorder="1" applyAlignment="1">
      <alignment horizontal="center"/>
    </xf>
    <xf numFmtId="41" fontId="332" fillId="40" borderId="99" xfId="23" applyFont="1" applyFill="1" applyBorder="1" applyAlignment="1">
      <alignment horizontal="right" vertical="center" shrinkToFit="1"/>
    </xf>
    <xf numFmtId="41" fontId="332" fillId="61" borderId="99" xfId="23" applyFont="1" applyFill="1" applyBorder="1" applyAlignment="1">
      <alignment horizontal="center"/>
    </xf>
    <xf numFmtId="41" fontId="332" fillId="61" borderId="99" xfId="23" applyFont="1" applyFill="1" applyBorder="1" applyAlignment="1" applyProtection="1">
      <alignment horizontal="center" vertical="center" shrinkToFit="1"/>
    </xf>
    <xf numFmtId="41" fontId="336" fillId="61" borderId="99" xfId="23" applyFont="1" applyFill="1" applyBorder="1" applyAlignment="1">
      <alignment horizontal="centerContinuous" vertical="center" shrinkToFit="1"/>
    </xf>
    <xf numFmtId="41" fontId="332" fillId="61" borderId="99" xfId="23" applyFont="1" applyFill="1" applyBorder="1" applyAlignment="1">
      <alignment horizontal="right" vertical="center" shrinkToFit="1"/>
    </xf>
    <xf numFmtId="41" fontId="336" fillId="0" borderId="0" xfId="23" applyFont="1" applyFill="1" applyAlignment="1">
      <alignment horizontal="centerContinuous" vertical="center" shrinkToFit="1"/>
    </xf>
    <xf numFmtId="41" fontId="332" fillId="0" borderId="0" xfId="23" applyFont="1" applyFill="1" applyAlignment="1">
      <alignment horizontal="right" vertical="center" shrinkToFit="1"/>
    </xf>
    <xf numFmtId="177" fontId="332" fillId="0" borderId="0" xfId="23" applyNumberFormat="1" applyFont="1" applyFill="1" applyAlignment="1">
      <alignment horizontal="right" vertical="center" shrinkToFit="1"/>
    </xf>
    <xf numFmtId="0" fontId="336" fillId="0" borderId="0" xfId="9858" applyFont="1" applyAlignment="1">
      <alignment horizontal="centerContinuous" vertical="center" shrinkToFit="1"/>
    </xf>
    <xf numFmtId="0" fontId="332" fillId="0" borderId="0" xfId="9858" applyFont="1" applyAlignment="1">
      <alignment horizontal="center"/>
    </xf>
    <xf numFmtId="0" fontId="332" fillId="0" borderId="0" xfId="9858" applyFont="1" applyAlignment="1">
      <alignment horizontal="left" vertical="center" shrinkToFit="1"/>
    </xf>
    <xf numFmtId="177" fontId="332" fillId="0" borderId="0" xfId="9862" applyNumberFormat="1" applyFont="1" applyFill="1" applyAlignment="1">
      <alignment horizontal="right" vertical="center" shrinkToFit="1"/>
    </xf>
    <xf numFmtId="177" fontId="332" fillId="0" borderId="0" xfId="9862" applyNumberFormat="1" applyFont="1" applyFill="1" applyAlignment="1">
      <alignment horizontal="right" vertical="center"/>
    </xf>
    <xf numFmtId="0" fontId="336" fillId="0" borderId="99" xfId="9858" applyFont="1" applyBorder="1" applyAlignment="1">
      <alignment horizontal="center" vertical="center" shrinkToFit="1"/>
    </xf>
    <xf numFmtId="177" fontId="332" fillId="0" borderId="99" xfId="9862" applyNumberFormat="1" applyFont="1" applyFill="1" applyBorder="1" applyAlignment="1" applyProtection="1">
      <alignment horizontal="center" vertical="center" shrinkToFit="1"/>
    </xf>
    <xf numFmtId="177" fontId="332" fillId="0" borderId="99" xfId="9862" applyNumberFormat="1" applyFont="1" applyFill="1" applyBorder="1" applyAlignment="1">
      <alignment horizontal="center" vertical="center" shrinkToFit="1"/>
    </xf>
    <xf numFmtId="177" fontId="332" fillId="0" borderId="0" xfId="9862" applyNumberFormat="1" applyFont="1" applyFill="1" applyBorder="1" applyAlignment="1">
      <alignment horizontal="center" vertical="center" shrinkToFit="1"/>
    </xf>
    <xf numFmtId="0" fontId="178" fillId="0" borderId="99" xfId="9858" applyFont="1" applyBorder="1" applyAlignment="1">
      <alignment horizontal="left" vertical="center"/>
    </xf>
    <xf numFmtId="41" fontId="178" fillId="0" borderId="99" xfId="9866" applyFont="1" applyFill="1" applyBorder="1" applyAlignment="1" applyProtection="1">
      <alignment horizontal="right" vertical="center"/>
    </xf>
    <xf numFmtId="177" fontId="178" fillId="0" borderId="99" xfId="9862" applyNumberFormat="1" applyFont="1" applyFill="1" applyBorder="1" applyAlignment="1" applyProtection="1">
      <alignment horizontal="right" vertical="center" shrinkToFit="1"/>
    </xf>
    <xf numFmtId="177" fontId="178" fillId="0" borderId="99" xfId="9862" applyNumberFormat="1" applyFont="1" applyFill="1" applyBorder="1" applyAlignment="1">
      <alignment horizontal="right" vertical="center" shrinkToFit="1"/>
    </xf>
    <xf numFmtId="41" fontId="332" fillId="61" borderId="99" xfId="9858" applyNumberFormat="1" applyFont="1" applyFill="1" applyBorder="1" applyAlignment="1">
      <alignment horizontal="center" vertical="center" shrinkToFit="1"/>
    </xf>
    <xf numFmtId="41" fontId="336" fillId="61" borderId="99" xfId="9858" quotePrefix="1" applyNumberFormat="1" applyFont="1" applyFill="1" applyBorder="1" applyAlignment="1">
      <alignment horizontal="center" vertical="center" shrinkToFit="1"/>
    </xf>
    <xf numFmtId="41" fontId="332" fillId="61" borderId="99" xfId="9862" applyFont="1" applyFill="1" applyBorder="1" applyAlignment="1" applyProtection="1">
      <alignment horizontal="right" vertical="center" shrinkToFit="1"/>
    </xf>
    <xf numFmtId="14" fontId="332" fillId="0" borderId="0" xfId="9858" applyNumberFormat="1" applyFont="1" applyAlignment="1">
      <alignment horizontal="centerContinuous" vertical="center" shrinkToFit="1"/>
    </xf>
    <xf numFmtId="176" fontId="332" fillId="0" borderId="0" xfId="9858" applyNumberFormat="1" applyFont="1" applyAlignment="1">
      <alignment vertical="center" shrinkToFit="1"/>
    </xf>
    <xf numFmtId="373" fontId="332" fillId="0" borderId="0" xfId="9858" applyNumberFormat="1" applyFont="1" applyAlignment="1">
      <alignment horizontal="center" vertical="center" shrinkToFit="1"/>
    </xf>
    <xf numFmtId="177" fontId="332" fillId="0" borderId="0" xfId="9858" applyNumberFormat="1" applyFont="1" applyAlignment="1">
      <alignment vertical="center" shrinkToFit="1"/>
    </xf>
    <xf numFmtId="0" fontId="332" fillId="0" borderId="0" xfId="9858" applyFont="1" applyAlignment="1">
      <alignment vertical="center"/>
    </xf>
    <xf numFmtId="14" fontId="332" fillId="0" borderId="12" xfId="9858" quotePrefix="1" applyNumberFormat="1" applyFont="1" applyBorder="1" applyAlignment="1">
      <alignment horizontal="center" vertical="center" shrinkToFit="1"/>
    </xf>
    <xf numFmtId="177" fontId="332" fillId="0" borderId="12" xfId="9858" applyNumberFormat="1" applyFont="1" applyBorder="1" applyAlignment="1">
      <alignment horizontal="right" vertical="center" shrinkToFit="1"/>
    </xf>
    <xf numFmtId="201" fontId="332" fillId="0" borderId="12" xfId="9858" applyNumberFormat="1" applyFont="1" applyBorder="1" applyAlignment="1">
      <alignment horizontal="center" vertical="center" shrinkToFit="1"/>
    </xf>
    <xf numFmtId="177" fontId="332" fillId="0" borderId="12" xfId="9858" applyNumberFormat="1" applyFont="1" applyBorder="1" applyAlignment="1">
      <alignment vertical="center" shrinkToFit="1"/>
    </xf>
    <xf numFmtId="14" fontId="332" fillId="0" borderId="99" xfId="9858" applyNumberFormat="1" applyFont="1" applyBorder="1" applyAlignment="1">
      <alignment horizontal="center" vertical="center" shrinkToFit="1"/>
    </xf>
    <xf numFmtId="177" fontId="332" fillId="0" borderId="99" xfId="9858" applyNumberFormat="1" applyFont="1" applyBorder="1" applyAlignment="1">
      <alignment horizontal="center" vertical="center" shrinkToFit="1"/>
    </xf>
    <xf numFmtId="373" fontId="332" fillId="0" borderId="99" xfId="9858" applyNumberFormat="1" applyFont="1" applyBorder="1" applyAlignment="1">
      <alignment horizontal="center" vertical="center" shrinkToFit="1"/>
    </xf>
    <xf numFmtId="14" fontId="178" fillId="0" borderId="99" xfId="9858" applyNumberFormat="1" applyFont="1" applyBorder="1" applyAlignment="1">
      <alignment horizontal="center" vertical="center"/>
    </xf>
    <xf numFmtId="177" fontId="178" fillId="0" borderId="99" xfId="9858" applyNumberFormat="1" applyFont="1" applyBorder="1" applyAlignment="1">
      <alignment vertical="center" shrinkToFit="1"/>
    </xf>
    <xf numFmtId="0" fontId="178" fillId="0" borderId="0" xfId="9858" applyFont="1" applyAlignment="1">
      <alignment vertical="center"/>
    </xf>
    <xf numFmtId="177" fontId="178" fillId="0" borderId="0" xfId="9858" applyNumberFormat="1" applyFont="1" applyAlignment="1">
      <alignment vertical="center"/>
    </xf>
    <xf numFmtId="41" fontId="332" fillId="61" borderId="99" xfId="9858" quotePrefix="1" applyNumberFormat="1" applyFont="1" applyFill="1" applyBorder="1" applyAlignment="1">
      <alignment horizontal="center" vertical="center" shrinkToFit="1"/>
    </xf>
    <xf numFmtId="41" fontId="332" fillId="61" borderId="99" xfId="9858" applyNumberFormat="1" applyFont="1" applyFill="1" applyBorder="1" applyAlignment="1">
      <alignment horizontal="right" vertical="center" shrinkToFit="1"/>
    </xf>
    <xf numFmtId="0" fontId="332" fillId="0" borderId="91" xfId="9858" applyFont="1" applyBorder="1" applyAlignment="1">
      <alignment horizontal="center" vertical="center" shrinkToFit="1"/>
    </xf>
    <xf numFmtId="14" fontId="332" fillId="0" borderId="91" xfId="9858" applyNumberFormat="1" applyFont="1" applyBorder="1" applyAlignment="1">
      <alignment horizontal="center" vertical="center"/>
    </xf>
    <xf numFmtId="41" fontId="332" fillId="0" borderId="91" xfId="9862" applyFont="1" applyFill="1" applyBorder="1" applyAlignment="1" applyProtection="1">
      <alignment vertical="center"/>
    </xf>
    <xf numFmtId="0" fontId="332" fillId="0" borderId="0" xfId="9858" applyFont="1" applyAlignment="1">
      <alignment horizontal="center" vertical="center" shrinkToFit="1"/>
    </xf>
    <xf numFmtId="0" fontId="332" fillId="0" borderId="0" xfId="9858" applyFont="1" applyAlignment="1">
      <alignment horizontal="centerContinuous" vertical="center" shrinkToFit="1"/>
    </xf>
    <xf numFmtId="201" fontId="332" fillId="0" borderId="0" xfId="9858" applyNumberFormat="1" applyFont="1" applyAlignment="1">
      <alignment horizontal="center" vertical="center" shrinkToFit="1"/>
    </xf>
    <xf numFmtId="0" fontId="339" fillId="0" borderId="0" xfId="9858" applyFont="1" applyAlignment="1">
      <alignment vertical="center"/>
    </xf>
    <xf numFmtId="189" fontId="332" fillId="0" borderId="12" xfId="9858" quotePrefix="1" applyNumberFormat="1" applyFont="1" applyBorder="1" applyAlignment="1">
      <alignment horizontal="center" vertical="center" shrinkToFit="1"/>
    </xf>
    <xf numFmtId="201" fontId="332" fillId="0" borderId="99" xfId="9858" applyNumberFormat="1" applyFont="1" applyBorder="1" applyAlignment="1">
      <alignment horizontal="center" vertical="center" shrinkToFit="1"/>
    </xf>
    <xf numFmtId="41" fontId="332" fillId="61" borderId="99" xfId="23" quotePrefix="1" applyFont="1" applyFill="1" applyBorder="1" applyAlignment="1">
      <alignment horizontal="center"/>
    </xf>
    <xf numFmtId="41" fontId="332" fillId="0" borderId="0" xfId="9858" applyNumberFormat="1" applyFont="1" applyAlignment="1">
      <alignment horizontal="left" vertical="center"/>
    </xf>
    <xf numFmtId="0" fontId="332" fillId="0" borderId="0" xfId="9858" applyFont="1" applyAlignment="1">
      <alignment horizontal="left" vertical="center"/>
    </xf>
    <xf numFmtId="14" fontId="332" fillId="0" borderId="0" xfId="9858" applyNumberFormat="1" applyFont="1" applyAlignment="1">
      <alignment horizontal="centerContinuous" vertical="center"/>
    </xf>
    <xf numFmtId="176" fontId="332" fillId="0" borderId="0" xfId="9858" applyNumberFormat="1" applyFont="1" applyAlignment="1">
      <alignment vertical="center"/>
    </xf>
    <xf numFmtId="201" fontId="332" fillId="0" borderId="0" xfId="9858" applyNumberFormat="1" applyFont="1" applyAlignment="1">
      <alignment horizontal="center" vertical="center"/>
    </xf>
    <xf numFmtId="176" fontId="332" fillId="0" borderId="12" xfId="9858" applyNumberFormat="1" applyFont="1" applyBorder="1" applyAlignment="1">
      <alignment horizontal="right" vertical="center"/>
    </xf>
    <xf numFmtId="372" fontId="332" fillId="0" borderId="12" xfId="9858" applyNumberFormat="1" applyFont="1" applyBorder="1" applyAlignment="1">
      <alignment horizontal="right" vertical="center"/>
    </xf>
    <xf numFmtId="176" fontId="332" fillId="0" borderId="0" xfId="9858" applyNumberFormat="1" applyFont="1" applyAlignment="1">
      <alignment horizontal="right" vertical="center"/>
    </xf>
    <xf numFmtId="0" fontId="332" fillId="0" borderId="99" xfId="9858" applyFont="1" applyBorder="1" applyAlignment="1">
      <alignment horizontal="center" vertical="center"/>
    </xf>
    <xf numFmtId="189" fontId="332" fillId="0" borderId="99" xfId="9858" applyNumberFormat="1" applyFont="1" applyBorder="1" applyAlignment="1">
      <alignment horizontal="center" vertical="center"/>
    </xf>
    <xf numFmtId="177" fontId="332" fillId="0" borderId="99" xfId="9858" applyNumberFormat="1" applyFont="1" applyBorder="1" applyAlignment="1">
      <alignment horizontal="center" vertical="center"/>
    </xf>
    <xf numFmtId="176" fontId="332" fillId="0" borderId="99" xfId="9858" applyNumberFormat="1" applyFont="1" applyBorder="1" applyAlignment="1">
      <alignment horizontal="center" vertical="center"/>
    </xf>
    <xf numFmtId="372" fontId="332" fillId="0" borderId="99" xfId="9858" applyNumberFormat="1" applyFont="1" applyBorder="1" applyAlignment="1">
      <alignment horizontal="center" vertical="center"/>
    </xf>
    <xf numFmtId="176" fontId="332" fillId="0" borderId="0" xfId="9858" applyNumberFormat="1" applyFont="1" applyAlignment="1">
      <alignment horizontal="left" vertical="center"/>
    </xf>
    <xf numFmtId="177" fontId="178" fillId="0" borderId="0" xfId="9858" applyNumberFormat="1" applyFont="1" applyAlignment="1">
      <alignment horizontal="left" vertical="center"/>
    </xf>
    <xf numFmtId="41" fontId="332" fillId="61" borderId="99" xfId="9858" applyNumberFormat="1" applyFont="1" applyFill="1" applyBorder="1" applyAlignment="1">
      <alignment vertical="center"/>
    </xf>
    <xf numFmtId="41" fontId="332" fillId="61" borderId="99" xfId="9858" applyNumberFormat="1" applyFont="1" applyFill="1" applyBorder="1" applyAlignment="1">
      <alignment horizontal="center" vertical="center"/>
    </xf>
    <xf numFmtId="176" fontId="332" fillId="61" borderId="99" xfId="258" applyNumberFormat="1" applyFont="1" applyFill="1" applyBorder="1" applyAlignment="1">
      <alignment vertical="center"/>
    </xf>
    <xf numFmtId="41" fontId="332" fillId="61" borderId="0" xfId="258" applyNumberFormat="1" applyFont="1" applyFill="1" applyAlignment="1">
      <alignment horizontal="left" vertical="center"/>
    </xf>
    <xf numFmtId="41" fontId="332" fillId="0" borderId="0" xfId="23" applyFont="1" applyAlignment="1">
      <alignment vertical="center"/>
    </xf>
    <xf numFmtId="176" fontId="337" fillId="0" borderId="99" xfId="9858" applyNumberFormat="1" applyFont="1" applyBorder="1" applyAlignment="1">
      <alignment vertical="center" shrinkToFit="1"/>
    </xf>
    <xf numFmtId="0" fontId="0" fillId="0" borderId="0" xfId="0" quotePrefix="1"/>
    <xf numFmtId="0" fontId="334" fillId="0" borderId="0" xfId="33" applyFont="1"/>
    <xf numFmtId="0" fontId="338" fillId="0" borderId="0" xfId="33" applyFont="1"/>
    <xf numFmtId="0" fontId="334" fillId="0" borderId="0" xfId="33" applyFont="1" applyAlignment="1">
      <alignment vertical="center"/>
    </xf>
    <xf numFmtId="0" fontId="334" fillId="0" borderId="0" xfId="35" applyFont="1" applyAlignment="1">
      <alignment horizontal="center" vertical="center"/>
    </xf>
    <xf numFmtId="41" fontId="332" fillId="0" borderId="0" xfId="9859" applyFont="1" applyAlignment="1">
      <alignment horizontal="center" vertical="center"/>
    </xf>
    <xf numFmtId="41" fontId="332" fillId="0" borderId="0" xfId="727" applyFont="1" applyAlignment="1">
      <alignment horizontal="right" vertical="center"/>
    </xf>
    <xf numFmtId="41" fontId="350" fillId="0" borderId="99" xfId="727" applyFont="1" applyFill="1" applyBorder="1" applyAlignment="1">
      <alignment horizontal="left" vertical="center" shrinkToFit="1"/>
    </xf>
    <xf numFmtId="41" fontId="351" fillId="0" borderId="99" xfId="727" applyFont="1" applyFill="1" applyBorder="1" applyAlignment="1">
      <alignment horizontal="left" vertical="center" shrinkToFit="1"/>
    </xf>
    <xf numFmtId="41" fontId="178" fillId="0" borderId="0" xfId="9859" applyFont="1" applyAlignment="1">
      <alignment horizontal="left" vertical="center"/>
    </xf>
    <xf numFmtId="186" fontId="334" fillId="0" borderId="0" xfId="33" applyNumberFormat="1" applyFont="1" applyAlignment="1">
      <alignment horizontal="left" vertical="center"/>
    </xf>
    <xf numFmtId="0" fontId="334" fillId="0" borderId="0" xfId="33" applyFont="1" applyAlignment="1">
      <alignment horizontal="center" vertical="center"/>
    </xf>
    <xf numFmtId="41" fontId="338" fillId="0" borderId="0" xfId="23" applyFont="1"/>
    <xf numFmtId="41" fontId="338" fillId="0" borderId="0" xfId="23" applyFont="1" applyAlignment="1">
      <alignment horizontal="left" vertical="center"/>
    </xf>
    <xf numFmtId="41" fontId="338" fillId="3" borderId="0" xfId="33" applyNumberFormat="1" applyFont="1" applyFill="1" applyAlignment="1">
      <alignment horizontal="distributed" vertical="center"/>
    </xf>
    <xf numFmtId="41" fontId="338" fillId="3" borderId="0" xfId="23" applyFont="1" applyFill="1" applyAlignment="1">
      <alignment horizontal="distributed" vertical="center"/>
    </xf>
    <xf numFmtId="0" fontId="338" fillId="3" borderId="0" xfId="33" applyFont="1" applyFill="1" applyAlignment="1">
      <alignment horizontal="distributed" vertical="center"/>
    </xf>
    <xf numFmtId="41" fontId="338" fillId="3" borderId="0" xfId="23" applyFont="1" applyFill="1" applyAlignment="1">
      <alignment horizontal="left" vertical="center"/>
    </xf>
    <xf numFmtId="41" fontId="338" fillId="0" borderId="0" xfId="33" applyNumberFormat="1" applyFont="1" applyAlignment="1">
      <alignment horizontal="right" vertical="center"/>
    </xf>
    <xf numFmtId="41" fontId="338" fillId="0" borderId="99" xfId="23" applyFont="1" applyBorder="1"/>
    <xf numFmtId="41" fontId="338" fillId="0" borderId="99" xfId="23" applyFont="1" applyBorder="1" applyAlignment="1">
      <alignment horizontal="center"/>
    </xf>
    <xf numFmtId="41" fontId="334" fillId="0" borderId="0" xfId="23" applyFont="1" applyBorder="1"/>
    <xf numFmtId="41" fontId="338" fillId="0" borderId="0" xfId="92" applyFont="1" applyFill="1" applyBorder="1" applyAlignment="1">
      <alignment vertical="center"/>
    </xf>
    <xf numFmtId="178" fontId="338" fillId="0" borderId="12" xfId="32" applyNumberFormat="1" applyFont="1" applyBorder="1" applyAlignment="1">
      <alignment horizontal="left" vertical="center"/>
    </xf>
    <xf numFmtId="178" fontId="338" fillId="0" borderId="12" xfId="32" applyNumberFormat="1" applyFont="1" applyBorder="1" applyAlignment="1">
      <alignment horizontal="right" vertical="center"/>
    </xf>
    <xf numFmtId="41" fontId="338" fillId="0" borderId="12" xfId="92" applyFont="1" applyFill="1" applyBorder="1" applyAlignment="1">
      <alignment horizontal="right" vertical="center"/>
    </xf>
    <xf numFmtId="178" fontId="338" fillId="0" borderId="93" xfId="32" applyNumberFormat="1" applyFont="1" applyBorder="1" applyAlignment="1">
      <alignment horizontal="center" vertical="center"/>
    </xf>
    <xf numFmtId="41" fontId="338" fillId="0" borderId="93" xfId="92" applyFont="1" applyFill="1" applyBorder="1" applyAlignment="1">
      <alignment horizontal="center" vertical="center"/>
    </xf>
    <xf numFmtId="178" fontId="338" fillId="0" borderId="93" xfId="92" applyNumberFormat="1" applyFont="1" applyFill="1" applyBorder="1" applyAlignment="1">
      <alignment horizontal="center" vertical="center"/>
    </xf>
    <xf numFmtId="178" fontId="334" fillId="0" borderId="0" xfId="32" applyNumberFormat="1" applyFont="1" applyAlignment="1">
      <alignment horizontal="center" vertical="center"/>
    </xf>
    <xf numFmtId="178" fontId="338" fillId="0" borderId="0" xfId="32" applyNumberFormat="1" applyFont="1" applyAlignment="1">
      <alignment horizontal="center" vertical="center"/>
    </xf>
    <xf numFmtId="178" fontId="334" fillId="3" borderId="93" xfId="32" applyNumberFormat="1" applyFont="1" applyFill="1" applyBorder="1" applyAlignment="1">
      <alignment horizontal="distributed" vertical="center"/>
    </xf>
    <xf numFmtId="178" fontId="334" fillId="0" borderId="93" xfId="32" applyNumberFormat="1" applyFont="1" applyBorder="1" applyAlignment="1">
      <alignment vertical="center"/>
    </xf>
    <xf numFmtId="41" fontId="341" fillId="0" borderId="93" xfId="92" applyFont="1" applyFill="1" applyBorder="1" applyAlignment="1">
      <alignment horizontal="right" vertical="center"/>
    </xf>
    <xf numFmtId="178" fontId="334" fillId="0" borderId="93" xfId="92" applyNumberFormat="1" applyFont="1" applyFill="1" applyBorder="1" applyAlignment="1">
      <alignment horizontal="center" vertical="center"/>
    </xf>
    <xf numFmtId="0" fontId="334" fillId="0" borderId="93" xfId="0" applyFont="1" applyBorder="1" applyAlignment="1">
      <alignment horizontal="center" vertical="center"/>
    </xf>
    <xf numFmtId="178" fontId="341" fillId="0" borderId="0" xfId="32" applyNumberFormat="1" applyFont="1" applyAlignment="1">
      <alignment horizontal="center" vertical="center"/>
    </xf>
    <xf numFmtId="0" fontId="334" fillId="0" borderId="93" xfId="87" applyFont="1" applyBorder="1" applyAlignment="1">
      <alignment horizontal="distributed" vertical="center"/>
    </xf>
    <xf numFmtId="178" fontId="334" fillId="0" borderId="93" xfId="92" applyNumberFormat="1" applyFont="1" applyFill="1" applyBorder="1" applyAlignment="1">
      <alignment vertical="center"/>
    </xf>
    <xf numFmtId="178" fontId="338" fillId="61" borderId="93" xfId="32" applyNumberFormat="1" applyFont="1" applyFill="1" applyBorder="1" applyAlignment="1">
      <alignment horizontal="distributed" vertical="center" wrapText="1"/>
    </xf>
    <xf numFmtId="178" fontId="358" fillId="61" borderId="93" xfId="32" applyNumberFormat="1" applyFont="1" applyFill="1" applyBorder="1" applyAlignment="1">
      <alignment horizontal="center" vertical="center"/>
    </xf>
    <xf numFmtId="178" fontId="338" fillId="61" borderId="93" xfId="32" applyNumberFormat="1" applyFont="1" applyFill="1" applyBorder="1" applyAlignment="1">
      <alignment vertical="center"/>
    </xf>
    <xf numFmtId="41" fontId="343" fillId="61" borderId="93" xfId="92" applyFont="1" applyFill="1" applyBorder="1" applyAlignment="1">
      <alignment horizontal="right" vertical="center"/>
    </xf>
    <xf numFmtId="178" fontId="338" fillId="61" borderId="93" xfId="92" applyNumberFormat="1" applyFont="1" applyFill="1" applyBorder="1" applyAlignment="1">
      <alignment horizontal="center" vertical="center"/>
    </xf>
    <xf numFmtId="41" fontId="338" fillId="0" borderId="0" xfId="92" applyFont="1" applyFill="1" applyBorder="1" applyAlignment="1">
      <alignment horizontal="left" vertical="center"/>
    </xf>
    <xf numFmtId="178" fontId="343" fillId="0" borderId="0" xfId="32" applyNumberFormat="1" applyFont="1" applyAlignment="1">
      <alignment vertical="center"/>
    </xf>
    <xf numFmtId="178" fontId="343" fillId="0" borderId="12" xfId="32" applyNumberFormat="1" applyFont="1" applyBorder="1" applyAlignment="1">
      <alignment vertical="center"/>
    </xf>
    <xf numFmtId="178" fontId="338" fillId="0" borderId="0" xfId="32" applyNumberFormat="1" applyFont="1" applyAlignment="1">
      <alignment horizontal="right" vertical="center"/>
    </xf>
    <xf numFmtId="178" fontId="343" fillId="0" borderId="93" xfId="32" applyNumberFormat="1" applyFont="1" applyBorder="1" applyAlignment="1">
      <alignment horizontal="center" vertical="center"/>
    </xf>
    <xf numFmtId="178" fontId="341" fillId="0" borderId="93" xfId="32" applyNumberFormat="1" applyFont="1" applyBorder="1" applyAlignment="1">
      <alignment horizontal="center" vertical="center"/>
    </xf>
    <xf numFmtId="178" fontId="341" fillId="0" borderId="0" xfId="32" applyNumberFormat="1" applyFont="1" applyAlignment="1">
      <alignment vertical="center"/>
    </xf>
    <xf numFmtId="178" fontId="343" fillId="61" borderId="93" xfId="32" applyNumberFormat="1" applyFont="1" applyFill="1" applyBorder="1" applyAlignment="1">
      <alignment horizontal="center" vertical="center"/>
    </xf>
    <xf numFmtId="178" fontId="343" fillId="61" borderId="93" xfId="23" applyNumberFormat="1" applyFont="1" applyFill="1" applyBorder="1" applyAlignment="1">
      <alignment vertical="center"/>
    </xf>
    <xf numFmtId="178" fontId="343" fillId="61" borderId="93" xfId="32" applyNumberFormat="1" applyFont="1" applyFill="1" applyBorder="1" applyAlignment="1">
      <alignment vertical="center"/>
    </xf>
    <xf numFmtId="178" fontId="338" fillId="0" borderId="12" xfId="32" applyNumberFormat="1" applyFont="1" applyBorder="1" applyAlignment="1">
      <alignment vertical="center"/>
    </xf>
    <xf numFmtId="178" fontId="338" fillId="0" borderId="0" xfId="32" applyNumberFormat="1" applyFont="1" applyAlignment="1">
      <alignment horizontal="left" vertical="center"/>
    </xf>
    <xf numFmtId="178" fontId="338" fillId="61" borderId="93" xfId="32" applyNumberFormat="1" applyFont="1" applyFill="1" applyBorder="1" applyAlignment="1">
      <alignment horizontal="center" vertical="center"/>
    </xf>
    <xf numFmtId="178" fontId="334" fillId="0" borderId="0" xfId="32" applyNumberFormat="1" applyFont="1" applyAlignment="1">
      <alignment horizontal="right" vertical="center"/>
    </xf>
    <xf numFmtId="178" fontId="360" fillId="0" borderId="0" xfId="32" applyNumberFormat="1" applyFont="1" applyAlignment="1">
      <alignment vertical="center"/>
    </xf>
    <xf numFmtId="178" fontId="338" fillId="0" borderId="92" xfId="32" applyNumberFormat="1" applyFont="1" applyBorder="1" applyAlignment="1">
      <alignment horizontal="center" vertical="center"/>
    </xf>
    <xf numFmtId="178" fontId="338" fillId="0" borderId="0" xfId="32" quotePrefix="1" applyNumberFormat="1" applyFont="1" applyAlignment="1">
      <alignment vertical="center"/>
    </xf>
    <xf numFmtId="178" fontId="356" fillId="0" borderId="0" xfId="32" applyNumberFormat="1" applyFont="1" applyAlignment="1">
      <alignment vertical="center"/>
    </xf>
    <xf numFmtId="178" fontId="338" fillId="0" borderId="92" xfId="32" applyNumberFormat="1" applyFont="1" applyBorder="1" applyAlignment="1">
      <alignment horizontal="center" vertical="center" wrapText="1"/>
    </xf>
    <xf numFmtId="178" fontId="334" fillId="0" borderId="92" xfId="32" applyNumberFormat="1" applyFont="1" applyBorder="1" applyAlignment="1">
      <alignment horizontal="center" vertical="center" wrapText="1"/>
    </xf>
    <xf numFmtId="41" fontId="334" fillId="0" borderId="92" xfId="23" applyFont="1" applyFill="1" applyBorder="1" applyAlignment="1">
      <alignment horizontal="center" vertical="center" wrapText="1"/>
    </xf>
    <xf numFmtId="178" fontId="334" fillId="0" borderId="93" xfId="32" applyNumberFormat="1" applyFont="1" applyBorder="1" applyAlignment="1">
      <alignment horizontal="center" vertical="center" wrapText="1"/>
    </xf>
    <xf numFmtId="41" fontId="341" fillId="0" borderId="93" xfId="23" applyFont="1" applyFill="1" applyBorder="1" applyAlignment="1">
      <alignment horizontal="center" vertical="center" wrapText="1"/>
    </xf>
    <xf numFmtId="178" fontId="345" fillId="0" borderId="93" xfId="32" applyNumberFormat="1" applyFont="1" applyBorder="1" applyAlignment="1">
      <alignment horizontal="center" vertical="center" wrapText="1" shrinkToFit="1"/>
    </xf>
    <xf numFmtId="178" fontId="357" fillId="0" borderId="0" xfId="32" applyNumberFormat="1" applyFont="1" applyAlignment="1">
      <alignment horizontal="center" vertical="center" wrapText="1"/>
    </xf>
    <xf numFmtId="41" fontId="341" fillId="0" borderId="0" xfId="23" applyFont="1" applyFill="1" applyBorder="1" applyAlignment="1">
      <alignment horizontal="center" vertical="center" wrapText="1"/>
    </xf>
    <xf numFmtId="178" fontId="334" fillId="0" borderId="0" xfId="32" applyNumberFormat="1" applyFont="1" applyAlignment="1">
      <alignment horizontal="center" vertical="center" wrapText="1"/>
    </xf>
    <xf numFmtId="178" fontId="354" fillId="0" borderId="12" xfId="32" applyNumberFormat="1" applyFont="1" applyBorder="1" applyAlignment="1">
      <alignment vertical="center"/>
    </xf>
    <xf numFmtId="178" fontId="334" fillId="0" borderId="92" xfId="32" applyNumberFormat="1" applyFont="1" applyBorder="1" applyAlignment="1">
      <alignment horizontal="center" vertical="center"/>
    </xf>
    <xf numFmtId="178" fontId="334" fillId="0" borderId="92" xfId="32" applyNumberFormat="1" applyFont="1" applyBorder="1" applyAlignment="1">
      <alignment horizontal="center" vertical="center" shrinkToFit="1"/>
    </xf>
    <xf numFmtId="178" fontId="362" fillId="0" borderId="12" xfId="32" applyNumberFormat="1" applyFont="1" applyBorder="1" applyAlignment="1">
      <alignment horizontal="left" vertical="center"/>
    </xf>
    <xf numFmtId="178" fontId="334" fillId="0" borderId="12" xfId="32" applyNumberFormat="1" applyFont="1" applyBorder="1" applyAlignment="1">
      <alignment vertical="center"/>
    </xf>
    <xf numFmtId="178" fontId="343" fillId="0" borderId="12" xfId="23" applyNumberFormat="1" applyFont="1" applyFill="1" applyBorder="1" applyAlignment="1">
      <alignment vertical="center"/>
    </xf>
    <xf numFmtId="178" fontId="358" fillId="0" borderId="1" xfId="32" applyNumberFormat="1" applyFont="1" applyBorder="1" applyAlignment="1">
      <alignment horizontal="center" vertical="center"/>
    </xf>
    <xf numFmtId="178" fontId="338" fillId="0" borderId="1" xfId="32" applyNumberFormat="1" applyFont="1" applyBorder="1" applyAlignment="1">
      <alignment horizontal="center" vertical="center"/>
    </xf>
    <xf numFmtId="178" fontId="338" fillId="0" borderId="10" xfId="32" applyNumberFormat="1" applyFont="1" applyBorder="1" applyAlignment="1">
      <alignment horizontal="center" vertical="center"/>
    </xf>
    <xf numFmtId="178" fontId="338" fillId="0" borderId="5" xfId="32" applyNumberFormat="1" applyFont="1" applyBorder="1" applyAlignment="1">
      <alignment horizontal="distributed" vertical="center"/>
    </xf>
    <xf numFmtId="178" fontId="334" fillId="0" borderId="11" xfId="32" applyNumberFormat="1" applyFont="1" applyBorder="1" applyAlignment="1">
      <alignment horizontal="center" vertical="center"/>
    </xf>
    <xf numFmtId="178" fontId="363" fillId="0" borderId="1" xfId="32" applyNumberFormat="1" applyFont="1" applyBorder="1" applyAlignment="1">
      <alignment horizontal="left" vertical="center" indent="1"/>
    </xf>
    <xf numFmtId="178" fontId="343" fillId="0" borderId="1" xfId="23" applyNumberFormat="1" applyFont="1" applyFill="1" applyBorder="1" applyAlignment="1">
      <alignment vertical="center"/>
    </xf>
    <xf numFmtId="178" fontId="338" fillId="0" borderId="10" xfId="32" applyNumberFormat="1" applyFont="1" applyBorder="1" applyAlignment="1">
      <alignment vertical="center"/>
    </xf>
    <xf numFmtId="178" fontId="338" fillId="0" borderId="11" xfId="32" applyNumberFormat="1" applyFont="1" applyBorder="1" applyAlignment="1">
      <alignment horizontal="center" vertical="center"/>
    </xf>
    <xf numFmtId="178" fontId="363" fillId="0" borderId="1" xfId="32" applyNumberFormat="1" applyFont="1" applyBorder="1" applyAlignment="1">
      <alignment horizontal="left" vertical="center" indent="1" shrinkToFit="1"/>
    </xf>
    <xf numFmtId="178" fontId="338" fillId="0" borderId="1" xfId="32" applyNumberFormat="1" applyFont="1" applyBorder="1" applyAlignment="1">
      <alignment horizontal="left" vertical="center" indent="1" shrinkToFit="1"/>
    </xf>
    <xf numFmtId="178" fontId="338" fillId="0" borderId="0" xfId="23" applyNumberFormat="1" applyFont="1" applyAlignment="1">
      <alignment vertical="center"/>
    </xf>
    <xf numFmtId="178" fontId="343" fillId="0" borderId="1" xfId="32" applyNumberFormat="1" applyFont="1" applyBorder="1" applyAlignment="1">
      <alignment horizontal="center" vertical="center"/>
    </xf>
    <xf numFmtId="178" fontId="338" fillId="0" borderId="11" xfId="32" applyNumberFormat="1" applyFont="1" applyBorder="1" applyAlignment="1">
      <alignment horizontal="left" vertical="center" shrinkToFit="1"/>
    </xf>
    <xf numFmtId="178" fontId="338" fillId="0" borderId="1" xfId="32" applyNumberFormat="1" applyFont="1" applyBorder="1" applyAlignment="1">
      <alignment horizontal="left" vertical="center" shrinkToFit="1"/>
    </xf>
    <xf numFmtId="178" fontId="358" fillId="0" borderId="1" xfId="32" applyNumberFormat="1" applyFont="1" applyBorder="1" applyAlignment="1">
      <alignment vertical="center"/>
    </xf>
    <xf numFmtId="178" fontId="338" fillId="0" borderId="1" xfId="32" applyNumberFormat="1" applyFont="1" applyBorder="1" applyAlignment="1">
      <alignment horizontal="right" vertical="center"/>
    </xf>
    <xf numFmtId="178" fontId="343" fillId="0" borderId="1" xfId="32" applyNumberFormat="1" applyFont="1" applyBorder="1" applyAlignment="1">
      <alignment vertical="center"/>
    </xf>
    <xf numFmtId="0" fontId="338" fillId="0" borderId="0" xfId="32" applyFont="1" applyAlignment="1">
      <alignment horizontal="center" vertical="center"/>
    </xf>
    <xf numFmtId="0" fontId="338" fillId="0" borderId="0" xfId="32" applyFont="1" applyAlignment="1">
      <alignment vertical="center"/>
    </xf>
    <xf numFmtId="182" fontId="338" fillId="8" borderId="93" xfId="122" applyNumberFormat="1" applyFont="1" applyFill="1" applyBorder="1" applyAlignment="1">
      <alignment horizontal="center" vertical="center"/>
    </xf>
    <xf numFmtId="41" fontId="338" fillId="8" borderId="93" xfId="128" applyFont="1" applyFill="1" applyBorder="1" applyAlignment="1">
      <alignment horizontal="center" vertical="center"/>
    </xf>
    <xf numFmtId="0" fontId="343" fillId="0" borderId="93" xfId="0" applyFont="1" applyBorder="1" applyAlignment="1">
      <alignment horizontal="distributed" vertical="center" indent="1"/>
    </xf>
    <xf numFmtId="0" fontId="341" fillId="0" borderId="0" xfId="32" applyFont="1" applyAlignment="1">
      <alignment horizontal="center" vertical="center"/>
    </xf>
    <xf numFmtId="0" fontId="338" fillId="0" borderId="0" xfId="32" applyFont="1" applyAlignment="1">
      <alignment horizontal="right" vertical="center"/>
    </xf>
    <xf numFmtId="0" fontId="343" fillId="0" borderId="93" xfId="0" applyFont="1" applyBorder="1" applyAlignment="1">
      <alignment horizontal="distributed" vertical="center" wrapText="1" indent="1"/>
    </xf>
    <xf numFmtId="0" fontId="341" fillId="0" borderId="93" xfId="0" applyFont="1" applyBorder="1" applyAlignment="1">
      <alignment horizontal="distributed" vertical="center" indent="1"/>
    </xf>
    <xf numFmtId="0" fontId="334" fillId="0" borderId="0" xfId="32" applyFont="1" applyAlignment="1">
      <alignment horizontal="left" vertical="center"/>
    </xf>
    <xf numFmtId="0" fontId="338" fillId="0" borderId="0" xfId="32" applyFont="1"/>
    <xf numFmtId="176" fontId="338" fillId="0" borderId="0" xfId="32" applyNumberFormat="1" applyFont="1" applyAlignment="1">
      <alignment vertical="center"/>
    </xf>
    <xf numFmtId="0" fontId="360" fillId="0" borderId="0" xfId="32" applyFont="1" applyAlignment="1">
      <alignment vertical="center"/>
    </xf>
    <xf numFmtId="0" fontId="354" fillId="0" borderId="0" xfId="32" applyFont="1"/>
    <xf numFmtId="0" fontId="338" fillId="0" borderId="92" xfId="32" applyFont="1" applyBorder="1" applyAlignment="1">
      <alignment horizontal="center" vertical="center"/>
    </xf>
    <xf numFmtId="176" fontId="338" fillId="0" borderId="92" xfId="32" applyNumberFormat="1" applyFont="1" applyBorder="1" applyAlignment="1">
      <alignment horizontal="center" vertical="center"/>
    </xf>
    <xf numFmtId="176" fontId="338" fillId="0" borderId="92" xfId="32" applyNumberFormat="1" applyFont="1" applyBorder="1" applyAlignment="1">
      <alignment horizontal="center" vertical="center" shrinkToFit="1"/>
    </xf>
    <xf numFmtId="0" fontId="334" fillId="0" borderId="92" xfId="32" applyFont="1" applyBorder="1" applyAlignment="1">
      <alignment horizontal="center" vertical="center"/>
    </xf>
    <xf numFmtId="177" fontId="334" fillId="0" borderId="92" xfId="32" applyNumberFormat="1" applyFont="1" applyBorder="1" applyAlignment="1">
      <alignment vertical="center" shrinkToFit="1"/>
    </xf>
    <xf numFmtId="177" fontId="334" fillId="0" borderId="92" xfId="32" applyNumberFormat="1" applyFont="1" applyBorder="1" applyAlignment="1">
      <alignment horizontal="center" vertical="center"/>
    </xf>
    <xf numFmtId="177" fontId="338" fillId="0" borderId="0" xfId="33" applyNumberFormat="1" applyFont="1" applyAlignment="1">
      <alignment horizontal="left" vertical="center"/>
    </xf>
    <xf numFmtId="177" fontId="338" fillId="0" borderId="0" xfId="33" applyNumberFormat="1" applyFont="1" applyAlignment="1">
      <alignment horizontal="right" vertical="center"/>
    </xf>
    <xf numFmtId="176" fontId="338" fillId="0" borderId="92" xfId="33" applyNumberFormat="1" applyFont="1" applyBorder="1" applyAlignment="1">
      <alignment horizontal="center" vertical="center"/>
    </xf>
    <xf numFmtId="177" fontId="334" fillId="0" borderId="92" xfId="23" applyNumberFormat="1" applyFont="1" applyFill="1" applyBorder="1" applyAlignment="1">
      <alignment vertical="center" wrapText="1"/>
    </xf>
    <xf numFmtId="41" fontId="338" fillId="61" borderId="0" xfId="23" applyFont="1" applyFill="1" applyBorder="1" applyAlignment="1">
      <alignment horizontal="left" vertical="center" wrapText="1"/>
    </xf>
    <xf numFmtId="0" fontId="334" fillId="0" borderId="92" xfId="0" applyFont="1" applyBorder="1"/>
    <xf numFmtId="41" fontId="334" fillId="0" borderId="92" xfId="23" applyFont="1" applyBorder="1"/>
    <xf numFmtId="178" fontId="357" fillId="0" borderId="92" xfId="32" applyNumberFormat="1" applyFont="1" applyBorder="1" applyAlignment="1">
      <alignment horizontal="center" vertical="center" wrapText="1"/>
    </xf>
    <xf numFmtId="185" fontId="338" fillId="0" borderId="0" xfId="33" applyNumberFormat="1" applyFont="1" applyAlignment="1">
      <alignment vertical="center"/>
    </xf>
    <xf numFmtId="177" fontId="338" fillId="0" borderId="0" xfId="33" applyNumberFormat="1" applyFont="1" applyAlignment="1">
      <alignment vertical="center"/>
    </xf>
    <xf numFmtId="177" fontId="338" fillId="0" borderId="0" xfId="33" quotePrefix="1" applyNumberFormat="1" applyFont="1" applyAlignment="1">
      <alignment horizontal="distributed" vertical="center"/>
    </xf>
    <xf numFmtId="177" fontId="338" fillId="0" borderId="0" xfId="33" quotePrefix="1" applyNumberFormat="1" applyFont="1" applyAlignment="1">
      <alignment vertical="center"/>
    </xf>
    <xf numFmtId="176" fontId="338" fillId="0" borderId="0" xfId="33" applyNumberFormat="1" applyFont="1" applyAlignment="1">
      <alignment horizontal="right" vertical="center"/>
    </xf>
    <xf numFmtId="177" fontId="360" fillId="0" borderId="0" xfId="33" applyNumberFormat="1" applyFont="1" applyAlignment="1">
      <alignment vertical="center"/>
    </xf>
    <xf numFmtId="0" fontId="338" fillId="0" borderId="59" xfId="33" applyFont="1" applyBorder="1" applyAlignment="1">
      <alignment horizontal="center" vertical="center" shrinkToFit="1"/>
    </xf>
    <xf numFmtId="186" fontId="338" fillId="0" borderId="92" xfId="33" applyNumberFormat="1" applyFont="1" applyBorder="1" applyAlignment="1">
      <alignment horizontal="center" vertical="center" shrinkToFit="1"/>
    </xf>
    <xf numFmtId="177" fontId="338" fillId="0" borderId="92" xfId="33" applyNumberFormat="1" applyFont="1" applyBorder="1" applyAlignment="1">
      <alignment horizontal="center" vertical="center" shrinkToFit="1"/>
    </xf>
    <xf numFmtId="49" fontId="338" fillId="0" borderId="92" xfId="33" applyNumberFormat="1" applyFont="1" applyBorder="1" applyAlignment="1">
      <alignment horizontal="center" vertical="center" shrinkToFit="1"/>
    </xf>
    <xf numFmtId="176" fontId="338" fillId="0" borderId="92" xfId="33" applyNumberFormat="1" applyFont="1" applyBorder="1" applyAlignment="1">
      <alignment horizontal="center" vertical="center" shrinkToFit="1"/>
    </xf>
    <xf numFmtId="176" fontId="338" fillId="0" borderId="0" xfId="33" applyNumberFormat="1" applyFont="1" applyAlignment="1">
      <alignment horizontal="center" vertical="center" shrinkToFit="1"/>
    </xf>
    <xf numFmtId="41" fontId="334" fillId="0" borderId="0" xfId="33" applyNumberFormat="1" applyFont="1"/>
    <xf numFmtId="0" fontId="341" fillId="0" borderId="13" xfId="33" applyFont="1" applyBorder="1" applyAlignment="1">
      <alignment horizontal="center" vertical="center" shrinkToFit="1"/>
    </xf>
    <xf numFmtId="0" fontId="341" fillId="0" borderId="99" xfId="33" applyFont="1" applyBorder="1" applyAlignment="1">
      <alignment horizontal="center" vertical="center" shrinkToFit="1"/>
    </xf>
    <xf numFmtId="177" fontId="341" fillId="0" borderId="99" xfId="33" applyNumberFormat="1" applyFont="1" applyBorder="1" applyAlignment="1">
      <alignment vertical="center" shrinkToFit="1"/>
    </xf>
    <xf numFmtId="10" fontId="334" fillId="0" borderId="0" xfId="689" applyNumberFormat="1" applyFont="1" applyFill="1" applyAlignment="1"/>
    <xf numFmtId="0" fontId="341" fillId="3" borderId="99" xfId="31" applyFont="1" applyFill="1" applyBorder="1" applyAlignment="1">
      <alignment horizontal="center" vertical="center" shrinkToFit="1"/>
    </xf>
    <xf numFmtId="41" fontId="341" fillId="0" borderId="99" xfId="23" applyFont="1" applyFill="1" applyBorder="1" applyAlignment="1" applyProtection="1">
      <alignment horizontal="right" vertical="center" shrinkToFit="1"/>
    </xf>
    <xf numFmtId="0" fontId="341" fillId="3" borderId="59" xfId="33" applyFont="1" applyFill="1" applyBorder="1" applyAlignment="1">
      <alignment horizontal="center" vertical="center" shrinkToFit="1"/>
    </xf>
    <xf numFmtId="0" fontId="338" fillId="0" borderId="0" xfId="33" applyFont="1" applyAlignment="1">
      <alignment horizontal="left" vertical="center"/>
    </xf>
    <xf numFmtId="0" fontId="343" fillId="61" borderId="92" xfId="33" applyFont="1" applyFill="1" applyBorder="1" applyAlignment="1">
      <alignment horizontal="center" vertical="center" shrinkToFit="1"/>
    </xf>
    <xf numFmtId="177" fontId="334" fillId="0" borderId="0" xfId="33" applyNumberFormat="1" applyFont="1" applyAlignment="1">
      <alignment vertical="center"/>
    </xf>
    <xf numFmtId="49" fontId="352" fillId="0" borderId="0" xfId="33" applyNumberFormat="1" applyFont="1" applyAlignment="1">
      <alignment horizontal="left" vertical="center"/>
    </xf>
    <xf numFmtId="41" fontId="341" fillId="0" borderId="0" xfId="23" applyFont="1" applyAlignment="1">
      <alignment horizontal="left" vertical="center"/>
    </xf>
    <xf numFmtId="49" fontId="341" fillId="0" borderId="0" xfId="33" applyNumberFormat="1" applyFont="1" applyAlignment="1">
      <alignment horizontal="left" vertical="center"/>
    </xf>
    <xf numFmtId="176" fontId="334" fillId="0" borderId="0" xfId="33" applyNumberFormat="1" applyFont="1"/>
    <xf numFmtId="0" fontId="342" fillId="0" borderId="0" xfId="33" applyFont="1" applyAlignment="1">
      <alignment vertical="top"/>
    </xf>
    <xf numFmtId="0" fontId="345" fillId="0" borderId="0" xfId="33" applyFont="1" applyAlignment="1">
      <alignment vertical="top"/>
    </xf>
    <xf numFmtId="176" fontId="338" fillId="0" borderId="0" xfId="33" applyNumberFormat="1" applyFont="1" applyAlignment="1">
      <alignment vertical="center"/>
    </xf>
    <xf numFmtId="0" fontId="334" fillId="0" borderId="0" xfId="33" applyFont="1" applyAlignment="1">
      <alignment vertical="top"/>
    </xf>
    <xf numFmtId="0" fontId="334" fillId="0" borderId="0" xfId="35" applyFont="1">
      <alignment vertical="center"/>
    </xf>
    <xf numFmtId="187" fontId="338" fillId="0" borderId="0" xfId="35" applyNumberFormat="1" applyFont="1" applyAlignment="1">
      <alignment horizontal="center" vertical="center"/>
    </xf>
    <xf numFmtId="41" fontId="338" fillId="0" borderId="0" xfId="23" applyFont="1" applyAlignment="1">
      <alignment vertical="center"/>
    </xf>
    <xf numFmtId="187" fontId="338" fillId="0" borderId="92" xfId="35" applyNumberFormat="1" applyFont="1" applyBorder="1" applyAlignment="1">
      <alignment horizontal="center" vertical="center"/>
    </xf>
    <xf numFmtId="41" fontId="338" fillId="0" borderId="92" xfId="23" applyFont="1" applyFill="1" applyBorder="1" applyAlignment="1">
      <alignment horizontal="center" vertical="center"/>
    </xf>
    <xf numFmtId="41" fontId="355" fillId="0" borderId="92" xfId="23" applyFont="1" applyFill="1" applyBorder="1" applyAlignment="1">
      <alignment horizontal="center" vertical="center"/>
    </xf>
    <xf numFmtId="41" fontId="334" fillId="0" borderId="99" xfId="35" applyNumberFormat="1" applyFont="1" applyBorder="1" applyAlignment="1">
      <alignment horizontal="center" vertical="center"/>
    </xf>
    <xf numFmtId="177" fontId="334" fillId="0" borderId="92" xfId="23" applyNumberFormat="1" applyFont="1" applyFill="1" applyBorder="1" applyAlignment="1">
      <alignment horizontal="right" vertical="center"/>
    </xf>
    <xf numFmtId="41" fontId="334" fillId="0" borderId="0" xfId="23" applyFont="1" applyAlignment="1">
      <alignment horizontal="center" vertical="center"/>
    </xf>
    <xf numFmtId="177" fontId="338" fillId="62" borderId="92" xfId="23" applyNumberFormat="1" applyFont="1" applyFill="1" applyBorder="1" applyAlignment="1">
      <alignment horizontal="center" vertical="center"/>
    </xf>
    <xf numFmtId="177" fontId="338" fillId="62" borderId="92" xfId="23" applyNumberFormat="1" applyFont="1" applyFill="1" applyBorder="1" applyAlignment="1">
      <alignment horizontal="right" vertical="center"/>
    </xf>
    <xf numFmtId="41" fontId="338" fillId="0" borderId="0" xfId="35" applyNumberFormat="1" applyFont="1" applyAlignment="1">
      <alignment horizontal="left" vertical="center"/>
    </xf>
    <xf numFmtId="187" fontId="334" fillId="0" borderId="0" xfId="35" applyNumberFormat="1" applyFont="1" applyAlignment="1">
      <alignment horizontal="center" vertical="center"/>
    </xf>
    <xf numFmtId="41" fontId="334" fillId="0" borderId="0" xfId="35" applyNumberFormat="1" applyFont="1">
      <alignment vertical="center"/>
    </xf>
    <xf numFmtId="0" fontId="334" fillId="0" borderId="0" xfId="0" applyFont="1" applyAlignment="1">
      <alignment vertical="center"/>
    </xf>
    <xf numFmtId="3" fontId="334" fillId="0" borderId="0" xfId="0" applyNumberFormat="1" applyFont="1" applyAlignment="1">
      <alignment vertical="center"/>
    </xf>
    <xf numFmtId="0" fontId="334" fillId="0" borderId="0" xfId="35" applyFont="1" applyAlignment="1">
      <alignment horizontal="right" vertical="center"/>
    </xf>
    <xf numFmtId="41" fontId="334" fillId="0" borderId="0" xfId="23" applyFont="1" applyAlignment="1">
      <alignment horizontal="right" vertical="center"/>
    </xf>
    <xf numFmtId="0" fontId="334" fillId="0" borderId="0" xfId="9867" applyFont="1" applyAlignment="1">
      <alignment horizontal="left" vertical="center"/>
    </xf>
    <xf numFmtId="176" fontId="334" fillId="0" borderId="0" xfId="9867" applyNumberFormat="1" applyFont="1" applyAlignment="1">
      <alignment vertical="center"/>
    </xf>
    <xf numFmtId="0" fontId="334" fillId="0" borderId="0" xfId="9867" applyFont="1" applyAlignment="1">
      <alignment vertical="center"/>
    </xf>
    <xf numFmtId="0" fontId="334" fillId="3" borderId="0" xfId="9867" applyFont="1" applyFill="1" applyAlignment="1">
      <alignment horizontal="center" vertical="center"/>
    </xf>
    <xf numFmtId="177" fontId="338" fillId="0" borderId="0" xfId="9867" applyNumberFormat="1" applyFont="1" applyAlignment="1">
      <alignment horizontal="left" vertical="center"/>
    </xf>
    <xf numFmtId="177" fontId="338" fillId="0" borderId="0" xfId="9867" quotePrefix="1" applyNumberFormat="1" applyFont="1" applyAlignment="1">
      <alignment horizontal="distributed" vertical="center"/>
    </xf>
    <xf numFmtId="177" fontId="338" fillId="0" borderId="0" xfId="9867" applyNumberFormat="1" applyFont="1" applyAlignment="1">
      <alignment horizontal="right" vertical="center"/>
    </xf>
    <xf numFmtId="0" fontId="338" fillId="3" borderId="99" xfId="9867" applyFont="1" applyFill="1" applyBorder="1" applyAlignment="1">
      <alignment horizontal="center" vertical="center"/>
    </xf>
    <xf numFmtId="0" fontId="338" fillId="0" borderId="0" xfId="33" applyFont="1" applyAlignment="1">
      <alignment horizontal="center" vertical="center"/>
    </xf>
    <xf numFmtId="0" fontId="334" fillId="0" borderId="99" xfId="33" applyFont="1" applyBorder="1" applyAlignment="1">
      <alignment horizontal="center" vertical="center"/>
    </xf>
    <xf numFmtId="0" fontId="334" fillId="0" borderId="99" xfId="9867" applyFont="1" applyBorder="1" applyAlignment="1">
      <alignment horizontal="center" vertical="center"/>
    </xf>
    <xf numFmtId="41" fontId="338" fillId="0" borderId="0" xfId="33" applyNumberFormat="1" applyFont="1" applyAlignment="1">
      <alignment horizontal="center" vertical="center"/>
    </xf>
    <xf numFmtId="41" fontId="338" fillId="0" borderId="0" xfId="33" applyNumberFormat="1" applyFont="1" applyAlignment="1">
      <alignment horizontal="distributed" vertical="center"/>
    </xf>
    <xf numFmtId="41" fontId="338" fillId="0" borderId="0" xfId="23" applyFont="1" applyFill="1" applyAlignment="1">
      <alignment horizontal="distributed" vertical="center"/>
    </xf>
    <xf numFmtId="0" fontId="338" fillId="0" borderId="0" xfId="33" applyFont="1" applyAlignment="1">
      <alignment horizontal="distributed" vertical="center"/>
    </xf>
    <xf numFmtId="41" fontId="338" fillId="0" borderId="0" xfId="33" applyNumberFormat="1" applyFont="1" applyAlignment="1">
      <alignment horizontal="left" vertical="center"/>
    </xf>
    <xf numFmtId="41" fontId="338" fillId="0" borderId="0" xfId="33" applyNumberFormat="1" applyFont="1" applyAlignment="1">
      <alignment vertical="center"/>
    </xf>
    <xf numFmtId="41" fontId="338" fillId="0" borderId="1" xfId="33" applyNumberFormat="1" applyFont="1" applyBorder="1" applyAlignment="1">
      <alignment horizontal="center" vertical="center"/>
    </xf>
    <xf numFmtId="41" fontId="338" fillId="0" borderId="1" xfId="23" applyFont="1" applyFill="1" applyBorder="1" applyAlignment="1">
      <alignment horizontal="center" vertical="center"/>
    </xf>
    <xf numFmtId="0" fontId="338" fillId="0" borderId="1" xfId="33" applyFont="1" applyBorder="1" applyAlignment="1">
      <alignment horizontal="center" vertical="center"/>
    </xf>
    <xf numFmtId="41" fontId="334" fillId="0" borderId="66" xfId="33" applyNumberFormat="1" applyFont="1" applyBorder="1" applyAlignment="1">
      <alignment horizontal="center" vertical="center" wrapText="1"/>
    </xf>
    <xf numFmtId="41" fontId="334" fillId="0" borderId="58" xfId="33" applyNumberFormat="1" applyFont="1" applyBorder="1" applyAlignment="1">
      <alignment vertical="center"/>
    </xf>
    <xf numFmtId="41" fontId="334" fillId="0" borderId="0" xfId="33" applyNumberFormat="1" applyFont="1" applyAlignment="1">
      <alignment horizontal="left" vertical="center"/>
    </xf>
    <xf numFmtId="41" fontId="338" fillId="61" borderId="1" xfId="33" applyNumberFormat="1" applyFont="1" applyFill="1" applyBorder="1" applyAlignment="1">
      <alignment horizontal="center" vertical="center"/>
    </xf>
    <xf numFmtId="41" fontId="338" fillId="61" borderId="1" xfId="23" applyFont="1" applyFill="1" applyBorder="1" applyAlignment="1">
      <alignment horizontal="center" vertical="center"/>
    </xf>
    <xf numFmtId="0" fontId="338" fillId="61" borderId="1" xfId="33" applyFont="1" applyFill="1" applyBorder="1" applyAlignment="1">
      <alignment horizontal="distributed" vertical="center"/>
    </xf>
    <xf numFmtId="41" fontId="338" fillId="0" borderId="92" xfId="33" applyNumberFormat="1" applyFont="1" applyBorder="1" applyAlignment="1">
      <alignment horizontal="center" vertical="center"/>
    </xf>
    <xf numFmtId="0" fontId="338" fillId="0" borderId="92" xfId="33" applyFont="1" applyBorder="1" applyAlignment="1">
      <alignment horizontal="center" vertical="center"/>
    </xf>
    <xf numFmtId="185" fontId="365" fillId="0" borderId="0" xfId="33" applyNumberFormat="1" applyFont="1" applyAlignment="1">
      <alignment horizontal="center" vertical="center"/>
    </xf>
    <xf numFmtId="176" fontId="338" fillId="0" borderId="0" xfId="33" applyNumberFormat="1" applyFont="1" applyAlignment="1">
      <alignment horizontal="center" vertical="center"/>
    </xf>
    <xf numFmtId="0" fontId="334" fillId="0" borderId="92" xfId="33" applyFont="1" applyBorder="1" applyAlignment="1">
      <alignment horizontal="center" vertical="center"/>
    </xf>
    <xf numFmtId="176" fontId="334" fillId="0" borderId="0" xfId="33" applyNumberFormat="1" applyFont="1" applyAlignment="1">
      <alignment horizontal="center" vertical="center"/>
    </xf>
    <xf numFmtId="3" fontId="334" fillId="0" borderId="0" xfId="33" applyNumberFormat="1" applyFont="1" applyAlignment="1">
      <alignment horizontal="center" vertical="center"/>
    </xf>
    <xf numFmtId="41" fontId="334" fillId="0" borderId="0" xfId="23" applyFont="1" applyFill="1" applyAlignment="1">
      <alignment horizontal="right" vertical="center"/>
    </xf>
    <xf numFmtId="176" fontId="352" fillId="0" borderId="0" xfId="33" applyNumberFormat="1" applyFont="1" applyAlignment="1">
      <alignment horizontal="center" vertical="center"/>
    </xf>
    <xf numFmtId="0" fontId="338" fillId="61" borderId="92" xfId="33" applyFont="1" applyFill="1" applyBorder="1" applyAlignment="1">
      <alignment horizontal="distributed" vertical="center" wrapText="1"/>
    </xf>
    <xf numFmtId="41" fontId="338" fillId="0" borderId="0" xfId="23" applyFont="1" applyFill="1" applyAlignment="1">
      <alignment horizontal="left" vertical="center"/>
    </xf>
    <xf numFmtId="0" fontId="338" fillId="0" borderId="0" xfId="33" applyFont="1" applyAlignment="1">
      <alignment vertical="center"/>
    </xf>
    <xf numFmtId="3" fontId="338" fillId="0" borderId="0" xfId="33" applyNumberFormat="1" applyFont="1" applyAlignment="1">
      <alignment horizontal="center" vertical="center"/>
    </xf>
    <xf numFmtId="3" fontId="334" fillId="0" borderId="0" xfId="33" applyNumberFormat="1" applyFont="1" applyAlignment="1">
      <alignment vertical="center"/>
    </xf>
    <xf numFmtId="41" fontId="334" fillId="0" borderId="0" xfId="9867" applyNumberFormat="1" applyFont="1" applyAlignment="1">
      <alignment vertical="center"/>
    </xf>
    <xf numFmtId="0" fontId="338" fillId="0" borderId="0" xfId="9867" applyFont="1"/>
    <xf numFmtId="186" fontId="338" fillId="0" borderId="99" xfId="9867" applyNumberFormat="1" applyFont="1" applyBorder="1" applyAlignment="1">
      <alignment horizontal="center" vertical="center" shrinkToFit="1"/>
    </xf>
    <xf numFmtId="41" fontId="338" fillId="0" borderId="99" xfId="9867" applyNumberFormat="1" applyFont="1" applyBorder="1" applyAlignment="1">
      <alignment horizontal="center" vertical="center"/>
    </xf>
    <xf numFmtId="176" fontId="334" fillId="3" borderId="91" xfId="23" applyNumberFormat="1" applyFont="1" applyFill="1" applyBorder="1" applyAlignment="1" applyProtection="1">
      <alignment horizontal="center" vertical="center"/>
    </xf>
    <xf numFmtId="41" fontId="334" fillId="3" borderId="91" xfId="23" applyFont="1" applyFill="1" applyBorder="1" applyAlignment="1" applyProtection="1">
      <alignment horizontal="center" vertical="center" shrinkToFit="1"/>
    </xf>
    <xf numFmtId="0" fontId="334" fillId="3" borderId="91" xfId="9867" applyFont="1" applyFill="1" applyBorder="1" applyAlignment="1">
      <alignment horizontal="center" vertical="center"/>
    </xf>
    <xf numFmtId="41" fontId="341" fillId="0" borderId="97" xfId="23" applyFont="1" applyFill="1" applyBorder="1" applyAlignment="1">
      <alignment horizontal="right" vertical="center"/>
    </xf>
    <xf numFmtId="0" fontId="334" fillId="0" borderId="0" xfId="9867" applyFont="1"/>
    <xf numFmtId="0" fontId="341" fillId="3" borderId="99" xfId="9868" applyFont="1" applyFill="1" applyBorder="1" applyAlignment="1">
      <alignment horizontal="center" vertical="center" shrinkToFit="1"/>
    </xf>
    <xf numFmtId="49" fontId="334" fillId="3" borderId="91" xfId="9867" applyNumberFormat="1" applyFont="1" applyFill="1" applyBorder="1" applyAlignment="1">
      <alignment horizontal="center" vertical="center"/>
    </xf>
    <xf numFmtId="41" fontId="334" fillId="3" borderId="91" xfId="23" applyFont="1" applyFill="1" applyBorder="1" applyAlignment="1" applyProtection="1">
      <alignment horizontal="center" vertical="center"/>
    </xf>
    <xf numFmtId="0" fontId="338" fillId="7" borderId="99" xfId="9867" applyFont="1" applyFill="1" applyBorder="1" applyAlignment="1">
      <alignment horizontal="center" vertical="center"/>
    </xf>
    <xf numFmtId="41" fontId="343" fillId="7" borderId="97" xfId="23" applyFont="1" applyFill="1" applyBorder="1" applyAlignment="1">
      <alignment horizontal="right" vertical="center"/>
    </xf>
    <xf numFmtId="0" fontId="338" fillId="61" borderId="99" xfId="9867" applyFont="1" applyFill="1" applyBorder="1" applyAlignment="1">
      <alignment horizontal="center" vertical="center"/>
    </xf>
    <xf numFmtId="41" fontId="343" fillId="61" borderId="99" xfId="23" applyFont="1" applyFill="1" applyBorder="1" applyAlignment="1">
      <alignment horizontal="right" vertical="center"/>
    </xf>
    <xf numFmtId="41" fontId="338" fillId="0" borderId="0" xfId="9867" applyNumberFormat="1" applyFont="1" applyAlignment="1">
      <alignment horizontal="left" vertical="center"/>
    </xf>
    <xf numFmtId="186" fontId="338" fillId="0" borderId="93" xfId="33" applyNumberFormat="1" applyFont="1" applyBorder="1" applyAlignment="1">
      <alignment horizontal="center" vertical="center" shrinkToFit="1"/>
    </xf>
    <xf numFmtId="177" fontId="338" fillId="0" borderId="93" xfId="33" applyNumberFormat="1" applyFont="1" applyBorder="1" applyAlignment="1">
      <alignment horizontal="center" vertical="center" shrinkToFit="1"/>
    </xf>
    <xf numFmtId="49" fontId="338" fillId="0" borderId="93" xfId="33" applyNumberFormat="1" applyFont="1" applyBorder="1" applyAlignment="1">
      <alignment horizontal="center" vertical="center" shrinkToFit="1"/>
    </xf>
    <xf numFmtId="176" fontId="338" fillId="0" borderId="93" xfId="33" applyNumberFormat="1" applyFont="1" applyBorder="1" applyAlignment="1">
      <alignment horizontal="center" vertical="center" shrinkToFit="1"/>
    </xf>
    <xf numFmtId="0" fontId="338" fillId="61" borderId="92" xfId="33" applyFont="1" applyFill="1" applyBorder="1" applyAlignment="1">
      <alignment horizontal="center" vertical="center" wrapText="1"/>
    </xf>
    <xf numFmtId="41" fontId="334" fillId="0" borderId="0" xfId="23" applyFont="1" applyFill="1" applyAlignment="1">
      <alignment horizontal="right"/>
    </xf>
    <xf numFmtId="0" fontId="341" fillId="0" borderId="0" xfId="33" applyFont="1" applyAlignment="1">
      <alignment horizontal="center" vertical="center" shrinkToFit="1"/>
    </xf>
    <xf numFmtId="43" fontId="338" fillId="0" borderId="0" xfId="33" applyNumberFormat="1" applyFont="1"/>
    <xf numFmtId="41" fontId="338" fillId="0" borderId="99" xfId="33" applyNumberFormat="1" applyFont="1" applyBorder="1" applyAlignment="1">
      <alignment horizontal="center" vertical="center"/>
    </xf>
    <xf numFmtId="0" fontId="334" fillId="0" borderId="0" xfId="33" applyFont="1" applyAlignment="1">
      <alignment horizontal="distributed" vertical="center" shrinkToFit="1"/>
    </xf>
    <xf numFmtId="0" fontId="357" fillId="0" borderId="0" xfId="33" applyFont="1"/>
    <xf numFmtId="0" fontId="353" fillId="0" borderId="0" xfId="33" applyFont="1" applyAlignment="1">
      <alignment horizontal="center" vertical="center" shrinkToFit="1"/>
    </xf>
    <xf numFmtId="41" fontId="356" fillId="0" borderId="0" xfId="33" applyNumberFormat="1" applyFont="1"/>
    <xf numFmtId="0" fontId="338" fillId="0" borderId="12" xfId="33" applyFont="1" applyBorder="1" applyAlignment="1">
      <alignment horizontal="left" vertical="center"/>
    </xf>
    <xf numFmtId="0" fontId="356" fillId="0" borderId="0" xfId="33" applyFont="1"/>
    <xf numFmtId="0" fontId="354" fillId="0" borderId="0" xfId="33" applyFont="1"/>
    <xf numFmtId="0" fontId="338" fillId="0" borderId="92" xfId="33" applyFont="1" applyBorder="1" applyAlignment="1">
      <alignment horizontal="center" vertical="center" shrinkToFit="1"/>
    </xf>
    <xf numFmtId="0" fontId="355" fillId="0" borderId="92" xfId="33" applyFont="1" applyBorder="1" applyAlignment="1">
      <alignment horizontal="center" vertical="center"/>
    </xf>
    <xf numFmtId="41" fontId="343" fillId="0" borderId="92" xfId="23" applyFont="1" applyFill="1" applyBorder="1" applyAlignment="1">
      <alignment horizontal="right" vertical="center"/>
    </xf>
    <xf numFmtId="41" fontId="366" fillId="0" borderId="0" xfId="23" applyFont="1" applyFill="1" applyBorder="1" applyAlignment="1">
      <alignment horizontal="left" vertical="center"/>
    </xf>
    <xf numFmtId="41" fontId="366" fillId="0" borderId="0" xfId="23" applyFont="1" applyFill="1" applyBorder="1" applyAlignment="1">
      <alignment horizontal="right" vertical="center"/>
    </xf>
    <xf numFmtId="0" fontId="338" fillId="0" borderId="0" xfId="33" applyFont="1" applyAlignment="1">
      <alignment horizontal="distributed" vertical="center" shrinkToFit="1"/>
    </xf>
    <xf numFmtId="0" fontId="334" fillId="0" borderId="92" xfId="33" applyFont="1" applyBorder="1" applyAlignment="1">
      <alignment horizontal="center" vertical="center" shrinkToFit="1"/>
    </xf>
    <xf numFmtId="176" fontId="334" fillId="0" borderId="92" xfId="33" applyNumberFormat="1" applyFont="1" applyBorder="1" applyAlignment="1">
      <alignment horizontal="center" vertical="center"/>
    </xf>
    <xf numFmtId="41" fontId="334" fillId="0" borderId="92" xfId="33" applyNumberFormat="1" applyFont="1" applyBorder="1" applyAlignment="1">
      <alignment horizontal="center" vertical="center"/>
    </xf>
    <xf numFmtId="41" fontId="334" fillId="0" borderId="0" xfId="33" applyNumberFormat="1" applyFont="1" applyAlignment="1">
      <alignment horizontal="center" vertical="center"/>
    </xf>
    <xf numFmtId="0" fontId="355" fillId="61" borderId="92" xfId="33" applyFont="1" applyFill="1" applyBorder="1" applyAlignment="1">
      <alignment horizontal="center" vertical="center"/>
    </xf>
    <xf numFmtId="176" fontId="355" fillId="61" borderId="92" xfId="33" applyNumberFormat="1" applyFont="1" applyFill="1" applyBorder="1" applyAlignment="1">
      <alignment horizontal="right" vertical="center" shrinkToFit="1"/>
    </xf>
    <xf numFmtId="41" fontId="343" fillId="61" borderId="92" xfId="23" applyFont="1" applyFill="1" applyBorder="1" applyAlignment="1">
      <alignment horizontal="right" vertical="center"/>
    </xf>
    <xf numFmtId="176" fontId="338" fillId="0" borderId="0" xfId="33" applyNumberFormat="1" applyFont="1" applyAlignment="1">
      <alignment horizontal="right" vertical="center" shrinkToFit="1"/>
    </xf>
    <xf numFmtId="177" fontId="341" fillId="0" borderId="93" xfId="23" applyNumberFormat="1" applyFont="1" applyFill="1" applyBorder="1" applyAlignment="1">
      <alignment horizontal="right" vertical="center"/>
    </xf>
    <xf numFmtId="41" fontId="338" fillId="0" borderId="0" xfId="32" applyNumberFormat="1" applyFont="1" applyAlignment="1">
      <alignment horizontal="center" vertical="center"/>
    </xf>
    <xf numFmtId="177" fontId="334" fillId="0" borderId="0" xfId="35" applyNumberFormat="1" applyFont="1" applyAlignment="1">
      <alignment horizontal="center" vertical="center"/>
    </xf>
    <xf numFmtId="177" fontId="334" fillId="0" borderId="0" xfId="35" applyNumberFormat="1" applyFont="1" applyAlignment="1">
      <alignment horizontal="right" vertical="center"/>
    </xf>
    <xf numFmtId="0" fontId="0" fillId="0" borderId="0" xfId="0" applyAlignment="1">
      <alignment horizontal="right"/>
    </xf>
    <xf numFmtId="41" fontId="0" fillId="0" borderId="0" xfId="23" applyFont="1" applyAlignment="1">
      <alignment horizontal="right"/>
    </xf>
    <xf numFmtId="41" fontId="334" fillId="0" borderId="99" xfId="23" applyFont="1" applyBorder="1" applyAlignment="1">
      <alignment vertical="center"/>
    </xf>
    <xf numFmtId="41" fontId="337" fillId="0" borderId="0" xfId="23" applyFont="1" applyFill="1" applyBorder="1" applyAlignment="1">
      <alignment vertical="center" shrinkToFit="1"/>
    </xf>
    <xf numFmtId="41" fontId="332" fillId="61" borderId="0" xfId="23" applyFont="1" applyFill="1" applyBorder="1" applyAlignment="1">
      <alignment vertical="center" shrinkToFit="1"/>
    </xf>
    <xf numFmtId="41" fontId="332" fillId="0" borderId="0" xfId="9858" applyNumberFormat="1" applyFont="1" applyAlignment="1">
      <alignment horizontal="center" vertical="center" shrinkToFit="1"/>
    </xf>
    <xf numFmtId="41" fontId="178" fillId="0" borderId="0" xfId="23" applyFont="1" applyFill="1" applyBorder="1" applyAlignment="1">
      <alignment vertical="center" shrinkToFit="1"/>
    </xf>
    <xf numFmtId="223" fontId="178" fillId="0" borderId="0" xfId="23" applyNumberFormat="1" applyFont="1" applyFill="1" applyBorder="1" applyAlignment="1" applyProtection="1">
      <alignment horizontal="right" vertical="center" shrinkToFit="1"/>
    </xf>
    <xf numFmtId="177" fontId="343" fillId="0" borderId="22" xfId="88" applyNumberFormat="1" applyFont="1" applyFill="1" applyBorder="1" applyAlignment="1">
      <alignment vertical="center"/>
    </xf>
    <xf numFmtId="0" fontId="334" fillId="0" borderId="68" xfId="0" applyFont="1" applyBorder="1"/>
    <xf numFmtId="0" fontId="334" fillId="0" borderId="69" xfId="0" applyFont="1" applyBorder="1"/>
    <xf numFmtId="0" fontId="334" fillId="0" borderId="18" xfId="87" applyFont="1" applyBorder="1" applyAlignment="1">
      <alignment vertical="center"/>
    </xf>
    <xf numFmtId="0" fontId="334" fillId="0" borderId="40" xfId="87" applyFont="1" applyBorder="1" applyAlignment="1">
      <alignment vertical="center"/>
    </xf>
    <xf numFmtId="0" fontId="334" fillId="0" borderId="22" xfId="87" applyFont="1" applyBorder="1" applyAlignment="1">
      <alignment vertical="center"/>
    </xf>
    <xf numFmtId="3" fontId="334" fillId="0" borderId="99" xfId="87" applyNumberFormat="1" applyFont="1" applyBorder="1" applyAlignment="1">
      <alignment vertical="center"/>
    </xf>
    <xf numFmtId="41" fontId="338" fillId="0" borderId="99" xfId="23" applyFont="1" applyBorder="1" applyAlignment="1">
      <alignment vertical="center"/>
    </xf>
    <xf numFmtId="177" fontId="338" fillId="0" borderId="0" xfId="87" applyNumberFormat="1" applyFont="1" applyAlignment="1">
      <alignment vertical="center"/>
    </xf>
    <xf numFmtId="41" fontId="338" fillId="61" borderId="92" xfId="23" applyFont="1" applyFill="1" applyBorder="1" applyAlignment="1">
      <alignment vertical="center" wrapText="1"/>
    </xf>
    <xf numFmtId="41" fontId="337" fillId="0" borderId="99" xfId="0" applyNumberFormat="1" applyFont="1" applyBorder="1" applyAlignment="1">
      <alignment vertical="center"/>
    </xf>
    <xf numFmtId="178" fontId="337" fillId="0" borderId="99" xfId="23" applyNumberFormat="1" applyFont="1" applyBorder="1" applyAlignment="1">
      <alignment horizontal="center" vertical="center"/>
    </xf>
    <xf numFmtId="177" fontId="337" fillId="0" borderId="99" xfId="9856" applyNumberFormat="1" applyFont="1" applyBorder="1" applyAlignment="1">
      <alignment vertical="center"/>
    </xf>
    <xf numFmtId="14" fontId="337" fillId="0" borderId="99" xfId="9856" applyNumberFormat="1" applyFont="1" applyBorder="1" applyAlignment="1">
      <alignment horizontal="center" vertical="center"/>
    </xf>
    <xf numFmtId="177" fontId="337" fillId="0" borderId="99" xfId="9856" applyNumberFormat="1" applyFont="1" applyBorder="1" applyAlignment="1">
      <alignment horizontal="right" vertical="center"/>
    </xf>
    <xf numFmtId="41" fontId="347" fillId="0" borderId="0" xfId="23" applyFont="1" applyFill="1" applyBorder="1" applyAlignment="1">
      <alignment horizontal="center" vertical="center"/>
    </xf>
    <xf numFmtId="41" fontId="135" fillId="0" borderId="0" xfId="23" applyFont="1" applyFill="1" applyAlignment="1">
      <alignment horizontal="center" vertical="center"/>
    </xf>
    <xf numFmtId="0" fontId="347" fillId="0" borderId="0" xfId="9858" applyFont="1" applyAlignment="1">
      <alignment horizontal="center" vertical="center"/>
    </xf>
    <xf numFmtId="0" fontId="135" fillId="0" borderId="0" xfId="9858" applyFont="1" applyAlignment="1">
      <alignment horizontal="center" vertical="center"/>
    </xf>
    <xf numFmtId="41" fontId="343" fillId="0" borderId="0" xfId="23" applyFont="1" applyFill="1" applyAlignment="1">
      <alignment horizontal="left"/>
    </xf>
    <xf numFmtId="176" fontId="341" fillId="3" borderId="99" xfId="33" applyNumberFormat="1" applyFont="1" applyFill="1" applyBorder="1" applyAlignment="1">
      <alignment vertical="center" shrinkToFit="1"/>
    </xf>
    <xf numFmtId="186" fontId="338" fillId="0" borderId="99" xfId="33" applyNumberFormat="1" applyFont="1" applyBorder="1" applyAlignment="1">
      <alignment horizontal="center" vertical="center" shrinkToFit="1"/>
    </xf>
    <xf numFmtId="49" fontId="338" fillId="0" borderId="99" xfId="33" applyNumberFormat="1" applyFont="1" applyBorder="1" applyAlignment="1">
      <alignment horizontal="center" vertical="center" shrinkToFit="1"/>
    </xf>
    <xf numFmtId="176" fontId="338" fillId="0" borderId="99" xfId="33" applyNumberFormat="1" applyFont="1" applyBorder="1" applyAlignment="1">
      <alignment horizontal="center" vertical="center" shrinkToFit="1"/>
    </xf>
    <xf numFmtId="0" fontId="343" fillId="40" borderId="99" xfId="33" applyFont="1" applyFill="1" applyBorder="1" applyAlignment="1">
      <alignment horizontal="center" vertical="center" shrinkToFit="1"/>
    </xf>
    <xf numFmtId="177" fontId="338" fillId="40" borderId="99" xfId="33" applyNumberFormat="1" applyFont="1" applyFill="1" applyBorder="1" applyAlignment="1">
      <alignment vertical="center"/>
    </xf>
    <xf numFmtId="190" fontId="343" fillId="40" borderId="99" xfId="23" applyNumberFormat="1" applyFont="1" applyFill="1" applyBorder="1" applyAlignment="1" applyProtection="1">
      <alignment horizontal="center" vertical="center" shrinkToFit="1"/>
    </xf>
    <xf numFmtId="185" fontId="343" fillId="40" borderId="99" xfId="33" applyNumberFormat="1" applyFont="1" applyFill="1" applyBorder="1" applyAlignment="1">
      <alignment horizontal="center" vertical="center" shrinkToFit="1"/>
    </xf>
    <xf numFmtId="176" fontId="343" fillId="40" borderId="99" xfId="33" applyNumberFormat="1" applyFont="1" applyFill="1" applyBorder="1" applyAlignment="1">
      <alignment horizontal="center" vertical="center" shrinkToFit="1"/>
    </xf>
    <xf numFmtId="0" fontId="343" fillId="61" borderId="99" xfId="33" applyFont="1" applyFill="1" applyBorder="1" applyAlignment="1">
      <alignment horizontal="center" vertical="center" shrinkToFit="1"/>
    </xf>
    <xf numFmtId="177" fontId="338" fillId="61" borderId="99" xfId="33" applyNumberFormat="1" applyFont="1" applyFill="1" applyBorder="1" applyAlignment="1">
      <alignment vertical="center"/>
    </xf>
    <xf numFmtId="190" fontId="343" fillId="61" borderId="99" xfId="23" applyNumberFormat="1" applyFont="1" applyFill="1" applyBorder="1" applyAlignment="1" applyProtection="1">
      <alignment horizontal="center" vertical="center" shrinkToFit="1"/>
    </xf>
    <xf numFmtId="176" fontId="338" fillId="61" borderId="99" xfId="33" applyNumberFormat="1" applyFont="1" applyFill="1" applyBorder="1" applyAlignment="1">
      <alignment vertical="center"/>
    </xf>
    <xf numFmtId="0" fontId="341" fillId="0" borderId="0" xfId="33" applyFont="1" applyAlignment="1">
      <alignment horizontal="left" vertical="center"/>
    </xf>
    <xf numFmtId="0" fontId="338" fillId="0" borderId="99" xfId="9867" applyFont="1" applyBorder="1" applyAlignment="1">
      <alignment horizontal="center" vertical="center"/>
    </xf>
    <xf numFmtId="177" fontId="334" fillId="0" borderId="99" xfId="23" applyNumberFormat="1" applyFont="1" applyFill="1" applyBorder="1" applyAlignment="1">
      <alignment vertical="center" wrapText="1"/>
    </xf>
    <xf numFmtId="176" fontId="334" fillId="3" borderId="103" xfId="9867" applyNumberFormat="1" applyFont="1" applyFill="1" applyBorder="1" applyAlignment="1">
      <alignment vertical="center" shrinkToFit="1"/>
    </xf>
    <xf numFmtId="10" fontId="334" fillId="3" borderId="102" xfId="9867" applyNumberFormat="1" applyFont="1" applyFill="1" applyBorder="1" applyAlignment="1">
      <alignment horizontal="center" vertical="center" shrinkToFit="1"/>
    </xf>
    <xf numFmtId="41" fontId="178" fillId="0" borderId="99" xfId="23" applyFont="1" applyFill="1" applyBorder="1" applyAlignment="1" applyProtection="1">
      <alignment horizontal="left" vertical="center" shrinkToFit="1"/>
    </xf>
    <xf numFmtId="41" fontId="337" fillId="0" borderId="99" xfId="23" applyFont="1" applyFill="1" applyBorder="1" applyAlignment="1" applyProtection="1">
      <alignment horizontal="right" vertical="center" shrinkToFit="1"/>
    </xf>
    <xf numFmtId="41" fontId="337" fillId="0" borderId="99" xfId="23" applyFont="1" applyFill="1" applyBorder="1" applyAlignment="1">
      <alignment shrinkToFit="1"/>
    </xf>
    <xf numFmtId="3" fontId="135" fillId="0" borderId="0" xfId="9858" applyNumberFormat="1" applyFont="1" applyAlignment="1">
      <alignment horizontal="center" vertical="center"/>
    </xf>
    <xf numFmtId="0" fontId="337" fillId="0" borderId="99" xfId="9858" applyFont="1" applyBorder="1" applyAlignment="1">
      <alignment horizontal="center" vertical="center"/>
    </xf>
    <xf numFmtId="0" fontId="337" fillId="0" borderId="99" xfId="9858" applyFont="1" applyBorder="1" applyAlignment="1">
      <alignment horizontal="left" vertical="center"/>
    </xf>
    <xf numFmtId="176" fontId="337" fillId="0" borderId="99" xfId="9858" applyNumberFormat="1" applyFont="1" applyBorder="1" applyAlignment="1">
      <alignment horizontal="right" vertical="center"/>
    </xf>
    <xf numFmtId="41" fontId="337" fillId="0" borderId="99" xfId="23" applyFont="1" applyFill="1" applyBorder="1" applyAlignment="1" applyProtection="1">
      <alignment horizontal="right" vertical="center"/>
    </xf>
    <xf numFmtId="176" fontId="337" fillId="0" borderId="99" xfId="9858" applyNumberFormat="1" applyFont="1" applyBorder="1" applyAlignment="1">
      <alignment horizontal="center" vertical="center"/>
    </xf>
    <xf numFmtId="41" fontId="178" fillId="0" borderId="0" xfId="9859" applyFont="1" applyAlignment="1">
      <alignment vertical="center"/>
    </xf>
    <xf numFmtId="177" fontId="340" fillId="0" borderId="0" xfId="9858" applyNumberFormat="1" applyFont="1"/>
    <xf numFmtId="41" fontId="178" fillId="0" borderId="0" xfId="23" applyFont="1"/>
    <xf numFmtId="178" fontId="338" fillId="61" borderId="92" xfId="32" applyNumberFormat="1" applyFont="1" applyFill="1" applyBorder="1" applyAlignment="1">
      <alignment horizontal="center" vertical="center"/>
    </xf>
    <xf numFmtId="178" fontId="338" fillId="61" borderId="92" xfId="32" applyNumberFormat="1" applyFont="1" applyFill="1" applyBorder="1" applyAlignment="1">
      <alignment vertical="center"/>
    </xf>
    <xf numFmtId="178" fontId="356" fillId="61" borderId="92" xfId="32" applyNumberFormat="1" applyFont="1" applyFill="1" applyBorder="1" applyAlignment="1">
      <alignment horizontal="center" vertical="center" wrapText="1"/>
    </xf>
    <xf numFmtId="178" fontId="338" fillId="61" borderId="92" xfId="32" applyNumberFormat="1" applyFont="1" applyFill="1" applyBorder="1" applyAlignment="1">
      <alignment vertical="center" wrapText="1"/>
    </xf>
    <xf numFmtId="41" fontId="343" fillId="61" borderId="92" xfId="23" applyFont="1" applyFill="1" applyBorder="1" applyAlignment="1">
      <alignment vertical="center" wrapText="1"/>
    </xf>
    <xf numFmtId="177" fontId="332" fillId="0" borderId="99" xfId="727" applyNumberFormat="1" applyFont="1" applyFill="1" applyBorder="1" applyAlignment="1">
      <alignment horizontal="center" vertical="center" shrinkToFit="1"/>
    </xf>
    <xf numFmtId="177" fontId="332" fillId="0" borderId="99" xfId="727" applyNumberFormat="1" applyFont="1" applyFill="1" applyBorder="1" applyAlignment="1">
      <alignment horizontal="center" vertical="center" wrapText="1" shrinkToFit="1"/>
    </xf>
    <xf numFmtId="41" fontId="332" fillId="0" borderId="99" xfId="727" applyFont="1" applyFill="1" applyBorder="1" applyAlignment="1">
      <alignment horizontal="center" vertical="center" shrinkToFit="1"/>
    </xf>
    <xf numFmtId="41" fontId="0" fillId="0" borderId="0" xfId="23" applyFont="1" applyFill="1" applyBorder="1"/>
    <xf numFmtId="220" fontId="334" fillId="0" borderId="0" xfId="689" applyNumberFormat="1" applyFont="1" applyAlignment="1">
      <alignment vertical="center"/>
    </xf>
    <xf numFmtId="223" fontId="338" fillId="0" borderId="0" xfId="0" applyNumberFormat="1" applyFont="1"/>
    <xf numFmtId="223" fontId="334" fillId="0" borderId="0" xfId="0" applyNumberFormat="1" applyFont="1"/>
    <xf numFmtId="178" fontId="338" fillId="0" borderId="99" xfId="32" applyNumberFormat="1" applyFont="1" applyBorder="1" applyAlignment="1">
      <alignment horizontal="center" vertical="center"/>
    </xf>
    <xf numFmtId="178" fontId="334" fillId="0" borderId="0" xfId="32" applyNumberFormat="1" applyFont="1" applyAlignment="1">
      <alignment horizontal="left" vertical="center"/>
    </xf>
    <xf numFmtId="177" fontId="341" fillId="0" borderId="93" xfId="23" applyNumberFormat="1" applyFont="1" applyFill="1" applyBorder="1" applyAlignment="1">
      <alignment vertical="center"/>
    </xf>
    <xf numFmtId="177" fontId="341" fillId="3" borderId="93" xfId="23" applyNumberFormat="1" applyFont="1" applyFill="1" applyBorder="1" applyAlignment="1">
      <alignment vertical="center"/>
    </xf>
    <xf numFmtId="177" fontId="343" fillId="3" borderId="93" xfId="23" applyNumberFormat="1" applyFont="1" applyFill="1" applyBorder="1" applyAlignment="1">
      <alignment vertical="center"/>
    </xf>
    <xf numFmtId="41" fontId="135" fillId="0" borderId="0" xfId="23" applyFont="1" applyFill="1" applyBorder="1" applyAlignment="1">
      <alignment horizontal="center" vertical="center"/>
    </xf>
    <xf numFmtId="41" fontId="178" fillId="0" borderId="0" xfId="0" applyNumberFormat="1" applyFont="1"/>
    <xf numFmtId="41" fontId="332" fillId="0" borderId="0" xfId="0" applyNumberFormat="1" applyFont="1"/>
    <xf numFmtId="41" fontId="336" fillId="61" borderId="99" xfId="23" applyFont="1" applyFill="1" applyBorder="1" applyAlignment="1">
      <alignment horizontal="right" vertical="center" shrinkToFit="1"/>
    </xf>
    <xf numFmtId="41" fontId="332" fillId="61" borderId="99" xfId="727" applyFont="1" applyFill="1" applyBorder="1" applyAlignment="1">
      <alignment vertical="center" shrinkToFit="1"/>
    </xf>
    <xf numFmtId="0" fontId="341" fillId="0" borderId="0" xfId="32" applyFont="1"/>
    <xf numFmtId="177" fontId="334" fillId="3" borderId="91" xfId="9867" applyNumberFormat="1" applyFont="1" applyFill="1" applyBorder="1" applyAlignment="1">
      <alignment horizontal="center" vertical="center"/>
    </xf>
    <xf numFmtId="176" fontId="334" fillId="0" borderId="0" xfId="33" applyNumberFormat="1" applyFont="1" applyAlignment="1">
      <alignment horizontal="left" vertical="center"/>
    </xf>
    <xf numFmtId="9" fontId="334" fillId="0" borderId="0" xfId="689" applyFont="1" applyAlignment="1">
      <alignment vertical="center"/>
    </xf>
    <xf numFmtId="41" fontId="359" fillId="3" borderId="0" xfId="33" applyNumberFormat="1" applyFont="1" applyFill="1" applyAlignment="1">
      <alignment vertical="center"/>
    </xf>
    <xf numFmtId="0" fontId="369" fillId="0" borderId="105" xfId="0" applyFont="1" applyBorder="1" applyAlignment="1">
      <alignment horizontal="left" vertical="top" wrapText="1" indent="1"/>
    </xf>
    <xf numFmtId="0" fontId="346" fillId="0" borderId="105" xfId="0" applyFont="1" applyBorder="1" applyAlignment="1">
      <alignment horizontal="left" vertical="top" wrapText="1" indent="1"/>
    </xf>
    <xf numFmtId="0" fontId="369" fillId="0" borderId="106" xfId="0" applyFont="1" applyBorder="1" applyAlignment="1">
      <alignment horizontal="left" vertical="center" wrapText="1" indent="1"/>
    </xf>
    <xf numFmtId="3" fontId="331" fillId="0" borderId="0" xfId="0" applyNumberFormat="1" applyFont="1" applyAlignment="1">
      <alignment horizontal="right" vertical="center" wrapText="1"/>
    </xf>
    <xf numFmtId="0" fontId="331" fillId="0" borderId="0" xfId="0" applyFont="1" applyAlignment="1">
      <alignment horizontal="right" vertical="center" wrapText="1"/>
    </xf>
    <xf numFmtId="3" fontId="370" fillId="0" borderId="0" xfId="0" applyNumberFormat="1" applyFont="1" applyAlignment="1">
      <alignment horizontal="right" vertical="center" wrapText="1"/>
    </xf>
    <xf numFmtId="3" fontId="331" fillId="0" borderId="0" xfId="0" applyNumberFormat="1" applyFont="1" applyAlignment="1">
      <alignment horizontal="right" vertical="top" wrapText="1"/>
    </xf>
    <xf numFmtId="3" fontId="370" fillId="0" borderId="0" xfId="0" applyNumberFormat="1" applyFont="1" applyAlignment="1">
      <alignment horizontal="right" vertical="top" wrapText="1"/>
    </xf>
    <xf numFmtId="9" fontId="338" fillId="0" borderId="0" xfId="689" applyFont="1" applyFill="1" applyAlignment="1">
      <alignment vertical="center"/>
    </xf>
    <xf numFmtId="178" fontId="334" fillId="0" borderId="99" xfId="32" applyNumberFormat="1" applyFont="1" applyBorder="1" applyAlignment="1">
      <alignment vertical="center"/>
    </xf>
    <xf numFmtId="178" fontId="178" fillId="0" borderId="108" xfId="9856" applyNumberFormat="1" applyFont="1" applyBorder="1" applyAlignment="1">
      <alignment horizontal="center" vertical="center"/>
    </xf>
    <xf numFmtId="14" fontId="337" fillId="0" borderId="99" xfId="23" applyNumberFormat="1" applyFont="1" applyBorder="1" applyAlignment="1" applyProtection="1">
      <alignment horizontal="center" vertical="center"/>
    </xf>
    <xf numFmtId="14" fontId="337" fillId="0" borderId="99" xfId="23" applyNumberFormat="1" applyFont="1" applyFill="1" applyBorder="1" applyAlignment="1">
      <alignment horizontal="centerContinuous" vertical="center" shrinkToFit="1"/>
    </xf>
    <xf numFmtId="14" fontId="178" fillId="0" borderId="99" xfId="9858" applyNumberFormat="1" applyFont="1" applyBorder="1" applyAlignment="1">
      <alignment horizontal="centerContinuous" vertical="center" shrinkToFit="1"/>
    </xf>
    <xf numFmtId="14" fontId="337" fillId="3" borderId="99" xfId="23" applyNumberFormat="1" applyFont="1" applyFill="1" applyBorder="1" applyAlignment="1" applyProtection="1">
      <alignment horizontal="center" vertical="center"/>
    </xf>
    <xf numFmtId="14" fontId="178" fillId="3" borderId="99" xfId="9858" applyNumberFormat="1" applyFont="1" applyFill="1" applyBorder="1" applyAlignment="1">
      <alignment horizontal="centerContinuous" vertical="center" shrinkToFit="1"/>
    </xf>
    <xf numFmtId="14" fontId="337" fillId="0" borderId="99" xfId="23" applyNumberFormat="1" applyFont="1" applyFill="1" applyBorder="1" applyAlignment="1">
      <alignment horizontal="center" vertical="center" shrinkToFit="1"/>
    </xf>
    <xf numFmtId="14" fontId="336" fillId="40" borderId="99" xfId="23" applyNumberFormat="1" applyFont="1" applyFill="1" applyBorder="1" applyAlignment="1">
      <alignment horizontal="centerContinuous" vertical="center" shrinkToFit="1"/>
    </xf>
    <xf numFmtId="14" fontId="337" fillId="0" borderId="99" xfId="9858" applyNumberFormat="1" applyFont="1" applyBorder="1" applyAlignment="1">
      <alignment horizontal="center" vertical="center"/>
    </xf>
    <xf numFmtId="177" fontId="338" fillId="0" borderId="0" xfId="32" applyNumberFormat="1" applyFont="1" applyAlignment="1">
      <alignment horizontal="center" vertical="center"/>
    </xf>
    <xf numFmtId="0" fontId="372" fillId="0" borderId="112" xfId="0" applyFont="1" applyBorder="1" applyAlignment="1">
      <alignment horizontal="left" vertical="center"/>
    </xf>
    <xf numFmtId="374" fontId="372" fillId="0" borderId="112" xfId="0" applyNumberFormat="1" applyFont="1" applyBorder="1" applyAlignment="1">
      <alignment horizontal="right" vertical="center" wrapText="1"/>
    </xf>
    <xf numFmtId="177" fontId="334" fillId="0" borderId="65" xfId="87" applyNumberFormat="1" applyFont="1" applyBorder="1" applyAlignment="1">
      <alignment vertical="center"/>
    </xf>
    <xf numFmtId="0" fontId="338" fillId="0" borderId="0" xfId="87" applyFont="1" applyAlignment="1">
      <alignment horizontal="distributed" vertical="center"/>
    </xf>
    <xf numFmtId="0" fontId="338" fillId="0" borderId="22" xfId="87" applyFont="1" applyBorder="1" applyAlignment="1">
      <alignment horizontal="distributed" vertical="center"/>
    </xf>
    <xf numFmtId="0" fontId="334" fillId="0" borderId="22" xfId="87" applyFont="1" applyBorder="1" applyAlignment="1">
      <alignment horizontal="distributed" vertical="center"/>
    </xf>
    <xf numFmtId="0" fontId="341" fillId="0" borderId="22" xfId="87" applyFont="1" applyBorder="1" applyAlignment="1">
      <alignment horizontal="distributed" vertical="center"/>
    </xf>
    <xf numFmtId="0" fontId="344" fillId="0" borderId="22" xfId="87" applyFont="1" applyBorder="1" applyAlignment="1">
      <alignment horizontal="distributed" vertical="center"/>
    </xf>
    <xf numFmtId="0" fontId="334" fillId="0" borderId="0" xfId="87" applyFont="1" applyAlignment="1">
      <alignment horizontal="distributed" vertical="center"/>
    </xf>
    <xf numFmtId="177" fontId="334" fillId="0" borderId="0" xfId="23" applyNumberFormat="1" applyFont="1" applyFill="1" applyAlignment="1">
      <alignment vertical="center"/>
    </xf>
    <xf numFmtId="177" fontId="345" fillId="0" borderId="0" xfId="87" applyNumberFormat="1" applyFont="1" applyAlignment="1">
      <alignment vertical="center"/>
    </xf>
    <xf numFmtId="0" fontId="345" fillId="0" borderId="0" xfId="87" applyFont="1" applyAlignment="1">
      <alignment vertical="center"/>
    </xf>
    <xf numFmtId="0" fontId="334" fillId="0" borderId="99" xfId="87" applyFont="1" applyBorder="1" applyAlignment="1">
      <alignment vertical="center"/>
    </xf>
    <xf numFmtId="177" fontId="341" fillId="0" borderId="22" xfId="274" applyNumberFormat="1" applyFont="1" applyBorder="1" applyAlignment="1">
      <alignment horizontal="right" vertical="center"/>
    </xf>
    <xf numFmtId="177" fontId="334" fillId="0" borderId="36" xfId="88" applyNumberFormat="1" applyFont="1" applyFill="1" applyBorder="1" applyAlignment="1">
      <alignment horizontal="right" vertical="center"/>
    </xf>
    <xf numFmtId="177" fontId="334" fillId="0" borderId="37" xfId="88" applyNumberFormat="1" applyFont="1" applyFill="1" applyBorder="1" applyAlignment="1">
      <alignment horizontal="right" vertical="center"/>
    </xf>
    <xf numFmtId="177" fontId="338" fillId="0" borderId="22" xfId="88" applyNumberFormat="1" applyFont="1" applyFill="1" applyBorder="1" applyAlignment="1">
      <alignment horizontal="right" vertical="center"/>
    </xf>
    <xf numFmtId="177" fontId="343" fillId="0" borderId="22" xfId="274" applyNumberFormat="1" applyFont="1" applyBorder="1" applyAlignment="1">
      <alignment horizontal="right" vertical="center"/>
    </xf>
    <xf numFmtId="177" fontId="334" fillId="0" borderId="22" xfId="88" applyNumberFormat="1" applyFont="1" applyFill="1" applyBorder="1" applyAlignment="1">
      <alignment horizontal="right" vertical="center"/>
    </xf>
    <xf numFmtId="177" fontId="334" fillId="0" borderId="22" xfId="23" applyNumberFormat="1" applyFont="1" applyFill="1" applyBorder="1" applyAlignment="1">
      <alignment horizontal="right" vertical="center"/>
    </xf>
    <xf numFmtId="177" fontId="334" fillId="0" borderId="22" xfId="87" applyNumberFormat="1" applyFont="1" applyBorder="1" applyAlignment="1">
      <alignment horizontal="right" vertical="center"/>
    </xf>
    <xf numFmtId="177" fontId="344" fillId="0" borderId="22" xfId="88" applyNumberFormat="1" applyFont="1" applyFill="1" applyBorder="1" applyAlignment="1">
      <alignment horizontal="right" vertical="center"/>
    </xf>
    <xf numFmtId="177" fontId="344" fillId="0" borderId="24" xfId="88" applyNumberFormat="1" applyFont="1" applyFill="1" applyBorder="1" applyAlignment="1">
      <alignment horizontal="right" vertical="center"/>
    </xf>
    <xf numFmtId="177" fontId="341" fillId="0" borderId="22" xfId="259" applyNumberFormat="1" applyFont="1" applyFill="1" applyBorder="1" applyAlignment="1">
      <alignment horizontal="right" vertical="center"/>
    </xf>
    <xf numFmtId="177" fontId="334" fillId="0" borderId="14" xfId="88" applyNumberFormat="1" applyFont="1" applyFill="1" applyBorder="1" applyAlignment="1">
      <alignment horizontal="right" vertical="center"/>
    </xf>
    <xf numFmtId="41" fontId="334" fillId="0" borderId="14" xfId="23" applyFont="1" applyFill="1" applyBorder="1" applyAlignment="1">
      <alignment horizontal="right" vertical="center"/>
    </xf>
    <xf numFmtId="177" fontId="344" fillId="0" borderId="14" xfId="88" applyNumberFormat="1" applyFont="1" applyFill="1" applyBorder="1" applyAlignment="1">
      <alignment horizontal="right" vertical="center"/>
    </xf>
    <xf numFmtId="177" fontId="338" fillId="0" borderId="14" xfId="88" applyNumberFormat="1" applyFont="1" applyFill="1" applyBorder="1" applyAlignment="1">
      <alignment horizontal="right" vertical="center"/>
    </xf>
    <xf numFmtId="177" fontId="369" fillId="0" borderId="104" xfId="23" applyNumberFormat="1" applyFont="1" applyBorder="1" applyAlignment="1">
      <alignment horizontal="right" vertical="center" wrapText="1"/>
    </xf>
    <xf numFmtId="177" fontId="369" fillId="0" borderId="107" xfId="23" applyNumberFormat="1" applyFont="1" applyBorder="1" applyAlignment="1">
      <alignment horizontal="right" vertical="top" wrapText="1"/>
    </xf>
    <xf numFmtId="41" fontId="334" fillId="0" borderId="0" xfId="23" applyFont="1" applyFill="1" applyAlignment="1">
      <alignment vertical="center"/>
    </xf>
    <xf numFmtId="41" fontId="334" fillId="0" borderId="0" xfId="87" applyNumberFormat="1" applyFont="1" applyAlignment="1">
      <alignment vertical="center"/>
    </xf>
    <xf numFmtId="220" fontId="334" fillId="0" borderId="0" xfId="689" applyNumberFormat="1" applyFont="1" applyFill="1" applyAlignment="1">
      <alignment vertical="center"/>
    </xf>
    <xf numFmtId="178" fontId="341" fillId="0" borderId="99" xfId="32" applyNumberFormat="1" applyFont="1" applyBorder="1" applyAlignment="1">
      <alignment horizontal="center" vertical="center"/>
    </xf>
    <xf numFmtId="0" fontId="178" fillId="0" borderId="113" xfId="23" applyNumberFormat="1" applyFont="1" applyFill="1" applyBorder="1" applyAlignment="1">
      <alignment horizontal="center" vertical="center"/>
    </xf>
    <xf numFmtId="41" fontId="178" fillId="0" borderId="113" xfId="23" applyFont="1" applyFill="1" applyBorder="1" applyAlignment="1">
      <alignment horizontal="left" vertical="center" shrinkToFit="1"/>
    </xf>
    <xf numFmtId="14" fontId="337" fillId="0" borderId="113" xfId="23" applyNumberFormat="1" applyFont="1" applyFill="1" applyBorder="1" applyAlignment="1">
      <alignment horizontal="centerContinuous" vertical="center" shrinkToFit="1"/>
    </xf>
    <xf numFmtId="41" fontId="337" fillId="0" borderId="113" xfId="23" applyFont="1" applyBorder="1" applyAlignment="1">
      <alignment vertical="center"/>
    </xf>
    <xf numFmtId="41" fontId="178" fillId="0" borderId="113" xfId="23" applyFont="1" applyFill="1" applyBorder="1" applyAlignment="1">
      <alignment vertical="center" shrinkToFit="1"/>
    </xf>
    <xf numFmtId="41" fontId="337" fillId="0" borderId="113" xfId="23" applyFont="1" applyBorder="1" applyAlignment="1" applyProtection="1">
      <alignment horizontal="right" vertical="center"/>
    </xf>
    <xf numFmtId="41" fontId="337" fillId="0" borderId="113" xfId="23" applyFont="1" applyFill="1" applyBorder="1" applyAlignment="1">
      <alignment vertical="center" shrinkToFit="1"/>
    </xf>
    <xf numFmtId="0" fontId="178" fillId="3" borderId="113" xfId="9858" applyFont="1" applyFill="1" applyBorder="1" applyAlignment="1">
      <alignment horizontal="center" vertical="center"/>
    </xf>
    <xf numFmtId="0" fontId="178" fillId="3" borderId="113" xfId="9858" applyFont="1" applyFill="1" applyBorder="1" applyAlignment="1">
      <alignment horizontal="center" vertical="center" shrinkToFit="1"/>
    </xf>
    <xf numFmtId="14" fontId="337" fillId="0" borderId="113" xfId="23" applyNumberFormat="1" applyFont="1" applyBorder="1" applyAlignment="1" applyProtection="1">
      <alignment horizontal="center" vertical="center"/>
    </xf>
    <xf numFmtId="41" fontId="178" fillId="0" borderId="113" xfId="9858" applyNumberFormat="1" applyFont="1" applyBorder="1" applyAlignment="1">
      <alignment vertical="center" shrinkToFit="1"/>
    </xf>
    <xf numFmtId="41" fontId="178" fillId="0" borderId="113" xfId="23" applyFont="1" applyFill="1" applyBorder="1" applyAlignment="1">
      <alignment horizontal="center" vertical="center" shrinkToFit="1"/>
    </xf>
    <xf numFmtId="0" fontId="178" fillId="0" borderId="113" xfId="9858" applyFont="1" applyBorder="1" applyAlignment="1">
      <alignment horizontal="center" vertical="center"/>
    </xf>
    <xf numFmtId="14" fontId="337" fillId="0" borderId="113" xfId="23" applyNumberFormat="1" applyFont="1" applyFill="1" applyBorder="1" applyAlignment="1">
      <alignment horizontal="center" vertical="center" shrinkToFit="1"/>
    </xf>
    <xf numFmtId="41" fontId="178" fillId="0" borderId="113" xfId="23" applyFont="1" applyFill="1" applyBorder="1" applyAlignment="1">
      <alignment horizontal="right" vertical="center" shrinkToFit="1"/>
    </xf>
    <xf numFmtId="0" fontId="178" fillId="0" borderId="113" xfId="9858" applyFont="1" applyBorder="1" applyAlignment="1">
      <alignment horizontal="left" vertical="center"/>
    </xf>
    <xf numFmtId="14" fontId="337" fillId="0" borderId="113" xfId="9858" applyNumberFormat="1" applyFont="1" applyBorder="1" applyAlignment="1">
      <alignment horizontal="center" vertical="center"/>
    </xf>
    <xf numFmtId="41" fontId="178" fillId="0" borderId="113" xfId="9866" applyFont="1" applyFill="1" applyBorder="1" applyAlignment="1" applyProtection="1">
      <alignment horizontal="right" vertical="center"/>
    </xf>
    <xf numFmtId="177" fontId="178" fillId="0" borderId="113" xfId="9862" applyNumberFormat="1" applyFont="1" applyFill="1" applyBorder="1" applyAlignment="1" applyProtection="1">
      <alignment horizontal="right" vertical="center" shrinkToFit="1"/>
    </xf>
    <xf numFmtId="177" fontId="178" fillId="0" borderId="113" xfId="9862" applyNumberFormat="1" applyFont="1" applyFill="1" applyBorder="1" applyAlignment="1">
      <alignment horizontal="right" vertical="center" shrinkToFit="1"/>
    </xf>
    <xf numFmtId="0" fontId="178" fillId="0" borderId="113" xfId="9858" applyFont="1" applyBorder="1" applyAlignment="1">
      <alignment horizontal="center" vertical="center" shrinkToFit="1"/>
    </xf>
    <xf numFmtId="14" fontId="178" fillId="0" borderId="113" xfId="9858" applyNumberFormat="1" applyFont="1" applyBorder="1" applyAlignment="1">
      <alignment horizontal="center" vertical="center"/>
    </xf>
    <xf numFmtId="372" fontId="332" fillId="0" borderId="0" xfId="9858" applyNumberFormat="1" applyFont="1" applyAlignment="1">
      <alignment vertical="center" shrinkToFit="1"/>
    </xf>
    <xf numFmtId="372" fontId="332" fillId="0" borderId="12" xfId="9858" applyNumberFormat="1" applyFont="1" applyBorder="1" applyAlignment="1">
      <alignment horizontal="right" vertical="center" shrinkToFit="1"/>
    </xf>
    <xf numFmtId="372" fontId="332" fillId="0" borderId="99" xfId="9858" applyNumberFormat="1" applyFont="1" applyBorder="1" applyAlignment="1">
      <alignment horizontal="center" vertical="center" shrinkToFit="1"/>
    </xf>
    <xf numFmtId="372" fontId="332" fillId="61" borderId="99" xfId="23" applyNumberFormat="1" applyFont="1" applyFill="1" applyBorder="1" applyAlignment="1">
      <alignment vertical="center" shrinkToFit="1"/>
    </xf>
    <xf numFmtId="372" fontId="332" fillId="0" borderId="0" xfId="23" applyNumberFormat="1" applyFont="1" applyFill="1" applyAlignment="1">
      <alignment vertical="center" shrinkToFit="1"/>
    </xf>
    <xf numFmtId="372" fontId="334" fillId="0" borderId="0" xfId="0" applyNumberFormat="1" applyFont="1"/>
    <xf numFmtId="49" fontId="332" fillId="0" borderId="113" xfId="23" applyNumberFormat="1" applyFont="1" applyFill="1" applyBorder="1" applyAlignment="1">
      <alignment horizontal="center" vertical="center" shrinkToFit="1"/>
    </xf>
    <xf numFmtId="177" fontId="337" fillId="0" borderId="113" xfId="23" applyNumberFormat="1" applyFont="1" applyFill="1" applyBorder="1" applyAlignment="1">
      <alignment horizontal="right" vertical="center" shrinkToFit="1"/>
    </xf>
    <xf numFmtId="177" fontId="178" fillId="0" borderId="113" xfId="23" applyNumberFormat="1" applyFont="1" applyFill="1" applyBorder="1" applyAlignment="1">
      <alignment horizontal="right" vertical="center" shrinkToFit="1"/>
    </xf>
    <xf numFmtId="41" fontId="338" fillId="0" borderId="0" xfId="23" applyFont="1" applyFill="1" applyAlignment="1">
      <alignment horizontal="center" vertical="center"/>
    </xf>
    <xf numFmtId="0" fontId="341" fillId="3" borderId="113" xfId="31" applyFont="1" applyFill="1" applyBorder="1" applyAlignment="1">
      <alignment horizontal="center" vertical="center" shrinkToFit="1"/>
    </xf>
    <xf numFmtId="177" fontId="341" fillId="0" borderId="113" xfId="33" applyNumberFormat="1" applyFont="1" applyBorder="1" applyAlignment="1">
      <alignment vertical="center" shrinkToFit="1"/>
    </xf>
    <xf numFmtId="41" fontId="341" fillId="0" borderId="113" xfId="23" applyFont="1" applyFill="1" applyBorder="1" applyAlignment="1" applyProtection="1">
      <alignment horizontal="right" vertical="center" shrinkToFit="1"/>
    </xf>
    <xf numFmtId="176" fontId="341" fillId="3" borderId="113" xfId="33" applyNumberFormat="1" applyFont="1" applyFill="1" applyBorder="1" applyAlignment="1">
      <alignment horizontal="center" vertical="center" wrapText="1" shrinkToFit="1"/>
    </xf>
    <xf numFmtId="0" fontId="341" fillId="3" borderId="113" xfId="9868" applyFont="1" applyFill="1" applyBorder="1" applyAlignment="1">
      <alignment horizontal="center" vertical="center" shrinkToFit="1"/>
    </xf>
    <xf numFmtId="41" fontId="334" fillId="0" borderId="99" xfId="33" applyNumberFormat="1" applyFont="1" applyBorder="1" applyAlignment="1">
      <alignment horizontal="center" vertical="center" shrinkToFit="1"/>
    </xf>
    <xf numFmtId="177" fontId="369" fillId="0" borderId="104" xfId="23" applyNumberFormat="1" applyFont="1" applyFill="1" applyBorder="1" applyAlignment="1">
      <alignment horizontal="right" vertical="top" wrapText="1"/>
    </xf>
    <xf numFmtId="177" fontId="346" fillId="0" borderId="104" xfId="23" applyNumberFormat="1" applyFont="1" applyFill="1" applyBorder="1" applyAlignment="1">
      <alignment horizontal="right" vertical="top" wrapText="1"/>
    </xf>
    <xf numFmtId="177" fontId="369" fillId="0" borderId="104" xfId="23" applyNumberFormat="1" applyFont="1" applyFill="1" applyBorder="1" applyAlignment="1">
      <alignment horizontal="right" vertical="center" wrapText="1"/>
    </xf>
    <xf numFmtId="177" fontId="346" fillId="0" borderId="104" xfId="23" applyNumberFormat="1" applyFont="1" applyFill="1" applyBorder="1" applyAlignment="1">
      <alignment horizontal="right" vertical="center" wrapText="1"/>
    </xf>
    <xf numFmtId="41" fontId="346" fillId="0" borderId="104" xfId="23" applyFont="1" applyFill="1" applyBorder="1" applyAlignment="1">
      <alignment horizontal="right" vertical="top" wrapText="1"/>
    </xf>
    <xf numFmtId="178" fontId="178" fillId="0" borderId="113" xfId="9856" applyNumberFormat="1" applyFont="1" applyBorder="1" applyAlignment="1">
      <alignment horizontal="center" vertical="center"/>
    </xf>
    <xf numFmtId="0" fontId="334" fillId="0" borderId="113" xfId="87" applyFont="1" applyBorder="1" applyAlignment="1">
      <alignment horizontal="distributed" vertical="center"/>
    </xf>
    <xf numFmtId="41" fontId="341" fillId="0" borderId="113" xfId="92" applyFont="1" applyFill="1" applyBorder="1" applyAlignment="1">
      <alignment horizontal="right" vertical="center"/>
    </xf>
    <xf numFmtId="178" fontId="334" fillId="0" borderId="113" xfId="92" applyNumberFormat="1" applyFont="1" applyFill="1" applyBorder="1" applyAlignment="1">
      <alignment horizontal="center" vertical="center"/>
    </xf>
    <xf numFmtId="178" fontId="334" fillId="0" borderId="113" xfId="92" applyNumberFormat="1" applyFont="1" applyFill="1" applyBorder="1" applyAlignment="1">
      <alignment vertical="center"/>
    </xf>
    <xf numFmtId="41" fontId="336" fillId="0" borderId="0" xfId="23" applyFont="1" applyFill="1" applyBorder="1" applyAlignment="1">
      <alignment vertical="center"/>
    </xf>
    <xf numFmtId="177" fontId="369" fillId="0" borderId="114" xfId="23" applyNumberFormat="1" applyFont="1" applyBorder="1" applyAlignment="1">
      <alignment horizontal="right" vertical="center" wrapText="1"/>
    </xf>
    <xf numFmtId="177" fontId="346" fillId="0" borderId="114" xfId="23" applyNumberFormat="1" applyFont="1" applyFill="1" applyBorder="1" applyAlignment="1">
      <alignment horizontal="right" vertical="top" wrapText="1"/>
    </xf>
    <xf numFmtId="177" fontId="369" fillId="0" borderId="114" xfId="23" applyNumberFormat="1" applyFont="1" applyFill="1" applyBorder="1" applyAlignment="1">
      <alignment horizontal="right" vertical="center" wrapText="1"/>
    </xf>
    <xf numFmtId="177" fontId="346" fillId="0" borderId="114" xfId="23" applyNumberFormat="1" applyFont="1" applyFill="1" applyBorder="1" applyAlignment="1">
      <alignment horizontal="right" vertical="center" wrapText="1"/>
    </xf>
    <xf numFmtId="177" fontId="369" fillId="0" borderId="114" xfId="23" applyNumberFormat="1" applyFont="1" applyFill="1" applyBorder="1" applyAlignment="1">
      <alignment horizontal="right" vertical="top" wrapText="1"/>
    </xf>
    <xf numFmtId="177" fontId="369" fillId="0" borderId="115" xfId="23" applyNumberFormat="1" applyFont="1" applyBorder="1" applyAlignment="1">
      <alignment horizontal="right" vertical="top" wrapText="1"/>
    </xf>
    <xf numFmtId="3" fontId="372" fillId="0" borderId="0" xfId="0" applyNumberFormat="1" applyFont="1" applyAlignment="1">
      <alignment horizontal="right" vertical="center"/>
    </xf>
    <xf numFmtId="178" fontId="357" fillId="0" borderId="92" xfId="32" applyNumberFormat="1" applyFont="1" applyBorder="1" applyAlignment="1">
      <alignment horizontal="center" vertical="center" shrinkToFit="1"/>
    </xf>
    <xf numFmtId="178" fontId="178" fillId="0" borderId="100" xfId="9856" quotePrefix="1" applyNumberFormat="1" applyFont="1" applyBorder="1" applyAlignment="1">
      <alignment horizontal="center" vertical="center"/>
    </xf>
    <xf numFmtId="41" fontId="337" fillId="0" borderId="99" xfId="23" applyFont="1" applyFill="1" applyBorder="1" applyAlignment="1">
      <alignment vertical="center"/>
    </xf>
    <xf numFmtId="41" fontId="337" fillId="3" borderId="99" xfId="23" quotePrefix="1" applyFont="1" applyFill="1" applyBorder="1" applyAlignment="1">
      <alignment horizontal="center" vertical="center" shrinkToFit="1"/>
    </xf>
    <xf numFmtId="178" fontId="334" fillId="0" borderId="99" xfId="32" applyNumberFormat="1" applyFont="1" applyBorder="1" applyAlignment="1">
      <alignment horizontal="center" vertical="center" wrapText="1"/>
    </xf>
    <xf numFmtId="41" fontId="341" fillId="0" borderId="99" xfId="23" applyFont="1" applyFill="1" applyBorder="1" applyAlignment="1">
      <alignment horizontal="center" vertical="center" wrapText="1"/>
    </xf>
    <xf numFmtId="41" fontId="338" fillId="0" borderId="0" xfId="23" applyFont="1" applyAlignment="1">
      <alignment horizontal="center" vertical="center"/>
    </xf>
    <xf numFmtId="41" fontId="334" fillId="0" borderId="92" xfId="23" applyFont="1" applyFill="1" applyBorder="1" applyAlignment="1">
      <alignment horizontal="right" vertical="center"/>
    </xf>
    <xf numFmtId="41" fontId="334" fillId="0" borderId="99" xfId="23" applyFont="1" applyFill="1" applyBorder="1" applyAlignment="1">
      <alignment horizontal="right" vertical="center"/>
    </xf>
    <xf numFmtId="41" fontId="334" fillId="0" borderId="0" xfId="35" applyNumberFormat="1" applyFont="1" applyAlignment="1">
      <alignment horizontal="center" vertical="center"/>
    </xf>
    <xf numFmtId="41" fontId="338" fillId="61" borderId="92" xfId="23" applyFont="1" applyFill="1" applyBorder="1" applyAlignment="1">
      <alignment vertical="center"/>
    </xf>
    <xf numFmtId="41" fontId="343" fillId="61" borderId="92" xfId="23" applyFont="1" applyFill="1" applyBorder="1" applyAlignment="1" applyProtection="1">
      <alignment horizontal="center" vertical="center" shrinkToFit="1"/>
    </xf>
    <xf numFmtId="41" fontId="338" fillId="61" borderId="92" xfId="23" applyFont="1" applyFill="1" applyBorder="1" applyAlignment="1">
      <alignment horizontal="center" vertical="center" wrapText="1"/>
    </xf>
    <xf numFmtId="0" fontId="338" fillId="0" borderId="99" xfId="33" applyFont="1" applyBorder="1" applyAlignment="1">
      <alignment horizontal="center" vertical="center" shrinkToFit="1"/>
    </xf>
    <xf numFmtId="49" fontId="371" fillId="0" borderId="0" xfId="0" applyNumberFormat="1" applyFont="1" applyAlignment="1">
      <alignment horizontal="center" vertical="center"/>
    </xf>
    <xf numFmtId="0" fontId="372" fillId="0" borderId="0" xfId="0" applyFont="1" applyAlignment="1">
      <alignment horizontal="right" vertical="center"/>
    </xf>
    <xf numFmtId="41" fontId="0" fillId="0" borderId="0" xfId="23" applyFont="1" applyFill="1"/>
    <xf numFmtId="41" fontId="372" fillId="0" borderId="112" xfId="23" applyFont="1" applyBorder="1" applyAlignment="1">
      <alignment horizontal="right" vertical="center"/>
    </xf>
    <xf numFmtId="178" fontId="332" fillId="0" borderId="0" xfId="9856" applyNumberFormat="1" applyFont="1" applyAlignment="1">
      <alignment horizontal="left" vertical="center"/>
    </xf>
    <xf numFmtId="41" fontId="0" fillId="0" borderId="0" xfId="23" applyFont="1" applyFill="1" applyBorder="1" applyAlignment="1"/>
    <xf numFmtId="41" fontId="341" fillId="0" borderId="92" xfId="23" applyFont="1" applyBorder="1" applyAlignment="1">
      <alignment vertical="center"/>
    </xf>
    <xf numFmtId="177" fontId="341" fillId="0" borderId="99" xfId="33" applyNumberFormat="1" applyFont="1" applyBorder="1" applyAlignment="1">
      <alignment horizontal="right" vertical="center" wrapText="1"/>
    </xf>
    <xf numFmtId="41" fontId="334" fillId="0" borderId="0" xfId="23" applyFont="1" applyFill="1" applyAlignment="1">
      <alignment horizontal="center" vertical="center"/>
    </xf>
    <xf numFmtId="49" fontId="334" fillId="0" borderId="65" xfId="87" applyNumberFormat="1" applyFont="1" applyBorder="1" applyAlignment="1">
      <alignment horizontal="center" vertical="center"/>
    </xf>
    <xf numFmtId="49" fontId="334" fillId="0" borderId="94" xfId="87" applyNumberFormat="1" applyFont="1" applyBorder="1" applyAlignment="1">
      <alignment horizontal="center" vertical="center"/>
    </xf>
    <xf numFmtId="0" fontId="334" fillId="0" borderId="99" xfId="87" applyFont="1" applyBorder="1" applyAlignment="1">
      <alignment horizontal="center" vertical="center"/>
    </xf>
    <xf numFmtId="0" fontId="334" fillId="0" borderId="92" xfId="23" applyNumberFormat="1" applyFont="1" applyFill="1" applyBorder="1" applyAlignment="1">
      <alignment horizontal="center" vertical="center" shrinkToFit="1"/>
    </xf>
    <xf numFmtId="41" fontId="334" fillId="0" borderId="0" xfId="23" applyFont="1" applyFill="1" applyAlignment="1"/>
    <xf numFmtId="0" fontId="334" fillId="0" borderId="0" xfId="87" applyFont="1" applyAlignment="1">
      <alignment horizontal="right" vertical="center"/>
    </xf>
    <xf numFmtId="0" fontId="334" fillId="0" borderId="0" xfId="87" quotePrefix="1" applyFont="1" applyAlignment="1">
      <alignment horizontal="right" vertical="center"/>
    </xf>
    <xf numFmtId="43" fontId="334" fillId="0" borderId="0" xfId="23" applyNumberFormat="1" applyFont="1" applyAlignment="1">
      <alignment vertical="center"/>
    </xf>
    <xf numFmtId="3" fontId="338" fillId="0" borderId="0" xfId="33" applyNumberFormat="1" applyFont="1" applyAlignment="1">
      <alignment vertical="center"/>
    </xf>
    <xf numFmtId="14" fontId="338" fillId="0" borderId="0" xfId="33" applyNumberFormat="1" applyFont="1" applyAlignment="1">
      <alignment horizontal="center" vertical="center"/>
    </xf>
    <xf numFmtId="41" fontId="178" fillId="0" borderId="113" xfId="23" applyFont="1" applyFill="1" applyBorder="1" applyAlignment="1" applyProtection="1">
      <alignment horizontal="right" vertical="center" shrinkToFit="1"/>
    </xf>
    <xf numFmtId="41" fontId="337" fillId="0" borderId="113" xfId="23" applyFont="1" applyFill="1" applyBorder="1" applyAlignment="1" applyProtection="1">
      <alignment horizontal="right" vertical="center" shrinkToFit="1"/>
    </xf>
    <xf numFmtId="176" fontId="341" fillId="3" borderId="99" xfId="33" applyNumberFormat="1" applyFont="1" applyFill="1" applyBorder="1" applyAlignment="1">
      <alignment horizontal="center" vertical="center" wrapText="1" shrinkToFit="1"/>
    </xf>
    <xf numFmtId="41" fontId="178" fillId="0" borderId="113" xfId="23" applyFont="1" applyFill="1" applyBorder="1" applyAlignment="1" applyProtection="1">
      <alignment horizontal="right" vertical="center"/>
    </xf>
    <xf numFmtId="41" fontId="178" fillId="0" borderId="113" xfId="23" applyFont="1" applyFill="1" applyBorder="1" applyAlignment="1" applyProtection="1">
      <alignment vertical="center"/>
    </xf>
    <xf numFmtId="41" fontId="337" fillId="3" borderId="113" xfId="23" applyFont="1" applyFill="1" applyBorder="1" applyAlignment="1">
      <alignment horizontal="right" vertical="center" shrinkToFit="1"/>
    </xf>
    <xf numFmtId="41" fontId="337" fillId="0" borderId="113" xfId="23" applyFont="1" applyFill="1" applyBorder="1" applyAlignment="1">
      <alignment horizontal="right" vertical="center" shrinkToFit="1"/>
    </xf>
    <xf numFmtId="41" fontId="332" fillId="61" borderId="99" xfId="23" applyFont="1" applyFill="1" applyBorder="1" applyAlignment="1" applyProtection="1">
      <alignment vertical="center"/>
    </xf>
    <xf numFmtId="0" fontId="334" fillId="79" borderId="22" xfId="87" applyFont="1" applyFill="1" applyBorder="1" applyAlignment="1">
      <alignment horizontal="distributed" vertical="center"/>
    </xf>
    <xf numFmtId="0" fontId="334" fillId="79" borderId="0" xfId="87" applyFont="1" applyFill="1" applyAlignment="1">
      <alignment horizontal="distributed" vertical="center"/>
    </xf>
    <xf numFmtId="41" fontId="334" fillId="0" borderId="0" xfId="9867" applyNumberFormat="1" applyFont="1"/>
    <xf numFmtId="374" fontId="0" fillId="0" borderId="0" xfId="0" applyNumberFormat="1"/>
    <xf numFmtId="0" fontId="0" fillId="0" borderId="0" xfId="0" quotePrefix="1" applyAlignment="1">
      <alignment horizontal="right" vertical="center"/>
    </xf>
    <xf numFmtId="41" fontId="338" fillId="61" borderId="99" xfId="23" applyFont="1" applyFill="1" applyBorder="1" applyAlignment="1">
      <alignment vertical="center"/>
    </xf>
    <xf numFmtId="0" fontId="373" fillId="0" borderId="0" xfId="0" applyFont="1" applyAlignment="1">
      <alignment vertical="center"/>
    </xf>
    <xf numFmtId="375" fontId="373" fillId="0" borderId="0" xfId="0" applyNumberFormat="1" applyFont="1" applyAlignment="1">
      <alignment vertical="center"/>
    </xf>
    <xf numFmtId="376" fontId="373" fillId="0" borderId="0" xfId="0" applyNumberFormat="1" applyFont="1" applyAlignment="1">
      <alignment vertical="center"/>
    </xf>
    <xf numFmtId="0" fontId="373" fillId="0" borderId="113" xfId="0" applyFont="1" applyBorder="1" applyAlignment="1">
      <alignment vertical="center"/>
    </xf>
    <xf numFmtId="375" fontId="375" fillId="9" borderId="117" xfId="0" applyNumberFormat="1" applyFont="1" applyFill="1" applyBorder="1" applyAlignment="1">
      <alignment horizontal="center" vertical="center"/>
    </xf>
    <xf numFmtId="375" fontId="373" fillId="0" borderId="113" xfId="0" applyNumberFormat="1" applyFont="1" applyBorder="1" applyAlignment="1">
      <alignment horizontal="center" vertical="center"/>
    </xf>
    <xf numFmtId="0" fontId="373" fillId="0" borderId="7" xfId="0" applyFont="1" applyBorder="1" applyAlignment="1">
      <alignment vertical="center"/>
    </xf>
    <xf numFmtId="41" fontId="373" fillId="0" borderId="116" xfId="0" applyNumberFormat="1" applyFont="1" applyBorder="1" applyAlignment="1">
      <alignment vertical="center"/>
    </xf>
    <xf numFmtId="41" fontId="373" fillId="0" borderId="118" xfId="0" applyNumberFormat="1" applyFont="1" applyBorder="1" applyAlignment="1">
      <alignment vertical="center"/>
    </xf>
    <xf numFmtId="41" fontId="373" fillId="0" borderId="0" xfId="0" applyNumberFormat="1" applyFont="1" applyAlignment="1">
      <alignment vertical="center"/>
    </xf>
    <xf numFmtId="375" fontId="373" fillId="0" borderId="113" xfId="23" applyNumberFormat="1" applyFont="1" applyFill="1" applyBorder="1" applyAlignment="1">
      <alignment vertical="center"/>
    </xf>
    <xf numFmtId="0" fontId="373" fillId="0" borderId="41" xfId="0" applyFont="1" applyBorder="1" applyAlignment="1">
      <alignment vertical="center"/>
    </xf>
    <xf numFmtId="41" fontId="373" fillId="0" borderId="119" xfId="0" applyNumberFormat="1" applyFont="1" applyBorder="1" applyAlignment="1">
      <alignment vertical="center"/>
    </xf>
    <xf numFmtId="0" fontId="373" fillId="0" borderId="120" xfId="0" applyFont="1" applyBorder="1" applyAlignment="1">
      <alignment vertical="center"/>
    </xf>
    <xf numFmtId="41" fontId="373" fillId="0" borderId="6" xfId="0" applyNumberFormat="1" applyFont="1" applyBorder="1" applyAlignment="1">
      <alignment vertical="center"/>
    </xf>
    <xf numFmtId="41" fontId="373" fillId="0" borderId="121" xfId="0" applyNumberFormat="1" applyFont="1" applyBorder="1" applyAlignment="1">
      <alignment vertical="center"/>
    </xf>
    <xf numFmtId="375" fontId="373" fillId="80" borderId="113" xfId="9877" applyNumberFormat="1" applyFont="1" applyFill="1" applyBorder="1">
      <alignment vertical="center"/>
    </xf>
    <xf numFmtId="375" fontId="377" fillId="81" borderId="122" xfId="9877" applyNumberFormat="1" applyFont="1" applyFill="1" applyBorder="1" applyAlignment="1">
      <alignment horizontal="center" vertical="center"/>
    </xf>
    <xf numFmtId="377" fontId="377" fillId="81" borderId="122" xfId="9877" applyNumberFormat="1" applyFont="1" applyFill="1" applyBorder="1" applyAlignment="1">
      <alignment horizontal="center" vertical="center"/>
    </xf>
    <xf numFmtId="0" fontId="373" fillId="82" borderId="7" xfId="0" applyFont="1" applyFill="1" applyBorder="1" applyAlignment="1">
      <alignment vertical="center"/>
    </xf>
    <xf numFmtId="0" fontId="375" fillId="82" borderId="118" xfId="0" applyFont="1" applyFill="1" applyBorder="1" applyAlignment="1">
      <alignment horizontal="center" vertical="center"/>
    </xf>
    <xf numFmtId="0" fontId="375" fillId="0" borderId="0" xfId="0" applyFont="1" applyAlignment="1">
      <alignment horizontal="center" vertical="center"/>
    </xf>
    <xf numFmtId="0" fontId="378" fillId="83" borderId="41" xfId="0" applyFont="1" applyFill="1" applyBorder="1" applyAlignment="1">
      <alignment horizontal="left" vertical="top"/>
    </xf>
    <xf numFmtId="376" fontId="375" fillId="83" borderId="119" xfId="0" applyNumberFormat="1" applyFont="1" applyFill="1" applyBorder="1" applyAlignment="1">
      <alignment vertical="center"/>
    </xf>
    <xf numFmtId="0" fontId="379" fillId="80" borderId="41" xfId="0" applyFont="1" applyFill="1" applyBorder="1" applyAlignment="1">
      <alignment horizontal="left" vertical="top" indent="1"/>
    </xf>
    <xf numFmtId="376" fontId="373" fillId="80" borderId="119" xfId="23" applyNumberFormat="1" applyFont="1" applyFill="1" applyBorder="1" applyAlignment="1">
      <alignment vertical="center"/>
    </xf>
    <xf numFmtId="376" fontId="373" fillId="9" borderId="0" xfId="0" applyNumberFormat="1" applyFont="1" applyFill="1" applyAlignment="1">
      <alignment vertical="center"/>
    </xf>
    <xf numFmtId="376" fontId="373" fillId="80" borderId="119" xfId="0" applyNumberFormat="1" applyFont="1" applyFill="1" applyBorder="1" applyAlignment="1">
      <alignment vertical="center"/>
    </xf>
    <xf numFmtId="0" fontId="379" fillId="0" borderId="41" xfId="0" applyFont="1" applyBorder="1" applyAlignment="1">
      <alignment horizontal="left" vertical="top" indent="1"/>
    </xf>
    <xf numFmtId="376" fontId="373" fillId="0" borderId="119" xfId="23" applyNumberFormat="1" applyFont="1" applyBorder="1" applyAlignment="1">
      <alignment vertical="center"/>
    </xf>
    <xf numFmtId="376" fontId="373" fillId="9" borderId="41" xfId="0" applyNumberFormat="1" applyFont="1" applyFill="1" applyBorder="1" applyAlignment="1">
      <alignment vertical="center"/>
    </xf>
    <xf numFmtId="376" fontId="373" fillId="0" borderId="0" xfId="23" applyNumberFormat="1" applyFont="1" applyAlignment="1">
      <alignment vertical="center"/>
    </xf>
    <xf numFmtId="376" fontId="373" fillId="0" borderId="41" xfId="0" applyNumberFormat="1" applyFont="1" applyBorder="1" applyAlignment="1">
      <alignment vertical="center"/>
    </xf>
    <xf numFmtId="376" fontId="373" fillId="9" borderId="0" xfId="23" applyNumberFormat="1" applyFont="1" applyFill="1" applyAlignment="1">
      <alignment vertical="center"/>
    </xf>
    <xf numFmtId="376" fontId="373" fillId="0" borderId="119" xfId="23" applyNumberFormat="1" applyFont="1" applyFill="1" applyBorder="1" applyAlignment="1">
      <alignment vertical="center"/>
    </xf>
    <xf numFmtId="0" fontId="380" fillId="0" borderId="41" xfId="0" applyFont="1" applyBorder="1" applyAlignment="1">
      <alignment horizontal="left" vertical="top"/>
    </xf>
    <xf numFmtId="376" fontId="380" fillId="0" borderId="119" xfId="23" applyNumberFormat="1" applyFont="1" applyFill="1" applyBorder="1" applyAlignment="1">
      <alignment vertical="center"/>
    </xf>
    <xf numFmtId="376" fontId="380" fillId="0" borderId="0" xfId="0" applyNumberFormat="1" applyFont="1" applyAlignment="1">
      <alignment vertical="center"/>
    </xf>
    <xf numFmtId="0" fontId="380" fillId="0" borderId="0" xfId="0" applyFont="1" applyAlignment="1">
      <alignment vertical="center"/>
    </xf>
    <xf numFmtId="376" fontId="375" fillId="83" borderId="119" xfId="23" applyNumberFormat="1" applyFont="1" applyFill="1" applyBorder="1" applyAlignment="1">
      <alignment vertical="center"/>
    </xf>
    <xf numFmtId="0" fontId="378" fillId="83" borderId="120" xfId="0" applyFont="1" applyFill="1" applyBorder="1" applyAlignment="1">
      <alignment horizontal="left" vertical="center"/>
    </xf>
    <xf numFmtId="376" fontId="375" fillId="83" borderId="121" xfId="0" applyNumberFormat="1" applyFont="1" applyFill="1" applyBorder="1" applyAlignment="1">
      <alignment vertical="center"/>
    </xf>
    <xf numFmtId="41" fontId="373" fillId="0" borderId="0" xfId="23" applyFont="1" applyAlignment="1">
      <alignment vertical="center"/>
    </xf>
    <xf numFmtId="376" fontId="375" fillId="9" borderId="0" xfId="0" applyNumberFormat="1" applyFont="1" applyFill="1" applyAlignment="1">
      <alignment vertical="center"/>
    </xf>
    <xf numFmtId="41" fontId="0" fillId="9" borderId="0" xfId="23" applyFont="1" applyFill="1"/>
    <xf numFmtId="41" fontId="372" fillId="0" borderId="112" xfId="23" applyFont="1" applyBorder="1" applyAlignment="1">
      <alignment horizontal="right" vertical="center" wrapText="1"/>
    </xf>
    <xf numFmtId="41" fontId="371" fillId="0" borderId="0" xfId="23" applyFont="1" applyFill="1" applyBorder="1" applyAlignment="1">
      <alignment horizontal="center" vertical="center"/>
    </xf>
    <xf numFmtId="41" fontId="372" fillId="0" borderId="0" xfId="23" applyFont="1" applyFill="1" applyBorder="1" applyAlignment="1">
      <alignment horizontal="right" vertical="center"/>
    </xf>
    <xf numFmtId="49" fontId="341" fillId="0" borderId="15" xfId="87" quotePrefix="1" applyNumberFormat="1" applyFont="1" applyBorder="1" applyAlignment="1">
      <alignment horizontal="right" vertical="center"/>
    </xf>
    <xf numFmtId="0" fontId="372" fillId="9" borderId="112" xfId="0" applyFont="1" applyFill="1" applyBorder="1" applyAlignment="1">
      <alignment horizontal="left" vertical="center"/>
    </xf>
    <xf numFmtId="41" fontId="381" fillId="0" borderId="123" xfId="119" applyFont="1" applyBorder="1" applyAlignment="1" applyProtection="1">
      <alignment horizontal="center" vertical="center"/>
    </xf>
    <xf numFmtId="41" fontId="332" fillId="0" borderId="0" xfId="23" applyFont="1" applyAlignment="1">
      <alignment horizontal="center" vertical="center"/>
    </xf>
    <xf numFmtId="49" fontId="332" fillId="0" borderId="123" xfId="23" applyNumberFormat="1" applyFont="1" applyFill="1" applyBorder="1" applyAlignment="1">
      <alignment horizontal="center" vertical="center" shrinkToFit="1"/>
    </xf>
    <xf numFmtId="41" fontId="178" fillId="0" borderId="123" xfId="23" applyFont="1" applyFill="1" applyBorder="1" applyAlignment="1">
      <alignment horizontal="right" vertical="center" shrinkToFit="1"/>
    </xf>
    <xf numFmtId="177" fontId="178" fillId="0" borderId="123" xfId="23" applyNumberFormat="1" applyFont="1" applyFill="1" applyBorder="1" applyAlignment="1">
      <alignment horizontal="right" vertical="center" shrinkToFit="1"/>
    </xf>
    <xf numFmtId="41" fontId="350" fillId="0" borderId="123" xfId="727" applyFont="1" applyFill="1" applyBorder="1" applyAlignment="1">
      <alignment horizontal="left" vertical="center" shrinkToFit="1"/>
    </xf>
    <xf numFmtId="0" fontId="343" fillId="0" borderId="123" xfId="0" applyFont="1" applyBorder="1" applyAlignment="1">
      <alignment horizontal="distributed" vertical="center" indent="1"/>
    </xf>
    <xf numFmtId="41" fontId="334" fillId="0" borderId="66" xfId="33" quotePrefix="1" applyNumberFormat="1" applyFont="1" applyBorder="1" applyAlignment="1">
      <alignment horizontal="center" vertical="center" wrapText="1"/>
    </xf>
    <xf numFmtId="41" fontId="334" fillId="0" borderId="0" xfId="23" applyFont="1" applyFill="1" applyAlignment="1">
      <alignment horizontal="left"/>
    </xf>
    <xf numFmtId="41" fontId="334" fillId="0" borderId="22" xfId="23" applyFont="1" applyFill="1" applyBorder="1" applyAlignment="1">
      <alignment vertical="center"/>
    </xf>
    <xf numFmtId="375" fontId="373" fillId="0" borderId="99" xfId="0" applyNumberFormat="1" applyFont="1" applyBorder="1" applyAlignment="1">
      <alignment horizontal="center" vertical="center"/>
    </xf>
    <xf numFmtId="375" fontId="373" fillId="0" borderId="99" xfId="23" applyNumberFormat="1" applyFont="1" applyFill="1" applyBorder="1" applyAlignment="1">
      <alignment vertical="center"/>
    </xf>
    <xf numFmtId="177" fontId="336" fillId="61" borderId="99" xfId="23" applyNumberFormat="1" applyFont="1" applyFill="1" applyBorder="1" applyAlignment="1">
      <alignment horizontal="right" vertical="center" shrinkToFit="1"/>
    </xf>
    <xf numFmtId="0" fontId="344" fillId="0" borderId="12" xfId="87" applyFont="1" applyBorder="1" applyAlignment="1">
      <alignment horizontal="distributed" vertical="center"/>
    </xf>
    <xf numFmtId="177" fontId="344" fillId="0" borderId="9" xfId="88" applyNumberFormat="1" applyFont="1" applyFill="1" applyBorder="1" applyAlignment="1">
      <alignment horizontal="right" vertical="center"/>
    </xf>
    <xf numFmtId="177" fontId="344" fillId="0" borderId="9" xfId="88" applyNumberFormat="1" applyFont="1" applyFill="1" applyBorder="1" applyAlignment="1">
      <alignment vertical="center"/>
    </xf>
    <xf numFmtId="41" fontId="334" fillId="0" borderId="0" xfId="23" applyFont="1" applyFill="1" applyBorder="1" applyAlignment="1">
      <alignment horizontal="center" vertical="center"/>
    </xf>
    <xf numFmtId="41" fontId="178" fillId="0" borderId="99" xfId="23" applyFont="1" applyFill="1" applyBorder="1" applyAlignment="1" applyProtection="1">
      <alignment horizontal="center" vertical="center"/>
    </xf>
    <xf numFmtId="41" fontId="178" fillId="0" borderId="99" xfId="23" applyFont="1" applyFill="1" applyBorder="1"/>
    <xf numFmtId="0" fontId="334" fillId="0" borderId="0" xfId="33" applyFont="1" applyAlignment="1">
      <alignment horizontal="right" vertical="center"/>
    </xf>
    <xf numFmtId="0" fontId="341" fillId="3" borderId="126" xfId="9868" applyFont="1" applyFill="1" applyBorder="1" applyAlignment="1">
      <alignment horizontal="center" vertical="center" shrinkToFit="1"/>
    </xf>
    <xf numFmtId="223" fontId="334" fillId="0" borderId="0" xfId="23" applyNumberFormat="1" applyFont="1" applyFill="1" applyAlignment="1"/>
    <xf numFmtId="178" fontId="341" fillId="0" borderId="97" xfId="32" applyNumberFormat="1" applyFont="1" applyBorder="1" applyAlignment="1">
      <alignment horizontal="center" vertical="center"/>
    </xf>
    <xf numFmtId="0" fontId="372" fillId="0" borderId="125" xfId="0" applyFont="1" applyBorder="1" applyAlignment="1">
      <alignment horizontal="left" vertical="center"/>
    </xf>
    <xf numFmtId="41" fontId="338" fillId="0" borderId="126" xfId="23" applyFont="1" applyBorder="1" applyAlignment="1">
      <alignment vertical="center"/>
    </xf>
    <xf numFmtId="41" fontId="338" fillId="0" borderId="128" xfId="23" applyFont="1" applyBorder="1" applyAlignment="1">
      <alignment vertical="center"/>
    </xf>
    <xf numFmtId="178" fontId="334" fillId="0" borderId="113" xfId="92" quotePrefix="1" applyNumberFormat="1" applyFont="1" applyFill="1" applyBorder="1" applyAlignment="1">
      <alignment horizontal="center" vertical="center"/>
    </xf>
    <xf numFmtId="178" fontId="341" fillId="0" borderId="123" xfId="32" applyNumberFormat="1" applyFont="1" applyBorder="1" applyAlignment="1">
      <alignment horizontal="center" vertical="center" shrinkToFit="1"/>
    </xf>
    <xf numFmtId="178" fontId="341" fillId="0" borderId="128" xfId="32" applyNumberFormat="1" applyFont="1" applyBorder="1" applyAlignment="1">
      <alignment horizontal="center" vertical="center" shrinkToFit="1"/>
    </xf>
    <xf numFmtId="178" fontId="343" fillId="0" borderId="123" xfId="32" applyNumberFormat="1" applyFont="1" applyBorder="1" applyAlignment="1">
      <alignment horizontal="center" vertical="center"/>
    </xf>
    <xf numFmtId="178" fontId="338" fillId="0" borderId="126" xfId="32" applyNumberFormat="1" applyFont="1" applyBorder="1" applyAlignment="1">
      <alignment horizontal="center" vertical="center"/>
    </xf>
    <xf numFmtId="41" fontId="334" fillId="0" borderId="126" xfId="23" applyFont="1" applyFill="1" applyBorder="1" applyAlignment="1">
      <alignment horizontal="center" vertical="center"/>
    </xf>
    <xf numFmtId="0" fontId="334" fillId="0" borderId="126" xfId="32" applyFont="1" applyBorder="1" applyAlignment="1">
      <alignment horizontal="center" vertical="center" shrinkToFit="1"/>
    </xf>
    <xf numFmtId="0" fontId="341" fillId="3" borderId="126" xfId="9867" applyFont="1" applyFill="1" applyBorder="1" applyAlignment="1">
      <alignment horizontal="center" vertical="center" shrinkToFit="1"/>
    </xf>
    <xf numFmtId="41" fontId="341" fillId="0" borderId="0" xfId="33" applyNumberFormat="1" applyFont="1" applyAlignment="1">
      <alignment vertical="center"/>
    </xf>
    <xf numFmtId="41" fontId="364" fillId="0" borderId="0" xfId="33" applyNumberFormat="1" applyFont="1" applyAlignment="1">
      <alignment vertical="center"/>
    </xf>
    <xf numFmtId="376" fontId="373" fillId="84" borderId="0" xfId="23" applyNumberFormat="1" applyFont="1" applyFill="1" applyAlignment="1">
      <alignment vertical="center"/>
    </xf>
    <xf numFmtId="41" fontId="341" fillId="61" borderId="92" xfId="23" applyFont="1" applyFill="1" applyBorder="1" applyAlignment="1">
      <alignment vertical="center"/>
    </xf>
    <xf numFmtId="0" fontId="343" fillId="61" borderId="93" xfId="0" applyFont="1" applyFill="1" applyBorder="1" applyAlignment="1">
      <alignment horizontal="distributed" vertical="center" indent="1"/>
    </xf>
    <xf numFmtId="177" fontId="343" fillId="61" borderId="93" xfId="23" applyNumberFormat="1" applyFont="1" applyFill="1" applyBorder="1" applyAlignment="1">
      <alignment horizontal="right" vertical="center"/>
    </xf>
    <xf numFmtId="177" fontId="343" fillId="61" borderId="93" xfId="23" applyNumberFormat="1" applyFont="1" applyFill="1" applyBorder="1" applyAlignment="1">
      <alignment vertical="center"/>
    </xf>
    <xf numFmtId="177" fontId="338" fillId="61" borderId="93" xfId="23" applyNumberFormat="1" applyFont="1" applyFill="1" applyBorder="1" applyAlignment="1">
      <alignment vertical="center"/>
    </xf>
    <xf numFmtId="0" fontId="338" fillId="61" borderId="92" xfId="32" applyFont="1" applyFill="1" applyBorder="1" applyAlignment="1">
      <alignment horizontal="center" vertical="center"/>
    </xf>
    <xf numFmtId="177" fontId="338" fillId="61" borderId="92" xfId="32" applyNumberFormat="1" applyFont="1" applyFill="1" applyBorder="1" applyAlignment="1">
      <alignment vertical="center" shrinkToFit="1"/>
    </xf>
    <xf numFmtId="177" fontId="338" fillId="61" borderId="92" xfId="32" applyNumberFormat="1" applyFont="1" applyFill="1" applyBorder="1" applyAlignment="1">
      <alignment vertical="center"/>
    </xf>
    <xf numFmtId="177" fontId="338" fillId="61" borderId="92" xfId="23" applyNumberFormat="1" applyFont="1" applyFill="1" applyBorder="1" applyAlignment="1">
      <alignment vertical="center" wrapText="1"/>
    </xf>
    <xf numFmtId="0" fontId="334" fillId="61" borderId="99" xfId="9867" applyFont="1" applyFill="1" applyBorder="1" applyAlignment="1">
      <alignment vertical="center"/>
    </xf>
    <xf numFmtId="176" fontId="338" fillId="0" borderId="113" xfId="33" applyNumberFormat="1" applyFont="1" applyBorder="1" applyAlignment="1">
      <alignment vertical="center"/>
    </xf>
    <xf numFmtId="0" fontId="343" fillId="0" borderId="113" xfId="31" applyFont="1" applyBorder="1" applyAlignment="1">
      <alignment horizontal="center" vertical="center" shrinkToFit="1"/>
    </xf>
    <xf numFmtId="177" fontId="338" fillId="0" borderId="113" xfId="33" applyNumberFormat="1" applyFont="1" applyBorder="1" applyAlignment="1">
      <alignment vertical="center"/>
    </xf>
    <xf numFmtId="190" fontId="338" fillId="0" borderId="113" xfId="33" applyNumberFormat="1" applyFont="1" applyBorder="1" applyAlignment="1">
      <alignment horizontal="center" vertical="center"/>
    </xf>
    <xf numFmtId="41" fontId="338" fillId="0" borderId="113" xfId="23" applyFont="1" applyFill="1" applyBorder="1" applyAlignment="1">
      <alignment vertical="center"/>
    </xf>
    <xf numFmtId="176" fontId="341" fillId="0" borderId="113" xfId="33" applyNumberFormat="1" applyFont="1" applyBorder="1" applyAlignment="1">
      <alignment horizontal="center" vertical="center" wrapText="1" shrinkToFit="1"/>
    </xf>
    <xf numFmtId="14" fontId="0" fillId="0" borderId="0" xfId="0" applyNumberFormat="1"/>
    <xf numFmtId="41" fontId="178" fillId="0" borderId="126" xfId="23" applyFont="1" applyFill="1" applyBorder="1" applyAlignment="1" applyProtection="1">
      <alignment horizontal="right" vertical="center"/>
    </xf>
    <xf numFmtId="177" fontId="332" fillId="0" borderId="126" xfId="9858" applyNumberFormat="1" applyFont="1" applyBorder="1" applyAlignment="1">
      <alignment horizontal="center" vertical="center" shrinkToFit="1"/>
    </xf>
    <xf numFmtId="178" fontId="357" fillId="0" borderId="92" xfId="32" quotePrefix="1" applyNumberFormat="1" applyFont="1" applyBorder="1" applyAlignment="1">
      <alignment horizontal="center" vertical="center" wrapText="1"/>
    </xf>
    <xf numFmtId="41" fontId="341" fillId="3" borderId="93" xfId="23" applyFont="1" applyFill="1" applyBorder="1" applyAlignment="1" applyProtection="1">
      <alignment vertical="center" shrinkToFit="1"/>
    </xf>
    <xf numFmtId="41" fontId="341" fillId="3" borderId="93" xfId="23" applyFont="1" applyFill="1" applyBorder="1" applyAlignment="1">
      <alignment horizontal="right" vertical="center"/>
    </xf>
    <xf numFmtId="41" fontId="341" fillId="0" borderId="93" xfId="23" applyFont="1" applyFill="1" applyBorder="1" applyAlignment="1">
      <alignment horizontal="right" vertical="center"/>
    </xf>
    <xf numFmtId="41" fontId="341" fillId="0" borderId="93" xfId="23" applyFont="1" applyFill="1" applyBorder="1" applyAlignment="1">
      <alignment vertical="center"/>
    </xf>
    <xf numFmtId="41" fontId="343" fillId="3" borderId="93" xfId="23" applyFont="1" applyFill="1" applyBorder="1" applyAlignment="1">
      <alignment vertical="center"/>
    </xf>
    <xf numFmtId="41" fontId="343" fillId="0" borderId="93" xfId="23" applyFont="1" applyFill="1" applyBorder="1" applyAlignment="1">
      <alignment vertical="center"/>
    </xf>
    <xf numFmtId="41" fontId="341" fillId="3" borderId="93" xfId="23" applyFont="1" applyFill="1" applyBorder="1" applyAlignment="1">
      <alignment vertical="center"/>
    </xf>
    <xf numFmtId="41" fontId="178" fillId="0" borderId="1" xfId="23" applyFont="1" applyFill="1" applyBorder="1" applyAlignment="1">
      <alignment horizontal="right" vertical="center"/>
    </xf>
    <xf numFmtId="41" fontId="178" fillId="0" borderId="113" xfId="23" applyFont="1" applyFill="1" applyBorder="1" applyAlignment="1">
      <alignment horizontal="right" vertical="center"/>
    </xf>
    <xf numFmtId="178" fontId="334" fillId="0" borderId="0" xfId="0" applyNumberFormat="1" applyFont="1"/>
    <xf numFmtId="0" fontId="334" fillId="0" borderId="123" xfId="87" applyFont="1" applyBorder="1" applyAlignment="1">
      <alignment vertical="center"/>
    </xf>
    <xf numFmtId="0" fontId="334" fillId="0" borderId="99" xfId="87" quotePrefix="1" applyFont="1" applyBorder="1" applyAlignment="1">
      <alignment vertical="center"/>
    </xf>
    <xf numFmtId="14" fontId="334" fillId="0" borderId="0" xfId="32" applyNumberFormat="1" applyFont="1" applyAlignment="1">
      <alignment vertical="center"/>
    </xf>
    <xf numFmtId="0" fontId="337" fillId="0" borderId="126" xfId="9858" applyFont="1" applyBorder="1" applyAlignment="1">
      <alignment horizontal="center" vertical="center"/>
    </xf>
    <xf numFmtId="0" fontId="337" fillId="0" borderId="126" xfId="9858" applyFont="1" applyBorder="1" applyAlignment="1">
      <alignment horizontal="left" vertical="center"/>
    </xf>
    <xf numFmtId="14" fontId="337" fillId="0" borderId="126" xfId="9858" applyNumberFormat="1" applyFont="1" applyBorder="1" applyAlignment="1">
      <alignment horizontal="center" vertical="center"/>
    </xf>
    <xf numFmtId="41" fontId="337" fillId="0" borderId="126" xfId="23" applyFont="1" applyFill="1" applyBorder="1" applyAlignment="1" applyProtection="1">
      <alignment horizontal="right" vertical="center"/>
    </xf>
    <xf numFmtId="176" fontId="337" fillId="0" borderId="126" xfId="9858" applyNumberFormat="1" applyFont="1" applyBorder="1" applyAlignment="1">
      <alignment horizontal="right" vertical="center"/>
    </xf>
    <xf numFmtId="176" fontId="337" fillId="0" borderId="126" xfId="9858" applyNumberFormat="1" applyFont="1" applyBorder="1" applyAlignment="1">
      <alignment horizontal="center" vertical="center"/>
    </xf>
    <xf numFmtId="375" fontId="373" fillId="0" borderId="123" xfId="0" applyNumberFormat="1" applyFont="1" applyBorder="1" applyAlignment="1">
      <alignment horizontal="center" vertical="center"/>
    </xf>
    <xf numFmtId="375" fontId="373" fillId="0" borderId="123" xfId="23" applyNumberFormat="1" applyFont="1" applyFill="1" applyBorder="1" applyAlignment="1">
      <alignment vertical="center"/>
    </xf>
    <xf numFmtId="177" fontId="334" fillId="0" borderId="58" xfId="33" applyNumberFormat="1" applyFont="1" applyBorder="1" applyAlignment="1">
      <alignment vertical="center"/>
    </xf>
    <xf numFmtId="41" fontId="372" fillId="9" borderId="0" xfId="23" applyFont="1" applyFill="1" applyBorder="1" applyAlignment="1">
      <alignment horizontal="right" vertical="center"/>
    </xf>
    <xf numFmtId="10" fontId="0" fillId="0" borderId="0" xfId="0" applyNumberFormat="1"/>
    <xf numFmtId="223" fontId="334" fillId="0" borderId="0" xfId="23" applyNumberFormat="1" applyFont="1" applyFill="1" applyAlignment="1">
      <alignment horizontal="center"/>
    </xf>
    <xf numFmtId="176" fontId="352" fillId="0" borderId="0" xfId="33" applyNumberFormat="1" applyFont="1" applyAlignment="1">
      <alignment horizontal="left" vertical="center"/>
    </xf>
    <xf numFmtId="178" fontId="341" fillId="0" borderId="0" xfId="32" applyNumberFormat="1" applyFont="1" applyAlignment="1">
      <alignment horizontal="left" vertical="center"/>
    </xf>
    <xf numFmtId="0" fontId="341" fillId="0" borderId="126" xfId="33" applyFont="1" applyBorder="1" applyAlignment="1">
      <alignment horizontal="center" vertical="center" shrinkToFit="1"/>
    </xf>
    <xf numFmtId="41" fontId="341" fillId="3" borderId="126" xfId="23" applyFont="1" applyFill="1" applyBorder="1" applyAlignment="1" applyProtection="1">
      <alignment vertical="center" shrinkToFit="1"/>
    </xf>
    <xf numFmtId="41" fontId="334" fillId="0" borderId="0" xfId="23" applyFont="1" applyAlignment="1">
      <alignment horizontal="left" vertical="center"/>
    </xf>
    <xf numFmtId="41" fontId="341" fillId="3" borderId="113" xfId="23" applyFont="1" applyFill="1" applyBorder="1" applyAlignment="1" applyProtection="1">
      <alignment vertical="center" shrinkToFit="1"/>
    </xf>
    <xf numFmtId="0" fontId="373" fillId="0" borderId="123" xfId="0" applyFont="1" applyBorder="1" applyAlignment="1">
      <alignment vertical="center"/>
    </xf>
    <xf numFmtId="41" fontId="334" fillId="3" borderId="0" xfId="23" applyFont="1" applyFill="1" applyBorder="1" applyAlignment="1">
      <alignment horizontal="center" vertical="center"/>
    </xf>
    <xf numFmtId="41" fontId="337" fillId="0" borderId="126" xfId="23" applyFont="1" applyFill="1" applyBorder="1" applyAlignment="1">
      <alignment vertical="center"/>
    </xf>
    <xf numFmtId="41" fontId="341" fillId="0" borderId="123" xfId="23" applyFont="1" applyFill="1" applyBorder="1" applyAlignment="1">
      <alignment horizontal="right" vertical="center"/>
    </xf>
    <xf numFmtId="41" fontId="334" fillId="0" borderId="123" xfId="23" applyFont="1" applyFill="1" applyBorder="1" applyAlignment="1">
      <alignment horizontal="right" vertical="center"/>
    </xf>
    <xf numFmtId="177" fontId="341" fillId="0" borderId="123" xfId="23" applyNumberFormat="1" applyFont="1" applyFill="1" applyBorder="1" applyAlignment="1">
      <alignment vertical="center"/>
    </xf>
    <xf numFmtId="41" fontId="341" fillId="0" borderId="123" xfId="23" applyFont="1" applyFill="1" applyBorder="1" applyAlignment="1">
      <alignment vertical="center"/>
    </xf>
    <xf numFmtId="0" fontId="375" fillId="0" borderId="0" xfId="0" applyFont="1" applyAlignment="1">
      <alignment vertical="center"/>
    </xf>
    <xf numFmtId="41" fontId="334" fillId="0" borderId="126" xfId="23" applyFont="1" applyFill="1" applyBorder="1" applyAlignment="1">
      <alignment vertical="center"/>
    </xf>
    <xf numFmtId="178" fontId="334" fillId="0" borderId="126" xfId="32" applyNumberFormat="1" applyFont="1" applyBorder="1" applyAlignment="1">
      <alignment horizontal="center" vertical="center" wrapText="1"/>
    </xf>
    <xf numFmtId="41" fontId="341" fillId="0" borderId="126" xfId="23" applyFont="1" applyFill="1" applyBorder="1" applyAlignment="1">
      <alignment horizontal="center" vertical="center" wrapText="1"/>
    </xf>
    <xf numFmtId="14" fontId="381" fillId="0" borderId="126" xfId="119" applyNumberFormat="1" applyFont="1" applyBorder="1" applyAlignment="1" applyProtection="1">
      <alignment horizontal="center" vertical="center"/>
    </xf>
    <xf numFmtId="41" fontId="383" fillId="0" borderId="0" xfId="23" applyFont="1"/>
    <xf numFmtId="41" fontId="334" fillId="0" borderId="66" xfId="33" quotePrefix="1" applyNumberFormat="1" applyFont="1" applyBorder="1" applyAlignment="1">
      <alignment horizontal="center" vertical="center" shrinkToFit="1"/>
    </xf>
    <xf numFmtId="0" fontId="334" fillId="0" borderId="126" xfId="33" applyFont="1" applyBorder="1" applyAlignment="1">
      <alignment horizontal="center" vertical="center"/>
    </xf>
    <xf numFmtId="41" fontId="334" fillId="0" borderId="66" xfId="33" applyNumberFormat="1" applyFont="1" applyBorder="1" applyAlignment="1">
      <alignment horizontal="center" vertical="center" shrinkToFit="1"/>
    </xf>
    <xf numFmtId="14" fontId="341" fillId="0" borderId="126" xfId="33" applyNumberFormat="1" applyFont="1" applyBorder="1" applyAlignment="1">
      <alignment horizontal="center" vertical="center" shrinkToFit="1"/>
    </xf>
    <xf numFmtId="176" fontId="341" fillId="3" borderId="126" xfId="33" applyNumberFormat="1" applyFont="1" applyFill="1" applyBorder="1" applyAlignment="1">
      <alignment horizontal="center" vertical="center" shrinkToFit="1"/>
    </xf>
    <xf numFmtId="0" fontId="341" fillId="0" borderId="123" xfId="9868" applyFont="1" applyBorder="1" applyAlignment="1">
      <alignment horizontal="center" vertical="center" shrinkToFit="1"/>
    </xf>
    <xf numFmtId="14" fontId="334" fillId="0" borderId="0" xfId="32" applyNumberFormat="1" applyFont="1" applyAlignment="1">
      <alignment horizontal="left" vertical="center"/>
    </xf>
    <xf numFmtId="14" fontId="338" fillId="0" borderId="0" xfId="32" applyNumberFormat="1" applyFont="1" applyAlignment="1">
      <alignment horizontal="center" vertical="center"/>
    </xf>
    <xf numFmtId="14" fontId="338" fillId="0" borderId="0" xfId="32" applyNumberFormat="1" applyFont="1" applyAlignment="1">
      <alignment vertical="center"/>
    </xf>
    <xf numFmtId="0" fontId="334" fillId="0" borderId="0" xfId="0" applyFont="1" applyAlignment="1">
      <alignment horizontal="right"/>
    </xf>
    <xf numFmtId="0" fontId="338" fillId="3" borderId="126" xfId="9867" applyFont="1" applyFill="1" applyBorder="1" applyAlignment="1">
      <alignment horizontal="center" vertical="center"/>
    </xf>
    <xf numFmtId="41" fontId="334" fillId="0" borderId="99" xfId="23" applyFont="1" applyFill="1" applyBorder="1" applyAlignment="1">
      <alignment horizontal="right" vertical="center" wrapText="1"/>
    </xf>
    <xf numFmtId="41" fontId="338" fillId="0" borderId="126" xfId="23" applyFont="1" applyFill="1" applyBorder="1" applyAlignment="1">
      <alignment horizontal="center" vertical="center"/>
    </xf>
    <xf numFmtId="41" fontId="338" fillId="0" borderId="99" xfId="23" applyFont="1" applyFill="1" applyBorder="1" applyAlignment="1">
      <alignment horizontal="right" vertical="center" wrapText="1"/>
    </xf>
    <xf numFmtId="41" fontId="338" fillId="61" borderId="99" xfId="23" applyFont="1" applyFill="1" applyBorder="1" applyAlignment="1">
      <alignment horizontal="right" vertical="center" wrapText="1"/>
    </xf>
    <xf numFmtId="186" fontId="338" fillId="0" borderId="126" xfId="33" applyNumberFormat="1" applyFont="1" applyBorder="1" applyAlignment="1">
      <alignment horizontal="center" vertical="center" shrinkToFit="1"/>
    </xf>
    <xf numFmtId="0" fontId="343" fillId="40" borderId="126" xfId="33" applyFont="1" applyFill="1" applyBorder="1" applyAlignment="1">
      <alignment horizontal="center" vertical="center" shrinkToFit="1"/>
    </xf>
    <xf numFmtId="0" fontId="341" fillId="3" borderId="126" xfId="31" applyFont="1" applyFill="1" applyBorder="1" applyAlignment="1">
      <alignment horizontal="center" vertical="center" shrinkToFit="1"/>
    </xf>
    <xf numFmtId="0" fontId="343" fillId="61" borderId="126" xfId="33" applyFont="1" applyFill="1" applyBorder="1" applyAlignment="1">
      <alignment horizontal="center" vertical="center" shrinkToFit="1"/>
    </xf>
    <xf numFmtId="186" fontId="338" fillId="0" borderId="126" xfId="33" applyNumberFormat="1" applyFont="1" applyBorder="1" applyAlignment="1">
      <alignment horizontal="center" vertical="center" wrapText="1" shrinkToFit="1"/>
    </xf>
    <xf numFmtId="176" fontId="343" fillId="40" borderId="126" xfId="33" applyNumberFormat="1" applyFont="1" applyFill="1" applyBorder="1" applyAlignment="1">
      <alignment horizontal="center" vertical="center" shrinkToFit="1"/>
    </xf>
    <xf numFmtId="176" fontId="338" fillId="61" borderId="126" xfId="33" applyNumberFormat="1" applyFont="1" applyFill="1" applyBorder="1" applyAlignment="1">
      <alignment vertical="center"/>
    </xf>
    <xf numFmtId="41" fontId="384" fillId="0" borderId="0" xfId="23" applyFont="1" applyFill="1" applyBorder="1" applyAlignment="1">
      <alignment horizontal="center" vertical="center"/>
    </xf>
    <xf numFmtId="41" fontId="385" fillId="0" borderId="0" xfId="23" applyFont="1" applyFill="1" applyAlignment="1">
      <alignment horizontal="center" vertical="center"/>
    </xf>
    <xf numFmtId="41" fontId="338" fillId="0" borderId="12" xfId="23" applyFont="1" applyBorder="1" applyAlignment="1">
      <alignment vertical="center"/>
    </xf>
    <xf numFmtId="41" fontId="338" fillId="0" borderId="12" xfId="23" quotePrefix="1" applyFont="1" applyFill="1" applyBorder="1" applyAlignment="1" applyProtection="1">
      <alignment horizontal="center" vertical="center" shrinkToFit="1"/>
    </xf>
    <xf numFmtId="41" fontId="338" fillId="0" borderId="12" xfId="23" applyFont="1" applyFill="1" applyBorder="1" applyAlignment="1" applyProtection="1">
      <alignment horizontal="right" vertical="center" shrinkToFit="1"/>
    </xf>
    <xf numFmtId="41" fontId="338" fillId="0" borderId="12" xfId="23" applyFont="1" applyBorder="1" applyAlignment="1">
      <alignment horizontal="right" vertical="center"/>
    </xf>
    <xf numFmtId="41" fontId="338" fillId="0" borderId="99" xfId="23" applyFont="1" applyFill="1" applyBorder="1" applyAlignment="1" applyProtection="1">
      <alignment horizontal="center" vertical="center" shrinkToFit="1"/>
    </xf>
    <xf numFmtId="41" fontId="338" fillId="0" borderId="123" xfId="23" applyFont="1" applyFill="1" applyBorder="1" applyAlignment="1" applyProtection="1">
      <alignment horizontal="center" vertical="center" shrinkToFit="1"/>
    </xf>
    <xf numFmtId="0" fontId="334" fillId="0" borderId="123" xfId="0" applyFont="1" applyBorder="1" applyAlignment="1">
      <alignment vertical="center"/>
    </xf>
    <xf numFmtId="0" fontId="334" fillId="0" borderId="123" xfId="0" applyFont="1" applyBorder="1" applyAlignment="1">
      <alignment horizontal="right" vertical="center"/>
    </xf>
    <xf numFmtId="14" fontId="334" fillId="0" borderId="123" xfId="0" applyNumberFormat="1" applyFont="1" applyBorder="1" applyAlignment="1">
      <alignment vertical="center"/>
    </xf>
    <xf numFmtId="41" fontId="334" fillId="0" borderId="123" xfId="23" applyFont="1" applyBorder="1" applyAlignment="1">
      <alignment vertical="center"/>
    </xf>
    <xf numFmtId="41" fontId="334" fillId="0" borderId="123" xfId="0" applyNumberFormat="1" applyFont="1" applyBorder="1" applyAlignment="1">
      <alignment vertical="center"/>
    </xf>
    <xf numFmtId="41" fontId="338" fillId="61" borderId="99" xfId="23" applyFont="1" applyFill="1" applyBorder="1" applyAlignment="1">
      <alignment vertical="center" shrinkToFit="1"/>
    </xf>
    <xf numFmtId="41" fontId="334" fillId="0" borderId="0" xfId="0" applyNumberFormat="1" applyFont="1" applyAlignment="1">
      <alignment vertical="center"/>
    </xf>
    <xf numFmtId="0" fontId="332" fillId="0" borderId="126" xfId="9858" applyFont="1" applyBorder="1" applyAlignment="1">
      <alignment horizontal="center" vertical="center"/>
    </xf>
    <xf numFmtId="41" fontId="332" fillId="61" borderId="126" xfId="9858" applyNumberFormat="1" applyFont="1" applyFill="1" applyBorder="1" applyAlignment="1">
      <alignment vertical="center"/>
    </xf>
    <xf numFmtId="0" fontId="338" fillId="0" borderId="126" xfId="32" applyFont="1" applyBorder="1" applyAlignment="1">
      <alignment horizontal="center" vertical="center"/>
    </xf>
    <xf numFmtId="41" fontId="334" fillId="0" borderId="92" xfId="23" applyFont="1" applyFill="1" applyBorder="1" applyAlignment="1" applyProtection="1">
      <alignment vertical="center" shrinkToFit="1"/>
    </xf>
    <xf numFmtId="41" fontId="338" fillId="61" borderId="92" xfId="23" applyFont="1" applyFill="1" applyBorder="1" applyAlignment="1" applyProtection="1">
      <alignment vertical="center" shrinkToFit="1"/>
    </xf>
    <xf numFmtId="41" fontId="334" fillId="0" borderId="126" xfId="23" applyFont="1" applyBorder="1"/>
    <xf numFmtId="178" fontId="0" fillId="0" borderId="0" xfId="0" applyNumberFormat="1"/>
    <xf numFmtId="41" fontId="338" fillId="0" borderId="126" xfId="23" applyFont="1" applyBorder="1" applyAlignment="1">
      <alignment horizontal="center" vertical="center"/>
    </xf>
    <xf numFmtId="41" fontId="334" fillId="0" borderId="127" xfId="23" applyFont="1" applyFill="1" applyBorder="1" applyAlignment="1"/>
    <xf numFmtId="41" fontId="334" fillId="0" borderId="109" xfId="23" applyFont="1" applyFill="1" applyBorder="1" applyAlignment="1"/>
    <xf numFmtId="41" fontId="334" fillId="0" borderId="128" xfId="23" applyFont="1" applyFill="1" applyBorder="1" applyAlignment="1"/>
    <xf numFmtId="41" fontId="338" fillId="0" borderId="123" xfId="92" applyFont="1" applyBorder="1" applyAlignment="1">
      <alignment vertical="center"/>
    </xf>
    <xf numFmtId="41" fontId="338" fillId="0" borderId="124" xfId="92" applyFont="1" applyBorder="1" applyAlignment="1">
      <alignment vertical="center"/>
    </xf>
    <xf numFmtId="41" fontId="337" fillId="0" borderId="126" xfId="23" applyFont="1" applyFill="1" applyBorder="1" applyAlignment="1">
      <alignment vertical="center" shrinkToFit="1"/>
    </xf>
    <xf numFmtId="176" fontId="334" fillId="0" borderId="0" xfId="0" applyNumberFormat="1" applyFont="1"/>
    <xf numFmtId="41" fontId="334" fillId="0" borderId="123" xfId="23" applyFont="1" applyFill="1" applyBorder="1" applyAlignment="1">
      <alignment horizontal="center" vertical="center"/>
    </xf>
    <xf numFmtId="0" fontId="338" fillId="3" borderId="123" xfId="9867" applyFont="1" applyFill="1" applyBorder="1" applyAlignment="1">
      <alignment horizontal="center" vertical="center"/>
    </xf>
    <xf numFmtId="41" fontId="338" fillId="0" borderId="123" xfId="23" applyFont="1" applyFill="1" applyBorder="1" applyAlignment="1">
      <alignment horizontal="center" vertical="center"/>
    </xf>
    <xf numFmtId="41" fontId="334" fillId="0" borderId="123" xfId="23" applyFont="1" applyBorder="1"/>
    <xf numFmtId="41" fontId="369" fillId="0" borderId="104" xfId="23" applyFont="1" applyFill="1" applyBorder="1" applyAlignment="1">
      <alignment horizontal="right" vertical="top" wrapText="1"/>
    </xf>
    <xf numFmtId="41" fontId="369" fillId="0" borderId="114" xfId="23" applyFont="1" applyFill="1" applyBorder="1" applyAlignment="1">
      <alignment horizontal="right" vertical="top" wrapText="1"/>
    </xf>
    <xf numFmtId="378" fontId="334" fillId="0" borderId="0" xfId="87" applyNumberFormat="1" applyFont="1" applyAlignment="1">
      <alignment vertical="center"/>
    </xf>
    <xf numFmtId="178" fontId="341" fillId="0" borderId="126" xfId="32" applyNumberFormat="1" applyFont="1" applyBorder="1" applyAlignment="1">
      <alignment horizontal="center" vertical="center"/>
    </xf>
    <xf numFmtId="0" fontId="178" fillId="0" borderId="123" xfId="23" applyNumberFormat="1" applyFont="1" applyFill="1" applyBorder="1" applyAlignment="1">
      <alignment horizontal="center" vertical="center"/>
    </xf>
    <xf numFmtId="41" fontId="178" fillId="0" borderId="123" xfId="23" applyFont="1" applyFill="1" applyBorder="1" applyAlignment="1">
      <alignment horizontal="left" vertical="center" shrinkToFit="1"/>
    </xf>
    <xf numFmtId="14" fontId="337" fillId="0" borderId="123" xfId="23" applyNumberFormat="1" applyFont="1" applyFill="1" applyBorder="1" applyAlignment="1">
      <alignment horizontal="centerContinuous" vertical="center" shrinkToFit="1"/>
    </xf>
    <xf numFmtId="41" fontId="337" fillId="0" borderId="123" xfId="23" applyFont="1" applyBorder="1" applyAlignment="1">
      <alignment vertical="center"/>
    </xf>
    <xf numFmtId="41" fontId="178" fillId="0" borderId="123" xfId="23" applyFont="1" applyFill="1" applyBorder="1" applyAlignment="1">
      <alignment vertical="center" shrinkToFit="1"/>
    </xf>
    <xf numFmtId="41" fontId="337" fillId="0" borderId="123" xfId="23" applyFont="1" applyBorder="1" applyAlignment="1" applyProtection="1">
      <alignment horizontal="right" vertical="center"/>
    </xf>
    <xf numFmtId="41" fontId="337" fillId="0" borderId="123" xfId="23" applyFont="1" applyBorder="1" applyAlignment="1" applyProtection="1">
      <alignment horizontal="center" vertical="center"/>
    </xf>
    <xf numFmtId="41" fontId="337" fillId="0" borderId="123" xfId="23" applyFont="1" applyFill="1" applyBorder="1" applyAlignment="1">
      <alignment vertical="center" shrinkToFit="1"/>
    </xf>
    <xf numFmtId="14" fontId="178" fillId="0" borderId="123" xfId="9858" applyNumberFormat="1" applyFont="1" applyBorder="1" applyAlignment="1">
      <alignment horizontal="center" vertical="center"/>
    </xf>
    <xf numFmtId="41" fontId="178" fillId="0" borderId="123" xfId="23" applyFont="1" applyFill="1" applyBorder="1" applyAlignment="1" applyProtection="1">
      <alignment vertical="center"/>
    </xf>
    <xf numFmtId="41" fontId="178" fillId="0" borderId="123" xfId="23" applyFont="1" applyFill="1" applyBorder="1" applyAlignment="1" applyProtection="1">
      <alignment horizontal="right" vertical="center"/>
    </xf>
    <xf numFmtId="0" fontId="178" fillId="0" borderId="123" xfId="9858" applyFont="1" applyBorder="1" applyAlignment="1">
      <alignment horizontal="center" vertical="center" shrinkToFit="1"/>
    </xf>
    <xf numFmtId="41" fontId="178" fillId="0" borderId="123" xfId="23" applyFont="1" applyFill="1" applyBorder="1" applyAlignment="1" applyProtection="1">
      <alignment horizontal="right" vertical="center" shrinkToFit="1"/>
    </xf>
    <xf numFmtId="177" fontId="178" fillId="0" borderId="123" xfId="9858" applyNumberFormat="1" applyFont="1" applyBorder="1" applyAlignment="1">
      <alignment vertical="center" shrinkToFit="1"/>
    </xf>
    <xf numFmtId="0" fontId="337" fillId="0" borderId="123" xfId="9858" applyFont="1" applyBorder="1" applyAlignment="1">
      <alignment horizontal="center" vertical="center"/>
    </xf>
    <xf numFmtId="0" fontId="337" fillId="0" borderId="123" xfId="9858" applyFont="1" applyBorder="1" applyAlignment="1">
      <alignment horizontal="left" vertical="center"/>
    </xf>
    <xf numFmtId="14" fontId="337" fillId="0" borderId="123" xfId="9858" applyNumberFormat="1" applyFont="1" applyBorder="1" applyAlignment="1">
      <alignment horizontal="center" vertical="center"/>
    </xf>
    <xf numFmtId="41" fontId="337" fillId="0" borderId="123" xfId="23" applyFont="1" applyFill="1" applyBorder="1" applyAlignment="1" applyProtection="1">
      <alignment horizontal="right" vertical="center"/>
    </xf>
    <xf numFmtId="176" fontId="337" fillId="0" borderId="123" xfId="9858" applyNumberFormat="1" applyFont="1" applyBorder="1" applyAlignment="1">
      <alignment horizontal="right" vertical="center"/>
    </xf>
    <xf numFmtId="176" fontId="337" fillId="0" borderId="123" xfId="9858" applyNumberFormat="1" applyFont="1" applyBorder="1" applyAlignment="1">
      <alignment horizontal="center" vertical="center"/>
    </xf>
    <xf numFmtId="0" fontId="178" fillId="0" borderId="123" xfId="9858" applyFont="1" applyBorder="1" applyAlignment="1">
      <alignment horizontal="center" vertical="center"/>
    </xf>
    <xf numFmtId="14" fontId="337" fillId="0" borderId="123" xfId="23" applyNumberFormat="1" applyFont="1" applyFill="1" applyBorder="1" applyAlignment="1">
      <alignment horizontal="center" vertical="center" shrinkToFit="1"/>
    </xf>
    <xf numFmtId="41" fontId="337" fillId="0" borderId="123" xfId="23" applyFont="1" applyFill="1" applyBorder="1" applyAlignment="1" applyProtection="1">
      <alignment horizontal="right" vertical="center" shrinkToFit="1"/>
    </xf>
    <xf numFmtId="0" fontId="178" fillId="0" borderId="123" xfId="9858" applyFont="1" applyBorder="1" applyAlignment="1">
      <alignment horizontal="left" vertical="center"/>
    </xf>
    <xf numFmtId="41" fontId="178" fillId="0" borderId="123" xfId="9866" applyFont="1" applyFill="1" applyBorder="1" applyAlignment="1" applyProtection="1">
      <alignment horizontal="right" vertical="center"/>
    </xf>
    <xf numFmtId="177" fontId="178" fillId="0" borderId="123" xfId="9862" applyNumberFormat="1" applyFont="1" applyFill="1" applyBorder="1" applyAlignment="1">
      <alignment horizontal="right" vertical="center" shrinkToFit="1"/>
    </xf>
    <xf numFmtId="177" fontId="337" fillId="0" borderId="99" xfId="23" applyNumberFormat="1" applyFont="1" applyFill="1" applyBorder="1" applyAlignment="1" applyProtection="1">
      <alignment horizontal="right" vertical="center"/>
    </xf>
    <xf numFmtId="41" fontId="178" fillId="0" borderId="1" xfId="23" applyFont="1" applyFill="1" applyBorder="1" applyAlignment="1">
      <alignment vertical="center"/>
    </xf>
    <xf numFmtId="0" fontId="341" fillId="0" borderId="126" xfId="9868" applyFont="1" applyBorder="1" applyAlignment="1">
      <alignment horizontal="center" vertical="center" shrinkToFit="1"/>
    </xf>
    <xf numFmtId="41" fontId="334" fillId="0" borderId="130" xfId="23" applyFont="1" applyFill="1" applyBorder="1" applyAlignment="1"/>
    <xf numFmtId="0" fontId="1" fillId="0" borderId="0" xfId="33" applyFont="1" applyAlignment="1">
      <alignment vertical="center"/>
    </xf>
    <xf numFmtId="177" fontId="1" fillId="0" borderId="0" xfId="33" applyNumberFormat="1" applyFont="1" applyAlignment="1">
      <alignment vertical="center"/>
    </xf>
    <xf numFmtId="0" fontId="372" fillId="84" borderId="125" xfId="0" applyFont="1" applyFill="1" applyBorder="1" applyAlignment="1">
      <alignment horizontal="left" vertical="center"/>
    </xf>
    <xf numFmtId="41" fontId="372" fillId="84" borderId="112" xfId="23" applyFont="1" applyFill="1" applyBorder="1" applyAlignment="1">
      <alignment horizontal="right" vertical="center" wrapText="1"/>
    </xf>
    <xf numFmtId="3" fontId="386" fillId="0" borderId="0" xfId="0" applyNumberFormat="1" applyFont="1" applyAlignment="1">
      <alignment horizontal="right" vertical="center" wrapText="1"/>
    </xf>
    <xf numFmtId="41" fontId="346" fillId="0" borderId="104" xfId="23" applyFont="1" applyFill="1" applyBorder="1" applyAlignment="1">
      <alignment horizontal="right" vertical="center" wrapText="1"/>
    </xf>
    <xf numFmtId="41" fontId="343" fillId="0" borderId="22" xfId="23" applyFont="1" applyFill="1" applyBorder="1" applyAlignment="1">
      <alignment vertical="center"/>
    </xf>
    <xf numFmtId="41" fontId="334" fillId="0" borderId="22" xfId="23" applyFont="1" applyFill="1" applyBorder="1" applyAlignment="1">
      <alignment horizontal="right" vertical="center"/>
    </xf>
    <xf numFmtId="41" fontId="341" fillId="0" borderId="22" xfId="23" applyFont="1" applyFill="1" applyBorder="1" applyAlignment="1">
      <alignment horizontal="right" vertical="center"/>
    </xf>
    <xf numFmtId="0" fontId="353" fillId="0" borderId="0" xfId="0" applyFont="1" applyAlignment="1">
      <alignment horizontal="right"/>
    </xf>
    <xf numFmtId="0" fontId="334" fillId="0" borderId="131" xfId="87" applyFont="1" applyBorder="1" applyAlignment="1">
      <alignment horizontal="right" vertical="center"/>
    </xf>
    <xf numFmtId="41" fontId="334" fillId="0" borderId="126" xfId="23" applyFont="1" applyBorder="1" applyAlignment="1">
      <alignment vertical="center"/>
    </xf>
    <xf numFmtId="0" fontId="388" fillId="0" borderId="0" xfId="0" applyFont="1"/>
    <xf numFmtId="41" fontId="388" fillId="0" borderId="15" xfId="23" applyFont="1" applyBorder="1" applyAlignment="1">
      <alignment horizontal="center" vertical="center"/>
    </xf>
    <xf numFmtId="41" fontId="388" fillId="0" borderId="22" xfId="23" applyFont="1" applyBorder="1" applyAlignment="1">
      <alignment horizontal="center" vertical="center"/>
    </xf>
    <xf numFmtId="41" fontId="388" fillId="0" borderId="0" xfId="23" applyFont="1"/>
    <xf numFmtId="0" fontId="388" fillId="0" borderId="15" xfId="0" applyFont="1" applyBorder="1"/>
    <xf numFmtId="0" fontId="388" fillId="0" borderId="22" xfId="0" applyFont="1" applyBorder="1"/>
    <xf numFmtId="41" fontId="388" fillId="0" borderId="137" xfId="23" applyFont="1" applyBorder="1"/>
    <xf numFmtId="0" fontId="388" fillId="0" borderId="138" xfId="0" applyFont="1" applyBorder="1"/>
    <xf numFmtId="41" fontId="388" fillId="0" borderId="139" xfId="23" applyFont="1" applyBorder="1"/>
    <xf numFmtId="0" fontId="388" fillId="0" borderId="140" xfId="0" applyFont="1" applyBorder="1"/>
    <xf numFmtId="41" fontId="388" fillId="0" borderId="141" xfId="23" applyFont="1" applyBorder="1"/>
    <xf numFmtId="41" fontId="388" fillId="0" borderId="142" xfId="23" applyFont="1" applyBorder="1"/>
    <xf numFmtId="0" fontId="390" fillId="0" borderId="138" xfId="0" applyFont="1" applyBorder="1"/>
    <xf numFmtId="41" fontId="390" fillId="0" borderId="137" xfId="23" applyFont="1" applyBorder="1"/>
    <xf numFmtId="41" fontId="390" fillId="0" borderId="139" xfId="23" applyFont="1" applyBorder="1"/>
    <xf numFmtId="41" fontId="388" fillId="0" borderId="0" xfId="0" applyNumberFormat="1" applyFont="1"/>
    <xf numFmtId="49" fontId="334" fillId="3" borderId="134" xfId="87" applyNumberFormat="1" applyFont="1" applyFill="1" applyBorder="1" applyAlignment="1">
      <alignment vertical="center"/>
    </xf>
    <xf numFmtId="0" fontId="334" fillId="3" borderId="136" xfId="87" applyFont="1" applyFill="1" applyBorder="1" applyAlignment="1">
      <alignment horizontal="center" vertical="center"/>
    </xf>
    <xf numFmtId="0" fontId="334" fillId="3" borderId="135" xfId="87" applyFont="1" applyFill="1" applyBorder="1" applyAlignment="1">
      <alignment horizontal="right" vertical="center"/>
    </xf>
    <xf numFmtId="0" fontId="338" fillId="0" borderId="133" xfId="87" applyFont="1" applyBorder="1" applyAlignment="1">
      <alignment horizontal="center" vertical="center"/>
    </xf>
    <xf numFmtId="0" fontId="338" fillId="0" borderId="133" xfId="0" applyFont="1" applyBorder="1"/>
    <xf numFmtId="177" fontId="334" fillId="0" borderId="133" xfId="23" applyNumberFormat="1" applyFont="1" applyFill="1" applyBorder="1" applyAlignment="1">
      <alignment vertical="center"/>
    </xf>
    <xf numFmtId="0" fontId="343" fillId="0" borderId="133" xfId="0" applyFont="1" applyBorder="1"/>
    <xf numFmtId="177" fontId="334" fillId="0" borderId="133" xfId="23" applyNumberFormat="1" applyFont="1" applyBorder="1" applyAlignment="1">
      <alignment vertical="center"/>
    </xf>
    <xf numFmtId="41" fontId="334" fillId="0" borderId="133" xfId="23" applyFont="1" applyBorder="1"/>
    <xf numFmtId="49" fontId="334" fillId="0" borderId="132" xfId="87" applyNumberFormat="1" applyFont="1" applyBorder="1" applyAlignment="1">
      <alignment vertical="center"/>
    </xf>
    <xf numFmtId="0" fontId="334" fillId="0" borderId="91" xfId="87" applyFont="1" applyBorder="1" applyAlignment="1">
      <alignment vertical="center"/>
    </xf>
    <xf numFmtId="177" fontId="334" fillId="0" borderId="91" xfId="87" applyNumberFormat="1" applyFont="1" applyBorder="1" applyAlignment="1">
      <alignment vertical="center"/>
    </xf>
    <xf numFmtId="49" fontId="334" fillId="0" borderId="134" xfId="87" applyNumberFormat="1" applyFont="1" applyBorder="1" applyAlignment="1">
      <alignment vertical="center"/>
    </xf>
    <xf numFmtId="41" fontId="334" fillId="0" borderId="136" xfId="23" applyFont="1" applyFill="1" applyBorder="1" applyAlignment="1">
      <alignment vertical="center"/>
    </xf>
    <xf numFmtId="41" fontId="334" fillId="0" borderId="135" xfId="23" applyFont="1" applyFill="1" applyBorder="1" applyAlignment="1">
      <alignment horizontal="right" vertical="center"/>
    </xf>
    <xf numFmtId="41" fontId="388" fillId="0" borderId="25" xfId="23" applyFont="1" applyBorder="1" applyAlignment="1">
      <alignment horizontal="left" vertical="center"/>
    </xf>
    <xf numFmtId="41" fontId="388" fillId="0" borderId="51" xfId="23" applyFont="1" applyBorder="1" applyAlignment="1">
      <alignment horizontal="center" vertical="center"/>
    </xf>
    <xf numFmtId="41" fontId="388" fillId="0" borderId="26" xfId="23" applyFont="1" applyBorder="1" applyAlignment="1">
      <alignment horizontal="right" vertical="center"/>
    </xf>
    <xf numFmtId="178" fontId="338" fillId="0" borderId="133" xfId="32" applyNumberFormat="1" applyFont="1" applyBorder="1" applyAlignment="1">
      <alignment horizontal="center" vertical="center" wrapText="1"/>
    </xf>
    <xf numFmtId="41" fontId="341" fillId="0" borderId="133" xfId="23" applyFont="1" applyFill="1" applyBorder="1" applyAlignment="1">
      <alignment horizontal="center" vertical="center" wrapText="1"/>
    </xf>
    <xf numFmtId="41" fontId="343" fillId="61" borderId="133" xfId="23" applyFont="1" applyFill="1" applyBorder="1" applyAlignment="1">
      <alignment vertical="center" wrapText="1"/>
    </xf>
    <xf numFmtId="187" fontId="338" fillId="0" borderId="133" xfId="35" applyNumberFormat="1" applyFont="1" applyBorder="1" applyAlignment="1">
      <alignment horizontal="center" vertical="center"/>
    </xf>
    <xf numFmtId="41" fontId="338" fillId="0" borderId="133" xfId="23" applyFont="1" applyFill="1" applyBorder="1" applyAlignment="1">
      <alignment horizontal="center" vertical="center"/>
    </xf>
    <xf numFmtId="41" fontId="355" fillId="0" borderId="133" xfId="23" applyFont="1" applyFill="1" applyBorder="1" applyAlignment="1">
      <alignment horizontal="center" vertical="center"/>
    </xf>
    <xf numFmtId="41" fontId="334" fillId="0" borderId="133" xfId="23" applyFont="1" applyBorder="1" applyAlignment="1">
      <alignment horizontal="center" vertical="center"/>
    </xf>
    <xf numFmtId="41" fontId="334" fillId="0" borderId="133" xfId="23" applyFont="1" applyFill="1" applyBorder="1" applyAlignment="1">
      <alignment horizontal="right" vertical="center"/>
    </xf>
    <xf numFmtId="177" fontId="334" fillId="0" borderId="133" xfId="23" applyNumberFormat="1" applyFont="1" applyFill="1" applyBorder="1" applyAlignment="1">
      <alignment horizontal="right" vertical="center"/>
    </xf>
    <xf numFmtId="177" fontId="338" fillId="62" borderId="133" xfId="23" applyNumberFormat="1" applyFont="1" applyFill="1" applyBorder="1" applyAlignment="1">
      <alignment horizontal="center" vertical="center"/>
    </xf>
    <xf numFmtId="177" fontId="338" fillId="62" borderId="133" xfId="23" applyNumberFormat="1" applyFont="1" applyFill="1" applyBorder="1" applyAlignment="1">
      <alignment horizontal="right" vertical="center"/>
    </xf>
    <xf numFmtId="41" fontId="338" fillId="62" borderId="133" xfId="23" applyFont="1" applyFill="1" applyBorder="1" applyAlignment="1">
      <alignment horizontal="right" vertical="center"/>
    </xf>
    <xf numFmtId="178" fontId="336" fillId="0" borderId="133" xfId="9856" applyNumberFormat="1" applyFont="1" applyBorder="1" applyAlignment="1">
      <alignment horizontal="center" vertical="center"/>
    </xf>
    <xf numFmtId="0" fontId="334" fillId="0" borderId="133" xfId="33" applyFont="1" applyBorder="1" applyAlignment="1">
      <alignment horizontal="center" vertical="center"/>
    </xf>
    <xf numFmtId="41" fontId="334" fillId="0" borderId="133" xfId="23" applyFont="1" applyFill="1" applyBorder="1" applyAlignment="1">
      <alignment vertical="center" wrapText="1"/>
    </xf>
    <xf numFmtId="41" fontId="341" fillId="0" borderId="99" xfId="33" applyNumberFormat="1" applyFont="1" applyBorder="1" applyAlignment="1">
      <alignment horizontal="center" vertical="center" shrinkToFit="1"/>
    </xf>
    <xf numFmtId="0" fontId="334" fillId="0" borderId="93" xfId="87" applyFont="1" applyBorder="1" applyAlignment="1">
      <alignment horizontal="center" vertical="center" wrapText="1"/>
    </xf>
    <xf numFmtId="0" fontId="338" fillId="3" borderId="133" xfId="9867" applyFont="1" applyFill="1" applyBorder="1" applyAlignment="1">
      <alignment horizontal="center" vertical="center"/>
    </xf>
    <xf numFmtId="0" fontId="334" fillId="0" borderId="0" xfId="0" applyFont="1" applyAlignment="1">
      <alignment horizontal="center"/>
    </xf>
    <xf numFmtId="0" fontId="334" fillId="0" borderId="133" xfId="0" applyFont="1" applyBorder="1" applyAlignment="1">
      <alignment horizontal="center"/>
    </xf>
    <xf numFmtId="41" fontId="334" fillId="0" borderId="133" xfId="0" applyNumberFormat="1" applyFont="1" applyBorder="1"/>
    <xf numFmtId="178" fontId="334" fillId="0" borderId="133" xfId="92" applyNumberFormat="1" applyFont="1" applyFill="1" applyBorder="1" applyAlignment="1">
      <alignment horizontal="center" vertical="center"/>
    </xf>
    <xf numFmtId="41" fontId="341" fillId="0" borderId="133" xfId="92" applyFont="1" applyFill="1" applyBorder="1" applyAlignment="1">
      <alignment horizontal="right" vertical="center"/>
    </xf>
    <xf numFmtId="0" fontId="178" fillId="0" borderId="133" xfId="9858" applyFont="1" applyBorder="1" applyAlignment="1">
      <alignment horizontal="center" vertical="center"/>
    </xf>
    <xf numFmtId="0" fontId="178" fillId="0" borderId="133" xfId="9858" applyFont="1" applyBorder="1" applyAlignment="1">
      <alignment horizontal="left" vertical="center"/>
    </xf>
    <xf numFmtId="14" fontId="178" fillId="0" borderId="133" xfId="9858" applyNumberFormat="1" applyFont="1" applyBorder="1" applyAlignment="1">
      <alignment horizontal="center" vertical="center"/>
    </xf>
    <xf numFmtId="41" fontId="178" fillId="0" borderId="133" xfId="23" applyFont="1" applyFill="1" applyBorder="1" applyAlignment="1" applyProtection="1">
      <alignment horizontal="right" vertical="center"/>
    </xf>
    <xf numFmtId="41" fontId="178" fillId="0" borderId="133" xfId="23" applyFont="1" applyFill="1" applyBorder="1"/>
    <xf numFmtId="41" fontId="178" fillId="0" borderId="133" xfId="23" applyFont="1" applyFill="1" applyBorder="1" applyAlignment="1" applyProtection="1">
      <alignment horizontal="center" vertical="center"/>
    </xf>
    <xf numFmtId="41" fontId="178" fillId="0" borderId="133" xfId="23" applyFont="1" applyFill="1" applyBorder="1" applyAlignment="1">
      <alignment vertical="center" shrinkToFit="1"/>
    </xf>
    <xf numFmtId="0" fontId="178" fillId="0" borderId="133" xfId="9858" applyFont="1" applyBorder="1" applyAlignment="1">
      <alignment horizontal="center" vertical="center" shrinkToFit="1"/>
    </xf>
    <xf numFmtId="41" fontId="178" fillId="0" borderId="133" xfId="23" applyFont="1" applyFill="1" applyBorder="1" applyAlignment="1" applyProtection="1">
      <alignment vertical="center"/>
    </xf>
    <xf numFmtId="41" fontId="178" fillId="0" borderId="133" xfId="23" applyFont="1" applyFill="1" applyBorder="1" applyAlignment="1" applyProtection="1">
      <alignment horizontal="right" vertical="center" shrinkToFit="1"/>
    </xf>
    <xf numFmtId="177" fontId="178" fillId="0" borderId="133" xfId="9858" applyNumberFormat="1" applyFont="1" applyBorder="1" applyAlignment="1">
      <alignment vertical="center" shrinkToFit="1"/>
    </xf>
    <xf numFmtId="178" fontId="178" fillId="0" borderId="133" xfId="9856" applyNumberFormat="1" applyFont="1" applyBorder="1" applyAlignment="1">
      <alignment horizontal="center" vertical="center"/>
    </xf>
    <xf numFmtId="41" fontId="178" fillId="0" borderId="133" xfId="23" applyFont="1" applyFill="1" applyBorder="1" applyAlignment="1">
      <alignment vertical="center"/>
    </xf>
    <xf numFmtId="41" fontId="178" fillId="0" borderId="133" xfId="23" applyFont="1" applyFill="1" applyBorder="1" applyAlignment="1">
      <alignment horizontal="right" vertical="center"/>
    </xf>
    <xf numFmtId="178" fontId="338" fillId="0" borderId="133" xfId="32" applyNumberFormat="1" applyFont="1" applyBorder="1" applyAlignment="1">
      <alignment horizontal="center" vertical="center"/>
    </xf>
    <xf numFmtId="178" fontId="338" fillId="0" borderId="133" xfId="92" applyNumberFormat="1" applyFont="1" applyFill="1" applyBorder="1" applyAlignment="1">
      <alignment horizontal="center" vertical="center"/>
    </xf>
    <xf numFmtId="0" fontId="341" fillId="0" borderId="133" xfId="9868" applyFont="1" applyBorder="1" applyAlignment="1">
      <alignment horizontal="center" vertical="center" shrinkToFit="1"/>
    </xf>
    <xf numFmtId="41" fontId="334" fillId="0" borderId="134" xfId="23" applyFont="1" applyFill="1" applyBorder="1" applyAlignment="1"/>
    <xf numFmtId="41" fontId="334" fillId="0" borderId="136" xfId="23" applyFont="1" applyFill="1" applyBorder="1" applyAlignment="1"/>
    <xf numFmtId="41" fontId="334" fillId="0" borderId="135" xfId="23" applyFont="1" applyFill="1" applyBorder="1" applyAlignment="1"/>
    <xf numFmtId="9" fontId="334" fillId="0" borderId="0" xfId="689" applyFont="1" applyAlignment="1"/>
    <xf numFmtId="43" fontId="334" fillId="0" borderId="0" xfId="0" applyNumberFormat="1" applyFont="1"/>
    <xf numFmtId="178" fontId="357" fillId="0" borderId="133" xfId="32" applyNumberFormat="1" applyFont="1" applyBorder="1" applyAlignment="1">
      <alignment horizontal="center" vertical="center" wrapText="1"/>
    </xf>
    <xf numFmtId="178" fontId="357" fillId="0" borderId="133" xfId="32" quotePrefix="1" applyNumberFormat="1" applyFont="1" applyBorder="1" applyAlignment="1">
      <alignment horizontal="center" vertical="center" wrapText="1"/>
    </xf>
    <xf numFmtId="41" fontId="178" fillId="0" borderId="133" xfId="23" applyFont="1" applyFill="1" applyBorder="1" applyAlignment="1">
      <alignment horizontal="left" vertical="center" shrinkToFit="1"/>
    </xf>
    <xf numFmtId="14" fontId="337" fillId="0" borderId="133" xfId="23" applyNumberFormat="1" applyFont="1" applyFill="1" applyBorder="1" applyAlignment="1">
      <alignment horizontal="center" vertical="center" shrinkToFit="1"/>
    </xf>
    <xf numFmtId="41" fontId="178" fillId="0" borderId="133" xfId="23" applyFont="1" applyFill="1" applyBorder="1" applyAlignment="1">
      <alignment horizontal="right" vertical="center" shrinkToFit="1"/>
    </xf>
    <xf numFmtId="41" fontId="337" fillId="0" borderId="133" xfId="23" applyFont="1" applyFill="1" applyBorder="1" applyAlignment="1" applyProtection="1">
      <alignment horizontal="right" vertical="center" shrinkToFit="1"/>
    </xf>
    <xf numFmtId="0" fontId="337" fillId="0" borderId="133" xfId="9858" applyFont="1" applyBorder="1" applyAlignment="1">
      <alignment horizontal="center" vertical="center"/>
    </xf>
    <xf numFmtId="0" fontId="337" fillId="0" borderId="133" xfId="9858" applyFont="1" applyBorder="1" applyAlignment="1">
      <alignment horizontal="left" vertical="center"/>
    </xf>
    <xf numFmtId="14" fontId="337" fillId="0" borderId="133" xfId="9858" applyNumberFormat="1" applyFont="1" applyBorder="1" applyAlignment="1">
      <alignment horizontal="center" vertical="center"/>
    </xf>
    <xf numFmtId="41" fontId="337" fillId="0" borderId="133" xfId="23" applyFont="1" applyFill="1" applyBorder="1" applyAlignment="1" applyProtection="1">
      <alignment horizontal="right" vertical="center"/>
    </xf>
    <xf numFmtId="176" fontId="337" fillId="0" borderId="133" xfId="9858" applyNumberFormat="1" applyFont="1" applyBorder="1" applyAlignment="1">
      <alignment horizontal="right" vertical="center"/>
    </xf>
    <xf numFmtId="41" fontId="337" fillId="0" borderId="133" xfId="23" applyFont="1" applyFill="1" applyBorder="1" applyAlignment="1">
      <alignment vertical="center" shrinkToFit="1"/>
    </xf>
    <xf numFmtId="0" fontId="334" fillId="0" borderId="133" xfId="32" applyFont="1" applyBorder="1" applyAlignment="1">
      <alignment horizontal="center" vertical="center"/>
    </xf>
    <xf numFmtId="177" fontId="334" fillId="0" borderId="133" xfId="32" applyNumberFormat="1" applyFont="1" applyBorder="1" applyAlignment="1">
      <alignment vertical="center" shrinkToFit="1"/>
    </xf>
    <xf numFmtId="41" fontId="334" fillId="0" borderId="133" xfId="23" applyFont="1" applyFill="1" applyBorder="1" applyAlignment="1" applyProtection="1">
      <alignment vertical="center" shrinkToFit="1"/>
    </xf>
    <xf numFmtId="177" fontId="334" fillId="0" borderId="133" xfId="32" applyNumberFormat="1" applyFont="1" applyBorder="1" applyAlignment="1">
      <alignment horizontal="center" vertical="center"/>
    </xf>
    <xf numFmtId="41" fontId="388" fillId="0" borderId="0" xfId="23" applyFont="1" applyBorder="1" applyAlignment="1">
      <alignment horizontal="center" vertical="center"/>
    </xf>
    <xf numFmtId="0" fontId="341" fillId="3" borderId="133" xfId="31" applyFont="1" applyFill="1" applyBorder="1" applyAlignment="1">
      <alignment horizontal="center" vertical="center" shrinkToFit="1"/>
    </xf>
    <xf numFmtId="176" fontId="341" fillId="3" borderId="133" xfId="33" applyNumberFormat="1" applyFont="1" applyFill="1" applyBorder="1" applyAlignment="1">
      <alignment horizontal="center" vertical="center" wrapText="1" shrinkToFit="1"/>
    </xf>
    <xf numFmtId="41" fontId="388" fillId="0" borderId="0" xfId="23" applyFont="1" applyBorder="1"/>
    <xf numFmtId="0" fontId="372" fillId="0" borderId="143" xfId="0" applyFont="1" applyBorder="1" applyAlignment="1">
      <alignment horizontal="left" vertical="center"/>
    </xf>
    <xf numFmtId="178" fontId="341" fillId="0" borderId="123" xfId="32" applyNumberFormat="1" applyFont="1" applyBorder="1" applyAlignment="1">
      <alignment horizontal="center" vertical="center"/>
    </xf>
    <xf numFmtId="0" fontId="178" fillId="0" borderId="144" xfId="9858" applyFont="1" applyBorder="1" applyAlignment="1">
      <alignment horizontal="center" vertical="center"/>
    </xf>
    <xf numFmtId="41" fontId="178" fillId="0" borderId="144" xfId="23" applyFont="1" applyFill="1" applyBorder="1" applyAlignment="1">
      <alignment horizontal="left" vertical="center" shrinkToFit="1"/>
    </xf>
    <xf numFmtId="14" fontId="337" fillId="0" borderId="144" xfId="23" applyNumberFormat="1" applyFont="1" applyFill="1" applyBorder="1" applyAlignment="1">
      <alignment horizontal="center" vertical="center" shrinkToFit="1"/>
    </xf>
    <xf numFmtId="41" fontId="178" fillId="0" borderId="144" xfId="23" applyFont="1" applyFill="1" applyBorder="1" applyAlignment="1">
      <alignment horizontal="right" vertical="center" shrinkToFit="1"/>
    </xf>
    <xf numFmtId="41" fontId="178" fillId="0" borderId="144" xfId="23" applyFont="1" applyFill="1" applyBorder="1" applyAlignment="1" applyProtection="1">
      <alignment horizontal="right" vertical="center" shrinkToFit="1"/>
    </xf>
    <xf numFmtId="41" fontId="337" fillId="0" borderId="144" xfId="23" applyFont="1" applyFill="1" applyBorder="1" applyAlignment="1" applyProtection="1">
      <alignment horizontal="right" vertical="center" shrinkToFit="1"/>
    </xf>
    <xf numFmtId="178" fontId="338" fillId="0" borderId="145" xfId="32" applyNumberFormat="1" applyFont="1" applyBorder="1" applyAlignment="1">
      <alignment horizontal="center" vertical="center"/>
    </xf>
    <xf numFmtId="41" fontId="334" fillId="0" borderId="126" xfId="9878" applyFont="1" applyFill="1" applyBorder="1" applyAlignment="1">
      <alignment horizontal="center" vertical="center"/>
    </xf>
    <xf numFmtId="41" fontId="334" fillId="0" borderId="0" xfId="9878" applyFont="1" applyFill="1" applyAlignment="1"/>
    <xf numFmtId="41" fontId="334" fillId="0" borderId="0" xfId="9878" applyFont="1" applyAlignment="1">
      <alignment horizontal="left" vertical="center"/>
    </xf>
    <xf numFmtId="41" fontId="334" fillId="0" borderId="0" xfId="9878" applyFont="1" applyBorder="1" applyAlignment="1">
      <alignment vertical="center"/>
    </xf>
    <xf numFmtId="41" fontId="334" fillId="0" borderId="12" xfId="9878" applyFont="1" applyBorder="1" applyAlignment="1">
      <alignment horizontal="left" vertical="center"/>
    </xf>
    <xf numFmtId="41" fontId="334" fillId="0" borderId="12" xfId="9878" applyFont="1" applyBorder="1" applyAlignment="1">
      <alignment horizontal="center" vertical="center"/>
    </xf>
    <xf numFmtId="0" fontId="334" fillId="0" borderId="12" xfId="33" applyFont="1" applyBorder="1" applyAlignment="1">
      <alignment horizontal="left" vertical="center"/>
    </xf>
    <xf numFmtId="41" fontId="334" fillId="0" borderId="0" xfId="9878" applyFont="1" applyAlignment="1"/>
    <xf numFmtId="41" fontId="334" fillId="0" borderId="12" xfId="9878" applyFont="1" applyBorder="1" applyAlignment="1"/>
    <xf numFmtId="41" fontId="334" fillId="0" borderId="0" xfId="9878" applyFont="1" applyAlignment="1">
      <alignment horizontal="center"/>
    </xf>
    <xf numFmtId="41" fontId="338" fillId="0" borderId="0" xfId="9878" applyFont="1" applyFill="1" applyAlignment="1">
      <alignment vertical="center"/>
    </xf>
    <xf numFmtId="10" fontId="334" fillId="0" borderId="0" xfId="689" applyNumberFormat="1" applyFont="1" applyFill="1" applyAlignment="1">
      <alignment vertical="center"/>
    </xf>
    <xf numFmtId="178" fontId="341" fillId="0" borderId="145" xfId="32" applyNumberFormat="1" applyFont="1" applyBorder="1" applyAlignment="1">
      <alignment horizontal="center" vertical="center"/>
    </xf>
    <xf numFmtId="178" fontId="334" fillId="0" borderId="149" xfId="32" applyNumberFormat="1" applyFont="1" applyBorder="1" applyAlignment="1">
      <alignment vertical="center"/>
    </xf>
    <xf numFmtId="178" fontId="341" fillId="0" borderId="149" xfId="32" applyNumberFormat="1" applyFont="1" applyBorder="1" applyAlignment="1">
      <alignment horizontal="center" vertical="center"/>
    </xf>
    <xf numFmtId="41" fontId="341" fillId="0" borderId="99" xfId="33" quotePrefix="1" applyNumberFormat="1" applyFont="1" applyBorder="1" applyAlignment="1">
      <alignment horizontal="center" vertical="center" shrinkToFit="1"/>
    </xf>
    <xf numFmtId="0" fontId="178" fillId="0" borderId="149" xfId="9858" applyFont="1" applyBorder="1" applyAlignment="1">
      <alignment horizontal="center" vertical="center"/>
    </xf>
    <xf numFmtId="41" fontId="178" fillId="0" borderId="149" xfId="23" applyFont="1" applyFill="1" applyBorder="1" applyAlignment="1">
      <alignment horizontal="left" vertical="center" shrinkToFit="1"/>
    </xf>
    <xf numFmtId="14" fontId="337" fillId="0" borderId="149" xfId="23" applyNumberFormat="1" applyFont="1" applyFill="1" applyBorder="1" applyAlignment="1">
      <alignment horizontal="center" vertical="center" shrinkToFit="1"/>
    </xf>
    <xf numFmtId="41" fontId="178" fillId="0" borderId="149" xfId="23" applyFont="1" applyFill="1" applyBorder="1" applyAlignment="1">
      <alignment horizontal="right" vertical="center" shrinkToFit="1"/>
    </xf>
    <xf numFmtId="41" fontId="337" fillId="0" borderId="149" xfId="23" applyFont="1" applyFill="1" applyBorder="1" applyAlignment="1" applyProtection="1">
      <alignment horizontal="right" vertical="center" shrinkToFit="1"/>
    </xf>
    <xf numFmtId="0" fontId="178" fillId="0" borderId="149" xfId="9858" applyFont="1" applyBorder="1" applyAlignment="1">
      <alignment horizontal="left" vertical="center"/>
    </xf>
    <xf numFmtId="14" fontId="337" fillId="0" borderId="149" xfId="9858" applyNumberFormat="1" applyFont="1" applyBorder="1" applyAlignment="1">
      <alignment horizontal="center" vertical="center"/>
    </xf>
    <xf numFmtId="41" fontId="178" fillId="0" borderId="149" xfId="23" applyFont="1" applyFill="1" applyBorder="1" applyAlignment="1" applyProtection="1">
      <alignment horizontal="right" vertical="center"/>
    </xf>
    <xf numFmtId="41" fontId="178" fillId="0" borderId="149" xfId="9866" applyFont="1" applyFill="1" applyBorder="1" applyAlignment="1" applyProtection="1">
      <alignment horizontal="right" vertical="center"/>
    </xf>
    <xf numFmtId="177" fontId="178" fillId="0" borderId="149" xfId="9862" applyNumberFormat="1" applyFont="1" applyFill="1" applyBorder="1" applyAlignment="1" applyProtection="1">
      <alignment horizontal="right" vertical="center" shrinkToFit="1"/>
    </xf>
    <xf numFmtId="177" fontId="178" fillId="0" borderId="149" xfId="9862" applyNumberFormat="1" applyFont="1" applyFill="1" applyBorder="1" applyAlignment="1">
      <alignment horizontal="right" vertical="center" shrinkToFit="1"/>
    </xf>
    <xf numFmtId="49" fontId="332" fillId="0" borderId="149" xfId="23" applyNumberFormat="1" applyFont="1" applyFill="1" applyBorder="1" applyAlignment="1">
      <alignment horizontal="center" vertical="center" shrinkToFit="1"/>
    </xf>
    <xf numFmtId="177" fontId="332" fillId="0" borderId="149" xfId="9858" applyNumberFormat="1" applyFont="1" applyBorder="1" applyAlignment="1">
      <alignment horizontal="center" vertical="center" shrinkToFit="1"/>
    </xf>
    <xf numFmtId="178" fontId="334" fillId="0" borderId="149" xfId="9856" applyNumberFormat="1" applyFont="1" applyBorder="1" applyAlignment="1">
      <alignment horizontal="center" vertical="center"/>
    </xf>
    <xf numFmtId="14" fontId="334" fillId="0" borderId="146" xfId="9856" applyNumberFormat="1" applyFont="1" applyBorder="1" applyAlignment="1">
      <alignment horizontal="center" vertical="center"/>
    </xf>
    <xf numFmtId="41" fontId="334" fillId="0" borderId="0" xfId="9878" applyFont="1" applyBorder="1" applyAlignment="1">
      <alignment horizontal="left" vertical="center"/>
    </xf>
    <xf numFmtId="41" fontId="334" fillId="0" borderId="147" xfId="23" applyFont="1" applyFill="1" applyBorder="1" applyAlignment="1"/>
    <xf numFmtId="41" fontId="334" fillId="0" borderId="148" xfId="23" applyFont="1" applyFill="1" applyBorder="1" applyAlignment="1"/>
    <xf numFmtId="177" fontId="341" fillId="0" borderId="149" xfId="33" applyNumberFormat="1" applyFont="1" applyBorder="1" applyAlignment="1">
      <alignment vertical="center" shrinkToFit="1"/>
    </xf>
    <xf numFmtId="41" fontId="341" fillId="0" borderId="149" xfId="23" applyFont="1" applyFill="1" applyBorder="1" applyAlignment="1" applyProtection="1">
      <alignment horizontal="right" vertical="center" shrinkToFit="1"/>
    </xf>
    <xf numFmtId="176" fontId="341" fillId="3" borderId="149" xfId="33" applyNumberFormat="1" applyFont="1" applyFill="1" applyBorder="1" applyAlignment="1">
      <alignment horizontal="center" vertical="center" wrapText="1" shrinkToFit="1"/>
    </xf>
    <xf numFmtId="10" fontId="341" fillId="0" borderId="126" xfId="689" applyNumberFormat="1" applyFont="1" applyFill="1" applyBorder="1" applyAlignment="1" applyProtection="1">
      <alignment horizontal="center" vertical="center" shrinkToFit="1"/>
    </xf>
    <xf numFmtId="14" fontId="341" fillId="3" borderId="99" xfId="33" applyNumberFormat="1" applyFont="1" applyFill="1" applyBorder="1" applyAlignment="1">
      <alignment horizontal="center" vertical="center" shrinkToFit="1"/>
    </xf>
    <xf numFmtId="41" fontId="0" fillId="0" borderId="0" xfId="9878" applyFont="1" applyAlignment="1"/>
    <xf numFmtId="10" fontId="334" fillId="0" borderId="0" xfId="33" applyNumberFormat="1" applyFont="1" applyAlignment="1">
      <alignment horizontal="left" vertical="center"/>
    </xf>
    <xf numFmtId="41" fontId="334" fillId="0" borderId="0" xfId="32" applyNumberFormat="1" applyFont="1" applyAlignment="1">
      <alignment horizontal="left" vertical="center"/>
    </xf>
    <xf numFmtId="41" fontId="343" fillId="61" borderId="93" xfId="9878" applyFont="1" applyFill="1" applyBorder="1" applyAlignment="1">
      <alignment horizontal="right" vertical="center"/>
    </xf>
    <xf numFmtId="0" fontId="334" fillId="0" borderId="15" xfId="87" quotePrefix="1" applyFont="1" applyBorder="1" applyAlignment="1">
      <alignment horizontal="distributed" vertical="center"/>
    </xf>
    <xf numFmtId="3" fontId="334" fillId="0" borderId="0" xfId="33" applyNumberFormat="1" applyFont="1" applyAlignment="1">
      <alignment horizontal="left" vertical="center"/>
    </xf>
    <xf numFmtId="41" fontId="338" fillId="0" borderId="0" xfId="9878" applyFont="1" applyAlignment="1">
      <alignment horizontal="left" vertical="center"/>
    </xf>
    <xf numFmtId="178" fontId="343" fillId="61" borderId="93" xfId="32" applyNumberFormat="1" applyFont="1" applyFill="1" applyBorder="1" applyAlignment="1">
      <alignment horizontal="center" vertical="center" shrinkToFit="1"/>
    </xf>
    <xf numFmtId="41" fontId="373" fillId="0" borderId="0" xfId="9878" applyFont="1" applyAlignment="1">
      <alignment vertical="center"/>
    </xf>
    <xf numFmtId="41" fontId="178" fillId="0" borderId="0" xfId="9878" applyFont="1" applyBorder="1" applyAlignment="1" applyProtection="1">
      <alignment horizontal="left" vertical="center"/>
    </xf>
    <xf numFmtId="41" fontId="338" fillId="3" borderId="0" xfId="33" applyNumberFormat="1" applyFont="1" applyFill="1" applyAlignment="1">
      <alignment horizontal="center" vertical="center"/>
    </xf>
    <xf numFmtId="0" fontId="338" fillId="79" borderId="133" xfId="0" applyFont="1" applyFill="1" applyBorder="1" applyAlignment="1">
      <alignment horizontal="center"/>
    </xf>
    <xf numFmtId="41" fontId="338" fillId="79" borderId="133" xfId="23" applyFont="1" applyFill="1" applyBorder="1"/>
    <xf numFmtId="41" fontId="338" fillId="79" borderId="133" xfId="0" applyNumberFormat="1" applyFont="1" applyFill="1" applyBorder="1" applyAlignment="1">
      <alignment horizontal="center"/>
    </xf>
    <xf numFmtId="41" fontId="334" fillId="0" borderId="99" xfId="9878" applyFont="1" applyBorder="1" applyAlignment="1">
      <alignment vertical="center"/>
    </xf>
    <xf numFmtId="41" fontId="334" fillId="0" borderId="126" xfId="9878" applyFont="1" applyBorder="1" applyAlignment="1">
      <alignment vertical="center"/>
    </xf>
    <xf numFmtId="41" fontId="345" fillId="0" borderId="0" xfId="9878" applyFont="1" applyFill="1" applyAlignment="1">
      <alignment vertical="center"/>
    </xf>
    <xf numFmtId="178" fontId="357" fillId="0" borderId="149" xfId="32" applyNumberFormat="1" applyFont="1" applyBorder="1" applyAlignment="1">
      <alignment horizontal="center" vertical="center" shrinkToFit="1"/>
    </xf>
    <xf numFmtId="41" fontId="334" fillId="0" borderId="149" xfId="23" applyFont="1" applyFill="1" applyBorder="1" applyAlignment="1">
      <alignment horizontal="center" vertical="center" wrapText="1"/>
    </xf>
    <xf numFmtId="178" fontId="357" fillId="0" borderId="149" xfId="32" applyNumberFormat="1" applyFont="1" applyBorder="1" applyAlignment="1">
      <alignment horizontal="center" vertical="center" wrapText="1"/>
    </xf>
    <xf numFmtId="41" fontId="334" fillId="0" borderId="0" xfId="9878" applyFont="1" applyAlignment="1">
      <alignment vertical="center"/>
    </xf>
    <xf numFmtId="41" fontId="338" fillId="0" borderId="0" xfId="9878" applyFont="1" applyFill="1" applyAlignment="1">
      <alignment horizontal="left" vertical="center"/>
    </xf>
    <xf numFmtId="41" fontId="334" fillId="0" borderId="0" xfId="9878" applyFont="1" applyFill="1" applyAlignment="1">
      <alignment horizontal="left"/>
    </xf>
    <xf numFmtId="177" fontId="334" fillId="0" borderId="0" xfId="0" applyNumberFormat="1" applyFont="1"/>
    <xf numFmtId="41" fontId="350" fillId="0" borderId="113" xfId="727" applyFont="1" applyFill="1" applyBorder="1" applyAlignment="1">
      <alignment horizontal="left" vertical="center" shrinkToFit="1"/>
    </xf>
    <xf numFmtId="41" fontId="337" fillId="3" borderId="149" xfId="23" quotePrefix="1" applyFont="1" applyFill="1" applyBorder="1" applyAlignment="1">
      <alignment horizontal="center" vertical="center" shrinkToFit="1"/>
    </xf>
    <xf numFmtId="14" fontId="337" fillId="0" borderId="149" xfId="9856" applyNumberFormat="1" applyFont="1" applyBorder="1" applyAlignment="1">
      <alignment horizontal="center" vertical="center"/>
    </xf>
    <xf numFmtId="177" fontId="337" fillId="0" borderId="149" xfId="9856" applyNumberFormat="1" applyFont="1" applyBorder="1" applyAlignment="1">
      <alignment horizontal="right" vertical="center"/>
    </xf>
    <xf numFmtId="177" fontId="337" fillId="0" borderId="149" xfId="9856" applyNumberFormat="1" applyFont="1" applyBorder="1" applyAlignment="1">
      <alignment vertical="center"/>
    </xf>
    <xf numFmtId="41" fontId="178" fillId="0" borderId="149" xfId="23" applyFont="1" applyFill="1" applyBorder="1" applyAlignment="1">
      <alignment vertical="center"/>
    </xf>
    <xf numFmtId="41" fontId="337" fillId="0" borderId="149" xfId="23" applyFont="1" applyFill="1" applyBorder="1" applyAlignment="1">
      <alignment vertical="center"/>
    </xf>
    <xf numFmtId="41" fontId="334" fillId="3" borderId="93" xfId="9878" applyFont="1" applyFill="1" applyBorder="1" applyAlignment="1">
      <alignment horizontal="distributed" vertical="center"/>
    </xf>
    <xf numFmtId="41" fontId="334" fillId="0" borderId="93" xfId="9878" applyFont="1" applyFill="1" applyBorder="1" applyAlignment="1">
      <alignment horizontal="center" vertical="center" wrapText="1"/>
    </xf>
    <xf numFmtId="41" fontId="334" fillId="0" borderId="133" xfId="9878" applyFont="1" applyFill="1" applyBorder="1" applyAlignment="1">
      <alignment horizontal="center" vertical="center"/>
    </xf>
    <xf numFmtId="178" fontId="334" fillId="0" borderId="133" xfId="32" applyNumberFormat="1" applyFont="1" applyBorder="1" applyAlignment="1">
      <alignment horizontal="center" vertical="center"/>
    </xf>
    <xf numFmtId="41" fontId="334" fillId="0" borderId="146" xfId="9878" applyFont="1" applyBorder="1" applyAlignment="1">
      <alignment vertical="center"/>
    </xf>
    <xf numFmtId="41" fontId="343" fillId="61" borderId="93" xfId="9878" applyFont="1" applyFill="1" applyBorder="1" applyAlignment="1">
      <alignment horizontal="center" vertical="center"/>
    </xf>
    <xf numFmtId="41" fontId="391" fillId="0" borderId="0" xfId="9878" applyFont="1" applyFill="1" applyBorder="1" applyAlignment="1">
      <alignment horizontal="center" vertical="center"/>
    </xf>
    <xf numFmtId="41" fontId="334" fillId="0" borderId="0" xfId="9878" applyFont="1" applyAlignment="1">
      <alignment horizontal="center" vertical="center"/>
    </xf>
    <xf numFmtId="41" fontId="334" fillId="0" borderId="0" xfId="9878" applyFont="1" applyFill="1" applyAlignment="1">
      <alignment horizontal="right" vertical="center"/>
    </xf>
    <xf numFmtId="41" fontId="334" fillId="0" borderId="0" xfId="9878" applyFont="1" applyFill="1" applyBorder="1" applyAlignment="1">
      <alignment horizontal="center" vertical="center" shrinkToFit="1"/>
    </xf>
    <xf numFmtId="176" fontId="334" fillId="0" borderId="0" xfId="33" applyNumberFormat="1" applyFont="1" applyAlignment="1">
      <alignment horizontal="center" vertical="center" shrinkToFit="1"/>
    </xf>
    <xf numFmtId="41" fontId="334" fillId="0" borderId="146" xfId="23" applyFont="1" applyFill="1" applyBorder="1" applyAlignment="1"/>
    <xf numFmtId="41" fontId="341" fillId="0" borderId="149" xfId="23" applyFont="1" applyFill="1" applyBorder="1" applyAlignment="1">
      <alignment horizontal="right" vertical="center"/>
    </xf>
    <xf numFmtId="41" fontId="388" fillId="0" borderId="0" xfId="9878" applyFont="1" applyAlignment="1"/>
    <xf numFmtId="41" fontId="332" fillId="0" borderId="0" xfId="9878" applyFont="1" applyFill="1" applyBorder="1" applyAlignment="1">
      <alignment horizontal="left" vertical="center"/>
    </xf>
    <xf numFmtId="0" fontId="341" fillId="3" borderId="149" xfId="31" applyFont="1" applyFill="1" applyBorder="1" applyAlignment="1">
      <alignment horizontal="center" vertical="center" shrinkToFit="1"/>
    </xf>
    <xf numFmtId="178" fontId="334" fillId="0" borderId="149" xfId="92" applyNumberFormat="1" applyFont="1" applyFill="1" applyBorder="1" applyAlignment="1">
      <alignment horizontal="center" vertical="center"/>
    </xf>
    <xf numFmtId="0" fontId="334" fillId="0" borderId="149" xfId="87" applyFont="1" applyBorder="1" applyAlignment="1">
      <alignment horizontal="center" vertical="center"/>
    </xf>
    <xf numFmtId="41" fontId="341" fillId="0" borderId="149" xfId="92" applyFont="1" applyFill="1" applyBorder="1" applyAlignment="1">
      <alignment horizontal="right" vertical="center"/>
    </xf>
    <xf numFmtId="14" fontId="341" fillId="3" borderId="149" xfId="33" applyNumberFormat="1" applyFont="1" applyFill="1" applyBorder="1" applyAlignment="1">
      <alignment horizontal="center" vertical="center" shrinkToFit="1"/>
    </xf>
    <xf numFmtId="41" fontId="334" fillId="0" borderId="12" xfId="9878" applyFont="1" applyFill="1" applyBorder="1" applyAlignment="1">
      <alignment horizontal="center" vertical="center" shrinkToFit="1"/>
    </xf>
    <xf numFmtId="0" fontId="341" fillId="3" borderId="149" xfId="9868" applyFont="1" applyFill="1" applyBorder="1" applyAlignment="1">
      <alignment horizontal="center" vertical="center" shrinkToFit="1"/>
    </xf>
    <xf numFmtId="41" fontId="341" fillId="0" borderId="150" xfId="23" applyFont="1" applyFill="1" applyBorder="1" applyAlignment="1">
      <alignment horizontal="right" vertical="center"/>
    </xf>
    <xf numFmtId="41" fontId="334" fillId="0" borderId="149" xfId="33" applyNumberFormat="1" applyFont="1" applyBorder="1" applyAlignment="1">
      <alignment horizontal="center" vertical="center" shrinkToFit="1"/>
    </xf>
    <xf numFmtId="177" fontId="341" fillId="0" borderId="149" xfId="33" applyNumberFormat="1" applyFont="1" applyBorder="1" applyAlignment="1">
      <alignment horizontal="right" vertical="center" wrapText="1"/>
    </xf>
    <xf numFmtId="0" fontId="338" fillId="0" borderId="0" xfId="9867" applyFont="1" applyAlignment="1">
      <alignment horizontal="center" vertical="center"/>
    </xf>
    <xf numFmtId="41" fontId="338" fillId="0" borderId="0" xfId="23" applyFont="1" applyFill="1" applyBorder="1" applyAlignment="1">
      <alignment horizontal="right" vertical="center" wrapText="1"/>
    </xf>
    <xf numFmtId="0" fontId="334" fillId="0" borderId="0" xfId="0" applyFont="1" applyAlignment="1">
      <alignment horizontal="center" vertical="center"/>
    </xf>
    <xf numFmtId="178" fontId="337" fillId="0" borderId="149" xfId="23" applyNumberFormat="1" applyFont="1" applyBorder="1" applyAlignment="1">
      <alignment horizontal="center" vertical="center"/>
    </xf>
    <xf numFmtId="178" fontId="178" fillId="0" borderId="146" xfId="9856" quotePrefix="1" applyNumberFormat="1" applyFont="1" applyBorder="1" applyAlignment="1">
      <alignment horizontal="center" vertical="center"/>
    </xf>
    <xf numFmtId="41" fontId="337" fillId="0" borderId="149" xfId="0" applyNumberFormat="1" applyFont="1" applyBorder="1" applyAlignment="1">
      <alignment vertical="center"/>
    </xf>
    <xf numFmtId="0" fontId="334" fillId="0" borderId="92" xfId="33" quotePrefix="1" applyFont="1" applyBorder="1" applyAlignment="1">
      <alignment horizontal="center" vertical="center"/>
    </xf>
    <xf numFmtId="10" fontId="341" fillId="0" borderId="149" xfId="689" applyNumberFormat="1" applyFont="1" applyFill="1" applyBorder="1" applyAlignment="1" applyProtection="1">
      <alignment horizontal="center" vertical="center" shrinkToFit="1"/>
    </xf>
    <xf numFmtId="0" fontId="341" fillId="0" borderId="149" xfId="9868" applyFont="1" applyBorder="1" applyAlignment="1">
      <alignment horizontal="center" vertical="center" shrinkToFit="1"/>
    </xf>
    <xf numFmtId="41" fontId="372" fillId="0" borderId="112" xfId="9878" applyFont="1" applyBorder="1" applyAlignment="1">
      <alignment horizontal="right" vertical="center"/>
    </xf>
    <xf numFmtId="41" fontId="372" fillId="0" borderId="112" xfId="9878" applyFont="1" applyBorder="1" applyAlignment="1">
      <alignment horizontal="right" vertical="center" wrapText="1"/>
    </xf>
    <xf numFmtId="41" fontId="372" fillId="0" borderId="125" xfId="9878" applyFont="1" applyBorder="1" applyAlignment="1">
      <alignment horizontal="right" vertical="center" wrapText="1"/>
    </xf>
    <xf numFmtId="178" fontId="357" fillId="0" borderId="149" xfId="32" quotePrefix="1" applyNumberFormat="1" applyFont="1" applyBorder="1" applyAlignment="1">
      <alignment horizontal="center" vertical="center" wrapText="1"/>
    </xf>
    <xf numFmtId="41" fontId="334" fillId="0" borderId="149" xfId="9878" applyFont="1" applyBorder="1" applyAlignment="1">
      <alignment vertical="center"/>
    </xf>
    <xf numFmtId="0" fontId="372" fillId="85" borderId="112" xfId="0" applyFont="1" applyFill="1" applyBorder="1" applyAlignment="1">
      <alignment horizontal="left" vertical="center"/>
    </xf>
    <xf numFmtId="41" fontId="372" fillId="85" borderId="112" xfId="23" applyFont="1" applyFill="1" applyBorder="1" applyAlignment="1">
      <alignment horizontal="right" vertical="center"/>
    </xf>
    <xf numFmtId="0" fontId="334" fillId="0" borderId="133" xfId="33" quotePrefix="1" applyFont="1" applyBorder="1" applyAlignment="1">
      <alignment horizontal="center" vertical="center"/>
    </xf>
    <xf numFmtId="0" fontId="373" fillId="61" borderId="113" xfId="0" applyFont="1" applyFill="1" applyBorder="1" applyAlignment="1">
      <alignment vertical="center"/>
    </xf>
    <xf numFmtId="0" fontId="373" fillId="61" borderId="123" xfId="0" applyFont="1" applyFill="1" applyBorder="1" applyAlignment="1">
      <alignment vertical="center"/>
    </xf>
    <xf numFmtId="375" fontId="373" fillId="0" borderId="113" xfId="23" applyNumberFormat="1" applyFont="1" applyFill="1" applyBorder="1" applyAlignment="1">
      <alignment horizontal="right" vertical="center"/>
    </xf>
    <xf numFmtId="3" fontId="373" fillId="0" borderId="0" xfId="0" quotePrefix="1" applyNumberFormat="1" applyFont="1" applyAlignment="1">
      <alignment vertical="center"/>
    </xf>
    <xf numFmtId="3" fontId="373" fillId="0" borderId="0" xfId="0" applyNumberFormat="1" applyFont="1" applyAlignment="1">
      <alignment vertical="center"/>
    </xf>
    <xf numFmtId="41" fontId="334" fillId="0" borderId="97" xfId="9878" applyFont="1" applyFill="1" applyBorder="1" applyAlignment="1">
      <alignment vertical="center"/>
    </xf>
    <xf numFmtId="178" fontId="178" fillId="0" borderId="113" xfId="9856" applyNumberFormat="1" applyFont="1" applyBorder="1" applyAlignment="1">
      <alignment vertical="center"/>
    </xf>
    <xf numFmtId="177" fontId="338" fillId="61" borderId="133" xfId="23" applyNumberFormat="1" applyFont="1" applyFill="1" applyBorder="1" applyAlignment="1">
      <alignment horizontal="right" vertical="center"/>
    </xf>
    <xf numFmtId="0" fontId="334" fillId="61" borderId="0" xfId="35" applyFont="1" applyFill="1">
      <alignment vertical="center"/>
    </xf>
    <xf numFmtId="41" fontId="334" fillId="61" borderId="0" xfId="23" applyFont="1" applyFill="1" applyAlignment="1">
      <alignment horizontal="center" vertical="center"/>
    </xf>
    <xf numFmtId="41" fontId="334" fillId="61" borderId="0" xfId="23" applyFont="1" applyFill="1" applyAlignment="1">
      <alignment vertical="center"/>
    </xf>
    <xf numFmtId="41" fontId="334" fillId="61" borderId="0" xfId="23" applyFont="1" applyFill="1" applyBorder="1" applyAlignment="1">
      <alignment vertical="center"/>
    </xf>
    <xf numFmtId="187" fontId="334" fillId="61" borderId="0" xfId="35" applyNumberFormat="1" applyFont="1" applyFill="1" applyAlignment="1">
      <alignment horizontal="center" vertical="center"/>
    </xf>
    <xf numFmtId="0" fontId="372" fillId="79" borderId="112" xfId="0" applyFont="1" applyFill="1" applyBorder="1" applyAlignment="1">
      <alignment horizontal="left" vertical="center"/>
    </xf>
    <xf numFmtId="41" fontId="372" fillId="79" borderId="112" xfId="23" applyFont="1" applyFill="1" applyBorder="1" applyAlignment="1">
      <alignment horizontal="right" vertical="center" wrapText="1"/>
    </xf>
    <xf numFmtId="0" fontId="372" fillId="79" borderId="143" xfId="0" applyFont="1" applyFill="1" applyBorder="1" applyAlignment="1">
      <alignment horizontal="left" vertical="center"/>
    </xf>
    <xf numFmtId="41" fontId="372" fillId="0" borderId="112" xfId="23" applyFont="1" applyFill="1" applyBorder="1" applyAlignment="1">
      <alignment horizontal="right" vertical="center" wrapText="1"/>
    </xf>
    <xf numFmtId="41" fontId="338" fillId="40" borderId="99" xfId="9878" applyFont="1" applyFill="1" applyBorder="1" applyAlignment="1">
      <alignment vertical="center"/>
    </xf>
    <xf numFmtId="376" fontId="373" fillId="0" borderId="0" xfId="23" applyNumberFormat="1" applyFont="1" applyFill="1" applyAlignment="1">
      <alignment vertical="center"/>
    </xf>
    <xf numFmtId="41" fontId="373" fillId="0" borderId="0" xfId="23" applyFont="1" applyFill="1" applyAlignment="1">
      <alignment vertical="center"/>
    </xf>
    <xf numFmtId="376" fontId="375" fillId="0" borderId="0" xfId="0" applyNumberFormat="1" applyFont="1" applyAlignment="1">
      <alignment vertical="center"/>
    </xf>
    <xf numFmtId="377" fontId="373" fillId="0" borderId="0" xfId="0" applyNumberFormat="1" applyFont="1" applyAlignment="1">
      <alignment vertical="center"/>
    </xf>
    <xf numFmtId="376" fontId="373" fillId="84" borderId="0" xfId="0" applyNumberFormat="1" applyFont="1" applyFill="1" applyAlignment="1">
      <alignment vertical="center"/>
    </xf>
    <xf numFmtId="0" fontId="373" fillId="84" borderId="0" xfId="0" applyFont="1" applyFill="1" applyAlignment="1">
      <alignment vertical="center"/>
    </xf>
    <xf numFmtId="41" fontId="373" fillId="84" borderId="0" xfId="9878" applyFont="1" applyFill="1" applyAlignment="1">
      <alignment vertical="center"/>
    </xf>
    <xf numFmtId="41" fontId="373" fillId="84" borderId="0" xfId="23" applyFont="1" applyFill="1" applyAlignment="1">
      <alignment vertical="center"/>
    </xf>
    <xf numFmtId="376" fontId="380" fillId="84" borderId="0" xfId="0" applyNumberFormat="1" applyFont="1" applyFill="1" applyAlignment="1">
      <alignment vertical="center"/>
    </xf>
    <xf numFmtId="376" fontId="380" fillId="84" borderId="0" xfId="23" applyNumberFormat="1" applyFont="1" applyFill="1" applyAlignment="1">
      <alignment vertical="center"/>
    </xf>
    <xf numFmtId="376" fontId="373" fillId="77" borderId="119" xfId="23" applyNumberFormat="1" applyFont="1" applyFill="1" applyBorder="1" applyAlignment="1">
      <alignment vertical="center"/>
    </xf>
    <xf numFmtId="0" fontId="379" fillId="9" borderId="41" xfId="0" applyFont="1" applyFill="1" applyBorder="1" applyAlignment="1">
      <alignment horizontal="left" vertical="top" indent="1"/>
    </xf>
    <xf numFmtId="376" fontId="373" fillId="86" borderId="0" xfId="0" applyNumberFormat="1" applyFont="1" applyFill="1" applyAlignment="1">
      <alignment vertical="center"/>
    </xf>
    <xf numFmtId="0" fontId="379" fillId="86" borderId="41" xfId="0" applyFont="1" applyFill="1" applyBorder="1" applyAlignment="1">
      <alignment horizontal="left" vertical="top" indent="1"/>
    </xf>
    <xf numFmtId="376" fontId="373" fillId="86" borderId="119" xfId="23" applyNumberFormat="1" applyFont="1" applyFill="1" applyBorder="1" applyAlignment="1">
      <alignment vertical="center"/>
    </xf>
    <xf numFmtId="220" fontId="334" fillId="0" borderId="22" xfId="689" applyNumberFormat="1" applyFont="1" applyFill="1" applyBorder="1" applyAlignment="1">
      <alignment vertical="center"/>
    </xf>
    <xf numFmtId="0" fontId="341" fillId="3" borderId="148" xfId="31" applyFont="1" applyFill="1" applyBorder="1" applyAlignment="1">
      <alignment horizontal="center" vertical="center" shrinkToFit="1"/>
    </xf>
    <xf numFmtId="41" fontId="338" fillId="0" borderId="0" xfId="9878" applyFont="1" applyBorder="1" applyAlignment="1"/>
    <xf numFmtId="41" fontId="332" fillId="0" borderId="0" xfId="9878" applyFont="1" applyAlignment="1">
      <alignment vertical="center"/>
    </xf>
    <xf numFmtId="177" fontId="178" fillId="0" borderId="149" xfId="23" applyNumberFormat="1" applyFont="1" applyFill="1" applyBorder="1" applyAlignment="1">
      <alignment horizontal="right" vertical="center" shrinkToFit="1"/>
    </xf>
    <xf numFmtId="41" fontId="350" fillId="0" borderId="149" xfId="727" applyFont="1" applyFill="1" applyBorder="1" applyAlignment="1">
      <alignment horizontal="left" vertical="center" shrinkToFit="1"/>
    </xf>
    <xf numFmtId="0" fontId="337" fillId="0" borderId="149" xfId="9858" applyFont="1" applyBorder="1" applyAlignment="1">
      <alignment horizontal="center" vertical="center"/>
    </xf>
    <xf numFmtId="0" fontId="337" fillId="0" borderId="149" xfId="9858" applyFont="1" applyBorder="1" applyAlignment="1">
      <alignment horizontal="left" vertical="center"/>
    </xf>
    <xf numFmtId="177" fontId="337" fillId="0" borderId="149" xfId="23" applyNumberFormat="1" applyFont="1" applyFill="1" applyBorder="1" applyAlignment="1" applyProtection="1">
      <alignment horizontal="right" vertical="center"/>
    </xf>
    <xf numFmtId="176" fontId="337" fillId="0" borderId="149" xfId="9858" applyNumberFormat="1" applyFont="1" applyBorder="1" applyAlignment="1">
      <alignment horizontal="center" vertical="center"/>
    </xf>
    <xf numFmtId="177" fontId="334" fillId="0" borderId="0" xfId="35" applyNumberFormat="1" applyFont="1">
      <alignment vertical="center"/>
    </xf>
    <xf numFmtId="0" fontId="341" fillId="0" borderId="149" xfId="31" applyFont="1" applyBorder="1" applyAlignment="1">
      <alignment horizontal="center" vertical="center" shrinkToFit="1"/>
    </xf>
    <xf numFmtId="189" fontId="341" fillId="0" borderId="149" xfId="33" applyNumberFormat="1" applyFont="1" applyBorder="1" applyAlignment="1">
      <alignment horizontal="center" vertical="center" shrinkToFit="1"/>
    </xf>
    <xf numFmtId="235" fontId="341" fillId="0" borderId="149" xfId="23" quotePrefix="1" applyNumberFormat="1" applyFont="1" applyFill="1" applyBorder="1" applyAlignment="1" applyProtection="1">
      <alignment horizontal="center" vertical="center" shrinkToFit="1"/>
    </xf>
    <xf numFmtId="177" fontId="341" fillId="3" borderId="149" xfId="33" applyNumberFormat="1" applyFont="1" applyFill="1" applyBorder="1" applyAlignment="1">
      <alignment vertical="center" shrinkToFit="1"/>
    </xf>
    <xf numFmtId="41" fontId="334" fillId="0" borderId="22" xfId="9878" applyFont="1" applyFill="1" applyBorder="1" applyAlignment="1">
      <alignment vertical="center"/>
    </xf>
    <xf numFmtId="41" fontId="338" fillId="61" borderId="92" xfId="9878" applyFont="1" applyFill="1" applyBorder="1" applyAlignment="1">
      <alignment vertical="center" wrapText="1"/>
    </xf>
    <xf numFmtId="41" fontId="354" fillId="0" borderId="0" xfId="9878" applyFont="1" applyAlignment="1"/>
    <xf numFmtId="41" fontId="338" fillId="0" borderId="0" xfId="9878" applyFont="1" applyAlignment="1"/>
    <xf numFmtId="41" fontId="341" fillId="0" borderId="149" xfId="33" quotePrefix="1" applyNumberFormat="1" applyFont="1" applyBorder="1" applyAlignment="1">
      <alignment horizontal="center" vertical="center" shrinkToFit="1"/>
    </xf>
    <xf numFmtId="41" fontId="388" fillId="0" borderId="137" xfId="23" applyFont="1" applyBorder="1" applyAlignment="1">
      <alignment horizontal="center"/>
    </xf>
    <xf numFmtId="178" fontId="337" fillId="0" borderId="113" xfId="23" applyNumberFormat="1" applyFont="1" applyBorder="1" applyAlignment="1">
      <alignment horizontal="center" vertical="center"/>
    </xf>
    <xf numFmtId="41" fontId="337" fillId="0" borderId="113" xfId="0" applyNumberFormat="1" applyFont="1" applyBorder="1" applyAlignment="1">
      <alignment vertical="center"/>
    </xf>
    <xf numFmtId="41" fontId="355" fillId="8" borderId="93" xfId="128" applyFont="1" applyFill="1" applyBorder="1" applyAlignment="1">
      <alignment horizontal="center" vertical="center"/>
    </xf>
    <xf numFmtId="41" fontId="332" fillId="0" borderId="149" xfId="9862" applyFont="1" applyFill="1" applyBorder="1" applyAlignment="1" applyProtection="1">
      <alignment horizontal="center" vertical="center" shrinkToFit="1"/>
    </xf>
    <xf numFmtId="178" fontId="341" fillId="0" borderId="93" xfId="32" applyNumberFormat="1" applyFont="1" applyBorder="1" applyAlignment="1">
      <alignment horizontal="center" vertical="center" shrinkToFit="1"/>
    </xf>
    <xf numFmtId="178" fontId="341" fillId="0" borderId="99" xfId="32" applyNumberFormat="1" applyFont="1" applyBorder="1" applyAlignment="1">
      <alignment horizontal="center" vertical="center" shrinkToFit="1"/>
    </xf>
    <xf numFmtId="178" fontId="392" fillId="0" borderId="99" xfId="32" applyNumberFormat="1" applyFont="1" applyBorder="1" applyAlignment="1">
      <alignment horizontal="center" vertical="center"/>
    </xf>
    <xf numFmtId="178" fontId="178" fillId="0" borderId="149" xfId="9856" applyNumberFormat="1" applyFont="1" applyBorder="1" applyAlignment="1">
      <alignment horizontal="center" vertical="center"/>
    </xf>
    <xf numFmtId="0" fontId="178" fillId="0" borderId="149" xfId="9862" applyNumberFormat="1" applyFont="1" applyFill="1" applyBorder="1" applyAlignment="1">
      <alignment horizontal="center" vertical="center" shrinkToFit="1"/>
    </xf>
    <xf numFmtId="178" fontId="178" fillId="0" borderId="146" xfId="9856" quotePrefix="1" applyNumberFormat="1" applyFont="1" applyBorder="1" applyAlignment="1">
      <alignment horizontal="center" vertical="center" shrinkToFit="1"/>
    </xf>
    <xf numFmtId="178" fontId="332" fillId="0" borderId="93" xfId="9856" applyNumberFormat="1" applyFont="1" applyBorder="1" applyAlignment="1">
      <alignment horizontal="center" vertical="center" shrinkToFit="1"/>
    </xf>
    <xf numFmtId="178" fontId="332" fillId="0" borderId="126" xfId="9856" applyNumberFormat="1" applyFont="1" applyBorder="1" applyAlignment="1">
      <alignment horizontal="center" vertical="center" shrinkToFit="1"/>
    </xf>
    <xf numFmtId="41" fontId="332" fillId="0" borderId="93" xfId="23" applyFont="1" applyFill="1" applyBorder="1" applyAlignment="1">
      <alignment horizontal="center" vertical="center" shrinkToFit="1"/>
    </xf>
    <xf numFmtId="177" fontId="334" fillId="0" borderId="99" xfId="9878" applyNumberFormat="1" applyFont="1" applyBorder="1" applyAlignment="1">
      <alignment vertical="center"/>
    </xf>
    <xf numFmtId="178" fontId="334" fillId="0" borderId="149" xfId="32" applyNumberFormat="1" applyFont="1" applyBorder="1" applyAlignment="1">
      <alignment horizontal="center" vertical="center" wrapText="1"/>
    </xf>
    <xf numFmtId="0" fontId="334" fillId="0" borderId="149" xfId="87" applyFont="1" applyBorder="1" applyAlignment="1">
      <alignment horizontal="center" vertical="center" wrapText="1"/>
    </xf>
    <xf numFmtId="0" fontId="334" fillId="0" borderId="149" xfId="0" applyFont="1" applyBorder="1" applyAlignment="1">
      <alignment horizontal="center" vertical="center"/>
    </xf>
    <xf numFmtId="178" fontId="334" fillId="3" borderId="149" xfId="32" applyNumberFormat="1" applyFont="1" applyFill="1" applyBorder="1" applyAlignment="1">
      <alignment horizontal="distributed" vertical="center"/>
    </xf>
    <xf numFmtId="0" fontId="334" fillId="0" borderId="149" xfId="0" applyFont="1" applyBorder="1" applyAlignment="1">
      <alignment horizontal="center" vertical="center" wrapText="1"/>
    </xf>
    <xf numFmtId="379" fontId="338" fillId="0" borderId="133" xfId="32" applyNumberFormat="1" applyFont="1" applyBorder="1" applyAlignment="1">
      <alignment horizontal="center" vertical="center" shrinkToFit="1"/>
    </xf>
    <xf numFmtId="379" fontId="334" fillId="0" borderId="149" xfId="32" applyNumberFormat="1" applyFont="1" applyBorder="1" applyAlignment="1">
      <alignment horizontal="center" vertical="center" shrinkToFit="1"/>
    </xf>
    <xf numFmtId="379" fontId="334" fillId="0" borderId="93" xfId="32" applyNumberFormat="1" applyFont="1" applyBorder="1" applyAlignment="1">
      <alignment horizontal="center" vertical="center" shrinkToFit="1"/>
    </xf>
    <xf numFmtId="379" fontId="357" fillId="0" borderId="93" xfId="32" applyNumberFormat="1" applyFont="1" applyBorder="1" applyAlignment="1">
      <alignment horizontal="center" vertical="center" shrinkToFit="1"/>
    </xf>
    <xf numFmtId="178" fontId="334" fillId="0" borderId="149" xfId="92" applyNumberFormat="1" applyFont="1" applyFill="1" applyBorder="1" applyAlignment="1">
      <alignment horizontal="center" vertical="center" shrinkToFit="1"/>
    </xf>
    <xf numFmtId="178" fontId="334" fillId="0" borderId="149" xfId="32" quotePrefix="1" applyNumberFormat="1" applyFont="1" applyBorder="1" applyAlignment="1">
      <alignment horizontal="center" vertical="center" wrapText="1"/>
    </xf>
    <xf numFmtId="0" fontId="343" fillId="40" borderId="148" xfId="33" applyFont="1" applyFill="1" applyBorder="1" applyAlignment="1">
      <alignment horizontal="center" vertical="center" shrinkToFit="1"/>
    </xf>
    <xf numFmtId="0" fontId="343" fillId="40" borderId="149" xfId="33" applyFont="1" applyFill="1" applyBorder="1" applyAlignment="1">
      <alignment horizontal="center" vertical="center" shrinkToFit="1"/>
    </xf>
    <xf numFmtId="177" fontId="338" fillId="0" borderId="149" xfId="33" applyNumberFormat="1" applyFont="1" applyBorder="1" applyAlignment="1">
      <alignment horizontal="center" vertical="center" shrinkToFit="1"/>
    </xf>
    <xf numFmtId="10" fontId="334" fillId="0" borderId="0" xfId="33" applyNumberFormat="1" applyFont="1" applyAlignment="1">
      <alignment vertical="center"/>
    </xf>
    <xf numFmtId="10" fontId="334" fillId="0" borderId="99" xfId="689" applyNumberFormat="1" applyFont="1" applyFill="1" applyBorder="1" applyAlignment="1" applyProtection="1">
      <alignment horizontal="center" vertical="center" shrinkToFit="1"/>
    </xf>
    <xf numFmtId="10" fontId="334" fillId="0" borderId="149" xfId="689" applyNumberFormat="1" applyFont="1" applyFill="1" applyBorder="1" applyAlignment="1" applyProtection="1">
      <alignment horizontal="center" vertical="center" shrinkToFit="1"/>
    </xf>
    <xf numFmtId="0" fontId="334" fillId="0" borderId="15" xfId="87" applyFont="1" applyBorder="1" applyAlignment="1">
      <alignment horizontal="right" vertical="center"/>
    </xf>
    <xf numFmtId="0" fontId="334" fillId="0" borderId="92" xfId="33" applyFont="1" applyBorder="1" applyAlignment="1">
      <alignment vertical="center"/>
    </xf>
    <xf numFmtId="41" fontId="334" fillId="0" borderId="92" xfId="9878" applyFont="1" applyFill="1" applyBorder="1" applyAlignment="1">
      <alignment vertical="center" wrapText="1"/>
    </xf>
    <xf numFmtId="41" fontId="357" fillId="0" borderId="0" xfId="9867" applyNumberFormat="1" applyFont="1" applyAlignment="1">
      <alignment vertical="center"/>
    </xf>
    <xf numFmtId="0" fontId="356" fillId="0" borderId="0" xfId="9867" applyFont="1"/>
    <xf numFmtId="223" fontId="357" fillId="0" borderId="0" xfId="23" applyNumberFormat="1" applyFont="1" applyFill="1" applyAlignment="1"/>
    <xf numFmtId="0" fontId="357" fillId="0" borderId="0" xfId="9867" applyFont="1"/>
    <xf numFmtId="41" fontId="357" fillId="0" borderId="0" xfId="9867" applyNumberFormat="1" applyFont="1"/>
    <xf numFmtId="279" fontId="357" fillId="0" borderId="0" xfId="9878" applyNumberFormat="1" applyFont="1" applyFill="1" applyAlignment="1"/>
    <xf numFmtId="41" fontId="357" fillId="0" borderId="0" xfId="9878" applyFont="1" applyFill="1" applyAlignment="1"/>
    <xf numFmtId="41" fontId="356" fillId="0" borderId="0" xfId="9867" applyNumberFormat="1" applyFont="1" applyAlignment="1">
      <alignment horizontal="left" vertical="center"/>
    </xf>
    <xf numFmtId="0" fontId="357" fillId="0" borderId="0" xfId="0" applyFont="1"/>
    <xf numFmtId="14" fontId="357" fillId="0" borderId="0" xfId="9867" applyNumberFormat="1" applyFont="1"/>
    <xf numFmtId="177" fontId="341" fillId="0" borderId="123" xfId="23" applyNumberFormat="1" applyFont="1" applyFill="1" applyBorder="1" applyAlignment="1">
      <alignment horizontal="right" vertical="center"/>
    </xf>
    <xf numFmtId="177" fontId="341" fillId="0" borderId="97" xfId="23" applyNumberFormat="1" applyFont="1" applyFill="1" applyBorder="1" applyAlignment="1">
      <alignment horizontal="right" vertical="center"/>
    </xf>
    <xf numFmtId="177" fontId="341" fillId="0" borderId="126" xfId="23" applyNumberFormat="1" applyFont="1" applyFill="1" applyBorder="1" applyAlignment="1">
      <alignment horizontal="right" vertical="center"/>
    </xf>
    <xf numFmtId="41" fontId="341" fillId="0" borderId="133" xfId="23" applyFont="1" applyFill="1" applyBorder="1" applyAlignment="1">
      <alignment horizontal="right" vertical="center"/>
    </xf>
    <xf numFmtId="176" fontId="334" fillId="0" borderId="103" xfId="9867" applyNumberFormat="1" applyFont="1" applyBorder="1" applyAlignment="1">
      <alignment vertical="center" shrinkToFit="1"/>
    </xf>
    <xf numFmtId="176" fontId="334" fillId="0" borderId="91" xfId="23" applyNumberFormat="1" applyFont="1" applyFill="1" applyBorder="1" applyAlignment="1" applyProtection="1">
      <alignment horizontal="center" vertical="center"/>
    </xf>
    <xf numFmtId="10" fontId="334" fillId="0" borderId="109" xfId="9867" applyNumberFormat="1" applyFont="1" applyBorder="1" applyAlignment="1">
      <alignment horizontal="center" vertical="center" shrinkToFit="1"/>
    </xf>
    <xf numFmtId="176" fontId="334" fillId="0" borderId="98" xfId="9867" applyNumberFormat="1" applyFont="1" applyBorder="1" applyAlignment="1">
      <alignment vertical="center" shrinkToFit="1"/>
    </xf>
    <xf numFmtId="10" fontId="334" fillId="0" borderId="96" xfId="9867" applyNumberFormat="1" applyFont="1" applyBorder="1" applyAlignment="1">
      <alignment horizontal="center" vertical="center" shrinkToFit="1"/>
    </xf>
    <xf numFmtId="41" fontId="334" fillId="0" borderId="98" xfId="9878" applyFont="1" applyFill="1" applyBorder="1" applyAlignment="1" applyProtection="1">
      <alignment vertical="center" shrinkToFit="1"/>
    </xf>
    <xf numFmtId="41" fontId="334" fillId="0" borderId="151" xfId="9878" applyFont="1" applyFill="1" applyBorder="1" applyAlignment="1" applyProtection="1">
      <alignment vertical="center" shrinkToFit="1"/>
    </xf>
    <xf numFmtId="10" fontId="334" fillId="0" borderId="147" xfId="9867" applyNumberFormat="1" applyFont="1" applyBorder="1" applyAlignment="1">
      <alignment horizontal="center" vertical="center" shrinkToFit="1"/>
    </xf>
    <xf numFmtId="41" fontId="334" fillId="0" borderId="103" xfId="9878" applyFont="1" applyFill="1" applyBorder="1" applyAlignment="1" applyProtection="1">
      <alignment vertical="center" shrinkToFit="1"/>
    </xf>
    <xf numFmtId="10" fontId="334" fillId="0" borderId="102" xfId="9867" applyNumberFormat="1" applyFont="1" applyBorder="1" applyAlignment="1">
      <alignment horizontal="center" vertical="center" shrinkToFit="1"/>
    </xf>
    <xf numFmtId="41" fontId="341" fillId="0" borderId="0" xfId="8974" applyNumberFormat="1" applyFont="1">
      <alignment vertical="center"/>
    </xf>
    <xf numFmtId="41" fontId="373" fillId="86" borderId="113" xfId="9878" applyFont="1" applyFill="1" applyBorder="1" applyAlignment="1">
      <alignment horizontal="right" vertical="center"/>
    </xf>
    <xf numFmtId="375" fontId="373" fillId="86" borderId="113" xfId="23" applyNumberFormat="1" applyFont="1" applyFill="1" applyBorder="1" applyAlignment="1">
      <alignment vertical="center"/>
    </xf>
    <xf numFmtId="375" fontId="373" fillId="86" borderId="113" xfId="23" applyNumberFormat="1" applyFont="1" applyFill="1" applyBorder="1" applyAlignment="1">
      <alignment horizontal="right" vertical="center"/>
    </xf>
    <xf numFmtId="376" fontId="375" fillId="87" borderId="0" xfId="0" applyNumberFormat="1" applyFont="1" applyFill="1" applyAlignment="1">
      <alignment vertical="center"/>
    </xf>
    <xf numFmtId="376" fontId="373" fillId="87" borderId="119" xfId="23" applyNumberFormat="1" applyFont="1" applyFill="1" applyBorder="1" applyAlignment="1">
      <alignment vertical="center"/>
    </xf>
    <xf numFmtId="376" fontId="373" fillId="87" borderId="0" xfId="0" applyNumberFormat="1" applyFont="1" applyFill="1" applyAlignment="1">
      <alignment vertical="center"/>
    </xf>
    <xf numFmtId="376" fontId="373" fillId="87" borderId="0" xfId="23" applyNumberFormat="1" applyFont="1" applyFill="1" applyAlignment="1">
      <alignment vertical="center"/>
    </xf>
    <xf numFmtId="376" fontId="375" fillId="87" borderId="0" xfId="23" applyNumberFormat="1" applyFont="1" applyFill="1" applyAlignment="1">
      <alignment vertical="center"/>
    </xf>
    <xf numFmtId="43" fontId="334" fillId="0" borderId="0" xfId="0" applyNumberFormat="1" applyFont="1" applyAlignment="1">
      <alignment vertical="center"/>
    </xf>
    <xf numFmtId="0" fontId="334" fillId="0" borderId="0" xfId="0" applyFont="1"/>
    <xf numFmtId="0" fontId="338" fillId="0" borderId="0" xfId="32" applyFont="1" applyAlignment="1">
      <alignment horizontal="center" vertical="center"/>
    </xf>
    <xf numFmtId="41" fontId="338" fillId="0" borderId="0" xfId="33" applyNumberFormat="1" applyFont="1" applyAlignment="1">
      <alignment horizontal="center" vertical="center"/>
    </xf>
    <xf numFmtId="178" fontId="338" fillId="0" borderId="0" xfId="32" applyNumberFormat="1" applyFont="1" applyAlignment="1">
      <alignment horizontal="center" vertical="center"/>
    </xf>
    <xf numFmtId="0" fontId="334" fillId="0" borderId="0" xfId="0" applyFont="1"/>
    <xf numFmtId="178" fontId="338" fillId="61" borderId="92" xfId="32" applyNumberFormat="1" applyFont="1" applyFill="1" applyBorder="1" applyAlignment="1">
      <alignment horizontal="center" vertical="center"/>
    </xf>
    <xf numFmtId="41" fontId="338" fillId="0" borderId="11" xfId="92" applyFont="1" applyBorder="1" applyAlignment="1">
      <alignment vertical="center"/>
    </xf>
    <xf numFmtId="41" fontId="334" fillId="0" borderId="113" xfId="9878" applyFont="1" applyBorder="1" applyAlignment="1">
      <alignment vertical="center"/>
    </xf>
    <xf numFmtId="178" fontId="341" fillId="0" borderId="113" xfId="32" applyNumberFormat="1" applyFont="1" applyFill="1" applyBorder="1" applyAlignment="1">
      <alignment horizontal="center" vertical="center" shrinkToFit="1"/>
    </xf>
    <xf numFmtId="41" fontId="334" fillId="0" borderId="126" xfId="23" applyNumberFormat="1" applyFont="1" applyFill="1" applyBorder="1" applyAlignment="1">
      <alignment horizontal="center" vertical="center"/>
    </xf>
    <xf numFmtId="41" fontId="334" fillId="0" borderId="123" xfId="23" applyNumberFormat="1" applyFont="1" applyFill="1" applyBorder="1" applyAlignment="1">
      <alignment horizontal="center" vertical="center"/>
    </xf>
    <xf numFmtId="178" fontId="178" fillId="0" borderId="10" xfId="9856" quotePrefix="1" applyNumberFormat="1" applyFont="1" applyBorder="1" applyAlignment="1">
      <alignment horizontal="center" vertical="center"/>
    </xf>
    <xf numFmtId="41" fontId="341" fillId="0" borderId="0" xfId="9878" applyFont="1" applyAlignment="1">
      <alignment horizontal="center" vertical="center"/>
    </xf>
    <xf numFmtId="176" fontId="334" fillId="0" borderId="0" xfId="33" quotePrefix="1" applyNumberFormat="1" applyFont="1" applyAlignment="1">
      <alignment horizontal="center" vertical="center" shrinkToFit="1"/>
    </xf>
    <xf numFmtId="0" fontId="334" fillId="0" borderId="0" xfId="0" applyFont="1"/>
    <xf numFmtId="0" fontId="338" fillId="0" borderId="0" xfId="32" applyFont="1" applyAlignment="1">
      <alignment horizontal="center" vertical="center"/>
    </xf>
    <xf numFmtId="41" fontId="338" fillId="0" borderId="0" xfId="33" applyNumberFormat="1" applyFont="1" applyAlignment="1">
      <alignment horizontal="center" vertical="center"/>
    </xf>
    <xf numFmtId="178" fontId="338" fillId="0" borderId="0" xfId="32" applyNumberFormat="1" applyFont="1" applyAlignment="1">
      <alignment horizontal="center" vertical="center"/>
    </xf>
    <xf numFmtId="0" fontId="334" fillId="0" borderId="0" xfId="0" applyFont="1"/>
    <xf numFmtId="41" fontId="178" fillId="0" borderId="149" xfId="23" applyFont="1" applyFill="1" applyBorder="1" applyAlignment="1" applyProtection="1">
      <alignment horizontal="right" vertical="center" shrinkToFit="1"/>
    </xf>
    <xf numFmtId="177" fontId="337" fillId="0" borderId="149" xfId="23" applyNumberFormat="1" applyFont="1" applyFill="1" applyBorder="1" applyAlignment="1">
      <alignment horizontal="right" vertical="center" shrinkToFit="1"/>
    </xf>
    <xf numFmtId="41" fontId="332" fillId="0" borderId="0" xfId="23" applyFont="1" applyFill="1" applyBorder="1" applyAlignment="1">
      <alignment horizontal="right" vertical="center"/>
    </xf>
    <xf numFmtId="41" fontId="341" fillId="0" borderId="123" xfId="9878" applyFont="1" applyBorder="1" applyAlignment="1">
      <alignment horizontal="center" vertical="center" shrinkToFit="1"/>
    </xf>
    <xf numFmtId="41" fontId="334" fillId="0" borderId="149" xfId="9878" applyFont="1" applyFill="1" applyBorder="1" applyAlignment="1">
      <alignment vertical="center"/>
    </xf>
    <xf numFmtId="41" fontId="341" fillId="0" borderId="149" xfId="33" applyNumberFormat="1" applyFont="1" applyBorder="1" applyAlignment="1">
      <alignment horizontal="center" vertical="center" shrinkToFit="1"/>
    </xf>
    <xf numFmtId="0" fontId="341" fillId="0" borderId="149" xfId="33" applyFont="1" applyBorder="1" applyAlignment="1">
      <alignment horizontal="center" vertical="center" shrinkToFit="1"/>
    </xf>
    <xf numFmtId="0" fontId="341" fillId="0" borderId="149" xfId="33" quotePrefix="1" applyFont="1" applyBorder="1" applyAlignment="1">
      <alignment horizontal="center" vertical="center" shrinkToFit="1"/>
    </xf>
    <xf numFmtId="14" fontId="341" fillId="0" borderId="149" xfId="33" applyNumberFormat="1" applyFont="1" applyBorder="1" applyAlignment="1">
      <alignment horizontal="center" vertical="center" shrinkToFit="1"/>
    </xf>
    <xf numFmtId="41" fontId="341" fillId="3" borderId="149" xfId="23" applyFont="1" applyFill="1" applyBorder="1" applyAlignment="1" applyProtection="1">
      <alignment vertical="center" shrinkToFit="1"/>
    </xf>
    <xf numFmtId="176" fontId="341" fillId="3" borderId="149" xfId="33" applyNumberFormat="1" applyFont="1" applyFill="1" applyBorder="1" applyAlignment="1">
      <alignment horizontal="center" vertical="center" shrinkToFit="1"/>
    </xf>
    <xf numFmtId="10" fontId="388" fillId="0" borderId="0" xfId="689" applyNumberFormat="1" applyFont="1" applyAlignment="1"/>
    <xf numFmtId="380" fontId="334" fillId="0" borderId="0" xfId="0" applyNumberFormat="1" applyFont="1"/>
    <xf numFmtId="41" fontId="334" fillId="0" borderId="0" xfId="23" applyFont="1" applyBorder="1" applyAlignment="1">
      <alignment horizontal="center" vertical="center"/>
    </xf>
    <xf numFmtId="0" fontId="338" fillId="0" borderId="0" xfId="32" applyFont="1" applyAlignment="1">
      <alignment horizontal="center" vertical="center"/>
    </xf>
    <xf numFmtId="41" fontId="338" fillId="0" borderId="0" xfId="33" applyNumberFormat="1" applyFont="1" applyAlignment="1">
      <alignment horizontal="center" vertical="center"/>
    </xf>
    <xf numFmtId="178" fontId="338" fillId="0" borderId="0" xfId="32" applyNumberFormat="1" applyFont="1" applyAlignment="1">
      <alignment horizontal="center" vertical="center"/>
    </xf>
    <xf numFmtId="0" fontId="334" fillId="0" borderId="0" xfId="0" applyFont="1"/>
    <xf numFmtId="41" fontId="334" fillId="0" borderId="148" xfId="23" applyFont="1" applyBorder="1" applyAlignment="1">
      <alignment horizontal="left" vertical="center"/>
    </xf>
    <xf numFmtId="41" fontId="332" fillId="0" borderId="0" xfId="9878" applyFont="1" applyFill="1" applyAlignment="1">
      <alignment vertical="center" shrinkToFit="1"/>
    </xf>
    <xf numFmtId="41" fontId="332" fillId="0" borderId="0" xfId="9878" applyFont="1" applyAlignment="1">
      <alignment horizontal="right" vertical="center"/>
    </xf>
    <xf numFmtId="41" fontId="332" fillId="0" borderId="99" xfId="9878" applyFont="1" applyFill="1" applyBorder="1" applyAlignment="1">
      <alignment horizontal="center" vertical="center" shrinkToFit="1"/>
    </xf>
    <xf numFmtId="41" fontId="178" fillId="0" borderId="99" xfId="9878" applyFont="1" applyFill="1" applyBorder="1" applyAlignment="1">
      <alignment vertical="center" shrinkToFit="1"/>
    </xf>
    <xf numFmtId="41" fontId="178" fillId="0" borderId="123" xfId="9878" applyFont="1" applyFill="1" applyBorder="1" applyAlignment="1">
      <alignment vertical="center" shrinkToFit="1"/>
    </xf>
    <xf numFmtId="41" fontId="178" fillId="0" borderId="133" xfId="9878" applyFont="1" applyFill="1" applyBorder="1" applyAlignment="1">
      <alignment vertical="center" shrinkToFit="1"/>
    </xf>
    <xf numFmtId="41" fontId="332" fillId="61" borderId="99" xfId="9878" applyFont="1" applyFill="1" applyBorder="1" applyAlignment="1">
      <alignment vertical="center" shrinkToFit="1"/>
    </xf>
    <xf numFmtId="41" fontId="332" fillId="0" borderId="149" xfId="727" applyFont="1" applyFill="1" applyBorder="1" applyAlignment="1">
      <alignment horizontal="center" vertical="center" shrinkToFit="1"/>
    </xf>
    <xf numFmtId="41" fontId="338" fillId="0" borderId="0" xfId="9878" applyNumberFormat="1" applyFont="1" applyAlignment="1">
      <alignment horizontal="center" vertical="center"/>
    </xf>
    <xf numFmtId="41" fontId="334" fillId="0" borderId="149" xfId="23" applyFont="1" applyBorder="1" applyAlignment="1">
      <alignment horizontal="left" vertical="center"/>
    </xf>
    <xf numFmtId="41" fontId="338" fillId="0" borderId="0" xfId="9878" applyFont="1" applyAlignment="1">
      <alignment horizontal="left"/>
    </xf>
    <xf numFmtId="41" fontId="334" fillId="0" borderId="0" xfId="33" quotePrefix="1" applyNumberFormat="1" applyFont="1" applyAlignment="1">
      <alignment horizontal="center" vertical="center"/>
    </xf>
    <xf numFmtId="41" fontId="341" fillId="0" borderId="0" xfId="33" applyNumberFormat="1" applyFont="1" applyAlignment="1">
      <alignment horizontal="center" vertical="center"/>
    </xf>
    <xf numFmtId="41" fontId="334" fillId="79" borderId="149" xfId="33" applyNumberFormat="1" applyFont="1" applyFill="1" applyBorder="1" applyAlignment="1">
      <alignment horizontal="center" vertical="center" shrinkToFit="1"/>
    </xf>
    <xf numFmtId="41" fontId="341" fillId="79" borderId="99" xfId="33" quotePrefix="1" applyNumberFormat="1" applyFont="1" applyFill="1" applyBorder="1" applyAlignment="1">
      <alignment horizontal="center" vertical="center" shrinkToFit="1"/>
    </xf>
    <xf numFmtId="177" fontId="341" fillId="79" borderId="149" xfId="33" applyNumberFormat="1" applyFont="1" applyFill="1" applyBorder="1" applyAlignment="1">
      <alignment horizontal="right" vertical="center" wrapText="1"/>
    </xf>
    <xf numFmtId="41" fontId="334" fillId="79" borderId="99" xfId="33" applyNumberFormat="1" applyFont="1" applyFill="1" applyBorder="1" applyAlignment="1">
      <alignment horizontal="center" vertical="center" shrinkToFit="1"/>
    </xf>
    <xf numFmtId="177" fontId="341" fillId="79" borderId="99" xfId="33" applyNumberFormat="1" applyFont="1" applyFill="1" applyBorder="1" applyAlignment="1">
      <alignment horizontal="right" vertical="center" wrapText="1"/>
    </xf>
    <xf numFmtId="41" fontId="338" fillId="0" borderId="0" xfId="23" applyFont="1" applyAlignment="1">
      <alignment horizontal="center"/>
    </xf>
    <xf numFmtId="41" fontId="334" fillId="0" borderId="0" xfId="9878" applyFont="1" applyFill="1" applyAlignment="1">
      <alignment horizontal="center"/>
    </xf>
    <xf numFmtId="41" fontId="334" fillId="0" borderId="0" xfId="23" applyFont="1" applyFill="1" applyAlignment="1">
      <alignment horizontal="center"/>
    </xf>
    <xf numFmtId="41" fontId="334" fillId="0" borderId="0" xfId="23" applyFont="1" applyAlignment="1">
      <alignment horizontal="center"/>
    </xf>
    <xf numFmtId="0" fontId="334" fillId="0" borderId="22" xfId="87" applyFont="1" applyFill="1" applyBorder="1" applyAlignment="1">
      <alignment horizontal="distributed" vertical="center"/>
    </xf>
    <xf numFmtId="0" fontId="341" fillId="0" borderId="22" xfId="87" applyFont="1" applyFill="1" applyBorder="1" applyAlignment="1">
      <alignment horizontal="distributed" vertical="center"/>
    </xf>
    <xf numFmtId="0" fontId="338" fillId="0" borderId="22" xfId="87" applyFont="1" applyFill="1" applyBorder="1" applyAlignment="1">
      <alignment horizontal="distributed" vertical="center"/>
    </xf>
    <xf numFmtId="0" fontId="344" fillId="0" borderId="22" xfId="87" applyFont="1" applyFill="1" applyBorder="1" applyAlignment="1">
      <alignment horizontal="distributed" vertical="center"/>
    </xf>
    <xf numFmtId="0" fontId="334" fillId="0" borderId="0" xfId="87" applyFont="1" applyFill="1" applyAlignment="1">
      <alignment horizontal="distributed" vertical="center"/>
    </xf>
    <xf numFmtId="41" fontId="338" fillId="0" borderId="0" xfId="9878" applyFont="1" applyAlignment="1">
      <alignment vertical="center"/>
    </xf>
    <xf numFmtId="176" fontId="345" fillId="0" borderId="0" xfId="33" applyNumberFormat="1" applyFont="1" applyAlignment="1">
      <alignment horizontal="center" vertical="center" shrinkToFit="1"/>
    </xf>
    <xf numFmtId="41" fontId="345" fillId="0" borderId="0" xfId="9878" applyFont="1" applyFill="1" applyBorder="1" applyAlignment="1">
      <alignment horizontal="center" vertical="center" shrinkToFit="1"/>
    </xf>
    <xf numFmtId="0" fontId="392" fillId="0" borderId="0" xfId="33" applyFont="1" applyBorder="1" applyAlignment="1">
      <alignment horizontal="center" vertical="center" shrinkToFit="1"/>
    </xf>
    <xf numFmtId="0" fontId="392" fillId="3" borderId="0" xfId="31" applyFont="1" applyFill="1" applyBorder="1" applyAlignment="1">
      <alignment horizontal="center" vertical="center" shrinkToFit="1"/>
    </xf>
    <xf numFmtId="41" fontId="345" fillId="0" borderId="0" xfId="23" applyFont="1"/>
    <xf numFmtId="0" fontId="345" fillId="0" borderId="0" xfId="33" applyFont="1"/>
    <xf numFmtId="41" fontId="345" fillId="0" borderId="0" xfId="9878" applyFont="1" applyAlignment="1"/>
    <xf numFmtId="178" fontId="334" fillId="0" borderId="0" xfId="32" quotePrefix="1" applyNumberFormat="1" applyFont="1" applyAlignment="1">
      <alignment vertical="center"/>
    </xf>
    <xf numFmtId="41" fontId="388" fillId="0" borderId="13" xfId="23" applyFont="1" applyBorder="1" applyAlignment="1">
      <alignment horizontal="left" vertical="center"/>
    </xf>
    <xf numFmtId="49" fontId="388" fillId="0" borderId="13" xfId="87" applyNumberFormat="1" applyFont="1" applyBorder="1" applyAlignment="1">
      <alignment vertical="center"/>
    </xf>
    <xf numFmtId="41" fontId="388" fillId="0" borderId="12" xfId="23" applyFont="1" applyFill="1" applyBorder="1" applyAlignment="1">
      <alignment vertical="center"/>
    </xf>
    <xf numFmtId="41" fontId="388" fillId="0" borderId="12" xfId="23" applyFont="1" applyFill="1" applyBorder="1" applyAlignment="1">
      <alignment horizontal="right" vertical="center"/>
    </xf>
    <xf numFmtId="41" fontId="388" fillId="0" borderId="23" xfId="23" applyFont="1" applyFill="1" applyBorder="1" applyAlignment="1">
      <alignment horizontal="right" vertical="center"/>
    </xf>
    <xf numFmtId="41" fontId="390" fillId="0" borderId="15" xfId="23" applyFont="1" applyBorder="1" applyAlignment="1">
      <alignment horizontal="right" vertical="center"/>
    </xf>
    <xf numFmtId="41" fontId="390" fillId="0" borderId="0" xfId="23" applyFont="1" applyBorder="1" applyAlignment="1">
      <alignment horizontal="center" vertical="center"/>
    </xf>
    <xf numFmtId="177" fontId="388" fillId="0" borderId="14" xfId="23" applyNumberFormat="1" applyFont="1" applyFill="1" applyBorder="1" applyAlignment="1">
      <alignment vertical="center"/>
    </xf>
    <xf numFmtId="177" fontId="390" fillId="0" borderId="14" xfId="23" applyNumberFormat="1" applyFont="1" applyFill="1" applyBorder="1" applyAlignment="1">
      <alignment vertical="center"/>
    </xf>
    <xf numFmtId="177" fontId="388" fillId="0" borderId="22" xfId="0" applyNumberFormat="1" applyFont="1" applyBorder="1" applyAlignment="1">
      <alignment vertical="center"/>
    </xf>
    <xf numFmtId="41" fontId="388" fillId="0" borderId="15" xfId="23" applyFont="1" applyBorder="1" applyAlignment="1">
      <alignment horizontal="right" vertical="center"/>
    </xf>
    <xf numFmtId="0" fontId="388" fillId="0" borderId="0" xfId="9861" applyFont="1" applyBorder="1" applyAlignment="1">
      <alignment horizontal="center" vertical="center"/>
    </xf>
    <xf numFmtId="177" fontId="83" fillId="0" borderId="14" xfId="9863" applyNumberFormat="1" applyFont="1" applyFill="1" applyBorder="1">
      <alignment vertical="center"/>
    </xf>
    <xf numFmtId="177" fontId="83" fillId="0" borderId="14" xfId="9863" applyNumberFormat="1" applyFont="1" applyBorder="1">
      <alignment vertical="center"/>
    </xf>
    <xf numFmtId="177" fontId="388" fillId="0" borderId="0" xfId="0" applyNumberFormat="1" applyFont="1"/>
    <xf numFmtId="220" fontId="388" fillId="0" borderId="0" xfId="689" applyNumberFormat="1" applyFont="1" applyAlignment="1"/>
    <xf numFmtId="41" fontId="388" fillId="0" borderId="15" xfId="23" quotePrefix="1" applyFont="1" applyBorder="1" applyAlignment="1">
      <alignment horizontal="right" vertical="center"/>
    </xf>
    <xf numFmtId="0" fontId="388" fillId="0" borderId="22" xfId="0" applyFont="1" applyBorder="1" applyAlignment="1">
      <alignment vertical="center"/>
    </xf>
    <xf numFmtId="177" fontId="83" fillId="0" borderId="14" xfId="23" applyNumberFormat="1" applyFont="1" applyFill="1" applyBorder="1" applyAlignment="1">
      <alignment vertical="center"/>
    </xf>
    <xf numFmtId="177" fontId="136" fillId="0" borderId="14" xfId="23" applyNumberFormat="1" applyFont="1" applyFill="1" applyBorder="1" applyAlignment="1">
      <alignment vertical="center"/>
    </xf>
    <xf numFmtId="41" fontId="83" fillId="0" borderId="14" xfId="23" applyFont="1" applyFill="1" applyBorder="1" applyAlignment="1">
      <alignment vertical="center"/>
    </xf>
    <xf numFmtId="41" fontId="388" fillId="0" borderId="14" xfId="23" applyFont="1" applyFill="1" applyBorder="1" applyAlignment="1">
      <alignment vertical="center"/>
    </xf>
    <xf numFmtId="41" fontId="83" fillId="0" borderId="15" xfId="23" applyFont="1" applyBorder="1" applyAlignment="1">
      <alignment horizontal="right" vertical="center"/>
    </xf>
    <xf numFmtId="0" fontId="390" fillId="0" borderId="0" xfId="9861" applyFont="1" applyBorder="1" applyAlignment="1">
      <alignment horizontal="center" vertical="center"/>
    </xf>
    <xf numFmtId="41" fontId="83" fillId="0" borderId="14" xfId="23" applyFont="1" applyBorder="1" applyAlignment="1">
      <alignment vertical="center"/>
    </xf>
    <xf numFmtId="41" fontId="390" fillId="0" borderId="0" xfId="23" applyFont="1" applyFill="1" applyBorder="1" applyAlignment="1">
      <alignment horizontal="center" vertical="center"/>
    </xf>
    <xf numFmtId="41" fontId="388" fillId="0" borderId="22" xfId="0" applyNumberFormat="1" applyFont="1" applyBorder="1" applyAlignment="1">
      <alignment vertical="center"/>
    </xf>
    <xf numFmtId="177" fontId="83" fillId="0" borderId="14" xfId="23" applyNumberFormat="1" applyFont="1" applyBorder="1" applyAlignment="1">
      <alignment vertical="center"/>
    </xf>
    <xf numFmtId="177" fontId="388" fillId="0" borderId="22" xfId="0" quotePrefix="1" applyNumberFormat="1" applyFont="1" applyBorder="1" applyAlignment="1">
      <alignment vertical="center"/>
    </xf>
    <xf numFmtId="41" fontId="390" fillId="0" borderId="13" xfId="23" applyFont="1" applyBorder="1" applyAlignment="1">
      <alignment horizontal="right" vertical="center"/>
    </xf>
    <xf numFmtId="41" fontId="390" fillId="0" borderId="12" xfId="23" applyFont="1" applyBorder="1" applyAlignment="1">
      <alignment horizontal="center" vertical="center"/>
    </xf>
    <xf numFmtId="177" fontId="388" fillId="0" borderId="9" xfId="23" applyNumberFormat="1" applyFont="1" applyFill="1" applyBorder="1" applyAlignment="1">
      <alignment vertical="center"/>
    </xf>
    <xf numFmtId="177" fontId="136" fillId="0" borderId="9" xfId="23" applyNumberFormat="1" applyFont="1" applyFill="1" applyBorder="1" applyAlignment="1">
      <alignment vertical="center"/>
    </xf>
    <xf numFmtId="0" fontId="388" fillId="0" borderId="23" xfId="0" applyFont="1" applyBorder="1" applyAlignment="1">
      <alignment vertical="center"/>
    </xf>
    <xf numFmtId="177" fontId="388" fillId="0" borderId="0" xfId="23" applyNumberFormat="1" applyFont="1" applyFill="1" applyBorder="1" applyAlignment="1">
      <alignment vertical="center"/>
    </xf>
    <xf numFmtId="177" fontId="136" fillId="0" borderId="0" xfId="23" applyNumberFormat="1" applyFont="1" applyFill="1" applyBorder="1" applyAlignment="1">
      <alignment vertical="center"/>
    </xf>
    <xf numFmtId="0" fontId="388" fillId="0" borderId="0" xfId="0" applyFont="1" applyAlignment="1">
      <alignment vertical="center"/>
    </xf>
    <xf numFmtId="41" fontId="390" fillId="0" borderId="0" xfId="23" applyFont="1"/>
    <xf numFmtId="41" fontId="388" fillId="0" borderId="0" xfId="0" applyNumberFormat="1" applyFont="1" applyAlignment="1">
      <alignment vertical="center"/>
    </xf>
    <xf numFmtId="43" fontId="388" fillId="0" borderId="0" xfId="0" applyNumberFormat="1" applyFont="1"/>
    <xf numFmtId="0" fontId="334" fillId="0" borderId="21" xfId="87" applyFont="1" applyBorder="1" applyAlignment="1">
      <alignment horizontal="center" vertical="center"/>
    </xf>
    <xf numFmtId="0" fontId="334" fillId="0" borderId="25" xfId="87" applyFont="1" applyBorder="1" applyAlignment="1">
      <alignment horizontal="center" vertical="center"/>
    </xf>
    <xf numFmtId="0" fontId="334" fillId="0" borderId="26" xfId="87" applyFont="1" applyBorder="1" applyAlignment="1">
      <alignment horizontal="center" vertical="center"/>
    </xf>
    <xf numFmtId="49" fontId="334" fillId="0" borderId="12" xfId="87" applyNumberFormat="1" applyFont="1" applyBorder="1" applyAlignment="1">
      <alignment horizontal="center" vertical="center"/>
    </xf>
    <xf numFmtId="0" fontId="342" fillId="0" borderId="152" xfId="87" applyFont="1" applyBorder="1" applyAlignment="1">
      <alignment horizontal="center" vertical="center"/>
    </xf>
    <xf numFmtId="0" fontId="342" fillId="0" borderId="153" xfId="87" applyFont="1" applyBorder="1" applyAlignment="1">
      <alignment horizontal="center" vertical="center"/>
    </xf>
    <xf numFmtId="0" fontId="342" fillId="0" borderId="154" xfId="87" applyFont="1" applyBorder="1" applyAlignment="1">
      <alignment horizontal="center" vertical="center"/>
    </xf>
    <xf numFmtId="0" fontId="334" fillId="0" borderId="39" xfId="87" applyFont="1" applyBorder="1" applyAlignment="1">
      <alignment horizontal="center" vertical="center"/>
    </xf>
    <xf numFmtId="0" fontId="334" fillId="0" borderId="18" xfId="87" applyFont="1" applyBorder="1" applyAlignment="1">
      <alignment horizontal="center" vertical="center"/>
    </xf>
    <xf numFmtId="0" fontId="334" fillId="0" borderId="40" xfId="87" applyFont="1" applyBorder="1" applyAlignment="1">
      <alignment horizontal="center" vertical="center"/>
    </xf>
    <xf numFmtId="0" fontId="334" fillId="0" borderId="13" xfId="87" applyFont="1" applyBorder="1" applyAlignment="1">
      <alignment horizontal="center" vertical="center"/>
    </xf>
    <xf numFmtId="0" fontId="334" fillId="0" borderId="12" xfId="87" applyFont="1" applyBorder="1" applyAlignment="1">
      <alignment horizontal="center" vertical="center"/>
    </xf>
    <xf numFmtId="0" fontId="334" fillId="0" borderId="23" xfId="87" applyFont="1" applyBorder="1" applyAlignment="1">
      <alignment horizontal="center" vertical="center"/>
    </xf>
    <xf numFmtId="49" fontId="334" fillId="0" borderId="132" xfId="87" applyNumberFormat="1" applyFont="1" applyBorder="1" applyAlignment="1">
      <alignment horizontal="center" vertical="center"/>
    </xf>
    <xf numFmtId="49" fontId="334" fillId="0" borderId="91" xfId="87" applyNumberFormat="1" applyFont="1" applyBorder="1" applyAlignment="1">
      <alignment horizontal="center" vertical="center"/>
    </xf>
    <xf numFmtId="49" fontId="334" fillId="0" borderId="19" xfId="87" applyNumberFormat="1" applyFont="1" applyBorder="1" applyAlignment="1">
      <alignment horizontal="center" vertical="center"/>
    </xf>
    <xf numFmtId="49" fontId="334" fillId="0" borderId="20" xfId="87" applyNumberFormat="1" applyFont="1" applyBorder="1" applyAlignment="1">
      <alignment horizontal="center" vertical="center"/>
    </xf>
    <xf numFmtId="0" fontId="334" fillId="0" borderId="133" xfId="87" applyFont="1" applyBorder="1" applyAlignment="1">
      <alignment horizontal="center" vertical="center"/>
    </xf>
    <xf numFmtId="0" fontId="334" fillId="0" borderId="134" xfId="87" applyFont="1" applyBorder="1" applyAlignment="1">
      <alignment horizontal="center" vertical="center"/>
    </xf>
    <xf numFmtId="0" fontId="334" fillId="0" borderId="135" xfId="87" applyFont="1" applyBorder="1" applyAlignment="1">
      <alignment horizontal="center" vertical="center"/>
    </xf>
    <xf numFmtId="49" fontId="371" fillId="78" borderId="111" xfId="0" applyNumberFormat="1" applyFont="1" applyFill="1" applyBorder="1" applyAlignment="1">
      <alignment horizontal="center" vertical="center"/>
    </xf>
    <xf numFmtId="41" fontId="371" fillId="78" borderId="111" xfId="9878" applyFont="1" applyFill="1" applyBorder="1" applyAlignment="1">
      <alignment horizontal="center" vertical="center"/>
    </xf>
    <xf numFmtId="41" fontId="388" fillId="0" borderId="151" xfId="23" applyFont="1" applyBorder="1" applyAlignment="1">
      <alignment horizontal="center" vertical="center"/>
    </xf>
    <xf numFmtId="41" fontId="388" fillId="0" borderId="131" xfId="23" applyFont="1" applyBorder="1" applyAlignment="1">
      <alignment horizontal="center" vertical="center"/>
    </xf>
    <xf numFmtId="41" fontId="388" fillId="0" borderId="13" xfId="23" applyFont="1" applyBorder="1" applyAlignment="1">
      <alignment horizontal="center" vertical="center"/>
    </xf>
    <xf numFmtId="41" fontId="388" fillId="0" borderId="23" xfId="23" applyFont="1" applyBorder="1" applyAlignment="1">
      <alignment horizontal="center" vertical="center"/>
    </xf>
    <xf numFmtId="41" fontId="388" fillId="0" borderId="147" xfId="23" applyFont="1" applyBorder="1" applyAlignment="1">
      <alignment horizontal="center" vertical="center"/>
    </xf>
    <xf numFmtId="41" fontId="388" fillId="0" borderId="148" xfId="23" applyFont="1" applyBorder="1" applyAlignment="1">
      <alignment horizontal="center" vertical="center"/>
    </xf>
    <xf numFmtId="41" fontId="388" fillId="0" borderId="148" xfId="23" applyFont="1" applyFill="1" applyBorder="1" applyAlignment="1">
      <alignment horizontal="center" vertical="center"/>
    </xf>
    <xf numFmtId="41" fontId="388" fillId="0" borderId="149" xfId="23" applyFont="1" applyFill="1" applyBorder="1" applyAlignment="1">
      <alignment horizontal="center" vertical="center"/>
    </xf>
    <xf numFmtId="41" fontId="83" fillId="0" borderId="149" xfId="23" applyFont="1" applyFill="1" applyBorder="1" applyAlignment="1">
      <alignment horizontal="center" vertical="center"/>
    </xf>
    <xf numFmtId="41" fontId="389" fillId="0" borderId="155" xfId="23" applyFont="1" applyFill="1" applyBorder="1" applyAlignment="1">
      <alignment horizontal="center" vertical="center"/>
    </xf>
    <xf numFmtId="41" fontId="389" fillId="0" borderId="156" xfId="23" applyFont="1" applyFill="1" applyBorder="1" applyAlignment="1">
      <alignment horizontal="center" vertical="center"/>
    </xf>
    <xf numFmtId="41" fontId="389" fillId="0" borderId="157" xfId="23" applyFont="1" applyFill="1" applyBorder="1" applyAlignment="1">
      <alignment horizontal="center" vertical="center"/>
    </xf>
    <xf numFmtId="41" fontId="388" fillId="0" borderId="15" xfId="23" applyFont="1" applyBorder="1" applyAlignment="1">
      <alignment horizontal="center" vertical="center"/>
    </xf>
    <xf numFmtId="41" fontId="388" fillId="0" borderId="0" xfId="23" applyFont="1" applyBorder="1" applyAlignment="1">
      <alignment horizontal="center" vertical="center"/>
    </xf>
    <xf numFmtId="41" fontId="388" fillId="0" borderId="22" xfId="23" applyFont="1" applyBorder="1" applyAlignment="1">
      <alignment horizontal="center" vertical="center"/>
    </xf>
    <xf numFmtId="41" fontId="388" fillId="0" borderId="150" xfId="23" applyFont="1" applyBorder="1" applyAlignment="1">
      <alignment horizontal="center" vertical="center"/>
    </xf>
    <xf numFmtId="41" fontId="388" fillId="0" borderId="9" xfId="23" applyFont="1" applyBorder="1" applyAlignment="1">
      <alignment horizontal="center" vertical="center"/>
    </xf>
    <xf numFmtId="0" fontId="334" fillId="0" borderId="134" xfId="0" applyFont="1" applyBorder="1" applyAlignment="1">
      <alignment horizontal="center"/>
    </xf>
    <xf numFmtId="0" fontId="334" fillId="0" borderId="136" xfId="0" applyFont="1" applyBorder="1" applyAlignment="1">
      <alignment horizontal="center"/>
    </xf>
    <xf numFmtId="0" fontId="334" fillId="0" borderId="135" xfId="0" applyFont="1" applyBorder="1" applyAlignment="1">
      <alignment horizontal="center"/>
    </xf>
    <xf numFmtId="0" fontId="342" fillId="0" borderId="132" xfId="87" applyFont="1" applyBorder="1" applyAlignment="1">
      <alignment horizontal="center" vertical="center"/>
    </xf>
    <xf numFmtId="0" fontId="334" fillId="0" borderId="91" xfId="0" applyFont="1" applyBorder="1"/>
    <xf numFmtId="0" fontId="334" fillId="0" borderId="131" xfId="0" applyFont="1" applyBorder="1"/>
    <xf numFmtId="41" fontId="334" fillId="0" borderId="39" xfId="23" applyFont="1" applyFill="1" applyBorder="1" applyAlignment="1">
      <alignment horizontal="center" vertical="center"/>
    </xf>
    <xf numFmtId="41" fontId="334" fillId="0" borderId="18" xfId="23" applyFont="1" applyFill="1" applyBorder="1" applyAlignment="1">
      <alignment horizontal="center" vertical="center"/>
    </xf>
    <xf numFmtId="41" fontId="334" fillId="0" borderId="40" xfId="23" applyFont="1" applyFill="1" applyBorder="1" applyAlignment="1">
      <alignment horizontal="center" vertical="center"/>
    </xf>
    <xf numFmtId="41" fontId="334" fillId="0" borderId="13" xfId="23" applyFont="1" applyFill="1" applyBorder="1" applyAlignment="1">
      <alignment horizontal="center" vertical="center"/>
    </xf>
    <xf numFmtId="41" fontId="334" fillId="0" borderId="12" xfId="23" applyFont="1" applyFill="1" applyBorder="1" applyAlignment="1">
      <alignment horizontal="center" vertical="center"/>
    </xf>
    <xf numFmtId="41" fontId="334" fillId="0" borderId="23" xfId="23" applyFont="1" applyFill="1" applyBorder="1" applyAlignment="1">
      <alignment horizontal="center" vertical="center"/>
    </xf>
    <xf numFmtId="0" fontId="341" fillId="0" borderId="132" xfId="9869" applyFont="1" applyBorder="1" applyAlignment="1">
      <alignment horizontal="center" vertical="center"/>
    </xf>
    <xf numFmtId="0" fontId="341" fillId="0" borderId="91" xfId="9869" applyFont="1" applyBorder="1" applyAlignment="1">
      <alignment horizontal="center" vertical="center"/>
    </xf>
    <xf numFmtId="0" fontId="341" fillId="0" borderId="131" xfId="9869" applyFont="1" applyBorder="1" applyAlignment="1">
      <alignment horizontal="center" vertical="center"/>
    </xf>
    <xf numFmtId="41" fontId="342" fillId="0" borderId="38" xfId="23" applyFont="1" applyFill="1" applyBorder="1" applyAlignment="1">
      <alignment horizontal="center" vertical="center"/>
    </xf>
    <xf numFmtId="41" fontId="342" fillId="0" borderId="68" xfId="23" applyFont="1" applyFill="1" applyBorder="1" applyAlignment="1">
      <alignment horizontal="center" vertical="center"/>
    </xf>
    <xf numFmtId="41" fontId="342" fillId="0" borderId="69" xfId="23" applyFont="1" applyFill="1" applyBorder="1" applyAlignment="1">
      <alignment horizontal="center" vertical="center"/>
    </xf>
    <xf numFmtId="41" fontId="334" fillId="0" borderId="15" xfId="23" applyFont="1" applyBorder="1" applyAlignment="1">
      <alignment horizontal="center" vertical="center"/>
    </xf>
    <xf numFmtId="41" fontId="334" fillId="0" borderId="0" xfId="23" applyFont="1" applyBorder="1" applyAlignment="1">
      <alignment horizontal="center" vertical="center"/>
    </xf>
    <xf numFmtId="41" fontId="334" fillId="0" borderId="22" xfId="23" applyFont="1" applyBorder="1" applyAlignment="1">
      <alignment horizontal="center" vertical="center"/>
    </xf>
    <xf numFmtId="41" fontId="334" fillId="0" borderId="13" xfId="23" applyFont="1" applyBorder="1" applyAlignment="1">
      <alignment horizontal="center" vertical="center"/>
    </xf>
    <xf numFmtId="41" fontId="334" fillId="0" borderId="12" xfId="23" applyFont="1" applyBorder="1" applyAlignment="1">
      <alignment horizontal="center" vertical="center"/>
    </xf>
    <xf numFmtId="41" fontId="334" fillId="0" borderId="23" xfId="23" applyFont="1" applyBorder="1" applyAlignment="1">
      <alignment horizontal="center" vertical="center"/>
    </xf>
    <xf numFmtId="49" fontId="334" fillId="0" borderId="129" xfId="87" applyNumberFormat="1" applyFont="1" applyBorder="1" applyAlignment="1">
      <alignment horizontal="center" vertical="center"/>
    </xf>
    <xf numFmtId="49" fontId="334" fillId="0" borderId="24" xfId="87" applyNumberFormat="1" applyFont="1" applyBorder="1" applyAlignment="1">
      <alignment horizontal="center" vertical="center"/>
    </xf>
    <xf numFmtId="41" fontId="334" fillId="0" borderId="134" xfId="23" applyFont="1" applyFill="1" applyBorder="1" applyAlignment="1">
      <alignment horizontal="center" vertical="center"/>
    </xf>
    <xf numFmtId="41" fontId="334" fillId="0" borderId="135" xfId="23" applyFont="1" applyFill="1" applyBorder="1" applyAlignment="1">
      <alignment horizontal="center" vertical="center"/>
    </xf>
    <xf numFmtId="41" fontId="334" fillId="0" borderId="25" xfId="23" applyFont="1" applyFill="1" applyBorder="1" applyAlignment="1">
      <alignment horizontal="center" vertical="center"/>
    </xf>
    <xf numFmtId="41" fontId="334" fillId="0" borderId="26" xfId="23" applyFont="1" applyFill="1" applyBorder="1" applyAlignment="1">
      <alignment horizontal="center" vertical="center"/>
    </xf>
    <xf numFmtId="0" fontId="342" fillId="0" borderId="38" xfId="87" applyFont="1" applyBorder="1" applyAlignment="1">
      <alignment horizontal="center" vertical="center"/>
    </xf>
    <xf numFmtId="0" fontId="342" fillId="0" borderId="68" xfId="87" applyFont="1" applyBorder="1" applyAlignment="1">
      <alignment horizontal="center" vertical="center"/>
    </xf>
    <xf numFmtId="49" fontId="334" fillId="0" borderId="108" xfId="87" applyNumberFormat="1" applyFont="1" applyBorder="1" applyAlignment="1">
      <alignment horizontal="center" vertical="center"/>
    </xf>
    <xf numFmtId="49" fontId="334" fillId="0" borderId="109" xfId="87" applyNumberFormat="1" applyFont="1" applyBorder="1" applyAlignment="1">
      <alignment horizontal="center" vertical="center"/>
    </xf>
    <xf numFmtId="49" fontId="334" fillId="0" borderId="98" xfId="87" applyNumberFormat="1" applyFont="1" applyBorder="1" applyAlignment="1">
      <alignment horizontal="center" vertical="center"/>
    </xf>
    <xf numFmtId="49" fontId="334" fillId="0" borderId="65" xfId="87" applyNumberFormat="1" applyFont="1" applyBorder="1" applyAlignment="1">
      <alignment horizontal="center" vertical="center"/>
    </xf>
    <xf numFmtId="0" fontId="334" fillId="0" borderId="100" xfId="87" applyFont="1" applyBorder="1" applyAlignment="1">
      <alignment horizontal="center" vertical="center"/>
    </xf>
    <xf numFmtId="0" fontId="334" fillId="0" borderId="101" xfId="87" applyFont="1" applyBorder="1" applyAlignment="1">
      <alignment horizontal="center" vertical="center"/>
    </xf>
    <xf numFmtId="0" fontId="334" fillId="0" borderId="108" xfId="87" applyFont="1" applyBorder="1" applyAlignment="1">
      <alignment horizontal="center" vertical="center"/>
    </xf>
    <xf numFmtId="0" fontId="334" fillId="0" borderId="110" xfId="87" applyFont="1" applyBorder="1" applyAlignment="1">
      <alignment horizontal="center" vertical="center"/>
    </xf>
    <xf numFmtId="0" fontId="334" fillId="0" borderId="93" xfId="87" applyFont="1" applyBorder="1" applyAlignment="1">
      <alignment horizontal="center" vertical="center"/>
    </xf>
    <xf numFmtId="41" fontId="388" fillId="0" borderId="134" xfId="23" applyFont="1" applyBorder="1" applyAlignment="1">
      <alignment horizontal="center" vertical="center"/>
    </xf>
    <xf numFmtId="41" fontId="388" fillId="0" borderId="136" xfId="23" applyFont="1" applyBorder="1" applyAlignment="1">
      <alignment horizontal="center" vertical="center"/>
    </xf>
    <xf numFmtId="41" fontId="388" fillId="0" borderId="135" xfId="23" applyFont="1" applyBorder="1" applyAlignment="1">
      <alignment horizontal="center" vertical="center"/>
    </xf>
    <xf numFmtId="41" fontId="389" fillId="0" borderId="38" xfId="23" applyFont="1" applyFill="1" applyBorder="1" applyAlignment="1">
      <alignment horizontal="center" vertical="center"/>
    </xf>
    <xf numFmtId="41" fontId="389" fillId="0" borderId="68" xfId="23" applyFont="1" applyFill="1" applyBorder="1" applyAlignment="1">
      <alignment horizontal="center" vertical="center"/>
    </xf>
    <xf numFmtId="41" fontId="389" fillId="0" borderId="69" xfId="23" applyFont="1" applyFill="1" applyBorder="1" applyAlignment="1">
      <alignment horizontal="center" vertical="center"/>
    </xf>
    <xf numFmtId="41" fontId="388" fillId="0" borderId="39" xfId="23" applyFont="1" applyBorder="1" applyAlignment="1">
      <alignment horizontal="center" vertical="center"/>
    </xf>
    <xf numFmtId="41" fontId="388" fillId="0" borderId="18" xfId="23" applyFont="1" applyBorder="1" applyAlignment="1">
      <alignment horizontal="center" vertical="center"/>
    </xf>
    <xf numFmtId="41" fontId="388" fillId="0" borderId="40" xfId="23" applyFont="1" applyBorder="1" applyAlignment="1">
      <alignment horizontal="center" vertical="center"/>
    </xf>
    <xf numFmtId="41" fontId="338" fillId="0" borderId="100" xfId="23" applyFont="1" applyBorder="1" applyAlignment="1">
      <alignment horizontal="center" vertical="center"/>
    </xf>
    <xf numFmtId="41" fontId="338" fillId="0" borderId="101" xfId="23" applyFont="1" applyBorder="1" applyAlignment="1">
      <alignment horizontal="center" vertical="center"/>
    </xf>
    <xf numFmtId="177" fontId="353" fillId="0" borderId="0" xfId="34" applyNumberFormat="1" applyFont="1" applyAlignment="1">
      <alignment horizontal="center" vertical="center"/>
    </xf>
    <xf numFmtId="41" fontId="338" fillId="3" borderId="0" xfId="33" applyNumberFormat="1" applyFont="1" applyFill="1" applyAlignment="1">
      <alignment horizontal="center" vertical="center"/>
    </xf>
    <xf numFmtId="41" fontId="338" fillId="0" borderId="129" xfId="92" applyFont="1" applyBorder="1" applyAlignment="1">
      <alignment horizontal="center" vertical="center"/>
    </xf>
    <xf numFmtId="41" fontId="338" fillId="0" borderId="14" xfId="92" applyFont="1" applyBorder="1" applyAlignment="1">
      <alignment horizontal="center" vertical="center"/>
    </xf>
    <xf numFmtId="41" fontId="338" fillId="0" borderId="9" xfId="92" applyFont="1" applyBorder="1" applyAlignment="1">
      <alignment horizontal="center" vertical="center"/>
    </xf>
    <xf numFmtId="0" fontId="338" fillId="0" borderId="0" xfId="33" applyFont="1" applyAlignment="1">
      <alignment horizontal="left" vertical="center"/>
    </xf>
    <xf numFmtId="0" fontId="387" fillId="0" borderId="0" xfId="0" applyFont="1" applyAlignment="1">
      <alignment horizontal="center" vertical="top"/>
    </xf>
    <xf numFmtId="0" fontId="338" fillId="0" borderId="0" xfId="32" applyFont="1" applyAlignment="1">
      <alignment horizontal="center" vertical="center"/>
    </xf>
    <xf numFmtId="0" fontId="342" fillId="0" borderId="0" xfId="32" applyFont="1" applyAlignment="1">
      <alignment horizontal="center" vertical="center"/>
    </xf>
    <xf numFmtId="41" fontId="338" fillId="0" borderId="12" xfId="23" applyFont="1" applyFill="1" applyBorder="1" applyAlignment="1" applyProtection="1">
      <alignment horizontal="left" vertical="center"/>
    </xf>
    <xf numFmtId="41" fontId="338" fillId="0" borderId="12" xfId="23" applyFont="1" applyBorder="1" applyAlignment="1">
      <alignment vertical="center"/>
    </xf>
    <xf numFmtId="41" fontId="384" fillId="0" borderId="0" xfId="23" applyFont="1" applyFill="1" applyBorder="1" applyAlignment="1">
      <alignment horizontal="center" vertical="center"/>
    </xf>
    <xf numFmtId="41" fontId="385" fillId="0" borderId="0" xfId="23" applyFont="1" applyFill="1" applyAlignment="1">
      <alignment horizontal="center" vertical="center"/>
    </xf>
    <xf numFmtId="41" fontId="338" fillId="61" borderId="127" xfId="23" applyFont="1" applyFill="1" applyBorder="1" applyAlignment="1">
      <alignment horizontal="center" vertical="center"/>
    </xf>
    <xf numFmtId="41" fontId="338" fillId="61" borderId="109" xfId="23" applyFont="1" applyFill="1" applyBorder="1" applyAlignment="1">
      <alignment horizontal="center" vertical="center"/>
    </xf>
    <xf numFmtId="41" fontId="338" fillId="61" borderId="128" xfId="23" applyFont="1" applyFill="1" applyBorder="1" applyAlignment="1">
      <alignment horizontal="center" vertical="center"/>
    </xf>
    <xf numFmtId="41" fontId="347" fillId="0" borderId="0" xfId="23" applyFont="1" applyFill="1" applyBorder="1" applyAlignment="1">
      <alignment horizontal="center" vertical="center"/>
    </xf>
    <xf numFmtId="41" fontId="135" fillId="0" borderId="0" xfId="23" applyFont="1" applyFill="1" applyAlignment="1">
      <alignment horizontal="center" vertical="center"/>
    </xf>
    <xf numFmtId="41" fontId="332" fillId="0" borderId="12" xfId="23" applyFont="1" applyFill="1" applyBorder="1" applyAlignment="1" applyProtection="1">
      <alignment horizontal="left" vertical="center"/>
    </xf>
    <xf numFmtId="41" fontId="332" fillId="0" borderId="12" xfId="23" applyFont="1" applyBorder="1" applyAlignment="1"/>
    <xf numFmtId="0" fontId="347" fillId="0" borderId="0" xfId="9858" applyFont="1" applyAlignment="1">
      <alignment horizontal="center" vertical="center"/>
    </xf>
    <xf numFmtId="41" fontId="135" fillId="0" borderId="0" xfId="9858" applyNumberFormat="1" applyFont="1" applyAlignment="1">
      <alignment horizontal="center" vertical="center"/>
    </xf>
    <xf numFmtId="0" fontId="135" fillId="0" borderId="0" xfId="9858" applyFont="1" applyAlignment="1">
      <alignment horizontal="center" vertical="center"/>
    </xf>
    <xf numFmtId="0" fontId="332" fillId="0" borderId="12" xfId="9858" applyFont="1" applyBorder="1" applyAlignment="1">
      <alignment horizontal="left" vertical="center"/>
    </xf>
    <xf numFmtId="0" fontId="332" fillId="0" borderId="12" xfId="9858" applyFont="1" applyBorder="1"/>
    <xf numFmtId="0" fontId="335" fillId="0" borderId="0" xfId="9858" applyFont="1" applyAlignment="1">
      <alignment horizontal="center" vertical="center"/>
    </xf>
    <xf numFmtId="41" fontId="332" fillId="61" borderId="123" xfId="23" applyFont="1" applyFill="1" applyBorder="1" applyAlignment="1" applyProtection="1">
      <alignment horizontal="center" vertical="center" shrinkToFit="1"/>
    </xf>
    <xf numFmtId="0" fontId="339" fillId="0" borderId="0" xfId="32" applyFont="1" applyAlignment="1">
      <alignment horizontal="center" vertical="center"/>
    </xf>
    <xf numFmtId="41" fontId="332" fillId="0" borderId="0" xfId="32" applyNumberFormat="1" applyFont="1" applyAlignment="1">
      <alignment horizontal="center" vertical="center"/>
    </xf>
    <xf numFmtId="0" fontId="332" fillId="0" borderId="0" xfId="32" applyFont="1" applyAlignment="1">
      <alignment horizontal="center" vertical="center"/>
    </xf>
    <xf numFmtId="178" fontId="332" fillId="0" borderId="12" xfId="32" applyNumberFormat="1" applyFont="1" applyBorder="1" applyAlignment="1">
      <alignment horizontal="left" vertical="center"/>
    </xf>
    <xf numFmtId="0" fontId="349" fillId="0" borderId="0" xfId="9856" applyFont="1" applyAlignment="1">
      <alignment horizontal="center" vertical="center"/>
    </xf>
    <xf numFmtId="177" fontId="332" fillId="61" borderId="147" xfId="9858" applyNumberFormat="1" applyFont="1" applyFill="1" applyBorder="1" applyAlignment="1">
      <alignment horizontal="center" vertical="center" shrinkToFit="1"/>
    </xf>
    <xf numFmtId="177" fontId="332" fillId="61" borderId="148" xfId="9858" applyNumberFormat="1" applyFont="1" applyFill="1" applyBorder="1" applyAlignment="1">
      <alignment horizontal="center" vertical="center" shrinkToFit="1"/>
    </xf>
    <xf numFmtId="185" fontId="342" fillId="0" borderId="0" xfId="33" applyNumberFormat="1" applyFont="1" applyAlignment="1">
      <alignment horizontal="center" vertical="center"/>
    </xf>
    <xf numFmtId="41" fontId="338" fillId="0" borderId="0" xfId="33" applyNumberFormat="1" applyFont="1" applyAlignment="1">
      <alignment horizontal="center" vertical="center"/>
    </xf>
    <xf numFmtId="0" fontId="338" fillId="0" borderId="92" xfId="33" applyFont="1" applyBorder="1" applyAlignment="1">
      <alignment horizontal="center" vertical="center"/>
    </xf>
    <xf numFmtId="0" fontId="334" fillId="0" borderId="92" xfId="33" applyFont="1" applyBorder="1" applyAlignment="1">
      <alignment horizontal="center" vertical="center" wrapText="1"/>
    </xf>
    <xf numFmtId="0" fontId="338" fillId="61" borderId="92" xfId="33" applyFont="1" applyFill="1" applyBorder="1" applyAlignment="1">
      <alignment horizontal="center" vertical="center" wrapText="1"/>
    </xf>
    <xf numFmtId="178" fontId="342" fillId="0" borderId="0" xfId="32" applyNumberFormat="1" applyFont="1" applyAlignment="1">
      <alignment horizontal="center" vertical="center"/>
    </xf>
    <xf numFmtId="178" fontId="338" fillId="0" borderId="0" xfId="32" applyNumberFormat="1" applyFont="1" applyAlignment="1">
      <alignment horizontal="center" vertical="center"/>
    </xf>
    <xf numFmtId="178" fontId="338" fillId="0" borderId="133" xfId="32" applyNumberFormat="1" applyFont="1" applyBorder="1" applyAlignment="1">
      <alignment horizontal="center" vertical="center" wrapText="1"/>
    </xf>
    <xf numFmtId="178" fontId="357" fillId="0" borderId="133" xfId="32" applyNumberFormat="1" applyFont="1" applyBorder="1" applyAlignment="1">
      <alignment horizontal="center" vertical="center" wrapText="1"/>
    </xf>
    <xf numFmtId="178" fontId="357" fillId="0" borderId="133" xfId="32" quotePrefix="1" applyNumberFormat="1" applyFont="1" applyBorder="1" applyAlignment="1">
      <alignment horizontal="center" vertical="center" wrapText="1"/>
    </xf>
    <xf numFmtId="178" fontId="338" fillId="61" borderId="133" xfId="32" applyNumberFormat="1" applyFont="1" applyFill="1" applyBorder="1" applyAlignment="1">
      <alignment horizontal="center" vertical="center" wrapText="1"/>
    </xf>
    <xf numFmtId="178" fontId="361" fillId="0" borderId="133" xfId="23" applyNumberFormat="1" applyFont="1" applyFill="1" applyBorder="1" applyAlignment="1">
      <alignment horizontal="center" vertical="center" wrapText="1"/>
    </xf>
    <xf numFmtId="178" fontId="338" fillId="61" borderId="133" xfId="23" applyNumberFormat="1" applyFont="1" applyFill="1" applyBorder="1" applyAlignment="1">
      <alignment vertical="center" wrapText="1"/>
    </xf>
    <xf numFmtId="178" fontId="359" fillId="0" borderId="0" xfId="32" applyNumberFormat="1" applyFont="1" applyAlignment="1">
      <alignment horizontal="center" vertical="center"/>
    </xf>
    <xf numFmtId="178" fontId="343" fillId="0" borderId="0" xfId="32" applyNumberFormat="1" applyFont="1" applyAlignment="1">
      <alignment horizontal="center" vertical="center"/>
    </xf>
    <xf numFmtId="178" fontId="343" fillId="0" borderId="97" xfId="32" applyNumberFormat="1" applyFont="1" applyBorder="1" applyAlignment="1">
      <alignment horizontal="center" vertical="center"/>
    </xf>
    <xf numFmtId="178" fontId="343" fillId="61" borderId="93" xfId="32" applyNumberFormat="1" applyFont="1" applyFill="1" applyBorder="1" applyAlignment="1">
      <alignment horizontal="center" vertical="center" shrinkToFit="1"/>
    </xf>
    <xf numFmtId="178" fontId="337" fillId="0" borderId="146" xfId="32" quotePrefix="1" applyNumberFormat="1" applyFont="1" applyBorder="1" applyAlignment="1">
      <alignment horizontal="center" vertical="center"/>
    </xf>
    <xf numFmtId="178" fontId="337" fillId="0" borderId="147" xfId="32" applyNumberFormat="1" applyFont="1" applyBorder="1" applyAlignment="1">
      <alignment horizontal="center" vertical="center"/>
    </xf>
    <xf numFmtId="178" fontId="337" fillId="0" borderId="148" xfId="32" applyNumberFormat="1" applyFont="1" applyBorder="1" applyAlignment="1">
      <alignment horizontal="center" vertical="center"/>
    </xf>
    <xf numFmtId="0" fontId="337" fillId="0" borderId="146" xfId="0" quotePrefix="1" applyFont="1" applyBorder="1" applyAlignment="1">
      <alignment horizontal="center" vertical="center"/>
    </xf>
    <xf numFmtId="0" fontId="337" fillId="0" borderId="147" xfId="0" applyFont="1" applyBorder="1" applyAlignment="1">
      <alignment horizontal="center" vertical="center"/>
    </xf>
    <xf numFmtId="0" fontId="337" fillId="0" borderId="148" xfId="0" applyFont="1" applyBorder="1" applyAlignment="1">
      <alignment horizontal="center" vertical="center"/>
    </xf>
    <xf numFmtId="178" fontId="341" fillId="0" borderId="113" xfId="32" quotePrefix="1" applyNumberFormat="1" applyFont="1" applyFill="1" applyBorder="1" applyAlignment="1">
      <alignment horizontal="center" vertical="center" wrapText="1" shrinkToFit="1"/>
    </xf>
    <xf numFmtId="178" fontId="341" fillId="0" borderId="108" xfId="32" quotePrefix="1" applyNumberFormat="1" applyFont="1" applyBorder="1" applyAlignment="1">
      <alignment horizontal="center" vertical="center" shrinkToFit="1"/>
    </xf>
    <xf numFmtId="178" fontId="341" fillId="0" borderId="109" xfId="32" applyNumberFormat="1" applyFont="1" applyBorder="1" applyAlignment="1">
      <alignment horizontal="center" vertical="center" shrinkToFit="1"/>
    </xf>
    <xf numFmtId="178" fontId="341" fillId="0" borderId="110" xfId="32" applyNumberFormat="1" applyFont="1" applyBorder="1" applyAlignment="1">
      <alignment horizontal="center" vertical="center" shrinkToFit="1"/>
    </xf>
    <xf numFmtId="178" fontId="338" fillId="0" borderId="93" xfId="32" applyNumberFormat="1" applyFont="1" applyBorder="1" applyAlignment="1">
      <alignment horizontal="center" vertical="center"/>
    </xf>
    <xf numFmtId="178" fontId="334" fillId="61" borderId="93" xfId="32" applyNumberFormat="1" applyFont="1" applyFill="1" applyBorder="1" applyAlignment="1">
      <alignment horizontal="center" vertical="center"/>
    </xf>
    <xf numFmtId="178" fontId="352" fillId="61" borderId="93" xfId="32" applyNumberFormat="1" applyFont="1" applyFill="1" applyBorder="1" applyAlignment="1">
      <alignment horizontal="center" vertical="center"/>
    </xf>
    <xf numFmtId="178" fontId="341" fillId="0" borderId="146" xfId="32" quotePrefix="1" applyNumberFormat="1" applyFont="1" applyBorder="1" applyAlignment="1">
      <alignment horizontal="center" vertical="center" shrinkToFit="1"/>
    </xf>
    <xf numFmtId="178" fontId="341" fillId="0" borderId="147" xfId="32" quotePrefix="1" applyNumberFormat="1" applyFont="1" applyBorder="1" applyAlignment="1">
      <alignment horizontal="center" vertical="center" shrinkToFit="1"/>
    </xf>
    <xf numFmtId="178" fontId="341" fillId="0" borderId="148" xfId="32" quotePrefix="1" applyNumberFormat="1" applyFont="1" applyBorder="1" applyAlignment="1">
      <alignment horizontal="center" vertical="center" shrinkToFit="1"/>
    </xf>
    <xf numFmtId="178" fontId="335" fillId="0" borderId="0" xfId="9856" applyNumberFormat="1" applyFont="1" applyAlignment="1">
      <alignment horizontal="center" vertical="center"/>
    </xf>
    <xf numFmtId="178" fontId="336" fillId="0" borderId="0" xfId="9856" applyNumberFormat="1" applyFont="1" applyAlignment="1">
      <alignment horizontal="center" vertical="center"/>
    </xf>
    <xf numFmtId="0" fontId="334" fillId="0" borderId="0" xfId="0" applyFont="1"/>
    <xf numFmtId="178" fontId="336" fillId="61" borderId="1" xfId="9856" applyNumberFormat="1" applyFont="1" applyFill="1" applyBorder="1" applyAlignment="1">
      <alignment horizontal="center" vertical="center"/>
    </xf>
    <xf numFmtId="178" fontId="339" fillId="0" borderId="0" xfId="9856" applyNumberFormat="1" applyFont="1" applyAlignment="1">
      <alignment horizontal="center" vertical="center"/>
    </xf>
    <xf numFmtId="14" fontId="332" fillId="0" borderId="0" xfId="9856" applyNumberFormat="1" applyFont="1" applyAlignment="1">
      <alignment horizontal="center" vertical="center"/>
    </xf>
    <xf numFmtId="178" fontId="332" fillId="0" borderId="93" xfId="9856" applyNumberFormat="1" applyFont="1" applyBorder="1" applyAlignment="1">
      <alignment horizontal="center" vertical="center" wrapText="1" shrinkToFit="1"/>
    </xf>
    <xf numFmtId="178" fontId="336" fillId="61" borderId="108" xfId="9856" applyNumberFormat="1" applyFont="1" applyFill="1" applyBorder="1" applyAlignment="1">
      <alignment horizontal="center" vertical="center"/>
    </xf>
    <xf numFmtId="178" fontId="336" fillId="61" borderId="109" xfId="9856" applyNumberFormat="1" applyFont="1" applyFill="1" applyBorder="1" applyAlignment="1">
      <alignment horizontal="center" vertical="center"/>
    </xf>
    <xf numFmtId="178" fontId="338" fillId="0" borderId="10" xfId="32" applyNumberFormat="1" applyFont="1" applyBorder="1" applyAlignment="1">
      <alignment horizontal="center" vertical="center"/>
    </xf>
    <xf numFmtId="0" fontId="334" fillId="0" borderId="5" xfId="100" applyFont="1" applyBorder="1" applyAlignment="1">
      <alignment vertical="center"/>
    </xf>
    <xf numFmtId="178" fontId="334" fillId="0" borderId="10" xfId="32" applyNumberFormat="1" applyFont="1" applyBorder="1" applyAlignment="1">
      <alignment vertical="center"/>
    </xf>
    <xf numFmtId="178" fontId="338" fillId="0" borderId="92" xfId="32" applyNumberFormat="1" applyFont="1" applyBorder="1" applyAlignment="1">
      <alignment horizontal="center" vertical="center"/>
    </xf>
    <xf numFmtId="178" fontId="334" fillId="0" borderId="92" xfId="32" applyNumberFormat="1" applyFont="1" applyBorder="1" applyAlignment="1">
      <alignment horizontal="center" vertical="center"/>
    </xf>
    <xf numFmtId="178" fontId="334" fillId="0" borderId="92" xfId="32" applyNumberFormat="1" applyFont="1" applyBorder="1" applyAlignment="1">
      <alignment horizontal="distributed" vertical="center"/>
    </xf>
    <xf numFmtId="0" fontId="334" fillId="0" borderId="92" xfId="100" applyFont="1" applyBorder="1" applyAlignment="1">
      <alignment vertical="center"/>
    </xf>
    <xf numFmtId="178" fontId="338" fillId="61" borderId="92" xfId="32" applyNumberFormat="1" applyFont="1" applyFill="1" applyBorder="1" applyAlignment="1">
      <alignment horizontal="center" vertical="center"/>
    </xf>
    <xf numFmtId="178" fontId="334" fillId="61" borderId="92" xfId="32" applyNumberFormat="1" applyFont="1" applyFill="1" applyBorder="1" applyAlignment="1">
      <alignment vertical="center"/>
    </xf>
    <xf numFmtId="178" fontId="334" fillId="0" borderId="5" xfId="32" applyNumberFormat="1" applyFont="1" applyBorder="1" applyAlignment="1">
      <alignment horizontal="center" vertical="center"/>
    </xf>
    <xf numFmtId="178" fontId="334" fillId="0" borderId="11" xfId="32" applyNumberFormat="1" applyFont="1" applyBorder="1" applyAlignment="1">
      <alignment horizontal="center" vertical="center"/>
    </xf>
    <xf numFmtId="178" fontId="334" fillId="0" borderId="5" xfId="32" applyNumberFormat="1" applyFont="1" applyBorder="1" applyAlignment="1">
      <alignment vertical="center"/>
    </xf>
    <xf numFmtId="178" fontId="334" fillId="0" borderId="11" xfId="32" applyNumberFormat="1" applyFont="1" applyBorder="1" applyAlignment="1">
      <alignment vertical="center"/>
    </xf>
    <xf numFmtId="178" fontId="353" fillId="0" borderId="0" xfId="32" applyNumberFormat="1" applyFont="1" applyAlignment="1">
      <alignment horizontal="center" vertical="center"/>
    </xf>
    <xf numFmtId="0" fontId="334" fillId="0" borderId="0" xfId="100" applyFont="1" applyAlignment="1">
      <alignment vertical="center"/>
    </xf>
    <xf numFmtId="0" fontId="341" fillId="0" borderId="0" xfId="100" applyFont="1" applyAlignment="1">
      <alignment vertical="center"/>
    </xf>
    <xf numFmtId="178" fontId="343" fillId="0" borderId="0" xfId="32" applyNumberFormat="1" applyFont="1" applyAlignment="1">
      <alignment horizontal="right" vertical="center"/>
    </xf>
    <xf numFmtId="178" fontId="334" fillId="0" borderId="146" xfId="9856" applyNumberFormat="1" applyFont="1" applyBorder="1" applyAlignment="1">
      <alignment horizontal="center" vertical="center"/>
    </xf>
    <xf numFmtId="178" fontId="334" fillId="0" borderId="62" xfId="9856" applyNumberFormat="1" applyFont="1" applyBorder="1" applyAlignment="1">
      <alignment horizontal="center" vertical="center"/>
    </xf>
    <xf numFmtId="178" fontId="334" fillId="0" borderId="148" xfId="9856" applyNumberFormat="1" applyFont="1" applyBorder="1" applyAlignment="1">
      <alignment horizontal="center" vertical="center"/>
    </xf>
    <xf numFmtId="178" fontId="334" fillId="0" borderId="127" xfId="9856" applyNumberFormat="1" applyFont="1" applyBorder="1" applyAlignment="1">
      <alignment horizontal="center" vertical="center"/>
    </xf>
    <xf numFmtId="178" fontId="334" fillId="0" borderId="109" xfId="9856" applyNumberFormat="1" applyFont="1" applyBorder="1" applyAlignment="1">
      <alignment horizontal="center" vertical="center"/>
    </xf>
    <xf numFmtId="178" fontId="334" fillId="0" borderId="128" xfId="9856" applyNumberFormat="1" applyFont="1" applyBorder="1" applyAlignment="1">
      <alignment horizontal="center" vertical="center"/>
    </xf>
    <xf numFmtId="178" fontId="334" fillId="0" borderId="0" xfId="32" applyNumberFormat="1" applyFont="1" applyAlignment="1">
      <alignment horizontal="center" vertical="center" wrapText="1" shrinkToFit="1"/>
    </xf>
    <xf numFmtId="178" fontId="357" fillId="0" borderId="0" xfId="32" applyNumberFormat="1" applyFont="1" applyAlignment="1">
      <alignment horizontal="center" vertical="center" wrapText="1"/>
    </xf>
    <xf numFmtId="178" fontId="341" fillId="0" borderId="150" xfId="32" applyNumberFormat="1" applyFont="1" applyBorder="1" applyAlignment="1">
      <alignment horizontal="center" vertical="center" shrinkToFit="1"/>
    </xf>
    <xf numFmtId="178" fontId="341" fillId="0" borderId="9" xfId="32" applyNumberFormat="1" applyFont="1" applyBorder="1" applyAlignment="1">
      <alignment horizontal="center" vertical="center" shrinkToFit="1"/>
    </xf>
    <xf numFmtId="178" fontId="341" fillId="0" borderId="150" xfId="32" applyNumberFormat="1" applyFont="1" applyBorder="1" applyAlignment="1">
      <alignment horizontal="center" vertical="center"/>
    </xf>
    <xf numFmtId="178" fontId="341" fillId="0" borderId="9" xfId="32" applyNumberFormat="1" applyFont="1" applyBorder="1" applyAlignment="1">
      <alignment horizontal="center" vertical="center"/>
    </xf>
    <xf numFmtId="177" fontId="338" fillId="0" borderId="0" xfId="33" applyNumberFormat="1" applyFont="1" applyAlignment="1">
      <alignment horizontal="center" vertical="center"/>
    </xf>
    <xf numFmtId="0" fontId="342" fillId="0" borderId="0" xfId="33" applyFont="1" applyAlignment="1">
      <alignment horizontal="center" vertical="top"/>
    </xf>
    <xf numFmtId="176" fontId="338" fillId="0" borderId="0" xfId="33" applyNumberFormat="1" applyFont="1" applyAlignment="1">
      <alignment horizontal="center" vertical="center"/>
    </xf>
    <xf numFmtId="41" fontId="334" fillId="0" borderId="149" xfId="23" applyFont="1" applyBorder="1" applyAlignment="1">
      <alignment horizontal="left" vertical="center"/>
    </xf>
    <xf numFmtId="177" fontId="338" fillId="61" borderId="146" xfId="23" applyNumberFormat="1" applyFont="1" applyFill="1" applyBorder="1" applyAlignment="1">
      <alignment horizontal="center" vertical="center"/>
    </xf>
    <xf numFmtId="177" fontId="338" fillId="61" borderId="147" xfId="23" applyNumberFormat="1" applyFont="1" applyFill="1" applyBorder="1" applyAlignment="1">
      <alignment horizontal="center" vertical="center"/>
    </xf>
    <xf numFmtId="177" fontId="338" fillId="61" borderId="148" xfId="23" applyNumberFormat="1" applyFont="1" applyFill="1" applyBorder="1" applyAlignment="1">
      <alignment horizontal="center" vertical="center"/>
    </xf>
    <xf numFmtId="41" fontId="334" fillId="0" borderId="146" xfId="23" applyFont="1" applyBorder="1" applyAlignment="1">
      <alignment horizontal="left" vertical="center"/>
    </xf>
    <xf numFmtId="41" fontId="334" fillId="0" borderId="147" xfId="23" applyFont="1" applyBorder="1" applyAlignment="1">
      <alignment horizontal="left" vertical="center"/>
    </xf>
    <xf numFmtId="41" fontId="334" fillId="0" borderId="148" xfId="23" applyFont="1" applyBorder="1" applyAlignment="1">
      <alignment horizontal="left" vertical="center"/>
    </xf>
    <xf numFmtId="185" fontId="342" fillId="0" borderId="0" xfId="9867" applyNumberFormat="1" applyFont="1" applyAlignment="1">
      <alignment horizontal="center" vertical="center"/>
    </xf>
    <xf numFmtId="0" fontId="338" fillId="0" borderId="0" xfId="33" applyFont="1" applyAlignment="1">
      <alignment horizontal="center" vertical="center"/>
    </xf>
    <xf numFmtId="41" fontId="382" fillId="0" borderId="0" xfId="33" applyNumberFormat="1" applyFont="1" applyAlignment="1">
      <alignment horizontal="center" vertical="center"/>
    </xf>
    <xf numFmtId="41" fontId="359" fillId="3" borderId="0" xfId="33" applyNumberFormat="1" applyFont="1" applyFill="1" applyAlignment="1">
      <alignment horizontal="center" vertical="center"/>
    </xf>
    <xf numFmtId="41" fontId="359" fillId="0" borderId="0" xfId="33" applyNumberFormat="1" applyFont="1" applyAlignment="1">
      <alignment horizontal="center" vertical="center"/>
    </xf>
    <xf numFmtId="0" fontId="334" fillId="0" borderId="126" xfId="33" applyFont="1" applyBorder="1" applyAlignment="1">
      <alignment horizontal="center" vertical="center"/>
    </xf>
    <xf numFmtId="176" fontId="338" fillId="7" borderId="95" xfId="9867" applyNumberFormat="1" applyFont="1" applyFill="1" applyBorder="1" applyAlignment="1">
      <alignment horizontal="center" vertical="center" shrinkToFit="1"/>
    </xf>
    <xf numFmtId="176" fontId="338" fillId="7" borderId="96" xfId="9867" applyNumberFormat="1" applyFont="1" applyFill="1" applyBorder="1" applyAlignment="1">
      <alignment horizontal="center" vertical="center" shrinkToFit="1"/>
    </xf>
    <xf numFmtId="176" fontId="338" fillId="61" borderId="95" xfId="9867" applyNumberFormat="1" applyFont="1" applyFill="1" applyBorder="1" applyAlignment="1">
      <alignment horizontal="left" vertical="center" indent="1" shrinkToFit="1"/>
    </xf>
    <xf numFmtId="176" fontId="338" fillId="61" borderId="96" xfId="9867" applyNumberFormat="1" applyFont="1" applyFill="1" applyBorder="1" applyAlignment="1">
      <alignment horizontal="left" vertical="center" indent="1" shrinkToFit="1"/>
    </xf>
    <xf numFmtId="176" fontId="338" fillId="0" borderId="95" xfId="9867" applyNumberFormat="1" applyFont="1" applyBorder="1" applyAlignment="1">
      <alignment horizontal="center" vertical="center"/>
    </xf>
    <xf numFmtId="176" fontId="338" fillId="0" borderId="96" xfId="9867" applyNumberFormat="1" applyFont="1" applyBorder="1" applyAlignment="1">
      <alignment horizontal="center" vertical="center"/>
    </xf>
    <xf numFmtId="0" fontId="334" fillId="0" borderId="0" xfId="9867" applyFont="1" applyAlignment="1">
      <alignment horizontal="center" vertical="center" shrinkToFit="1"/>
    </xf>
    <xf numFmtId="0" fontId="342" fillId="0" borderId="0" xfId="9867" applyFont="1" applyAlignment="1">
      <alignment horizontal="center" vertical="center" shrinkToFit="1"/>
    </xf>
    <xf numFmtId="41" fontId="338" fillId="0" borderId="0" xfId="9867" applyNumberFormat="1" applyFont="1" applyAlignment="1">
      <alignment horizontal="center" vertical="center"/>
    </xf>
    <xf numFmtId="0" fontId="338" fillId="0" borderId="12" xfId="9867" applyFont="1" applyBorder="1" applyAlignment="1">
      <alignment horizontal="left" vertical="center"/>
    </xf>
    <xf numFmtId="41" fontId="338" fillId="0" borderId="12" xfId="9867" applyNumberFormat="1" applyFont="1" applyBorder="1" applyAlignment="1">
      <alignment horizontal="right" vertical="center"/>
    </xf>
    <xf numFmtId="0" fontId="341" fillId="3" borderId="149" xfId="31" applyFont="1" applyFill="1" applyBorder="1" applyAlignment="1">
      <alignment horizontal="center" vertical="center" shrinkToFit="1"/>
    </xf>
    <xf numFmtId="0" fontId="392" fillId="3" borderId="0" xfId="31" applyFont="1" applyFill="1" applyBorder="1" applyAlignment="1">
      <alignment horizontal="center" vertical="center" shrinkToFit="1"/>
    </xf>
    <xf numFmtId="0" fontId="353" fillId="0" borderId="0" xfId="33" applyFont="1" applyAlignment="1">
      <alignment horizontal="center" vertical="center" shrinkToFit="1"/>
    </xf>
    <xf numFmtId="0" fontId="338" fillId="0" borderId="12" xfId="33" applyFont="1" applyBorder="1" applyAlignment="1">
      <alignment horizontal="left" vertical="center"/>
    </xf>
  </cellXfs>
  <cellStyles count="9879">
    <cellStyle name="_x0005_" xfId="866"/>
    <cellStyle name="_x0013_" xfId="413"/>
    <cellStyle name=" " xfId="867"/>
    <cellStyle name="' '" xfId="868"/>
    <cellStyle name="  -   -" xfId="869"/>
    <cellStyle name="          _x000d__x000a_386grabber=vga.3gr_x000d__x000a_" xfId="870"/>
    <cellStyle name=" _(영월복합화력건설공사)기계 도장내역서(거산)" xfId="871"/>
    <cellStyle name=" _20030218144011020-E1C865BF" xfId="872"/>
    <cellStyle name=" _20030221140423820-A5C865BF" xfId="873"/>
    <cellStyle name=" _20030221140423820-A5C865BF_공사비집계표(품의용)" xfId="874"/>
    <cellStyle name=" _20030221140423820-A5C865BF_공사비집계표(품의용)_기성검사보고서(금화9회)(1)" xfId="875"/>
    <cellStyle name=" _20030221140423820-A5C865BF_공사비집계표(품의용)_기성검사보고서(금화9회)(1)_제11회 탈황기성분(0604)" xfId="876"/>
    <cellStyle name=" _20030221140423820-A5C865BF_공사비집계표(품의용)_보령78 건설공사" xfId="877"/>
    <cellStyle name=" _20030221140423820-A5C865BF_공사비집계표(품의용)_보령78 건설공사_기성검사보고서(금화9회)(1)" xfId="878"/>
    <cellStyle name=" _20030221140423820-A5C865BF_공사비집계표(품의용)_보령78 건설공사_기성검사보고서(금화9회)(1)_제11회 탈황기성분(0604)" xfId="879"/>
    <cellStyle name=" _20030221140423820-A5C865BF_공사비집계표(품의용)_보령78 건설공사_제11회 탈황기성분(0604)" xfId="880"/>
    <cellStyle name=" _20030221140423820-A5C865BF_공사비집계표(품의용)_제11회 탈황기성분(0604)" xfId="881"/>
    <cellStyle name=" _20030221140423820-A5C865BF_공사비집계표(품의용)_탈황-기성고 산출보고 MP-161-165('05.03.07)" xfId="882"/>
    <cellStyle name=" _20030221140423820-A5C865BF_기성검사보고서(금화9회)(1)" xfId="883"/>
    <cellStyle name=" _20030221140423820-A5C865BF_기성검사보고서(금화9회)(1)_제11회 탈황기성분(0604)" xfId="884"/>
    <cellStyle name=" _20030221140423820-A5C865BF_보령78 건설공사" xfId="885"/>
    <cellStyle name=" _20030221140423820-A5C865BF_보령78 건설공사_기성검사보고서(금화9회)(1)" xfId="886"/>
    <cellStyle name=" _20030221140423820-A5C865BF_보령78 건설공사_기성검사보고서(금화9회)(1)_제11회 탈황기성분(0604)" xfId="887"/>
    <cellStyle name=" _20030221140423820-A5C865BF_보령78 건설공사_제11회 탈황기성분(0604)" xfId="888"/>
    <cellStyle name=" _20030221140423820-A5C865BF_제11회 탈황기성분(0604)" xfId="889"/>
    <cellStyle name=" _20030221140423820-A5C865BF_추가품셈1-박" xfId="890"/>
    <cellStyle name=" _20030221140423820-A5C865BF_추가품셈1-박_탈황-기성고 산출보고 MP-161-165('05.03.07)" xfId="891"/>
    <cellStyle name=" _20030221140423820-A5C865BF_탈황-기성고 산출보고 MP-161-165('05.03.07)" xfId="892"/>
    <cellStyle name=" _3.단가확정분-집계표" xfId="893"/>
    <cellStyle name=" _329전기설비기초-비교" xfId="894"/>
    <cellStyle name=" _7,8물량반영-전기설비기초0224" xfId="895"/>
    <cellStyle name=" _8월 기성" xfId="896"/>
    <cellStyle name=" _97연말" xfId="897"/>
    <cellStyle name=" _97연말_삼일공영-영월복합화력 토목내역R2 간접비배분" xfId="898"/>
    <cellStyle name=" _97연말_신환이엔씨-영월복합화력견적(오수처리장)" xfId="899"/>
    <cellStyle name=" _97연말_신환이엔씨-영월복합화력견적(오수처리장)R1홍과장통화 수량,단위수정" xfId="900"/>
    <cellStyle name=" _97연말_영진건설-영월복합화력 토목내역" xfId="901"/>
    <cellStyle name=" _97연말1" xfId="902"/>
    <cellStyle name=" _97연말1_삼일공영-영월복합화력 토목내역R2 간접비배분" xfId="903"/>
    <cellStyle name=" _97연말1_신환이엔씨-영월복합화력견적(오수처리장)" xfId="904"/>
    <cellStyle name=" _97연말1_신환이엔씨-영월복합화력견적(오수처리장)R1홍과장통화 수량,단위수정" xfId="905"/>
    <cellStyle name=" _97연말1_영진건설-영월복합화력 토목내역" xfId="906"/>
    <cellStyle name=" _AC-01터빈주제어및보일러기초" xfId="2565"/>
    <cellStyle name=" _AC-01터빈주제어및보일러기초_기성검사보고서(금화9회)(1)" xfId="2566"/>
    <cellStyle name=" _AC-01터빈주제어및보일러기초_기성검사보고서(금화9회)(1)_제11회 탈황기성분(0604)" xfId="2567"/>
    <cellStyle name=" _AC-01터빈주제어및보일러기초_제11회 탈황기성분(0604)" xfId="2568"/>
    <cellStyle name=" _AC-01터빈주제어및보일러기초_탈황-기성고 산출보고 MP-161-165('05.03.07)" xfId="2569"/>
    <cellStyle name=" _AC-02터빈및주제어철골(사급-최종-1)-1201" xfId="2570"/>
    <cellStyle name=" _AC-02터빈및주제어철골(사급-최종-1)-1201_기성검사보고서(금화9회)(1)" xfId="2571"/>
    <cellStyle name=" _AC-02터빈및주제어철골(사급-최종-1)-1201_기성검사보고서(금화9회)(1)_제11회 탈황기성분(0604)" xfId="2572"/>
    <cellStyle name=" _AC-02터빈및주제어철골(사급-최종-1)-1201_제11회 탈황기성분(0604)" xfId="2573"/>
    <cellStyle name=" _AC-04터빈발전기기초" xfId="2574"/>
    <cellStyle name=" _AC-04터빈발전기기초_기성검사보고서(금화9회)(1)" xfId="2575"/>
    <cellStyle name=" _AC-04터빈발전기기초_기성검사보고서(금화9회)(1)_제11회 탈황기성분(0604)" xfId="2576"/>
    <cellStyle name=" _AC-04터빈발전기기초_제11회 탈황기성분(0604)" xfId="2577"/>
    <cellStyle name=" _AC-04터빈발전기기초_탈황-기성고 산출보고 MP-161-165('05.03.07)" xfId="2578"/>
    <cellStyle name=" _AC06실적기성" xfId="2579"/>
    <cellStyle name=" _AC-06옥내기기기초(최종)-1129" xfId="2580"/>
    <cellStyle name=" _Book1" xfId="2581"/>
    <cellStyle name=" _Book1_삼일공영-영월복합화력 토목내역R2 간접비배분" xfId="2582"/>
    <cellStyle name=" _Book1_신환이엔씨-영월복합화력견적(오수처리장)" xfId="2583"/>
    <cellStyle name=" _Book1_신환이엔씨-영월복합화력견적(오수처리장)R1홍과장통화 수량,단위수정" xfId="2584"/>
    <cellStyle name=" _Book1_영진건설-영월복합화력 토목내역" xfId="2585"/>
    <cellStyle name=" _간지" xfId="907"/>
    <cellStyle name=" _간지_1" xfId="908"/>
    <cellStyle name=" _간지_1_공사비집계표(품의용)" xfId="909"/>
    <cellStyle name=" _간지_1_공사비집계표(품의용)_기성검사보고서(금화9회)(1)" xfId="910"/>
    <cellStyle name=" _간지_1_공사비집계표(품의용)_기성검사보고서(금화9회)(1)_제11회 탈황기성분(0604)" xfId="911"/>
    <cellStyle name=" _간지_1_공사비집계표(품의용)_보령78 건설공사" xfId="912"/>
    <cellStyle name=" _간지_1_공사비집계표(품의용)_보령78 건설공사_기성검사보고서(금화9회)(1)" xfId="913"/>
    <cellStyle name=" _간지_1_공사비집계표(품의용)_보령78 건설공사_기성검사보고서(금화9회)(1)_제11회 탈황기성분(0604)" xfId="914"/>
    <cellStyle name=" _간지_1_공사비집계표(품의용)_보령78 건설공사_제11회 탈황기성분(0604)" xfId="915"/>
    <cellStyle name=" _간지_1_공사비집계표(품의용)_제11회 탈황기성분(0604)" xfId="916"/>
    <cellStyle name=" _간지_1_공사비집계표(품의용)_탈황-기성고 산출보고 MP-161-165('05.03.07)" xfId="917"/>
    <cellStyle name=" _간지_1_기성검사보고서(금화9회)(1)" xfId="918"/>
    <cellStyle name=" _간지_1_기성검사보고서(금화9회)(1)_제11회 탈황기성분(0604)" xfId="919"/>
    <cellStyle name=" _간지_1_보령78 건설공사" xfId="920"/>
    <cellStyle name=" _간지_1_보령78 건설공사_기성검사보고서(금화9회)(1)" xfId="921"/>
    <cellStyle name=" _간지_1_보령78 건설공사_기성검사보고서(금화9회)(1)_제11회 탈황기성분(0604)" xfId="922"/>
    <cellStyle name=" _간지_1_보령78 건설공사_제11회 탈황기성분(0604)" xfId="923"/>
    <cellStyle name=" _간지_1_제11회 탈황기성분(0604)" xfId="924"/>
    <cellStyle name=" _간지_1_탈황-기성고 산출보고 MP-161-165('05.03.07)" xfId="925"/>
    <cellStyle name=" _간지_20030310114821780-E1C865BF" xfId="926"/>
    <cellStyle name=" _간지_20030310114821780-E1C865BF_공사비집계표(품의용)" xfId="927"/>
    <cellStyle name=" _간지_20030310114821780-E1C865BF_공사비집계표(품의용)_기성검사보고서(금화9회)(1)" xfId="928"/>
    <cellStyle name=" _간지_20030310114821780-E1C865BF_공사비집계표(품의용)_기성검사보고서(금화9회)(1)_제11회 탈황기성분(0604)" xfId="929"/>
    <cellStyle name=" _간지_20030310114821780-E1C865BF_공사비집계표(품의용)_보령78 건설공사" xfId="930"/>
    <cellStyle name=" _간지_20030310114821780-E1C865BF_공사비집계표(품의용)_보령78 건설공사_기성검사보고서(금화9회)(1)" xfId="931"/>
    <cellStyle name=" _간지_20030310114821780-E1C865BF_공사비집계표(품의용)_보령78 건설공사_기성검사보고서(금화9회)(1)_제11회 탈황기성분(0604)" xfId="932"/>
    <cellStyle name=" _간지_20030310114821780-E1C865BF_공사비집계표(품의용)_보령78 건설공사_제11회 탈황기성분(0604)" xfId="933"/>
    <cellStyle name=" _간지_20030310114821780-E1C865BF_공사비집계표(품의용)_제11회 탈황기성분(0604)" xfId="934"/>
    <cellStyle name=" _간지_20030310114821780-E1C865BF_공사비집계표(품의용)_탈황-기성고 산출보고 MP-161-165('05.03.07)" xfId="935"/>
    <cellStyle name=" _간지_20030310114821780-E1C865BF_기성검사보고서(금화9회)(1)" xfId="936"/>
    <cellStyle name=" _간지_20030310114821780-E1C865BF_기성검사보고서(금화9회)(1)_제11회 탈황기성분(0604)" xfId="937"/>
    <cellStyle name=" _간지_20030310114821780-E1C865BF_보령78 건설공사" xfId="938"/>
    <cellStyle name=" _간지_20030310114821780-E1C865BF_보령78 건설공사_기성검사보고서(금화9회)(1)" xfId="939"/>
    <cellStyle name=" _간지_20030310114821780-E1C865BF_보령78 건설공사_기성검사보고서(금화9회)(1)_제11회 탈황기성분(0604)" xfId="940"/>
    <cellStyle name=" _간지_20030310114821780-E1C865BF_보령78 건설공사_제11회 탈황기성분(0604)" xfId="941"/>
    <cellStyle name=" _간지_20030310114821780-E1C865BF_제11회 탈황기성분(0604)" xfId="942"/>
    <cellStyle name=" _간지_20030310114821780-E1C865BF_추가품셈1-박" xfId="943"/>
    <cellStyle name=" _간지_20030310114821780-E1C865BF_추가품셈1-박_탈황-기성고 산출보고 MP-161-165('05.03.07)" xfId="944"/>
    <cellStyle name=" _간지_20030310114821780-E1C865BF_탈황-기성고 산출보고 MP-161-165('05.03.07)" xfId="945"/>
    <cellStyle name=" _간지_20030310150903590-E1C865BF" xfId="946"/>
    <cellStyle name=" _간지_20030310150903590-E1C865BF_공사비집계표(품의용)" xfId="947"/>
    <cellStyle name=" _간지_20030310150903590-E1C865BF_공사비집계표(품의용)_기성검사보고서(금화9회)(1)" xfId="948"/>
    <cellStyle name=" _간지_20030310150903590-E1C865BF_공사비집계표(품의용)_기성검사보고서(금화9회)(1)_제11회 탈황기성분(0604)" xfId="949"/>
    <cellStyle name=" _간지_20030310150903590-E1C865BF_공사비집계표(품의용)_보령78 건설공사" xfId="950"/>
    <cellStyle name=" _간지_20030310150903590-E1C865BF_공사비집계표(품의용)_보령78 건설공사_기성검사보고서(금화9회)(1)" xfId="951"/>
    <cellStyle name=" _간지_20030310150903590-E1C865BF_공사비집계표(품의용)_보령78 건설공사_기성검사보고서(금화9회)(1)_제11회 탈황기성분(0604)" xfId="952"/>
    <cellStyle name=" _간지_20030310150903590-E1C865BF_공사비집계표(품의용)_보령78 건설공사_제11회 탈황기성분(0604)" xfId="953"/>
    <cellStyle name=" _간지_20030310150903590-E1C865BF_공사비집계표(품의용)_제11회 탈황기성분(0604)" xfId="954"/>
    <cellStyle name=" _간지_20030310150903590-E1C865BF_공사비집계표(품의용)_탈황-기성고 산출보고 MP-161-165('05.03.07)" xfId="955"/>
    <cellStyle name=" _간지_20030310150903590-E1C865BF_기성검사보고서(금화9회)(1)" xfId="956"/>
    <cellStyle name=" _간지_20030310150903590-E1C865BF_기성검사보고서(금화9회)(1)_제11회 탈황기성분(0604)" xfId="957"/>
    <cellStyle name=" _간지_20030310150903590-E1C865BF_보령78 건설공사" xfId="958"/>
    <cellStyle name=" _간지_20030310150903590-E1C865BF_보령78 건설공사_기성검사보고서(금화9회)(1)" xfId="959"/>
    <cellStyle name=" _간지_20030310150903590-E1C865BF_보령78 건설공사_기성검사보고서(금화9회)(1)_제11회 탈황기성분(0604)" xfId="960"/>
    <cellStyle name=" _간지_20030310150903590-E1C865BF_보령78 건설공사_제11회 탈황기성분(0604)" xfId="961"/>
    <cellStyle name=" _간지_20030310150903590-E1C865BF_제11회 탈황기성분(0604)" xfId="962"/>
    <cellStyle name=" _간지_20030310150903590-E1C865BF_추가품셈1-박" xfId="963"/>
    <cellStyle name=" _간지_20030310150903590-E1C865BF_추가품셈1-박_탈황-기성고 산출보고 MP-161-165('05.03.07)" xfId="964"/>
    <cellStyle name=" _간지_20030310150903590-E1C865BF_탈황-기성고 산출보고 MP-161-165('05.03.07)" xfId="965"/>
    <cellStyle name=" _간지_공사비집계표(품의용)" xfId="966"/>
    <cellStyle name=" _간지_공사비집계표(품의용)_기성검사보고서(금화9회)(1)" xfId="967"/>
    <cellStyle name=" _간지_공사비집계표(품의용)_기성검사보고서(금화9회)(1)_제11회 탈황기성분(0604)" xfId="968"/>
    <cellStyle name=" _간지_공사비집계표(품의용)_보령78 건설공사" xfId="969"/>
    <cellStyle name=" _간지_공사비집계표(품의용)_보령78 건설공사_기성검사보고서(금화9회)(1)" xfId="970"/>
    <cellStyle name=" _간지_공사비집계표(품의용)_보령78 건설공사_기성검사보고서(금화9회)(1)_제11회 탈황기성분(0604)" xfId="971"/>
    <cellStyle name=" _간지_공사비집계표(품의용)_보령78 건설공사_제11회 탈황기성분(0604)" xfId="972"/>
    <cellStyle name=" _간지_공사비집계표(품의용)_제11회 탈황기성분(0604)" xfId="973"/>
    <cellStyle name=" _간지_공사비집계표(품의용)_탈황-기성고 산출보고 MP-161-165('05.03.07)" xfId="974"/>
    <cellStyle name=" _간지_기성검사보고서(금화9회)(1)" xfId="975"/>
    <cellStyle name=" _간지_기성검사보고서(금화9회)(1)_제11회 탈황기성분(0604)" xfId="976"/>
    <cellStyle name=" _간지_보령78 건설공사" xfId="977"/>
    <cellStyle name=" _간지_보령78 건설공사_기성검사보고서(금화9회)(1)" xfId="978"/>
    <cellStyle name=" _간지_보령78 건설공사_기성검사보고서(금화9회)(1)_제11회 탈황기성분(0604)" xfId="979"/>
    <cellStyle name=" _간지_보령78 건설공사_제11회 탈황기성분(0604)" xfId="980"/>
    <cellStyle name=" _간지_영흥(별표)" xfId="981"/>
    <cellStyle name=" _간지_영흥(별표)_기성검사보고서(금화9회)(1)" xfId="982"/>
    <cellStyle name=" _간지_영흥(별표)_기성검사보고서(금화9회)(1)_제11회 탈황기성분(0604)" xfId="983"/>
    <cellStyle name=" _간지_영흥(별표)_제11회 탈황기성분(0604)" xfId="984"/>
    <cellStyle name=" _간지_옥외탱크및기기기초(단가)" xfId="985"/>
    <cellStyle name=" _간지_옥외탱크및기기기초(단가)_공사비집계표(품의용)" xfId="986"/>
    <cellStyle name=" _간지_옥외탱크및기기기초(단가)_공사비집계표(품의용)_기성검사보고서(금화9회)(1)" xfId="987"/>
    <cellStyle name=" _간지_옥외탱크및기기기초(단가)_공사비집계표(품의용)_기성검사보고서(금화9회)(1)_제11회 탈황기성분(0604)" xfId="988"/>
    <cellStyle name=" _간지_옥외탱크및기기기초(단가)_공사비집계표(품의용)_보령78 건설공사" xfId="989"/>
    <cellStyle name=" _간지_옥외탱크및기기기초(단가)_공사비집계표(품의용)_보령78 건설공사_기성검사보고서(금화9회)(1)" xfId="990"/>
    <cellStyle name=" _간지_옥외탱크및기기기초(단가)_공사비집계표(품의용)_보령78 건설공사_기성검사보고서(금화9회)(1)_제11회 탈황기성분(0604)" xfId="991"/>
    <cellStyle name=" _간지_옥외탱크및기기기초(단가)_공사비집계표(품의용)_보령78 건설공사_제11회 탈황기성분(0604)" xfId="992"/>
    <cellStyle name=" _간지_옥외탱크및기기기초(단가)_공사비집계표(품의용)_제11회 탈황기성분(0604)" xfId="993"/>
    <cellStyle name=" _간지_옥외탱크및기기기초(단가)_공사비집계표(품의용)_탈황-기성고 산출보고 MP-161-165('05.03.07)" xfId="994"/>
    <cellStyle name=" _간지_옥외탱크및기기기초(단가)_기성검사보고서(금화9회)(1)" xfId="995"/>
    <cellStyle name=" _간지_옥외탱크및기기기초(단가)_기성검사보고서(금화9회)(1)_제11회 탈황기성분(0604)" xfId="996"/>
    <cellStyle name=" _간지_옥외탱크및기기기초(단가)_보령78 건설공사" xfId="997"/>
    <cellStyle name=" _간지_옥외탱크및기기기초(단가)_보령78 건설공사_기성검사보고서(금화9회)(1)" xfId="998"/>
    <cellStyle name=" _간지_옥외탱크및기기기초(단가)_보령78 건설공사_기성검사보고서(금화9회)(1)_제11회 탈황기성분(0604)" xfId="999"/>
    <cellStyle name=" _간지_옥외탱크및기기기초(단가)_보령78 건설공사_제11회 탈황기성분(0604)" xfId="1000"/>
    <cellStyle name=" _간지_옥외탱크및기기기초(단가)_제11회 탈황기성분(0604)" xfId="1001"/>
    <cellStyle name=" _간지_옥외탱크및기기기초(단가)_추가품셈1-박" xfId="1002"/>
    <cellStyle name=" _간지_옥외탱크및기기기초(단가)_추가품셈1-박_탈황-기성고 산출보고 MP-161-165('05.03.07)" xfId="1003"/>
    <cellStyle name=" _간지_옥외탱크및기기기초(단가)_탈황-기성고 산출보고 MP-161-165('05.03.07)" xfId="1004"/>
    <cellStyle name=" _간지_전기설비기초-FF" xfId="1005"/>
    <cellStyle name=" _간지_전기설비기초-FF_기성검사보고서(금화9회)(1)" xfId="1006"/>
    <cellStyle name=" _간지_전기설비기초-FF_기성검사보고서(금화9회)(1)_제11회 탈황기성분(0604)" xfId="1007"/>
    <cellStyle name=" _간지_전기설비기초-FF_제11회 탈황기성분(0604)" xfId="1008"/>
    <cellStyle name=" _간지_제11회 탈황기성분(0604)" xfId="1009"/>
    <cellStyle name=" _간지_추가품셈1" xfId="1010"/>
    <cellStyle name=" _간지_추가품셈1_1" xfId="1011"/>
    <cellStyle name=" _간지_추가품셈1_1_기성검사보고서(금화9회)(1)" xfId="1012"/>
    <cellStyle name=" _간지_추가품셈1_1_기성검사보고서(금화9회)(1)_제11회 탈황기성분(0604)" xfId="1013"/>
    <cellStyle name=" _간지_추가품셈1_1_제11회 탈황기성분(0604)" xfId="1014"/>
    <cellStyle name=" _간지_추가품셈1_325전기설비기초" xfId="1015"/>
    <cellStyle name=" _간지_추가품셈1_325전기설비기초_공사비집계표(품의용)" xfId="1016"/>
    <cellStyle name=" _간지_추가품셈1_325전기설비기초_공사비집계표(품의용)_기성검사보고서(금화9회)(1)" xfId="1017"/>
    <cellStyle name=" _간지_추가품셈1_325전기설비기초_공사비집계표(품의용)_기성검사보고서(금화9회)(1)_제11회 탈황기성분(0604)" xfId="1018"/>
    <cellStyle name=" _간지_추가품셈1_325전기설비기초_공사비집계표(품의용)_보령78 건설공사" xfId="1019"/>
    <cellStyle name=" _간지_추가품셈1_325전기설비기초_공사비집계표(품의용)_보령78 건설공사_기성검사보고서(금화9회)(1)" xfId="1020"/>
    <cellStyle name=" _간지_추가품셈1_325전기설비기초_공사비집계표(품의용)_보령78 건설공사_기성검사보고서(금화9회)(1)_제11회 탈황기성분(0604)" xfId="1021"/>
    <cellStyle name=" _간지_추가품셈1_325전기설비기초_공사비집계표(품의용)_보령78 건설공사_제11회 탈황기성분(0604)" xfId="1022"/>
    <cellStyle name=" _간지_추가품셈1_325전기설비기초_공사비집계표(품의용)_제11회 탈황기성분(0604)" xfId="1023"/>
    <cellStyle name=" _간지_추가품셈1_325전기설비기초_공사비집계표(품의용)_탈황-기성고 산출보고 MP-161-165('05.03.07)" xfId="1024"/>
    <cellStyle name=" _간지_추가품셈1_325전기설비기초_기성검사보고서(금화9회)(1)" xfId="1025"/>
    <cellStyle name=" _간지_추가품셈1_325전기설비기초_기성검사보고서(금화9회)(1)_제11회 탈황기성분(0604)" xfId="1026"/>
    <cellStyle name=" _간지_추가품셈1_325전기설비기초_보령78 건설공사" xfId="1027"/>
    <cellStyle name=" _간지_추가품셈1_325전기설비기초_보령78 건설공사_기성검사보고서(금화9회)(1)" xfId="1028"/>
    <cellStyle name=" _간지_추가품셈1_325전기설비기초_보령78 건설공사_기성검사보고서(금화9회)(1)_제11회 탈황기성분(0604)" xfId="1029"/>
    <cellStyle name=" _간지_추가품셈1_325전기설비기초_보령78 건설공사_제11회 탈황기성분(0604)" xfId="1030"/>
    <cellStyle name=" _간지_추가품셈1_325전기설비기초_제11회 탈황기성분(0604)" xfId="1031"/>
    <cellStyle name=" _간지_추가품셈1_325전기설비기초_탈황-기성고 산출보고 MP-161-165('05.03.07)" xfId="1032"/>
    <cellStyle name=" _간지_추가품셈1_329전기설비기초-비교" xfId="1033"/>
    <cellStyle name=" _간지_추가품셈1_329전기설비기초-비교_개산분 계약금액(기타경비-0402.26)" xfId="1034"/>
    <cellStyle name=" _간지_추가품셈1_329전기설비기초-비교_개산분 계약금액(기타경비-0402.26)_탈황-기성고 산출보고 MP-161-165('05.03.07)" xfId="1035"/>
    <cellStyle name=" _간지_추가품셈1_329전기설비기초-비교_탈황-기성고 산출보고 MP-161-165('05.03.07)" xfId="1036"/>
    <cellStyle name=" _간지_추가품셈1_CC-05_옥외탱크기초설계서(최종)" xfId="1084"/>
    <cellStyle name=" _간지_추가품셈1_CC-05_옥외탱크기초설계서(최종)_기성검사보고서(금화9회)(1)" xfId="1085"/>
    <cellStyle name=" _간지_추가품셈1_CC-05_옥외탱크기초설계서(최종)_기성검사보고서(금화9회)(1)_제11회 탈황기성분(0604)" xfId="1086"/>
    <cellStyle name=" _간지_추가품셈1_CC-05_옥외탱크기초설계서(최종)_제11회 탈황기성분(0604)" xfId="1087"/>
    <cellStyle name=" _간지_추가품셈1_공사비집계표(품의용)" xfId="1037"/>
    <cellStyle name=" _간지_추가품셈1_공사비집계표(품의용)_기성검사보고서(금화9회)(1)" xfId="1038"/>
    <cellStyle name=" _간지_추가품셈1_공사비집계표(품의용)_기성검사보고서(금화9회)(1)_제11회 탈황기성분(0604)" xfId="1039"/>
    <cellStyle name=" _간지_추가품셈1_공사비집계표(품의용)_보령78 건설공사" xfId="1040"/>
    <cellStyle name=" _간지_추가품셈1_공사비집계표(품의용)_보령78 건설공사_기성검사보고서(금화9회)(1)" xfId="1041"/>
    <cellStyle name=" _간지_추가품셈1_공사비집계표(품의용)_보령78 건설공사_기성검사보고서(금화9회)(1)_제11회 탈황기성분(0604)" xfId="1042"/>
    <cellStyle name=" _간지_추가품셈1_공사비집계표(품의용)_보령78 건설공사_제11회 탈황기성분(0604)" xfId="1043"/>
    <cellStyle name=" _간지_추가품셈1_공사비집계표(품의용)_제11회 탈황기성분(0604)" xfId="1044"/>
    <cellStyle name=" _간지_추가품셈1_공사비집계표(품의용)_탈황-기성고 산출보고 MP-161-165('05.03.07)" xfId="1045"/>
    <cellStyle name=" _간지_추가품셈1_기성검사보고서(금화9회)(1)" xfId="1046"/>
    <cellStyle name=" _간지_추가품셈1_기성검사보고서(금화9회)(1)_제11회 탈황기성분(0604)" xfId="1047"/>
    <cellStyle name=" _간지_추가품셈1_보령78 건설공사" xfId="1048"/>
    <cellStyle name=" _간지_추가품셈1_보령78 건설공사_기성검사보고서(금화9회)(1)" xfId="1049"/>
    <cellStyle name=" _간지_추가품셈1_보령78 건설공사_기성검사보고서(금화9회)(1)_제11회 탈황기성분(0604)" xfId="1050"/>
    <cellStyle name=" _간지_추가품셈1_보령78 건설공사_제11회 탈황기성분(0604)" xfId="1051"/>
    <cellStyle name=" _간지_추가품셈1_사급및확정분공통품" xfId="1052"/>
    <cellStyle name=" _간지_추가품셈1_사급및확정분공통품_기성검사보고서(금화9회)(1)" xfId="1053"/>
    <cellStyle name=" _간지_추가품셈1_사급및확정분공통품_기성검사보고서(금화9회)(1)_제11회 탈황기성분(0604)" xfId="1054"/>
    <cellStyle name=" _간지_추가품셈1_사급및확정분공통품_제11회 탈황기성분(0604)" xfId="1055"/>
    <cellStyle name=" _간지_추가품셈1_영흥34품셈" xfId="1056"/>
    <cellStyle name=" _간지_추가품셈1_영흥34품셈_기성검사보고서(금화9회)(1)" xfId="1057"/>
    <cellStyle name=" _간지_추가품셈1_영흥34품셈_기성검사보고서(금화9회)(1)_제11회 탈황기성분(0604)" xfId="1058"/>
    <cellStyle name=" _간지_추가품셈1_영흥34품셈_제11회 탈황기성분(0604)" xfId="1059"/>
    <cellStyle name=" _간지_추가품셈1_옥외탱크기초(단가)" xfId="1060"/>
    <cellStyle name=" _간지_추가품셈1_옥외탱크기초(단가)_공사비집계표(품의용)" xfId="1061"/>
    <cellStyle name=" _간지_추가품셈1_옥외탱크기초(단가)_공사비집계표(품의용)_기성검사보고서(금화9회)(1)" xfId="1062"/>
    <cellStyle name=" _간지_추가품셈1_옥외탱크기초(단가)_공사비집계표(품의용)_기성검사보고서(금화9회)(1)_제11회 탈황기성분(0604)" xfId="1063"/>
    <cellStyle name=" _간지_추가품셈1_옥외탱크기초(단가)_공사비집계표(품의용)_보령78 건설공사" xfId="1064"/>
    <cellStyle name=" _간지_추가품셈1_옥외탱크기초(단가)_공사비집계표(품의용)_보령78 건설공사_기성검사보고서(금화9회)(1)" xfId="1065"/>
    <cellStyle name=" _간지_추가품셈1_옥외탱크기초(단가)_공사비집계표(품의용)_보령78 건설공사_기성검사보고서(금화9회)(1)_제11회 탈황기성분(0604)" xfId="1066"/>
    <cellStyle name=" _간지_추가품셈1_옥외탱크기초(단가)_공사비집계표(품의용)_보령78 건설공사_제11회 탈황기성분(0604)" xfId="1067"/>
    <cellStyle name=" _간지_추가품셈1_옥외탱크기초(단가)_공사비집계표(품의용)_제11회 탈황기성분(0604)" xfId="1068"/>
    <cellStyle name=" _간지_추가품셈1_옥외탱크기초(단가)_공사비집계표(품의용)_탈황-기성고 산출보고 MP-161-165('05.03.07)" xfId="1069"/>
    <cellStyle name=" _간지_추가품셈1_옥외탱크기초(단가)_기성검사보고서(금화9회)(1)" xfId="1070"/>
    <cellStyle name=" _간지_추가품셈1_옥외탱크기초(단가)_기성검사보고서(금화9회)(1)_제11회 탈황기성분(0604)" xfId="1071"/>
    <cellStyle name=" _간지_추가품셈1_옥외탱크기초(단가)_보령78 건설공사" xfId="1072"/>
    <cellStyle name=" _간지_추가품셈1_옥외탱크기초(단가)_보령78 건설공사_기성검사보고서(금화9회)(1)" xfId="1073"/>
    <cellStyle name=" _간지_추가품셈1_옥외탱크기초(단가)_보령78 건설공사_기성검사보고서(금화9회)(1)_제11회 탈황기성분(0604)" xfId="1074"/>
    <cellStyle name=" _간지_추가품셈1_옥외탱크기초(단가)_보령78 건설공사_제11회 탈황기성분(0604)" xfId="1075"/>
    <cellStyle name=" _간지_추가품셈1_옥외탱크기초(단가)_제11회 탈황기성분(0604)" xfId="1076"/>
    <cellStyle name=" _간지_추가품셈1_옥외탱크기초(단가)_탈황-기성고 산출보고 MP-161-165('05.03.07)" xfId="1077"/>
    <cellStyle name=" _간지_추가품셈1_옥외탱크기초-비교" xfId="1078"/>
    <cellStyle name=" _간지_추가품셈1_옥외탱크기초-비교_개산분 계약금액(기타경비-0402.26)" xfId="1079"/>
    <cellStyle name=" _간지_추가품셈1_옥외탱크기초-비교_개산분 계약금액(기타경비-0402.26)_탈황-기성고 산출보고 MP-161-165('05.03.07)" xfId="1080"/>
    <cellStyle name=" _간지_추가품셈1_옥외탱크기초-비교_탈황-기성고 산출보고 MP-161-165('05.03.07)" xfId="1081"/>
    <cellStyle name=" _간지_추가품셈1_제11회 탈황기성분(0604)" xfId="1082"/>
    <cellStyle name=" _간지_추가품셈1_탈황-기성고 산출보고 MP-161-165('05.03.07)" xfId="1083"/>
    <cellStyle name=" _간지_추가품셈1-박" xfId="1088"/>
    <cellStyle name=" _간지_추가품셈1-박_개산분 계약금액(기타경비-0402.26)" xfId="1089"/>
    <cellStyle name=" _간지_추가품셈1-박_개산분 계약금액(기타경비-0402.26)_탈황-기성고 산출보고 MP-161-165('05.03.07)" xfId="1090"/>
    <cellStyle name=" _간지_추가품셈1-박_탈황-기성고 산출보고 MP-161-165('05.03.07)" xfId="1091"/>
    <cellStyle name=" _간지_콘크리트품및 품질관리비" xfId="1092"/>
    <cellStyle name=" _간지_콘크리트품및 품질관리비_329전기설비기초-비교" xfId="1093"/>
    <cellStyle name=" _간지_콘크리트품및 품질관리비_329전기설비기초-비교_개산분 계약금액(기타경비-0402.26)" xfId="1094"/>
    <cellStyle name=" _간지_콘크리트품및 품질관리비_329전기설비기초-비교_개산분 계약금액(기타경비-0402.26)_탈황-기성고 산출보고 MP-161-165('05.03.07)" xfId="1095"/>
    <cellStyle name=" _간지_콘크리트품및 품질관리비_329전기설비기초-비교_탈황-기성고 산출보고 MP-161-165('05.03.07)" xfId="1096"/>
    <cellStyle name=" _간지_콘크리트품및 품질관리비_공사비집계표(품의용)" xfId="1097"/>
    <cellStyle name=" _간지_콘크리트품및 품질관리비_공사비집계표(품의용)_기성검사보고서(금화9회)(1)" xfId="1098"/>
    <cellStyle name=" _간지_콘크리트품및 품질관리비_공사비집계표(품의용)_기성검사보고서(금화9회)(1)_제11회 탈황기성분(0604)" xfId="1099"/>
    <cellStyle name=" _간지_콘크리트품및 품질관리비_공사비집계표(품의용)_보령78 건설공사" xfId="1100"/>
    <cellStyle name=" _간지_콘크리트품및 품질관리비_공사비집계표(품의용)_보령78 건설공사_기성검사보고서(금화9회)(1)" xfId="1101"/>
    <cellStyle name=" _간지_콘크리트품및 품질관리비_공사비집계표(품의용)_보령78 건설공사_기성검사보고서(금화9회)(1)_제11회 탈황기성분(0604)" xfId="1102"/>
    <cellStyle name=" _간지_콘크리트품및 품질관리비_공사비집계표(품의용)_보령78 건설공사_제11회 탈황기성분(0604)" xfId="1103"/>
    <cellStyle name=" _간지_콘크리트품및 품질관리비_공사비집계표(품의용)_제11회 탈황기성분(0604)" xfId="1104"/>
    <cellStyle name=" _간지_콘크리트품및 품질관리비_공사비집계표(품의용)_탈황-기성고 산출보고 MP-161-165('05.03.07)" xfId="1105"/>
    <cellStyle name=" _간지_콘크리트품및 품질관리비_기성검사보고서(금화9회)(1)" xfId="1106"/>
    <cellStyle name=" _간지_콘크리트품및 품질관리비_기성검사보고서(금화9회)(1)_제11회 탈황기성분(0604)" xfId="1107"/>
    <cellStyle name=" _간지_콘크리트품및 품질관리비_냉각수배수로-비교" xfId="1108"/>
    <cellStyle name=" _간지_콘크리트품및 품질관리비_냉각수배수로-비교_개산분 계약금액(기타경비-0402.26)" xfId="1109"/>
    <cellStyle name=" _간지_콘크리트품및 품질관리비_냉각수배수로-비교_개산분 계약금액(기타경비-0402.26)_탈황-기성고 산출보고 MP-161-165('05.03.07)" xfId="1110"/>
    <cellStyle name=" _간지_콘크리트품및 품질관리비_냉각수배수로-비교_탈황-기성고 산출보고 MP-161-165('05.03.07)" xfId="1111"/>
    <cellStyle name=" _간지_콘크리트품및 품질관리비_냉각수취수펌프구조물-비교" xfId="1112"/>
    <cellStyle name=" _간지_콘크리트품및 품질관리비_냉각수취수펌프구조물-비교_개산분 계약금액(기타경비-0402.26)" xfId="1113"/>
    <cellStyle name=" _간지_콘크리트품및 품질관리비_냉각수취수펌프구조물-비교_개산분 계약금액(기타경비-0402.26)_탈황-기성고 산출보고 MP-161-165('05.03.07)" xfId="1114"/>
    <cellStyle name=" _간지_콘크리트품및 품질관리비_냉각수취수펌프구조물-비교_탈황-기성고 산출보고 MP-161-165('05.03.07)" xfId="1115"/>
    <cellStyle name=" _간지_콘크리트품및 품질관리비_보령78 건설공사" xfId="1116"/>
    <cellStyle name=" _간지_콘크리트품및 품질관리비_보령78 건설공사_기성검사보고서(금화9회)(1)" xfId="1117"/>
    <cellStyle name=" _간지_콘크리트품및 품질관리비_보령78 건설공사_기성검사보고서(금화9회)(1)_제11회 탈황기성분(0604)" xfId="1118"/>
    <cellStyle name=" _간지_콘크리트품및 품질관리비_보령78 건설공사_제11회 탈황기성분(0604)" xfId="1119"/>
    <cellStyle name=" _간지_콘크리트품및 품질관리비_제11회 탈황기성분(0604)" xfId="1120"/>
    <cellStyle name=" _간지_콘크리트품및 품질관리비_조경(final)-비교" xfId="1121"/>
    <cellStyle name=" _간지_콘크리트품및 품질관리비_조경(final)-비교_개산분 계약금액(기타경비-0402.26)" xfId="1122"/>
    <cellStyle name=" _간지_콘크리트품및 품질관리비_조경(final)-비교_개산분 계약금액(기타경비-0402.26)_탈황-기성고 산출보고 MP-161-165('05.03.07)" xfId="1123"/>
    <cellStyle name=" _간지_콘크리트품및 품질관리비_조경(final)-비교_탈황-기성고 산출보고 MP-161-165('05.03.07)" xfId="1124"/>
    <cellStyle name=" _간지_콘크리트품및 품질관리비_탈황-기성고 산출보고 MP-161-165('05.03.07)" xfId="1125"/>
    <cellStyle name=" _간지_탈황-기성고 산출보고 MP-161-165('05.03.07)" xfId="1126"/>
    <cellStyle name=" _간지_품셈" xfId="1127"/>
    <cellStyle name=" _간지_품셈(031120)" xfId="1128"/>
    <cellStyle name=" _간지_품셈(031120)_기성검사보고서(금화9회)(1)" xfId="1129"/>
    <cellStyle name=" _간지_품셈(031120)_기성검사보고서(금화9회)(1)_제11회 탈황기성분(0604)" xfId="1130"/>
    <cellStyle name=" _간지_품셈(031120)_제11회 탈황기성분(0604)" xfId="1131"/>
    <cellStyle name=" _간지_품셈_329전기설비기초-비교" xfId="1132"/>
    <cellStyle name=" _간지_품셈_329전기설비기초-비교_개산분 계약금액(기타경비-0402.26)" xfId="1133"/>
    <cellStyle name=" _간지_품셈_329전기설비기초-비교_개산분 계약금액(기타경비-0402.26)_탈황-기성고 산출보고 MP-161-165('05.03.07)" xfId="1134"/>
    <cellStyle name=" _간지_품셈_329전기설비기초-비교_탈황-기성고 산출보고 MP-161-165('05.03.07)" xfId="1135"/>
    <cellStyle name=" _간지_품셈_공사비집계표(품의용)" xfId="1136"/>
    <cellStyle name=" _간지_품셈_공사비집계표(품의용)_기성검사보고서(금화9회)(1)" xfId="1137"/>
    <cellStyle name=" _간지_품셈_공사비집계표(품의용)_기성검사보고서(금화9회)(1)_제11회 탈황기성분(0604)" xfId="1138"/>
    <cellStyle name=" _간지_품셈_공사비집계표(품의용)_보령78 건설공사" xfId="1139"/>
    <cellStyle name=" _간지_품셈_공사비집계표(품의용)_보령78 건설공사_기성검사보고서(금화9회)(1)" xfId="1140"/>
    <cellStyle name=" _간지_품셈_공사비집계표(품의용)_보령78 건설공사_기성검사보고서(금화9회)(1)_제11회 탈황기성분(0604)" xfId="1141"/>
    <cellStyle name=" _간지_품셈_공사비집계표(품의용)_보령78 건설공사_제11회 탈황기성분(0604)" xfId="1142"/>
    <cellStyle name=" _간지_품셈_공사비집계표(품의용)_제11회 탈황기성분(0604)" xfId="1143"/>
    <cellStyle name=" _간지_품셈_공사비집계표(품의용)_탈황-기성고 산출보고 MP-161-165('05.03.07)" xfId="1144"/>
    <cellStyle name=" _간지_품셈_기성검사보고서(금화9회)(1)" xfId="1145"/>
    <cellStyle name=" _간지_품셈_기성검사보고서(금화9회)(1)_제11회 탈황기성분(0604)" xfId="1146"/>
    <cellStyle name=" _간지_품셈_냉각수배수로-비교" xfId="1147"/>
    <cellStyle name=" _간지_품셈_냉각수배수로-비교_개산분 계약금액(기타경비-0402.26)" xfId="1148"/>
    <cellStyle name=" _간지_품셈_냉각수배수로-비교_개산분 계약금액(기타경비-0402.26)_탈황-기성고 산출보고 MP-161-165('05.03.07)" xfId="1149"/>
    <cellStyle name=" _간지_품셈_냉각수배수로-비교_탈황-기성고 산출보고 MP-161-165('05.03.07)" xfId="1150"/>
    <cellStyle name=" _간지_품셈_냉각수취수펌프구조물-비교" xfId="1151"/>
    <cellStyle name=" _간지_품셈_냉각수취수펌프구조물-비교_개산분 계약금액(기타경비-0402.26)" xfId="1152"/>
    <cellStyle name=" _간지_품셈_냉각수취수펌프구조물-비교_개산분 계약금액(기타경비-0402.26)_탈황-기성고 산출보고 MP-161-165('05.03.07)" xfId="1153"/>
    <cellStyle name=" _간지_품셈_냉각수취수펌프구조물-비교_탈황-기성고 산출보고 MP-161-165('05.03.07)" xfId="1154"/>
    <cellStyle name=" _간지_품셈_보령78 건설공사" xfId="1155"/>
    <cellStyle name=" _간지_품셈_보령78 건설공사_기성검사보고서(금화9회)(1)" xfId="1156"/>
    <cellStyle name=" _간지_품셈_보령78 건설공사_기성검사보고서(금화9회)(1)_제11회 탈황기성분(0604)" xfId="1157"/>
    <cellStyle name=" _간지_품셈_보령78 건설공사_제11회 탈황기성분(0604)" xfId="1158"/>
    <cellStyle name=" _간지_품셈_제11회 탈황기성분(0604)" xfId="1159"/>
    <cellStyle name=" _간지_품셈_조경(final)-비교" xfId="1160"/>
    <cellStyle name=" _간지_품셈_조경(final)-비교_개산분 계약금액(기타경비-0402.26)" xfId="1161"/>
    <cellStyle name=" _간지_품셈_조경(final)-비교_개산분 계약금액(기타경비-0402.26)_탈황-기성고 산출보고 MP-161-165('05.03.07)" xfId="1162"/>
    <cellStyle name=" _간지_품셈_조경(final)-비교_탈황-기성고 산출보고 MP-161-165('05.03.07)" xfId="1163"/>
    <cellStyle name=" _간지_품셈_탈황-기성고 산출보고 MP-161-165('05.03.07)" xfId="1164"/>
    <cellStyle name=" _개산분 계약금액(기타경비-0402.26)" xfId="1165"/>
    <cellStyle name=" _건축확정철콘내역" xfId="1166"/>
    <cellStyle name=" _건축확정철콘내역_기성검사보고서(금화9회)(1)" xfId="1167"/>
    <cellStyle name=" _건축확정철콘내역_기성검사보고서(금화9회)(1)_제11회 탈황기성분(0604)" xfId="1168"/>
    <cellStyle name=" _건축확정철콘내역_제11회 탈황기성분(0604)" xfId="1169"/>
    <cellStyle name=" _구내도로 및 배수(단가)" xfId="1170"/>
    <cellStyle name=" _구내도로 및 배수-비교" xfId="1171"/>
    <cellStyle name=" _기계 및 배관 기자재비(당진56기준)" xfId="1172"/>
    <cellStyle name=" _냉각수배수로-비교" xfId="1173"/>
    <cellStyle name=" _냉각수취수펌프구조물-비교" xfId="1174"/>
    <cellStyle name=" _대표공종내역" xfId="1175"/>
    <cellStyle name=" _대표공종내역_공사비집계표(품의용)" xfId="1176"/>
    <cellStyle name=" _대표공종내역_공사비집계표(품의용)_기성검사보고서(금화9회)(1)" xfId="1177"/>
    <cellStyle name=" _대표공종내역_공사비집계표(품의용)_기성검사보고서(금화9회)(1)_제11회 탈황기성분(0604)" xfId="1178"/>
    <cellStyle name=" _대표공종내역_공사비집계표(품의용)_보령78 건설공사" xfId="1179"/>
    <cellStyle name=" _대표공종내역_공사비집계표(품의용)_보령78 건설공사_기성검사보고서(금화9회)(1)" xfId="1180"/>
    <cellStyle name=" _대표공종내역_공사비집계표(품의용)_보령78 건설공사_기성검사보고서(금화9회)(1)_제11회 탈황기성분(0604)" xfId="1181"/>
    <cellStyle name=" _대표공종내역_공사비집계표(품의용)_보령78 건설공사_제11회 탈황기성분(0604)" xfId="1182"/>
    <cellStyle name=" _대표공종내역_공사비집계표(품의용)_제11회 탈황기성분(0604)" xfId="1183"/>
    <cellStyle name=" _대표공종내역_공사비집계표(품의용)_탈황-기성고 산출보고 MP-161-165('05.03.07)" xfId="1184"/>
    <cellStyle name=" _대표공종내역_기성검사보고서(금화9회)(1)" xfId="1185"/>
    <cellStyle name=" _대표공종내역_기성검사보고서(금화9회)(1)_제11회 탈황기성분(0604)" xfId="1186"/>
    <cellStyle name=" _대표공종내역_보령78 건설공사" xfId="1187"/>
    <cellStyle name=" _대표공종내역_보령78 건설공사_기성검사보고서(금화9회)(1)" xfId="1188"/>
    <cellStyle name=" _대표공종내역_보령78 건설공사_기성검사보고서(금화9회)(1)_제11회 탈황기성분(0604)" xfId="1189"/>
    <cellStyle name=" _대표공종내역_보령78 건설공사_제11회 탈황기성분(0604)" xfId="1190"/>
    <cellStyle name=" _대표공종내역_제11회 탈황기성분(0604)" xfId="1191"/>
    <cellStyle name=" _대표공종내역_추가품셈1-박" xfId="1192"/>
    <cellStyle name=" _대표공종내역_추가품셈1-박_탈황-기성고 산출보고 MP-161-165('05.03.07)" xfId="1193"/>
    <cellStyle name=" _대표공종내역_탈황-기성고 산출보고 MP-161-165('05.03.07)" xfId="1194"/>
    <cellStyle name=" _본관기초굴착(단가)" xfId="1195"/>
    <cellStyle name=" _본관기초굴착(단가)-비교" xfId="1196"/>
    <cellStyle name=" _사급자재단가산출" xfId="1197"/>
    <cellStyle name=" _사급자재단가산출_325전기설비기초" xfId="1198"/>
    <cellStyle name=" _사급자재단가산출_325전기설비기초_공사비집계표(품의용)" xfId="1199"/>
    <cellStyle name=" _사급자재단가산출_325전기설비기초_공사비집계표(품의용)_기성검사보고서(금화9회)(1)" xfId="1200"/>
    <cellStyle name=" _사급자재단가산출_325전기설비기초_공사비집계표(품의용)_기성검사보고서(금화9회)(1)_제11회 탈황기성분(0604)" xfId="1201"/>
    <cellStyle name=" _사급자재단가산출_325전기설비기초_공사비집계표(품의용)_보령78 건설공사" xfId="1202"/>
    <cellStyle name=" _사급자재단가산출_325전기설비기초_공사비집계표(품의용)_보령78 건설공사_기성검사보고서(금화9회)(1)" xfId="1203"/>
    <cellStyle name=" _사급자재단가산출_325전기설비기초_공사비집계표(품의용)_보령78 건설공사_기성검사보고서(금화9회)(1)_제11회 탈황기성분(0604)" xfId="1204"/>
    <cellStyle name=" _사급자재단가산출_325전기설비기초_공사비집계표(품의용)_보령78 건설공사_제11회 탈황기성분(0604)" xfId="1205"/>
    <cellStyle name=" _사급자재단가산출_325전기설비기초_공사비집계표(품의용)_제11회 탈황기성분(0604)" xfId="1206"/>
    <cellStyle name=" _사급자재단가산출_325전기설비기초_공사비집계표(품의용)_탈황-기성고 산출보고 MP-161-165('05.03.07)" xfId="1207"/>
    <cellStyle name=" _사급자재단가산출_325전기설비기초_기성검사보고서(금화9회)(1)" xfId="1208"/>
    <cellStyle name=" _사급자재단가산출_325전기설비기초_기성검사보고서(금화9회)(1)_제11회 탈황기성분(0604)" xfId="1209"/>
    <cellStyle name=" _사급자재단가산출_325전기설비기초_보령78 건설공사" xfId="1210"/>
    <cellStyle name=" _사급자재단가산출_325전기설비기초_보령78 건설공사_기성검사보고서(금화9회)(1)" xfId="1211"/>
    <cellStyle name=" _사급자재단가산출_325전기설비기초_보령78 건설공사_기성검사보고서(금화9회)(1)_제11회 탈황기성분(0604)" xfId="1212"/>
    <cellStyle name=" _사급자재단가산출_325전기설비기초_보령78 건설공사_제11회 탈황기성분(0604)" xfId="1213"/>
    <cellStyle name=" _사급자재단가산출_325전기설비기초_제11회 탈황기성분(0604)" xfId="1214"/>
    <cellStyle name=" _사급자재단가산출_325전기설비기초_탈황-기성고 산출보고 MP-161-165('05.03.07)" xfId="1215"/>
    <cellStyle name=" _사급자재단가산출_329전기설비기초-비교" xfId="1216"/>
    <cellStyle name=" _사급자재단가산출_329전기설비기초-비교_개산분 계약금액(기타경비-0402.26)" xfId="1217"/>
    <cellStyle name=" _사급자재단가산출_329전기설비기초-비교_개산분 계약금액(기타경비-0402.26)_탈황-기성고 산출보고 MP-161-165('05.03.07)" xfId="1218"/>
    <cellStyle name=" _사급자재단가산출_329전기설비기초-비교_탈황-기성고 산출보고 MP-161-165('05.03.07)" xfId="1219"/>
    <cellStyle name=" _사급자재단가산출_CC-05_옥외탱크기초설계서(최종)" xfId="1483"/>
    <cellStyle name=" _사급자재단가산출_CC-05_옥외탱크기초설계서(최종)_기성검사보고서(금화9회)(1)" xfId="1484"/>
    <cellStyle name=" _사급자재단가산출_CC-05_옥외탱크기초설계서(최종)_기성검사보고서(금화9회)(1)_제11회 탈황기성분(0604)" xfId="1485"/>
    <cellStyle name=" _사급자재단가산출_CC-05_옥외탱크기초설계서(최종)_제11회 탈황기성분(0604)" xfId="1486"/>
    <cellStyle name=" _사급자재단가산출_공사비집계표(품의용)" xfId="1220"/>
    <cellStyle name=" _사급자재단가산출_공사비집계표(품의용)_기성검사보고서(금화9회)(1)" xfId="1221"/>
    <cellStyle name=" _사급자재단가산출_공사비집계표(품의용)_기성검사보고서(금화9회)(1)_제11회 탈황기성분(0604)" xfId="1222"/>
    <cellStyle name=" _사급자재단가산출_공사비집계표(품의용)_보령78 건설공사" xfId="1223"/>
    <cellStyle name=" _사급자재단가산출_공사비집계표(품의용)_보령78 건설공사_기성검사보고서(금화9회)(1)" xfId="1224"/>
    <cellStyle name=" _사급자재단가산출_공사비집계표(품의용)_보령78 건설공사_기성검사보고서(금화9회)(1)_제11회 탈황기성분(0604)" xfId="1225"/>
    <cellStyle name=" _사급자재단가산출_공사비집계표(품의용)_보령78 건설공사_제11회 탈황기성분(0604)" xfId="1226"/>
    <cellStyle name=" _사급자재단가산출_공사비집계표(품의용)_제11회 탈황기성분(0604)" xfId="1227"/>
    <cellStyle name=" _사급자재단가산출_공사비집계표(품의용)_탈황-기성고 산출보고 MP-161-165('05.03.07)" xfId="1228"/>
    <cellStyle name=" _사급자재단가산출_기성검사보고서(금화9회)(1)" xfId="1229"/>
    <cellStyle name=" _사급자재단가산출_기성검사보고서(금화9회)(1)_제11회 탈황기성분(0604)" xfId="1230"/>
    <cellStyle name=" _사급자재단가산출_대표공종 분류내역" xfId="1231"/>
    <cellStyle name=" _사급자재단가산출_대표공종 분류내역_공사비집계표(품의용)" xfId="1232"/>
    <cellStyle name=" _사급자재단가산출_대표공종 분류내역_공사비집계표(품의용)_기성검사보고서(금화9회)(1)" xfId="1233"/>
    <cellStyle name=" _사급자재단가산출_대표공종 분류내역_공사비집계표(품의용)_기성검사보고서(금화9회)(1)_제11회 탈황기성분(0604)" xfId="1234"/>
    <cellStyle name=" _사급자재단가산출_대표공종 분류내역_공사비집계표(품의용)_보령78 건설공사" xfId="1235"/>
    <cellStyle name=" _사급자재단가산출_대표공종 분류내역_공사비집계표(품의용)_보령78 건설공사_기성검사보고서(금화9회)(1)" xfId="1236"/>
    <cellStyle name=" _사급자재단가산출_대표공종 분류내역_공사비집계표(품의용)_보령78 건설공사_기성검사보고서(금화9회)(1)_제11회 탈황기성분(0604)" xfId="1237"/>
    <cellStyle name=" _사급자재단가산출_대표공종 분류내역_공사비집계표(품의용)_보령78 건설공사_제11회 탈황기성분(0604)" xfId="1238"/>
    <cellStyle name=" _사급자재단가산출_대표공종 분류내역_공사비집계표(품의용)_제11회 탈황기성분(0604)" xfId="1239"/>
    <cellStyle name=" _사급자재단가산출_대표공종 분류내역_공사비집계표(품의용)_탈황-기성고 산출보고 MP-161-165('05.03.07)" xfId="1240"/>
    <cellStyle name=" _사급자재단가산출_대표공종 분류내역_기성검사보고서(금화9회)(1)" xfId="1241"/>
    <cellStyle name=" _사급자재단가산출_대표공종 분류내역_기성검사보고서(금화9회)(1)_제11회 탈황기성분(0604)" xfId="1242"/>
    <cellStyle name=" _사급자재단가산출_대표공종 분류내역_냉각수배수로-비교" xfId="1243"/>
    <cellStyle name=" _사급자재단가산출_대표공종 분류내역_냉각수배수로-비교_개산분 계약금액(기타경비-0402.26)" xfId="1244"/>
    <cellStyle name=" _사급자재단가산출_대표공종 분류내역_냉각수배수로-비교_개산분 계약금액(기타경비-0402.26)_탈황-기성고 산출보고 MP-161-165('05.03.07)" xfId="1245"/>
    <cellStyle name=" _사급자재단가산출_대표공종 분류내역_냉각수배수로-비교_탈황-기성고 산출보고 MP-161-165('05.03.07)" xfId="1246"/>
    <cellStyle name=" _사급자재단가산출_대표공종 분류내역_냉각수취수펌프구조물-비교" xfId="1247"/>
    <cellStyle name=" _사급자재단가산출_대표공종 분류내역_냉각수취수펌프구조물-비교_개산분 계약금액(기타경비-0402.26)" xfId="1248"/>
    <cellStyle name=" _사급자재단가산출_대표공종 분류내역_냉각수취수펌프구조물-비교_개산분 계약금액(기타경비-0402.26)_탈황-기성고 산출보고 MP-161-165('05.03.07)" xfId="1249"/>
    <cellStyle name=" _사급자재단가산출_대표공종 분류내역_냉각수취수펌프구조물-비교_탈황-기성고 산출보고 MP-161-165('05.03.07)" xfId="1250"/>
    <cellStyle name=" _사급자재단가산출_대표공종 분류내역_보령78 건설공사" xfId="1251"/>
    <cellStyle name=" _사급자재단가산출_대표공종 분류내역_보령78 건설공사_기성검사보고서(금화9회)(1)" xfId="1252"/>
    <cellStyle name=" _사급자재단가산출_대표공종 분류내역_보령78 건설공사_기성검사보고서(금화9회)(1)_제11회 탈황기성분(0604)" xfId="1253"/>
    <cellStyle name=" _사급자재단가산출_대표공종 분류내역_보령78 건설공사_제11회 탈황기성분(0604)" xfId="1254"/>
    <cellStyle name=" _사급자재단가산출_대표공종 분류내역_제11회 탈황기성분(0604)" xfId="1255"/>
    <cellStyle name=" _사급자재단가산출_대표공종 분류내역_탈황-기성고 산출보고 MP-161-165('05.03.07)" xfId="1256"/>
    <cellStyle name=" _사급자재단가산출_대표공종분류" xfId="1257"/>
    <cellStyle name=" _사급자재단가산출_대표공종분류_공사비집계표(품의용)" xfId="1258"/>
    <cellStyle name=" _사급자재단가산출_대표공종분류_공사비집계표(품의용)_기성검사보고서(금화9회)(1)" xfId="1259"/>
    <cellStyle name=" _사급자재단가산출_대표공종분류_공사비집계표(품의용)_기성검사보고서(금화9회)(1)_제11회 탈황기성분(0604)" xfId="1260"/>
    <cellStyle name=" _사급자재단가산출_대표공종분류_공사비집계표(품의용)_보령78 건설공사" xfId="1261"/>
    <cellStyle name=" _사급자재단가산출_대표공종분류_공사비집계표(품의용)_보령78 건설공사_기성검사보고서(금화9회)(1)" xfId="1262"/>
    <cellStyle name=" _사급자재단가산출_대표공종분류_공사비집계표(품의용)_보령78 건설공사_기성검사보고서(금화9회)(1)_제11회 탈황기성분(0604)" xfId="1263"/>
    <cellStyle name=" _사급자재단가산출_대표공종분류_공사비집계표(품의용)_보령78 건설공사_제11회 탈황기성분(0604)" xfId="1264"/>
    <cellStyle name=" _사급자재단가산출_대표공종분류_공사비집계표(품의용)_제11회 탈황기성분(0604)" xfId="1265"/>
    <cellStyle name=" _사급자재단가산출_대표공종분류_공사비집계표(품의용)_탈황-기성고 산출보고 MP-161-165('05.03.07)" xfId="1266"/>
    <cellStyle name=" _사급자재단가산출_대표공종분류_기성검사보고서(금화9회)(1)" xfId="1267"/>
    <cellStyle name=" _사급자재단가산출_대표공종분류_기성검사보고서(금화9회)(1)_제11회 탈황기성분(0604)" xfId="1268"/>
    <cellStyle name=" _사급자재단가산출_대표공종분류_보령78 건설공사" xfId="1269"/>
    <cellStyle name=" _사급자재단가산출_대표공종분류_보령78 건설공사_기성검사보고서(금화9회)(1)" xfId="1270"/>
    <cellStyle name=" _사급자재단가산출_대표공종분류_보령78 건설공사_기성검사보고서(금화9회)(1)_제11회 탈황기성분(0604)" xfId="1271"/>
    <cellStyle name=" _사급자재단가산출_대표공종분류_보령78 건설공사_제11회 탈황기성분(0604)" xfId="1272"/>
    <cellStyle name=" _사급자재단가산출_대표공종분류_제11회 탈황기성분(0604)" xfId="1273"/>
    <cellStyle name=" _사급자재단가산출_대표공종분류_탈황-기성고 산출보고 MP-161-165('05.03.07)" xfId="1274"/>
    <cellStyle name=" _사급자재단가산출_보령78 건설공사" xfId="1275"/>
    <cellStyle name=" _사급자재단가산출_보령78 건설공사_기성검사보고서(금화9회)(1)" xfId="1276"/>
    <cellStyle name=" _사급자재단가산출_보령78 건설공사_기성검사보고서(금화9회)(1)_제11회 탈황기성분(0604)" xfId="1277"/>
    <cellStyle name=" _사급자재단가산출_보령78 건설공사_제11회 탈황기성분(0604)" xfId="1278"/>
    <cellStyle name=" _사급자재단가산출_본관기초굴착(단가)" xfId="1279"/>
    <cellStyle name=" _사급자재단가산출_본관기초굴착(단가)_탈황-기성고 산출보고 MP-161-165('05.03.07)" xfId="1280"/>
    <cellStyle name=" _사급자재단가산출_사급및확정분공통품" xfId="1281"/>
    <cellStyle name=" _사급자재단가산출_사급및확정분공통품_기성검사보고서(금화9회)(1)" xfId="1282"/>
    <cellStyle name=" _사급자재단가산출_사급및확정분공통품_기성검사보고서(금화9회)(1)_제11회 탈황기성분(0604)" xfId="1283"/>
    <cellStyle name=" _사급자재단가산출_사급및확정분공통품_제11회 탈황기성분(0604)" xfId="1284"/>
    <cellStyle name=" _사급자재단가산출_사급자재총괄표" xfId="1285"/>
    <cellStyle name=" _사급자재단가산출_사급자재총괄표_공사비집계표(품의용)" xfId="1286"/>
    <cellStyle name=" _사급자재단가산출_사급자재총괄표_공사비집계표(품의용)_기성검사보고서(금화9회)(1)" xfId="1287"/>
    <cellStyle name=" _사급자재단가산출_사급자재총괄표_공사비집계표(품의용)_기성검사보고서(금화9회)(1)_제11회 탈황기성분(0604)" xfId="1288"/>
    <cellStyle name=" _사급자재단가산출_사급자재총괄표_공사비집계표(품의용)_보령78 건설공사" xfId="1289"/>
    <cellStyle name=" _사급자재단가산출_사급자재총괄표_공사비집계표(품의용)_보령78 건설공사_기성검사보고서(금화9회)(1)" xfId="1290"/>
    <cellStyle name=" _사급자재단가산출_사급자재총괄표_공사비집계표(품의용)_보령78 건설공사_기성검사보고서(금화9회)(1)_제11회 탈황기성분(0604)" xfId="1291"/>
    <cellStyle name=" _사급자재단가산출_사급자재총괄표_공사비집계표(품의용)_보령78 건설공사_제11회 탈황기성분(0604)" xfId="1292"/>
    <cellStyle name=" _사급자재단가산출_사급자재총괄표_공사비집계표(품의용)_제11회 탈황기성분(0604)" xfId="1293"/>
    <cellStyle name=" _사급자재단가산출_사급자재총괄표_공사비집계표(품의용)_탈황-기성고 산출보고 MP-161-165('05.03.07)" xfId="1294"/>
    <cellStyle name=" _사급자재단가산출_사급자재총괄표_기성검사보고서(금화9회)(1)" xfId="1295"/>
    <cellStyle name=" _사급자재단가산출_사급자재총괄표_기성검사보고서(금화9회)(1)_제11회 탈황기성분(0604)" xfId="1296"/>
    <cellStyle name=" _사급자재단가산출_사급자재총괄표_보령78 건설공사" xfId="1297"/>
    <cellStyle name=" _사급자재단가산출_사급자재총괄표_보령78 건설공사_기성검사보고서(금화9회)(1)" xfId="1298"/>
    <cellStyle name=" _사급자재단가산출_사급자재총괄표_보령78 건설공사_기성검사보고서(금화9회)(1)_제11회 탈황기성분(0604)" xfId="1299"/>
    <cellStyle name=" _사급자재단가산출_사급자재총괄표_보령78 건설공사_제11회 탈황기성분(0604)" xfId="1300"/>
    <cellStyle name=" _사급자재단가산출_사급자재총괄표_제11회 탈황기성분(0604)" xfId="1301"/>
    <cellStyle name=" _사급자재단가산출_사급자재총괄표_탈황-기성고 산출보고 MP-161-165('05.03.07)" xfId="1302"/>
    <cellStyle name=" _사급자재단가산출_설계개요" xfId="1303"/>
    <cellStyle name=" _사급자재단가산출_설계개요_공사비집계표(품의용)" xfId="1304"/>
    <cellStyle name=" _사급자재단가산출_설계개요_공사비집계표(품의용)_기성검사보고서(금화9회)(1)" xfId="1305"/>
    <cellStyle name=" _사급자재단가산출_설계개요_공사비집계표(품의용)_기성검사보고서(금화9회)(1)_제11회 탈황기성분(0604)" xfId="1306"/>
    <cellStyle name=" _사급자재단가산출_설계개요_공사비집계표(품의용)_보령78 건설공사" xfId="1307"/>
    <cellStyle name=" _사급자재단가산출_설계개요_공사비집계표(품의용)_보령78 건설공사_기성검사보고서(금화9회)(1)" xfId="1308"/>
    <cellStyle name=" _사급자재단가산출_설계개요_공사비집계표(품의용)_보령78 건설공사_기성검사보고서(금화9회)(1)_제11회 탈황기성분(0604)" xfId="1309"/>
    <cellStyle name=" _사급자재단가산출_설계개요_공사비집계표(품의용)_보령78 건설공사_제11회 탈황기성분(0604)" xfId="1310"/>
    <cellStyle name=" _사급자재단가산출_설계개요_공사비집계표(품의용)_제11회 탈황기성분(0604)" xfId="1311"/>
    <cellStyle name=" _사급자재단가산출_설계개요_공사비집계표(품의용)_탈황-기성고 산출보고 MP-161-165('05.03.07)" xfId="1312"/>
    <cellStyle name=" _사급자재단가산출_설계개요_기성검사보고서(금화9회)(1)" xfId="1313"/>
    <cellStyle name=" _사급자재단가산출_설계개요_기성검사보고서(금화9회)(1)_제11회 탈황기성분(0604)" xfId="1314"/>
    <cellStyle name=" _사급자재단가산출_설계개요_냉각수배수로-비교" xfId="1315"/>
    <cellStyle name=" _사급자재단가산출_설계개요_냉각수배수로-비교_개산분 계약금액(기타경비-0402.26)" xfId="1316"/>
    <cellStyle name=" _사급자재단가산출_설계개요_냉각수배수로-비교_개산분 계약금액(기타경비-0402.26)_탈황-기성고 산출보고 MP-161-165('05.03.07)" xfId="1317"/>
    <cellStyle name=" _사급자재단가산출_설계개요_냉각수배수로-비교_탈황-기성고 산출보고 MP-161-165('05.03.07)" xfId="1318"/>
    <cellStyle name=" _사급자재단가산출_설계개요_냉각수취수펌프구조물-비교" xfId="1319"/>
    <cellStyle name=" _사급자재단가산출_설계개요_냉각수취수펌프구조물-비교_개산분 계약금액(기타경비-0402.26)" xfId="1320"/>
    <cellStyle name=" _사급자재단가산출_설계개요_냉각수취수펌프구조물-비교_개산분 계약금액(기타경비-0402.26)_탈황-기성고 산출보고 MP-161-165('05.03.07)" xfId="1321"/>
    <cellStyle name=" _사급자재단가산출_설계개요_냉각수취수펌프구조물-비교_탈황-기성고 산출보고 MP-161-165('05.03.07)" xfId="1322"/>
    <cellStyle name=" _사급자재단가산출_설계개요_보령78 건설공사" xfId="1323"/>
    <cellStyle name=" _사급자재단가산출_설계개요_보령78 건설공사_기성검사보고서(금화9회)(1)" xfId="1324"/>
    <cellStyle name=" _사급자재단가산출_설계개요_보령78 건설공사_기성검사보고서(금화9회)(1)_제11회 탈황기성분(0604)" xfId="1325"/>
    <cellStyle name=" _사급자재단가산출_설계개요_보령78 건설공사_제11회 탈황기성분(0604)" xfId="1326"/>
    <cellStyle name=" _사급자재단가산출_설계개요_제11회 탈황기성분(0604)" xfId="1327"/>
    <cellStyle name=" _사급자재단가산출_설계개요_탈황-기성고 산출보고 MP-161-165('05.03.07)" xfId="1328"/>
    <cellStyle name=" _사급자재단가산출_설계명세서" xfId="1329"/>
    <cellStyle name=" _사급자재단가산출_설계명세서_325전기설비기초" xfId="1330"/>
    <cellStyle name=" _사급자재단가산출_설계명세서_325전기설비기초_공사비집계표(품의용)" xfId="1331"/>
    <cellStyle name=" _사급자재단가산출_설계명세서_325전기설비기초_공사비집계표(품의용)_기성검사보고서(금화9회)(1)" xfId="1332"/>
    <cellStyle name=" _사급자재단가산출_설계명세서_325전기설비기초_공사비집계표(품의용)_기성검사보고서(금화9회)(1)_제11회 탈황기성분(0604)" xfId="1333"/>
    <cellStyle name=" _사급자재단가산출_설계명세서_325전기설비기초_공사비집계표(품의용)_보령78 건설공사" xfId="1334"/>
    <cellStyle name=" _사급자재단가산출_설계명세서_325전기설비기초_공사비집계표(품의용)_보령78 건설공사_기성검사보고서(금화9회)(1)" xfId="1335"/>
    <cellStyle name=" _사급자재단가산출_설계명세서_325전기설비기초_공사비집계표(품의용)_보령78 건설공사_기성검사보고서(금화9회)(1)_제11회 탈황기성분(0604)" xfId="1336"/>
    <cellStyle name=" _사급자재단가산출_설계명세서_325전기설비기초_공사비집계표(품의용)_보령78 건설공사_제11회 탈황기성분(0604)" xfId="1337"/>
    <cellStyle name=" _사급자재단가산출_설계명세서_325전기설비기초_공사비집계표(품의용)_제11회 탈황기성분(0604)" xfId="1338"/>
    <cellStyle name=" _사급자재단가산출_설계명세서_325전기설비기초_공사비집계표(품의용)_탈황-기성고 산출보고 MP-161-165('05.03.07)" xfId="1339"/>
    <cellStyle name=" _사급자재단가산출_설계명세서_325전기설비기초_기성검사보고서(금화9회)(1)" xfId="1340"/>
    <cellStyle name=" _사급자재단가산출_설계명세서_325전기설비기초_기성검사보고서(금화9회)(1)_제11회 탈황기성분(0604)" xfId="1341"/>
    <cellStyle name=" _사급자재단가산출_설계명세서_325전기설비기초_보령78 건설공사" xfId="1342"/>
    <cellStyle name=" _사급자재단가산출_설계명세서_325전기설비기초_보령78 건설공사_기성검사보고서(금화9회)(1)" xfId="1343"/>
    <cellStyle name=" _사급자재단가산출_설계명세서_325전기설비기초_보령78 건설공사_기성검사보고서(금화9회)(1)_제11회 탈황기성분(0604)" xfId="1344"/>
    <cellStyle name=" _사급자재단가산출_설계명세서_325전기설비기초_보령78 건설공사_제11회 탈황기성분(0604)" xfId="1345"/>
    <cellStyle name=" _사급자재단가산출_설계명세서_325전기설비기초_제11회 탈황기성분(0604)" xfId="1346"/>
    <cellStyle name=" _사급자재단가산출_설계명세서_325전기설비기초_탈황-기성고 산출보고 MP-161-165('05.03.07)" xfId="1347"/>
    <cellStyle name=" _사급자재단가산출_설계명세서_공사비집계표(품의용)" xfId="1348"/>
    <cellStyle name=" _사급자재단가산출_설계명세서_공사비집계표(품의용)_기성검사보고서(금화9회)(1)" xfId="1349"/>
    <cellStyle name=" _사급자재단가산출_설계명세서_공사비집계표(품의용)_기성검사보고서(금화9회)(1)_제11회 탈황기성분(0604)" xfId="1350"/>
    <cellStyle name=" _사급자재단가산출_설계명세서_공사비집계표(품의용)_보령78 건설공사" xfId="1351"/>
    <cellStyle name=" _사급자재단가산출_설계명세서_공사비집계표(품의용)_보령78 건설공사_기성검사보고서(금화9회)(1)" xfId="1352"/>
    <cellStyle name=" _사급자재단가산출_설계명세서_공사비집계표(품의용)_보령78 건설공사_기성검사보고서(금화9회)(1)_제11회 탈황기성분(0604)" xfId="1353"/>
    <cellStyle name=" _사급자재단가산출_설계명세서_공사비집계표(품의용)_보령78 건설공사_제11회 탈황기성분(0604)" xfId="1354"/>
    <cellStyle name=" _사급자재단가산출_설계명세서_공사비집계표(품의용)_제11회 탈황기성분(0604)" xfId="1355"/>
    <cellStyle name=" _사급자재단가산출_설계명세서_공사비집계표(품의용)_탈황-기성고 산출보고 MP-161-165('05.03.07)" xfId="1356"/>
    <cellStyle name=" _사급자재단가산출_설계명세서_기성검사보고서(금화9회)(1)" xfId="1357"/>
    <cellStyle name=" _사급자재단가산출_설계명세서_기성검사보고서(금화9회)(1)_제11회 탈황기성분(0604)" xfId="1358"/>
    <cellStyle name=" _사급자재단가산출_설계명세서_냉각수배수로-비교" xfId="1359"/>
    <cellStyle name=" _사급자재단가산출_설계명세서_냉각수배수로-비교_개산분 계약금액(기타경비-0402.26)" xfId="1360"/>
    <cellStyle name=" _사급자재단가산출_설계명세서_냉각수배수로-비교_개산분 계약금액(기타경비-0402.26)_탈황-기성고 산출보고 MP-161-165('05.03.07)" xfId="1361"/>
    <cellStyle name=" _사급자재단가산출_설계명세서_냉각수배수로-비교_탈황-기성고 산출보고 MP-161-165('05.03.07)" xfId="1362"/>
    <cellStyle name=" _사급자재단가산출_설계명세서_냉각수취수펌프구조물-비교" xfId="1363"/>
    <cellStyle name=" _사급자재단가산출_설계명세서_냉각수취수펌프구조물-비교_개산분 계약금액(기타경비-0402.26)" xfId="1364"/>
    <cellStyle name=" _사급자재단가산출_설계명세서_냉각수취수펌프구조물-비교_개산분 계약금액(기타경비-0402.26)_탈황-기성고 산출보고 MP-161-165('05.03.07)" xfId="1365"/>
    <cellStyle name=" _사급자재단가산출_설계명세서_냉각수취수펌프구조물-비교_탈황-기성고 산출보고 MP-161-165('05.03.07)" xfId="1366"/>
    <cellStyle name=" _사급자재단가산출_설계명세서_보령78 건설공사" xfId="1367"/>
    <cellStyle name=" _사급자재단가산출_설계명세서_보령78 건설공사_기성검사보고서(금화9회)(1)" xfId="1368"/>
    <cellStyle name=" _사급자재단가산출_설계명세서_보령78 건설공사_기성검사보고서(금화9회)(1)_제11회 탈황기성분(0604)" xfId="1369"/>
    <cellStyle name=" _사급자재단가산출_설계명세서_보령78 건설공사_제11회 탈황기성분(0604)" xfId="1370"/>
    <cellStyle name=" _사급자재단가산출_설계명세서_설계개요" xfId="1371"/>
    <cellStyle name=" _사급자재단가산출_설계명세서_설계개요_공사비집계표(품의용)" xfId="1372"/>
    <cellStyle name=" _사급자재단가산출_설계명세서_설계개요_공사비집계표(품의용)_기성검사보고서(금화9회)(1)" xfId="1373"/>
    <cellStyle name=" _사급자재단가산출_설계명세서_설계개요_공사비집계표(품의용)_기성검사보고서(금화9회)(1)_제11회 탈황기성분(0604)" xfId="1374"/>
    <cellStyle name=" _사급자재단가산출_설계명세서_설계개요_공사비집계표(품의용)_보령78 건설공사" xfId="1375"/>
    <cellStyle name=" _사급자재단가산출_설계명세서_설계개요_공사비집계표(품의용)_보령78 건설공사_기성검사보고서(금화9회)(1)" xfId="1376"/>
    <cellStyle name=" _사급자재단가산출_설계명세서_설계개요_공사비집계표(품의용)_보령78 건설공사_기성검사보고서(금화9회)(1)_제11회 탈황기성분(0604)" xfId="1377"/>
    <cellStyle name=" _사급자재단가산출_설계명세서_설계개요_공사비집계표(품의용)_보령78 건설공사_제11회 탈황기성분(0604)" xfId="1378"/>
    <cellStyle name=" _사급자재단가산출_설계명세서_설계개요_공사비집계표(품의용)_제11회 탈황기성분(0604)" xfId="1379"/>
    <cellStyle name=" _사급자재단가산출_설계명세서_설계개요_공사비집계표(품의용)_탈황-기성고 산출보고 MP-161-165('05.03.07)" xfId="1380"/>
    <cellStyle name=" _사급자재단가산출_설계명세서_설계개요_기성검사보고서(금화9회)(1)" xfId="1381"/>
    <cellStyle name=" _사급자재단가산출_설계명세서_설계개요_기성검사보고서(금화9회)(1)_제11회 탈황기성분(0604)" xfId="1382"/>
    <cellStyle name=" _사급자재단가산출_설계명세서_설계개요_보령78 건설공사" xfId="1383"/>
    <cellStyle name=" _사급자재단가산출_설계명세서_설계개요_보령78 건설공사_기성검사보고서(금화9회)(1)" xfId="1384"/>
    <cellStyle name=" _사급자재단가산출_설계명세서_설계개요_보령78 건설공사_기성검사보고서(금화9회)(1)_제11회 탈황기성분(0604)" xfId="1385"/>
    <cellStyle name=" _사급자재단가산출_설계명세서_설계개요_보령78 건설공사_제11회 탈황기성분(0604)" xfId="1386"/>
    <cellStyle name=" _사급자재단가산출_설계명세서_설계개요_제11회 탈황기성분(0604)" xfId="1387"/>
    <cellStyle name=" _사급자재단가산출_설계명세서_설계개요_탈황-기성고 산출보고 MP-161-165('05.03.07)" xfId="1388"/>
    <cellStyle name=" _사급자재단가산출_설계명세서_제11회 탈황기성분(0604)" xfId="1389"/>
    <cellStyle name=" _사급자재단가산출_설계명세서_탈황-기성고 산출보고 MP-161-165('05.03.07)" xfId="1390"/>
    <cellStyle name=" _사급자재단가산출_영흥34품셈" xfId="1391"/>
    <cellStyle name=" _사급자재단가산출_영흥34품셈_기성검사보고서(금화9회)(1)" xfId="1392"/>
    <cellStyle name=" _사급자재단가산출_영흥34품셈_기성검사보고서(금화9회)(1)_제11회 탈황기성분(0604)" xfId="1393"/>
    <cellStyle name=" _사급자재단가산출_영흥34품셈_제11회 탈황기성분(0604)" xfId="1394"/>
    <cellStyle name=" _사급자재단가산출_옥외탱크기초(단가)" xfId="1395"/>
    <cellStyle name=" _사급자재단가산출_옥외탱크기초(단가)_공사비집계표(품의용)" xfId="1396"/>
    <cellStyle name=" _사급자재단가산출_옥외탱크기초(단가)_공사비집계표(품의용)_기성검사보고서(금화9회)(1)" xfId="1397"/>
    <cellStyle name=" _사급자재단가산출_옥외탱크기초(단가)_공사비집계표(품의용)_기성검사보고서(금화9회)(1)_제11회 탈황기성분(0604)" xfId="1398"/>
    <cellStyle name=" _사급자재단가산출_옥외탱크기초(단가)_공사비집계표(품의용)_보령78 건설공사" xfId="1399"/>
    <cellStyle name=" _사급자재단가산출_옥외탱크기초(단가)_공사비집계표(품의용)_보령78 건설공사_기성검사보고서(금화9회)(1)" xfId="1400"/>
    <cellStyle name=" _사급자재단가산출_옥외탱크기초(단가)_공사비집계표(품의용)_보령78 건설공사_기성검사보고서(금화9회)(1)_제11회 탈황기성분(0604)" xfId="1401"/>
    <cellStyle name=" _사급자재단가산출_옥외탱크기초(단가)_공사비집계표(품의용)_보령78 건설공사_제11회 탈황기성분(0604)" xfId="1402"/>
    <cellStyle name=" _사급자재단가산출_옥외탱크기초(단가)_공사비집계표(품의용)_제11회 탈황기성분(0604)" xfId="1403"/>
    <cellStyle name=" _사급자재단가산출_옥외탱크기초(단가)_공사비집계표(품의용)_탈황-기성고 산출보고 MP-161-165('05.03.07)" xfId="1404"/>
    <cellStyle name=" _사급자재단가산출_옥외탱크기초(단가)_기성검사보고서(금화9회)(1)" xfId="1405"/>
    <cellStyle name=" _사급자재단가산출_옥외탱크기초(단가)_기성검사보고서(금화9회)(1)_제11회 탈황기성분(0604)" xfId="1406"/>
    <cellStyle name=" _사급자재단가산출_옥외탱크기초(단가)_보령78 건설공사" xfId="1407"/>
    <cellStyle name=" _사급자재단가산출_옥외탱크기초(단가)_보령78 건설공사_기성검사보고서(금화9회)(1)" xfId="1408"/>
    <cellStyle name=" _사급자재단가산출_옥외탱크기초(단가)_보령78 건설공사_기성검사보고서(금화9회)(1)_제11회 탈황기성분(0604)" xfId="1409"/>
    <cellStyle name=" _사급자재단가산출_옥외탱크기초(단가)_보령78 건설공사_제11회 탈황기성분(0604)" xfId="1410"/>
    <cellStyle name=" _사급자재단가산출_옥외탱크기초(단가)_제11회 탈황기성분(0604)" xfId="1411"/>
    <cellStyle name=" _사급자재단가산출_옥외탱크기초(단가)_탈황-기성고 산출보고 MP-161-165('05.03.07)" xfId="1412"/>
    <cellStyle name=" _사급자재단가산출_옥외탱크기초-비교" xfId="1413"/>
    <cellStyle name=" _사급자재단가산출_옥외탱크기초-비교_개산분 계약금액(기타경비-0402.26)" xfId="1414"/>
    <cellStyle name=" _사급자재단가산출_옥외탱크기초-비교_개산분 계약금액(기타경비-0402.26)_탈황-기성고 산출보고 MP-161-165('05.03.07)" xfId="1415"/>
    <cellStyle name=" _사급자재단가산출_옥외탱크기초-비교_탈황-기성고 산출보고 MP-161-165('05.03.07)" xfId="1416"/>
    <cellStyle name=" _사급자재단가산출_옥외탱크및기기기초(단가)" xfId="1417"/>
    <cellStyle name=" _사급자재단가산출_옥외탱크및기기기초(단가)_329전기설비기초-비교" xfId="1418"/>
    <cellStyle name=" _사급자재단가산출_옥외탱크및기기기초(단가)_329전기설비기초-비교_개산분 계약금액(기타경비-0402.26)" xfId="1419"/>
    <cellStyle name=" _사급자재단가산출_옥외탱크및기기기초(단가)_329전기설비기초-비교_개산분 계약금액(기타경비-0402.26)_탈황-기성고 산출보고 MP-161-165('05.03.07)" xfId="1420"/>
    <cellStyle name=" _사급자재단가산출_옥외탱크및기기기초(단가)_329전기설비기초-비교_탈황-기성고 산출보고 MP-161-165('05.03.07)" xfId="1421"/>
    <cellStyle name=" _사급자재단가산출_옥외탱크및기기기초(단가)_건축확정철콘내역" xfId="1422"/>
    <cellStyle name=" _사급자재단가산출_옥외탱크및기기기초(단가)_건축확정철콘내역_기성검사보고서(금화9회)(1)" xfId="1423"/>
    <cellStyle name=" _사급자재단가산출_옥외탱크및기기기초(단가)_건축확정철콘내역_기성검사보고서(금화9회)(1)_제11회 탈황기성분(0604)" xfId="1424"/>
    <cellStyle name=" _사급자재단가산출_옥외탱크및기기기초(단가)_건축확정철콘내역_제11회 탈황기성분(0604)" xfId="1425"/>
    <cellStyle name=" _사급자재단가산출_옥외탱크및기기기초(단가)_공사비집계표(품의용)" xfId="1426"/>
    <cellStyle name=" _사급자재단가산출_옥외탱크및기기기초(단가)_공사비집계표(품의용)_기성검사보고서(금화9회)(1)" xfId="1427"/>
    <cellStyle name=" _사급자재단가산출_옥외탱크및기기기초(단가)_공사비집계표(품의용)_기성검사보고서(금화9회)(1)_제11회 탈황기성분(0604)" xfId="1428"/>
    <cellStyle name=" _사급자재단가산출_옥외탱크및기기기초(단가)_공사비집계표(품의용)_보령78 건설공사" xfId="1429"/>
    <cellStyle name=" _사급자재단가산출_옥외탱크및기기기초(단가)_공사비집계표(품의용)_보령78 건설공사_기성검사보고서(금화9회)(1)" xfId="1430"/>
    <cellStyle name=" _사급자재단가산출_옥외탱크및기기기초(단가)_공사비집계표(품의용)_보령78 건설공사_기성검사보고서(금화9회)(1)_제11회 탈황기성분(0604)" xfId="1431"/>
    <cellStyle name=" _사급자재단가산출_옥외탱크및기기기초(단가)_공사비집계표(품의용)_보령78 건설공사_제11회 탈황기성분(0604)" xfId="1432"/>
    <cellStyle name=" _사급자재단가산출_옥외탱크및기기기초(단가)_공사비집계표(품의용)_제11회 탈황기성분(0604)" xfId="1433"/>
    <cellStyle name=" _사급자재단가산출_옥외탱크및기기기초(단가)_공사비집계표(품의용)_탈황-기성고 산출보고 MP-161-165('05.03.07)" xfId="1434"/>
    <cellStyle name=" _사급자재단가산출_옥외탱크및기기기초(단가)_기성검사보고서(금화9회)(1)" xfId="1435"/>
    <cellStyle name=" _사급자재단가산출_옥외탱크및기기기초(단가)_기성검사보고서(금화9회)(1)_제11회 탈황기성분(0604)" xfId="1436"/>
    <cellStyle name=" _사급자재단가산출_옥외탱크및기기기초(단가)_보령78 건설공사" xfId="1437"/>
    <cellStyle name=" _사급자재단가산출_옥외탱크및기기기초(단가)_보령78 건설공사_기성검사보고서(금화9회)(1)" xfId="1438"/>
    <cellStyle name=" _사급자재단가산출_옥외탱크및기기기초(단가)_보령78 건설공사_기성검사보고서(금화9회)(1)_제11회 탈황기성분(0604)" xfId="1439"/>
    <cellStyle name=" _사급자재단가산출_옥외탱크및기기기초(단가)_보령78 건설공사_제11회 탈황기성분(0604)" xfId="1440"/>
    <cellStyle name=" _사급자재단가산출_옥외탱크및기기기초(단가)_석탄취급설비기초-비교" xfId="1441"/>
    <cellStyle name=" _사급자재단가산출_옥외탱크및기기기초(단가)_석탄취급설비기초-비교_개산분 계약금액(기타경비-0402.26)" xfId="1442"/>
    <cellStyle name=" _사급자재단가산출_옥외탱크및기기기초(단가)_석탄취급설비기초-비교_개산분 계약금액(기타경비-0402.26)_탈황-기성고 산출보고 MP-161-165('05.03.07)" xfId="1443"/>
    <cellStyle name=" _사급자재단가산출_옥외탱크및기기기초(단가)_석탄취급설비기초-비교_탈황-기성고 산출보고 MP-161-165('05.03.07)" xfId="1444"/>
    <cellStyle name=" _사급자재단가산출_옥외탱크및기기기초(단가)_제11회 탈황기성분(0604)" xfId="1445"/>
    <cellStyle name=" _사급자재단가산출_옥외탱크및기기기초(단가)_탈황-기성고 산출보고 MP-161-165('05.03.07)" xfId="1446"/>
    <cellStyle name=" _사급자재단가산출_제11회 탈황기성분(0604)" xfId="1447"/>
    <cellStyle name=" _사급자재단가산출_조경(final)-비교" xfId="1448"/>
    <cellStyle name=" _사급자재단가산출_조경(final)-비교_개산분 계약금액(기타경비-0402.26)" xfId="1449"/>
    <cellStyle name=" _사급자재단가산출_조경(final)-비교_개산분 계약금액(기타경비-0402.26)_탈황-기성고 산출보고 MP-161-165('05.03.07)" xfId="1450"/>
    <cellStyle name=" _사급자재단가산출_조경(final)-비교_탈황-기성고 산출보고 MP-161-165('05.03.07)" xfId="1451"/>
    <cellStyle name=" _사급자재단가산출_추가품셈1" xfId="1452"/>
    <cellStyle name=" _사급자재단가산출_추가품셈1_1" xfId="1453"/>
    <cellStyle name=" _사급자재단가산출_추가품셈1_1_기성검사보고서(금화9회)(1)" xfId="1454"/>
    <cellStyle name=" _사급자재단가산출_추가품셈1_1_기성검사보고서(금화9회)(1)_제11회 탈황기성분(0604)" xfId="1455"/>
    <cellStyle name=" _사급자재단가산출_추가품셈1_1_제11회 탈황기성분(0604)" xfId="1456"/>
    <cellStyle name=" _사급자재단가산출_추가품셈1_공사비집계표(품의용)" xfId="1457"/>
    <cellStyle name=" _사급자재단가산출_추가품셈1_공사비집계표(품의용)_기성검사보고서(금화9회)(1)" xfId="1458"/>
    <cellStyle name=" _사급자재단가산출_추가품셈1_공사비집계표(품의용)_기성검사보고서(금화9회)(1)_제11회 탈황기성분(0604)" xfId="1459"/>
    <cellStyle name=" _사급자재단가산출_추가품셈1_공사비집계표(품의용)_보령78 건설공사" xfId="1460"/>
    <cellStyle name=" _사급자재단가산출_추가품셈1_공사비집계표(품의용)_보령78 건설공사_기성검사보고서(금화9회)(1)" xfId="1461"/>
    <cellStyle name=" _사급자재단가산출_추가품셈1_공사비집계표(품의용)_보령78 건설공사_기성검사보고서(금화9회)(1)_제11회 탈황기성분(0604)" xfId="1462"/>
    <cellStyle name=" _사급자재단가산출_추가품셈1_공사비집계표(품의용)_보령78 건설공사_제11회 탈황기성분(0604)" xfId="1463"/>
    <cellStyle name=" _사급자재단가산출_추가품셈1_공사비집계표(품의용)_제11회 탈황기성분(0604)" xfId="1464"/>
    <cellStyle name=" _사급자재단가산출_추가품셈1_공사비집계표(품의용)_탈황-기성고 산출보고 MP-161-165('05.03.07)" xfId="1465"/>
    <cellStyle name=" _사급자재단가산출_추가품셈1_기성검사보고서(금화9회)(1)" xfId="1466"/>
    <cellStyle name=" _사급자재단가산출_추가품셈1_기성검사보고서(금화9회)(1)_제11회 탈황기성분(0604)" xfId="1467"/>
    <cellStyle name=" _사급자재단가산출_추가품셈1_보령78 건설공사" xfId="1468"/>
    <cellStyle name=" _사급자재단가산출_추가품셈1_보령78 건설공사_기성검사보고서(금화9회)(1)" xfId="1469"/>
    <cellStyle name=" _사급자재단가산출_추가품셈1_보령78 건설공사_기성검사보고서(금화9회)(1)_제11회 탈황기성분(0604)" xfId="1470"/>
    <cellStyle name=" _사급자재단가산출_추가품셈1_보령78 건설공사_제11회 탈황기성분(0604)" xfId="1471"/>
    <cellStyle name=" _사급자재단가산출_추가품셈1_제11회 탈황기성분(0604)" xfId="1472"/>
    <cellStyle name=" _사급자재단가산출_추가품셈1_탈황-기성고 산출보고 MP-161-165('05.03.07)" xfId="1473"/>
    <cellStyle name=" _사급자재단가산출_추가품셈1-박" xfId="1474"/>
    <cellStyle name=" _사급자재단가산출_추가품셈1-박_개산분 계약금액(기타경비-0402.26)" xfId="1475"/>
    <cellStyle name=" _사급자재단가산출_추가품셈1-박_개산분 계약금액(기타경비-0402.26)_탈황-기성고 산출보고 MP-161-165('05.03.07)" xfId="1476"/>
    <cellStyle name=" _사급자재단가산출_추가품셈1-박_탈황-기성고 산출보고 MP-161-165('05.03.07)" xfId="1477"/>
    <cellStyle name=" _사급자재단가산출_탈황-기성고 산출보고 MP-161-165('05.03.07)" xfId="1478"/>
    <cellStyle name=" _사급자재단가산출_품셈(031120)" xfId="1479"/>
    <cellStyle name=" _사급자재단가산출_품셈(031120)_기성검사보고서(금화9회)(1)" xfId="1480"/>
    <cellStyle name=" _사급자재단가산출_품셈(031120)_기성검사보고서(금화9회)(1)_제11회 탈황기성분(0604)" xfId="1481"/>
    <cellStyle name=" _사급자재단가산출_품셈(031120)_제11회 탈황기성분(0604)" xfId="1482"/>
    <cellStyle name=" _사급재료비및운반비" xfId="1487"/>
    <cellStyle name=" _사급재료비및운반비_AC-01터빈주제어및보일러기초" xfId="1552"/>
    <cellStyle name=" _사급재료비및운반비_AC-01터빈주제어및보일러기초_기성검사보고서(금화9회)(1)" xfId="1553"/>
    <cellStyle name=" _사급재료비및운반비_AC-01터빈주제어및보일러기초_기성검사보고서(금화9회)(1)_제11회 탈황기성분(0604)" xfId="1554"/>
    <cellStyle name=" _사급재료비및운반비_AC-01터빈주제어및보일러기초_제11회 탈황기성분(0604)" xfId="1555"/>
    <cellStyle name=" _사급재료비및운반비_AC-01터빈주제어및보일러기초_탈황-기성고 산출보고 MP-161-165('05.03.07)" xfId="1556"/>
    <cellStyle name=" _사급재료비및운반비_AC-04터빈발전기기초" xfId="1557"/>
    <cellStyle name=" _사급재료비및운반비_AC-04터빈발전기기초_기성검사보고서(금화9회)(1)" xfId="1558"/>
    <cellStyle name=" _사급재료비및운반비_AC-04터빈발전기기초_기성검사보고서(금화9회)(1)_제11회 탈황기성분(0604)" xfId="1559"/>
    <cellStyle name=" _사급재료비및운반비_AC-04터빈발전기기초_제11회 탈황기성분(0604)" xfId="1560"/>
    <cellStyle name=" _사급재료비및운반비_AC-04터빈발전기기초_탈황-기성고 산출보고 MP-161-165('05.03.07)" xfId="1561"/>
    <cellStyle name=" _사급재료비및운반비_AC-05옥내기기기초" xfId="1562"/>
    <cellStyle name=" _사급재료비및운반비_AC-05옥내기기기초_기성검사보고서(금화9회)(1)" xfId="1563"/>
    <cellStyle name=" _사급재료비및운반비_AC-05옥내기기기초_기성검사보고서(금화9회)(1)_제11회 탈황기성분(0604)" xfId="1564"/>
    <cellStyle name=" _사급재료비및운반비_AC-05옥내기기기초_제11회 탈황기성분(0604)" xfId="1565"/>
    <cellStyle name=" _사급재료비및운반비_AC-05옥내기기기초_탈황-기성고 산출보고 MP-161-165('05.03.07)" xfId="1566"/>
    <cellStyle name=" _사급재료비및운반비_AC-06옥내기기기초(최종)-1129" xfId="1567"/>
    <cellStyle name=" _사급재료비및운반비_AC-06옥내기기기초(최종)-1129_기성검사보고서(금화9회)(1)" xfId="1568"/>
    <cellStyle name=" _사급재료비및운반비_AC-06옥내기기기초(최종)-1129_기성검사보고서(금화9회)(1)_제11회 탈황기성분(0604)" xfId="1569"/>
    <cellStyle name=" _사급재료비및운반비_AC-06옥내기기기초(최종)-1129_제11회 탈황기성분(0604)" xfId="1570"/>
    <cellStyle name=" _사급재료비및운반비_AC-07용수환경건물" xfId="1571"/>
    <cellStyle name=" _사급재료비및운반비_AC-07용수환경건물_탈황-기성고 산출보고 MP-161-165('05.03.07)" xfId="1572"/>
    <cellStyle name=" _사급재료비및운반비_AC-08염소주입실" xfId="1573"/>
    <cellStyle name=" _사급재료비및운반비_AC-08염소주입실_탈황-기성고 산출보고 MP-161-165('05.03.07)" xfId="1574"/>
    <cellStyle name=" _사급재료비및운반비_AC-09석탄취급제어건물" xfId="1575"/>
    <cellStyle name=" _사급재료비및운반비_AC-09석탄취급제어건물_탈황-기성고 산출보고 MP-161-165('05.03.07)" xfId="1576"/>
    <cellStyle name=" _사급재료비및운반비_AC-12보안시설" xfId="1577"/>
    <cellStyle name=" _사급재료비및운반비_AC-12보안시설_탈황-기성고 산출보고 MP-161-165('05.03.07)" xfId="1578"/>
    <cellStyle name=" _사급재료비및운반비_기성검사보고서(금화9회)(1)" xfId="1488"/>
    <cellStyle name=" _사급재료비및운반비_기성검사보고서(금화9회)(1)_제11회 탈황기성분(0604)" xfId="1489"/>
    <cellStyle name=" _사급재료비및운반비_제11회 탈황기성분(0604)" xfId="1490"/>
    <cellStyle name=" _사급재료비및운반비_탈황-기성고 산출보고 MP-161-165('05.03.07)" xfId="1491"/>
    <cellStyle name=" _사급재료비및운반비_터빈발전기기초(단가)" xfId="1492"/>
    <cellStyle name=" _사급재료비및운반비_터빈발전기기초(단가)_1" xfId="1493"/>
    <cellStyle name=" _사급재료비및운반비_터빈발전기기초(단가)_1_2004년도 기성전망액" xfId="1494"/>
    <cellStyle name=" _사급재료비및운반비_터빈발전기기초(단가)_1_2004년도 기성전망액_탈황-기성고 산출보고 MP-161-165('05.03.07)" xfId="1495"/>
    <cellStyle name=" _사급재료비및운반비_터빈발전기기초(단가)_1_3.단가확정분-집계표" xfId="1496"/>
    <cellStyle name=" _사급재료비및운반비_터빈발전기기초(단가)_1_3.단가확정분-집계표_탈황-기성고 산출보고 MP-161-165('05.03.07)" xfId="1497"/>
    <cellStyle name=" _사급재료비및운반비_터빈발전기기초(단가)_1_AC-05옥내기기기초" xfId="1506"/>
    <cellStyle name=" _사급재료비및운반비_터빈발전기기초(단가)_1_AC-05옥내기기기초_2004년도 기성전망액" xfId="1507"/>
    <cellStyle name=" _사급재료비및운반비_터빈발전기기초(단가)_1_AC-05옥내기기기초_2004년도 기성전망액_탈황-기성고 산출보고 MP-161-165('05.03.07)" xfId="1508"/>
    <cellStyle name=" _사급재료비및운반비_터빈발전기기초(단가)_1_AC-05옥내기기기초_3.단가확정분-집계표" xfId="1509"/>
    <cellStyle name=" _사급재료비및운반비_터빈발전기기초(단가)_1_AC-05옥내기기기초_3.단가확정분-집계표_탈황-기성고 산출보고 MP-161-165('05.03.07)" xfId="1510"/>
    <cellStyle name=" _사급재료비및운반비_터빈발전기기초(단가)_1_AC-05옥내기기기초_PKG별 설계.계약금액,가중치('04.04.06)" xfId="1519"/>
    <cellStyle name=" _사급재료비및운반비_터빈발전기기초(단가)_1_AC-05옥내기기기초_PKG별 설계.계약금액,가중치('04.04.06)_탈황-기성고 산출보고 MP-161-165('05.03.07)" xfId="1520"/>
    <cellStyle name=" _사급재료비및운반비_터빈발전기기초(단가)_1_AC-05옥내기기기초_개산분 계약금액(기타경비-0402.26)" xfId="1511"/>
    <cellStyle name=" _사급재료비및운반비_터빈발전기기초(단가)_1_AC-05옥내기기기초_개산분 계약금액(기타경비-0402.26)_탈황-기성고 산출보고 MP-161-165('05.03.07)" xfId="1512"/>
    <cellStyle name=" _사급재료비및운반비_터빈발전기기초(단가)_1_AC-05옥내기기기초_기성검사보고서(금화9회)(1)" xfId="1513"/>
    <cellStyle name=" _사급재료비및운반비_터빈발전기기초(단가)_1_AC-05옥내기기기초_기성검사보고서(금화9회)(1)_제11회 탈황기성분(0604)" xfId="1514"/>
    <cellStyle name=" _사급재료비및운반비_터빈발전기기초(단가)_1_AC-05옥내기기기초_발주처 기성 취하현황(태안7,8)" xfId="1515"/>
    <cellStyle name=" _사급재료비및운반비_터빈발전기기초(단가)_1_AC-05옥내기기기초_발주처 기성 취하현황(태안7,8)_탈황-기성고 산출보고 MP-161-165('05.03.07)" xfId="1516"/>
    <cellStyle name=" _사급재료비및운반비_터빈발전기기초(단가)_1_AC-05옥내기기기초_제11회 탈황기성분(0604)" xfId="1517"/>
    <cellStyle name=" _사급재료비및운반비_터빈발전기기초(단가)_1_AC-05옥내기기기초_탈황-기성고 산출보고 MP-161-165('05.03.07)" xfId="1518"/>
    <cellStyle name=" _사급재료비및운반비_터빈발전기기초(단가)_1_PKG별 설계.계약금액,가중치('04.04.06)" xfId="1521"/>
    <cellStyle name=" _사급재료비및운반비_터빈발전기기초(단가)_1_PKG별 설계.계약금액,가중치('04.04.06)_탈황-기성고 산출보고 MP-161-165('05.03.07)" xfId="1522"/>
    <cellStyle name=" _사급재료비및운반비_터빈발전기기초(단가)_1_개산분 계약금액(기타경비-0402.26)" xfId="1498"/>
    <cellStyle name=" _사급재료비및운반비_터빈발전기기초(단가)_1_개산분 계약금액(기타경비-0402.26)_탈황-기성고 산출보고 MP-161-165('05.03.07)" xfId="1499"/>
    <cellStyle name=" _사급재료비및운반비_터빈발전기기초(단가)_1_기성검사보고서(금화9회)(1)" xfId="1500"/>
    <cellStyle name=" _사급재료비및운반비_터빈발전기기초(단가)_1_기성검사보고서(금화9회)(1)_제11회 탈황기성분(0604)" xfId="1501"/>
    <cellStyle name=" _사급재료비및운반비_터빈발전기기초(단가)_1_발주처 기성 취하현황(태안7,8)" xfId="1502"/>
    <cellStyle name=" _사급재료비및운반비_터빈발전기기초(단가)_1_발주처 기성 취하현황(태안7,8)_탈황-기성고 산출보고 MP-161-165('05.03.07)" xfId="1503"/>
    <cellStyle name=" _사급재료비및운반비_터빈발전기기초(단가)_1_제11회 탈황기성분(0604)" xfId="1504"/>
    <cellStyle name=" _사급재료비및운반비_터빈발전기기초(단가)_1_탈황-기성고 산출보고 MP-161-165('05.03.07)" xfId="1505"/>
    <cellStyle name=" _사급재료비및운반비_터빈발전기기초(단가)_2004년도 기성전망액" xfId="1523"/>
    <cellStyle name=" _사급재료비및운반비_터빈발전기기초(단가)_2004년도 기성전망액_탈황-기성고 산출보고 MP-161-165('05.03.07)" xfId="1524"/>
    <cellStyle name=" _사급재료비및운반비_터빈발전기기초(단가)_3.단가확정분-집계표" xfId="1525"/>
    <cellStyle name=" _사급재료비및운반비_터빈발전기기초(단가)_3.단가확정분-집계표_탈황-기성고 산출보고 MP-161-165('05.03.07)" xfId="1526"/>
    <cellStyle name=" _사급재료비및운반비_터빈발전기기초(단가)_AC-05옥내기기기초" xfId="1535"/>
    <cellStyle name=" _사급재료비및운반비_터빈발전기기초(단가)_AC-05옥내기기기초_2004년도 기성전망액" xfId="1536"/>
    <cellStyle name=" _사급재료비및운반비_터빈발전기기초(단가)_AC-05옥내기기기초_2004년도 기성전망액_탈황-기성고 산출보고 MP-161-165('05.03.07)" xfId="1537"/>
    <cellStyle name=" _사급재료비및운반비_터빈발전기기초(단가)_AC-05옥내기기기초_3.단가확정분-집계표" xfId="1538"/>
    <cellStyle name=" _사급재료비및운반비_터빈발전기기초(단가)_AC-05옥내기기기초_3.단가확정분-집계표_탈황-기성고 산출보고 MP-161-165('05.03.07)" xfId="1539"/>
    <cellStyle name=" _사급재료비및운반비_터빈발전기기초(단가)_AC-05옥내기기기초_PKG별 설계.계약금액,가중치('04.04.06)" xfId="1548"/>
    <cellStyle name=" _사급재료비및운반비_터빈발전기기초(단가)_AC-05옥내기기기초_PKG별 설계.계약금액,가중치('04.04.06)_탈황-기성고 산출보고 MP-161-165('05.03.07)" xfId="1549"/>
    <cellStyle name=" _사급재료비및운반비_터빈발전기기초(단가)_AC-05옥내기기기초_개산분 계약금액(기타경비-0402.26)" xfId="1540"/>
    <cellStyle name=" _사급재료비및운반비_터빈발전기기초(단가)_AC-05옥내기기기초_개산분 계약금액(기타경비-0402.26)_탈황-기성고 산출보고 MP-161-165('05.03.07)" xfId="1541"/>
    <cellStyle name=" _사급재료비및운반비_터빈발전기기초(단가)_AC-05옥내기기기초_기성검사보고서(금화9회)(1)" xfId="1542"/>
    <cellStyle name=" _사급재료비및운반비_터빈발전기기초(단가)_AC-05옥내기기기초_기성검사보고서(금화9회)(1)_제11회 탈황기성분(0604)" xfId="1543"/>
    <cellStyle name=" _사급재료비및운반비_터빈발전기기초(단가)_AC-05옥내기기기초_발주처 기성 취하현황(태안7,8)" xfId="1544"/>
    <cellStyle name=" _사급재료비및운반비_터빈발전기기초(단가)_AC-05옥내기기기초_발주처 기성 취하현황(태안7,8)_탈황-기성고 산출보고 MP-161-165('05.03.07)" xfId="1545"/>
    <cellStyle name=" _사급재료비및운반비_터빈발전기기초(단가)_AC-05옥내기기기초_제11회 탈황기성분(0604)" xfId="1546"/>
    <cellStyle name=" _사급재료비및운반비_터빈발전기기초(단가)_AC-05옥내기기기초_탈황-기성고 산출보고 MP-161-165('05.03.07)" xfId="1547"/>
    <cellStyle name=" _사급재료비및운반비_터빈발전기기초(단가)_PKG별 설계.계약금액,가중치('04.04.06)" xfId="1550"/>
    <cellStyle name=" _사급재료비및운반비_터빈발전기기초(단가)_PKG별 설계.계약금액,가중치('04.04.06)_탈황-기성고 산출보고 MP-161-165('05.03.07)" xfId="1551"/>
    <cellStyle name=" _사급재료비및운반비_터빈발전기기초(단가)_개산분 계약금액(기타경비-0402.26)" xfId="1527"/>
    <cellStyle name=" _사급재료비및운반비_터빈발전기기초(단가)_개산분 계약금액(기타경비-0402.26)_탈황-기성고 산출보고 MP-161-165('05.03.07)" xfId="1528"/>
    <cellStyle name=" _사급재료비및운반비_터빈발전기기초(단가)_기성검사보고서(금화9회)(1)" xfId="1529"/>
    <cellStyle name=" _사급재료비및운반비_터빈발전기기초(단가)_기성검사보고서(금화9회)(1)_제11회 탈황기성분(0604)" xfId="1530"/>
    <cellStyle name=" _사급재료비및운반비_터빈발전기기초(단가)_발주처 기성 취하현황(태안7,8)" xfId="1531"/>
    <cellStyle name=" _사급재료비및운반비_터빈발전기기초(단가)_발주처 기성 취하현황(태안7,8)_탈황-기성고 산출보고 MP-161-165('05.03.07)" xfId="1532"/>
    <cellStyle name=" _사급재료비및운반비_터빈발전기기초(단가)_제11회 탈황기성분(0604)" xfId="1533"/>
    <cellStyle name=" _사급재료비및운반비_터빈발전기기초(단가)_탈황-기성고 산출보고 MP-161-165('05.03.07)" xfId="1534"/>
    <cellStyle name=" _삼일공영-영월복합화력 토목내역R2 간접비배분" xfId="1579"/>
    <cellStyle name=" _석탄취급설비기초-비교" xfId="1580"/>
    <cellStyle name=" _설계명세서" xfId="1581"/>
    <cellStyle name=" _설계명세서_1" xfId="1582"/>
    <cellStyle name=" _설계명세서_1_329전기설비기초-비교" xfId="1583"/>
    <cellStyle name=" _설계명세서_1_329전기설비기초-비교_개산분 계약금액(기타경비-0402.26)" xfId="1584"/>
    <cellStyle name=" _설계명세서_1_기성검사보고서(금화9회)(1)" xfId="1585"/>
    <cellStyle name=" _설계명세서_1_기성검사보고서(금화9회)(1)_제11회 탈황기성분(0604)" xfId="1586"/>
    <cellStyle name=" _설계명세서_1_냉각수배수로-비교" xfId="1587"/>
    <cellStyle name=" _설계명세서_1_냉각수배수로-비교_개산분 계약금액(기타경비-0402.26)" xfId="1588"/>
    <cellStyle name=" _설계명세서_1_냉각수취수펌프구조물-비교" xfId="1589"/>
    <cellStyle name=" _설계명세서_1_냉각수취수펌프구조물-비교_개산분 계약금액(기타경비-0402.26)" xfId="1590"/>
    <cellStyle name=" _설계명세서_1_전기설비기초-FF" xfId="1591"/>
    <cellStyle name=" _설계명세서_1_전기설비기초-FF_기성검사보고서(금화9회)(1)" xfId="1592"/>
    <cellStyle name=" _설계명세서_1_전기설비기초-FF_기성검사보고서(금화9회)(1)_제11회 탈황기성분(0604)" xfId="1593"/>
    <cellStyle name=" _설계명세서_1_전기설비기초-FF_제11회 탈황기성분(0604)" xfId="1594"/>
    <cellStyle name=" _설계명세서_1_제11회 탈황기성분(0604)" xfId="1595"/>
    <cellStyle name=" _설계명세서_1_조경(final)-비교" xfId="1596"/>
    <cellStyle name=" _설계명세서_1_조경(final)-비교_개산분 계약금액(기타경비-0402.26)" xfId="1597"/>
    <cellStyle name=" _설계명세서_1_태안7,8철골견적안" xfId="1598"/>
    <cellStyle name=" _설계명세서_1_태안7,8철골견적안1" xfId="1599"/>
    <cellStyle name=" _설계명세서_공사비집계표(품의용)" xfId="1600"/>
    <cellStyle name=" _설계명세서_공사비집계표(품의용)_기성검사보고서(금화9회)(1)" xfId="1601"/>
    <cellStyle name=" _설계명세서_공사비집계표(품의용)_기성검사보고서(금화9회)(1)_제11회 탈황기성분(0604)" xfId="1602"/>
    <cellStyle name=" _설계명세서_공사비집계표(품의용)_보령78 건설공사" xfId="1603"/>
    <cellStyle name=" _설계명세서_공사비집계표(품의용)_보령78 건설공사_기성검사보고서(금화9회)(1)" xfId="1604"/>
    <cellStyle name=" _설계명세서_공사비집계표(품의용)_보령78 건설공사_기성검사보고서(금화9회)(1)_제11회 탈황기성분(0604)" xfId="1605"/>
    <cellStyle name=" _설계명세서_공사비집계표(품의용)_보령78 건설공사_제11회 탈황기성분(0604)" xfId="1606"/>
    <cellStyle name=" _설계명세서_공사비집계표(품의용)_제11회 탈황기성분(0604)" xfId="1607"/>
    <cellStyle name=" _설계명세서_공사비집계표(품의용)_탈황-기성고 산출보고 MP-161-165('05.03.07)" xfId="1608"/>
    <cellStyle name=" _설계명세서_기성검사보고서(금화9회)(1)" xfId="1609"/>
    <cellStyle name=" _설계명세서_기성검사보고서(금화9회)(1)_제11회 탈황기성분(0604)" xfId="1610"/>
    <cellStyle name=" _설계명세서_보령78 건설공사" xfId="1611"/>
    <cellStyle name=" _설계명세서_보령78 건설공사_기성검사보고서(금화9회)(1)" xfId="1612"/>
    <cellStyle name=" _설계명세서_보령78 건설공사_기성검사보고서(금화9회)(1)_제11회 탈황기성분(0604)" xfId="1613"/>
    <cellStyle name=" _설계명세서_보령78 건설공사_제11회 탈황기성분(0604)" xfId="1614"/>
    <cellStyle name=" _설계명세서_제11회 탈황기성분(0604)" xfId="1615"/>
    <cellStyle name=" _설계명세서_추가품셈1-박" xfId="1616"/>
    <cellStyle name=" _설계명세서_추가품셈1-박_탈황-기성고 산출보고 MP-161-165('05.03.07)" xfId="1617"/>
    <cellStyle name=" _설계명세서_탈황-기성고 산출보고 MP-161-165('05.03.07)" xfId="1618"/>
    <cellStyle name=" _설계변경조서" xfId="1619"/>
    <cellStyle name=" _소화수(REV.1)" xfId="1620"/>
    <cellStyle name=" _수량및 단가 산출내용표" xfId="1621"/>
    <cellStyle name=" _수량및 단가 산출내용표_20030310150903590-E1C865BF" xfId="1622"/>
    <cellStyle name=" _수량및 단가 산출내용표_20030310150903590-E1C865BF_공사비집계표(품의용)" xfId="1623"/>
    <cellStyle name=" _수량및 단가 산출내용표_20030310150903590-E1C865BF_공사비집계표(품의용)_기성검사보고서(금화9회)(1)" xfId="1624"/>
    <cellStyle name=" _수량및 단가 산출내용표_20030310150903590-E1C865BF_공사비집계표(품의용)_기성검사보고서(금화9회)(1)_제11회 탈황기성분(0604)" xfId="1625"/>
    <cellStyle name=" _수량및 단가 산출내용표_20030310150903590-E1C865BF_공사비집계표(품의용)_보령78 건설공사" xfId="1626"/>
    <cellStyle name=" _수량및 단가 산출내용표_20030310150903590-E1C865BF_공사비집계표(품의용)_보령78 건설공사_기성검사보고서(금화9회)(1)" xfId="1627"/>
    <cellStyle name=" _수량및 단가 산출내용표_20030310150903590-E1C865BF_공사비집계표(품의용)_보령78 건설공사_기성검사보고서(금화9회)(1)_제11회 탈황기성분(0604)" xfId="1628"/>
    <cellStyle name=" _수량및 단가 산출내용표_20030310150903590-E1C865BF_공사비집계표(품의용)_보령78 건설공사_제11회 탈황기성분(0604)" xfId="1629"/>
    <cellStyle name=" _수량및 단가 산출내용표_20030310150903590-E1C865BF_공사비집계표(품의용)_제11회 탈황기성분(0604)" xfId="1630"/>
    <cellStyle name=" _수량및 단가 산출내용표_20030310150903590-E1C865BF_공사비집계표(품의용)_탈황-기성고 산출보고 MP-161-165('05.03.07)" xfId="1631"/>
    <cellStyle name=" _수량및 단가 산출내용표_20030310150903590-E1C865BF_기성검사보고서(금화9회)(1)" xfId="1632"/>
    <cellStyle name=" _수량및 단가 산출내용표_20030310150903590-E1C865BF_기성검사보고서(금화9회)(1)_제11회 탈황기성분(0604)" xfId="1633"/>
    <cellStyle name=" _수량및 단가 산출내용표_20030310150903590-E1C865BF_보령78 건설공사" xfId="1634"/>
    <cellStyle name=" _수량및 단가 산출내용표_20030310150903590-E1C865BF_보령78 건설공사_기성검사보고서(금화9회)(1)" xfId="1635"/>
    <cellStyle name=" _수량및 단가 산출내용표_20030310150903590-E1C865BF_보령78 건설공사_기성검사보고서(금화9회)(1)_제11회 탈황기성분(0604)" xfId="1636"/>
    <cellStyle name=" _수량및 단가 산출내용표_20030310150903590-E1C865BF_보령78 건설공사_제11회 탈황기성분(0604)" xfId="1637"/>
    <cellStyle name=" _수량및 단가 산출내용표_20030310150903590-E1C865BF_제11회 탈황기성분(0604)" xfId="1638"/>
    <cellStyle name=" _수량및 단가 산출내용표_20030310150903590-E1C865BF_탈황-기성고 산출보고 MP-161-165('05.03.07)" xfId="1639"/>
    <cellStyle name=" _수량및 단가 산출내용표_3.단가확정분-집계표" xfId="1640"/>
    <cellStyle name=" _수량및 단가 산출내용표_3.단가확정분-집계표_탈황-기성고 산출보고 MP-161-165('05.03.07)" xfId="1641"/>
    <cellStyle name=" _수량및 단가 산출내용표_329전기설비기초-비교" xfId="1642"/>
    <cellStyle name=" _수량및 단가 산출내용표_329전기설비기초-비교_탈황-기성고 산출보고 MP-161-165('05.03.07)" xfId="1643"/>
    <cellStyle name=" _수량및 단가 산출내용표_AC-01터빈주제어및보일러기초" xfId="2283"/>
    <cellStyle name=" _수량및 단가 산출내용표_AC-01터빈주제어및보일러기초_기성검사보고서(금화9회)(1)" xfId="2284"/>
    <cellStyle name=" _수량및 단가 산출내용표_AC-01터빈주제어및보일러기초_기성검사보고서(금화9회)(1)_제11회 탈황기성분(0604)" xfId="2285"/>
    <cellStyle name=" _수량및 단가 산출내용표_AC-01터빈주제어및보일러기초_제11회 탈황기성분(0604)" xfId="2286"/>
    <cellStyle name=" _수량및 단가 산출내용표_AC-01터빈주제어및보일러기초_탈황-기성고 산출보고 MP-161-165('05.03.07)" xfId="2287"/>
    <cellStyle name=" _수량및 단가 산출내용표_AC-02터빈및주제어철골(사급-최종-1)-1201" xfId="2288"/>
    <cellStyle name=" _수량및 단가 산출내용표_AC-02터빈및주제어철골(사급-최종-1)-1201_기성검사보고서(금화9회)(1)" xfId="2289"/>
    <cellStyle name=" _수량및 단가 산출내용표_AC-02터빈및주제어철골(사급-최종-1)-1201_기성검사보고서(금화9회)(1)_제11회 탈황기성분(0604)" xfId="2290"/>
    <cellStyle name=" _수량및 단가 산출내용표_AC-02터빈및주제어철골(사급-최종-1)-1201_제11회 탈황기성분(0604)" xfId="2291"/>
    <cellStyle name=" _수량및 단가 산출내용표_AC-04터빈발전기기초" xfId="2292"/>
    <cellStyle name=" _수량및 단가 산출내용표_AC-04터빈발전기기초_기성검사보고서(금화9회)(1)" xfId="2293"/>
    <cellStyle name=" _수량및 단가 산출내용표_AC-04터빈발전기기초_기성검사보고서(금화9회)(1)_제11회 탈황기성분(0604)" xfId="2294"/>
    <cellStyle name=" _수량및 단가 산출내용표_AC-04터빈발전기기초_제11회 탈황기성분(0604)" xfId="2295"/>
    <cellStyle name=" _수량및 단가 산출내용표_AC-04터빈발전기기초_탈황-기성고 산출보고 MP-161-165('05.03.07)" xfId="2296"/>
    <cellStyle name=" _수량및 단가 산출내용표_AC-05옥내기기기초" xfId="2297"/>
    <cellStyle name=" _수량및 단가 산출내용표_AC-05옥내기기기초_3.단가확정분-집계표" xfId="2298"/>
    <cellStyle name=" _수량및 단가 산출내용표_AC-05옥내기기기초_3.단가확정분-집계표_탈황-기성고 산출보고 MP-161-165('05.03.07)" xfId="2299"/>
    <cellStyle name=" _수량및 단가 산출내용표_AC-05옥내기기기초_개산분 계약금액(기타경비-0402.26)" xfId="2300"/>
    <cellStyle name=" _수량및 단가 산출내용표_AC-05옥내기기기초_개산분 계약금액(기타경비-0402.26)_탈황-기성고 산출보고 MP-161-165('05.03.07)" xfId="2301"/>
    <cellStyle name=" _수량및 단가 산출내용표_AC-05옥내기기기초_기성검사보고서(금화9회)(1)" xfId="2302"/>
    <cellStyle name=" _수량및 단가 산출내용표_AC-05옥내기기기초_기성검사보고서(금화9회)(1)_제11회 탈황기성분(0604)" xfId="2303"/>
    <cellStyle name=" _수량및 단가 산출내용표_AC-05옥내기기기초_제11회 탈황기성분(0604)" xfId="2304"/>
    <cellStyle name=" _수량및 단가 산출내용표_AC-05옥내기기기초_탈황-기성고 산출보고 MP-161-165('05.03.07)" xfId="2305"/>
    <cellStyle name=" _수량및 단가 산출내용표_간지" xfId="1644"/>
    <cellStyle name=" _수량및 단가 산출내용표_간지_325전기설비기초" xfId="1645"/>
    <cellStyle name=" _수량및 단가 산출내용표_간지_325전기설비기초_공사비집계표(품의용)" xfId="1646"/>
    <cellStyle name=" _수량및 단가 산출내용표_간지_325전기설비기초_공사비집계표(품의용)_기성검사보고서(금화9회)(1)" xfId="1647"/>
    <cellStyle name=" _수량및 단가 산출내용표_간지_325전기설비기초_공사비집계표(품의용)_기성검사보고서(금화9회)(1)_제11회 탈황기성분(0604)" xfId="1648"/>
    <cellStyle name=" _수량및 단가 산출내용표_간지_325전기설비기초_공사비집계표(품의용)_보령78 건설공사" xfId="1649"/>
    <cellStyle name=" _수량및 단가 산출내용표_간지_325전기설비기초_공사비집계표(품의용)_보령78 건설공사_기성검사보고서(금화9회)(1)" xfId="1650"/>
    <cellStyle name=" _수량및 단가 산출내용표_간지_325전기설비기초_공사비집계표(품의용)_보령78 건설공사_기성검사보고서(금화9회)(1)_제11회 탈황기성분(0604)" xfId="1651"/>
    <cellStyle name=" _수량및 단가 산출내용표_간지_325전기설비기초_공사비집계표(품의용)_보령78 건설공사_제11회 탈황기성분(0604)" xfId="1652"/>
    <cellStyle name=" _수량및 단가 산출내용표_간지_325전기설비기초_공사비집계표(품의용)_제11회 탈황기성분(0604)" xfId="1653"/>
    <cellStyle name=" _수량및 단가 산출내용표_간지_325전기설비기초_공사비집계표(품의용)_탈황-기성고 산출보고 MP-161-165('05.03.07)" xfId="1654"/>
    <cellStyle name=" _수량및 단가 산출내용표_간지_325전기설비기초_기성검사보고서(금화9회)(1)" xfId="1655"/>
    <cellStyle name=" _수량및 단가 산출내용표_간지_325전기설비기초_기성검사보고서(금화9회)(1)_제11회 탈황기성분(0604)" xfId="1656"/>
    <cellStyle name=" _수량및 단가 산출내용표_간지_325전기설비기초_보령78 건설공사" xfId="1657"/>
    <cellStyle name=" _수량및 단가 산출내용표_간지_325전기설비기초_보령78 건설공사_기성검사보고서(금화9회)(1)" xfId="1658"/>
    <cellStyle name=" _수량및 단가 산출내용표_간지_325전기설비기초_보령78 건설공사_기성검사보고서(금화9회)(1)_제11회 탈황기성분(0604)" xfId="1659"/>
    <cellStyle name=" _수량및 단가 산출내용표_간지_325전기설비기초_보령78 건설공사_제11회 탈황기성분(0604)" xfId="1660"/>
    <cellStyle name=" _수량및 단가 산출내용표_간지_325전기설비기초_제11회 탈황기성분(0604)" xfId="1661"/>
    <cellStyle name=" _수량및 단가 산출내용표_간지_325전기설비기초_탈황-기성고 산출보고 MP-161-165('05.03.07)" xfId="1662"/>
    <cellStyle name=" _수량및 단가 산출내용표_간지_329전기설비기초-비교" xfId="1663"/>
    <cellStyle name=" _수량및 단가 산출내용표_간지_329전기설비기초-비교_개산분 계약금액(기타경비-0402.26)" xfId="1664"/>
    <cellStyle name=" _수량및 단가 산출내용표_간지_329전기설비기초-비교_개산분 계약금액(기타경비-0402.26)_탈황-기성고 산출보고 MP-161-165('05.03.07)" xfId="1665"/>
    <cellStyle name=" _수량및 단가 산출내용표_간지_329전기설비기초-비교_탈황-기성고 산출보고 MP-161-165('05.03.07)" xfId="1666"/>
    <cellStyle name=" _수량및 단가 산출내용표_간지_CC-05_옥외탱크기초설계서(최종)" xfId="1900"/>
    <cellStyle name=" _수량및 단가 산출내용표_간지_CC-05_옥외탱크기초설계서(최종)_기성검사보고서(금화9회)(1)" xfId="1901"/>
    <cellStyle name=" _수량및 단가 산출내용표_간지_CC-05_옥외탱크기초설계서(최종)_기성검사보고서(금화9회)(1)_제11회 탈황기성분(0604)" xfId="1902"/>
    <cellStyle name=" _수량및 단가 산출내용표_간지_CC-05_옥외탱크기초설계서(최종)_제11회 탈황기성분(0604)" xfId="1903"/>
    <cellStyle name=" _수량및 단가 산출내용표_간지_공사비집계표(품의용)" xfId="1667"/>
    <cellStyle name=" _수량및 단가 산출내용표_간지_공사비집계표(품의용)_기성검사보고서(금화9회)(1)" xfId="1668"/>
    <cellStyle name=" _수량및 단가 산출내용표_간지_공사비집계표(품의용)_기성검사보고서(금화9회)(1)_제11회 탈황기성분(0604)" xfId="1669"/>
    <cellStyle name=" _수량및 단가 산출내용표_간지_공사비집계표(품의용)_보령78 건설공사" xfId="1670"/>
    <cellStyle name=" _수량및 단가 산출내용표_간지_공사비집계표(품의용)_보령78 건설공사_기성검사보고서(금화9회)(1)" xfId="1671"/>
    <cellStyle name=" _수량및 단가 산출내용표_간지_공사비집계표(품의용)_보령78 건설공사_기성검사보고서(금화9회)(1)_제11회 탈황기성분(0604)" xfId="1672"/>
    <cellStyle name=" _수량및 단가 산출내용표_간지_공사비집계표(품의용)_보령78 건설공사_제11회 탈황기성분(0604)" xfId="1673"/>
    <cellStyle name=" _수량및 단가 산출내용표_간지_공사비집계표(품의용)_제11회 탈황기성분(0604)" xfId="1674"/>
    <cellStyle name=" _수량및 단가 산출내용표_간지_공사비집계표(품의용)_탈황-기성고 산출보고 MP-161-165('05.03.07)" xfId="1675"/>
    <cellStyle name=" _수량및 단가 산출내용표_간지_기성검사보고서(금화9회)(1)" xfId="1676"/>
    <cellStyle name=" _수량및 단가 산출내용표_간지_기성검사보고서(금화9회)(1)_제11회 탈황기성분(0604)" xfId="1677"/>
    <cellStyle name=" _수량및 단가 산출내용표_간지_대표공종 분류내역" xfId="1678"/>
    <cellStyle name=" _수량및 단가 산출내용표_간지_대표공종 분류내역_공사비집계표(품의용)" xfId="1679"/>
    <cellStyle name=" _수량및 단가 산출내용표_간지_대표공종 분류내역_공사비집계표(품의용)_기성검사보고서(금화9회)(1)" xfId="1680"/>
    <cellStyle name=" _수량및 단가 산출내용표_간지_대표공종 분류내역_공사비집계표(품의용)_기성검사보고서(금화9회)(1)_제11회 탈황기성분(0604)" xfId="1681"/>
    <cellStyle name=" _수량및 단가 산출내용표_간지_대표공종 분류내역_공사비집계표(품의용)_보령78 건설공사" xfId="1682"/>
    <cellStyle name=" _수량및 단가 산출내용표_간지_대표공종 분류내역_공사비집계표(품의용)_보령78 건설공사_기성검사보고서(금화9회)(1)" xfId="1683"/>
    <cellStyle name=" _수량및 단가 산출내용표_간지_대표공종 분류내역_공사비집계표(품의용)_보령78 건설공사_기성검사보고서(금화9회)(1)_제11회 탈황기성분(0604)" xfId="1684"/>
    <cellStyle name=" _수량및 단가 산출내용표_간지_대표공종 분류내역_공사비집계표(품의용)_보령78 건설공사_제11회 탈황기성분(0604)" xfId="1685"/>
    <cellStyle name=" _수량및 단가 산출내용표_간지_대표공종 분류내역_공사비집계표(품의용)_제11회 탈황기성분(0604)" xfId="1686"/>
    <cellStyle name=" _수량및 단가 산출내용표_간지_대표공종 분류내역_공사비집계표(품의용)_탈황-기성고 산출보고 MP-161-165('05.03.07)" xfId="1687"/>
    <cellStyle name=" _수량및 단가 산출내용표_간지_대표공종 분류내역_기성검사보고서(금화9회)(1)" xfId="1688"/>
    <cellStyle name=" _수량및 단가 산출내용표_간지_대표공종 분류내역_기성검사보고서(금화9회)(1)_제11회 탈황기성분(0604)" xfId="1689"/>
    <cellStyle name=" _수량및 단가 산출내용표_간지_대표공종 분류내역_냉각수배수로-비교" xfId="1690"/>
    <cellStyle name=" _수량및 단가 산출내용표_간지_대표공종 분류내역_냉각수배수로-비교_개산분 계약금액(기타경비-0402.26)" xfId="1691"/>
    <cellStyle name=" _수량및 단가 산출내용표_간지_대표공종 분류내역_냉각수배수로-비교_개산분 계약금액(기타경비-0402.26)_탈황-기성고 산출보고 MP-161-165('05.03.07)" xfId="1692"/>
    <cellStyle name=" _수량및 단가 산출내용표_간지_대표공종 분류내역_냉각수배수로-비교_탈황-기성고 산출보고 MP-161-165('05.03.07)" xfId="1693"/>
    <cellStyle name=" _수량및 단가 산출내용표_간지_대표공종 분류내역_냉각수취수펌프구조물-비교" xfId="1694"/>
    <cellStyle name=" _수량및 단가 산출내용표_간지_대표공종 분류내역_냉각수취수펌프구조물-비교_개산분 계약금액(기타경비-0402.26)" xfId="1695"/>
    <cellStyle name=" _수량및 단가 산출내용표_간지_대표공종 분류내역_냉각수취수펌프구조물-비교_개산분 계약금액(기타경비-0402.26)_탈황-기성고 산출보고 MP-161-165('05.03.07)" xfId="1696"/>
    <cellStyle name=" _수량및 단가 산출내용표_간지_대표공종 분류내역_냉각수취수펌프구조물-비교_탈황-기성고 산출보고 MP-161-165('05.03.07)" xfId="1697"/>
    <cellStyle name=" _수량및 단가 산출내용표_간지_대표공종 분류내역_보령78 건설공사" xfId="1698"/>
    <cellStyle name=" _수량및 단가 산출내용표_간지_대표공종 분류내역_보령78 건설공사_기성검사보고서(금화9회)(1)" xfId="1699"/>
    <cellStyle name=" _수량및 단가 산출내용표_간지_대표공종 분류내역_보령78 건설공사_기성검사보고서(금화9회)(1)_제11회 탈황기성분(0604)" xfId="1700"/>
    <cellStyle name=" _수량및 단가 산출내용표_간지_대표공종 분류내역_보령78 건설공사_제11회 탈황기성분(0604)" xfId="1701"/>
    <cellStyle name=" _수량및 단가 산출내용표_간지_대표공종 분류내역_제11회 탈황기성분(0604)" xfId="1702"/>
    <cellStyle name=" _수량및 단가 산출내용표_간지_대표공종 분류내역_탈황-기성고 산출보고 MP-161-165('05.03.07)" xfId="1703"/>
    <cellStyle name=" _수량및 단가 산출내용표_간지_대표공종분류" xfId="1704"/>
    <cellStyle name=" _수량및 단가 산출내용표_간지_대표공종분류_공사비집계표(품의용)" xfId="1705"/>
    <cellStyle name=" _수량및 단가 산출내용표_간지_대표공종분류_공사비집계표(품의용)_기성검사보고서(금화9회)(1)" xfId="1706"/>
    <cellStyle name=" _수량및 단가 산출내용표_간지_대표공종분류_공사비집계표(품의용)_기성검사보고서(금화9회)(1)_제11회 탈황기성분(0604)" xfId="1707"/>
    <cellStyle name=" _수량및 단가 산출내용표_간지_대표공종분류_공사비집계표(품의용)_보령78 건설공사" xfId="1708"/>
    <cellStyle name=" _수량및 단가 산출내용표_간지_대표공종분류_공사비집계표(품의용)_보령78 건설공사_기성검사보고서(금화9회)(1)" xfId="1709"/>
    <cellStyle name=" _수량및 단가 산출내용표_간지_대표공종분류_공사비집계표(품의용)_보령78 건설공사_기성검사보고서(금화9회)(1)_제11회 탈황기성분(0604)" xfId="1710"/>
    <cellStyle name=" _수량및 단가 산출내용표_간지_대표공종분류_공사비집계표(품의용)_보령78 건설공사_제11회 탈황기성분(0604)" xfId="1711"/>
    <cellStyle name=" _수량및 단가 산출내용표_간지_대표공종분류_공사비집계표(품의용)_제11회 탈황기성분(0604)" xfId="1712"/>
    <cellStyle name=" _수량및 단가 산출내용표_간지_대표공종분류_공사비집계표(품의용)_탈황-기성고 산출보고 MP-161-165('05.03.07)" xfId="1713"/>
    <cellStyle name=" _수량및 단가 산출내용표_간지_대표공종분류_기성검사보고서(금화9회)(1)" xfId="1714"/>
    <cellStyle name=" _수량및 단가 산출내용표_간지_대표공종분류_기성검사보고서(금화9회)(1)_제11회 탈황기성분(0604)" xfId="1715"/>
    <cellStyle name=" _수량및 단가 산출내용표_간지_대표공종분류_보령78 건설공사" xfId="1716"/>
    <cellStyle name=" _수량및 단가 산출내용표_간지_대표공종분류_보령78 건설공사_기성검사보고서(금화9회)(1)" xfId="1717"/>
    <cellStyle name=" _수량및 단가 산출내용표_간지_대표공종분류_보령78 건설공사_기성검사보고서(금화9회)(1)_제11회 탈황기성분(0604)" xfId="1718"/>
    <cellStyle name=" _수량및 단가 산출내용표_간지_대표공종분류_보령78 건설공사_제11회 탈황기성분(0604)" xfId="1719"/>
    <cellStyle name=" _수량및 단가 산출내용표_간지_대표공종분류_제11회 탈황기성분(0604)" xfId="1720"/>
    <cellStyle name=" _수량및 단가 산출내용표_간지_대표공종분류_탈황-기성고 산출보고 MP-161-165('05.03.07)" xfId="1721"/>
    <cellStyle name=" _수량및 단가 산출내용표_간지_보령78 건설공사" xfId="1722"/>
    <cellStyle name=" _수량및 단가 산출내용표_간지_보령78 건설공사_기성검사보고서(금화9회)(1)" xfId="1723"/>
    <cellStyle name=" _수량및 단가 산출내용표_간지_보령78 건설공사_기성검사보고서(금화9회)(1)_제11회 탈황기성분(0604)" xfId="1724"/>
    <cellStyle name=" _수량및 단가 산출내용표_간지_보령78 건설공사_제11회 탈황기성분(0604)" xfId="1725"/>
    <cellStyle name=" _수량및 단가 산출내용표_간지_본관기초굴착(단가)" xfId="1726"/>
    <cellStyle name=" _수량및 단가 산출내용표_간지_본관기초굴착(단가)_탈황-기성고 산출보고 MP-161-165('05.03.07)" xfId="1727"/>
    <cellStyle name=" _수량및 단가 산출내용표_간지_사급및확정분공통품" xfId="1728"/>
    <cellStyle name=" _수량및 단가 산출내용표_간지_사급및확정분공통품_기성검사보고서(금화9회)(1)" xfId="1729"/>
    <cellStyle name=" _수량및 단가 산출내용표_간지_사급및확정분공통품_기성검사보고서(금화9회)(1)_제11회 탈황기성분(0604)" xfId="1730"/>
    <cellStyle name=" _수량및 단가 산출내용표_간지_사급및확정분공통품_제11회 탈황기성분(0604)" xfId="1731"/>
    <cellStyle name=" _수량및 단가 산출내용표_간지_사급자재총괄표" xfId="1732"/>
    <cellStyle name=" _수량및 단가 산출내용표_간지_사급자재총괄표_공사비집계표(품의용)" xfId="1733"/>
    <cellStyle name=" _수량및 단가 산출내용표_간지_사급자재총괄표_공사비집계표(품의용)_기성검사보고서(금화9회)(1)" xfId="1734"/>
    <cellStyle name=" _수량및 단가 산출내용표_간지_사급자재총괄표_공사비집계표(품의용)_기성검사보고서(금화9회)(1)_제11회 탈황기성분(0604)" xfId="1735"/>
    <cellStyle name=" _수량및 단가 산출내용표_간지_사급자재총괄표_공사비집계표(품의용)_보령78 건설공사" xfId="1736"/>
    <cellStyle name=" _수량및 단가 산출내용표_간지_사급자재총괄표_공사비집계표(품의용)_보령78 건설공사_기성검사보고서(금화9회)(1)" xfId="1737"/>
    <cellStyle name=" _수량및 단가 산출내용표_간지_사급자재총괄표_공사비집계표(품의용)_보령78 건설공사_기성검사보고서(금화9회)(1)_제11회 탈황기성분(0604)" xfId="1738"/>
    <cellStyle name=" _수량및 단가 산출내용표_간지_사급자재총괄표_공사비집계표(품의용)_보령78 건설공사_제11회 탈황기성분(0604)" xfId="1739"/>
    <cellStyle name=" _수량및 단가 산출내용표_간지_사급자재총괄표_공사비집계표(품의용)_제11회 탈황기성분(0604)" xfId="1740"/>
    <cellStyle name=" _수량및 단가 산출내용표_간지_사급자재총괄표_공사비집계표(품의용)_탈황-기성고 산출보고 MP-161-165('05.03.07)" xfId="1741"/>
    <cellStyle name=" _수량및 단가 산출내용표_간지_사급자재총괄표_기성검사보고서(금화9회)(1)" xfId="1742"/>
    <cellStyle name=" _수량및 단가 산출내용표_간지_사급자재총괄표_기성검사보고서(금화9회)(1)_제11회 탈황기성분(0604)" xfId="1743"/>
    <cellStyle name=" _수량및 단가 산출내용표_간지_사급자재총괄표_보령78 건설공사" xfId="1744"/>
    <cellStyle name=" _수량및 단가 산출내용표_간지_사급자재총괄표_보령78 건설공사_기성검사보고서(금화9회)(1)" xfId="1745"/>
    <cellStyle name=" _수량및 단가 산출내용표_간지_사급자재총괄표_보령78 건설공사_기성검사보고서(금화9회)(1)_제11회 탈황기성분(0604)" xfId="1746"/>
    <cellStyle name=" _수량및 단가 산출내용표_간지_사급자재총괄표_보령78 건설공사_제11회 탈황기성분(0604)" xfId="1747"/>
    <cellStyle name=" _수량및 단가 산출내용표_간지_사급자재총괄표_제11회 탈황기성분(0604)" xfId="1748"/>
    <cellStyle name=" _수량및 단가 산출내용표_간지_사급자재총괄표_탈황-기성고 산출보고 MP-161-165('05.03.07)" xfId="1749"/>
    <cellStyle name=" _수량및 단가 산출내용표_간지_설계개요" xfId="1750"/>
    <cellStyle name=" _수량및 단가 산출내용표_간지_설계개요_공사비집계표(품의용)" xfId="1751"/>
    <cellStyle name=" _수량및 단가 산출내용표_간지_설계개요_공사비집계표(품의용)_기성검사보고서(금화9회)(1)" xfId="1752"/>
    <cellStyle name=" _수량및 단가 산출내용표_간지_설계개요_공사비집계표(품의용)_기성검사보고서(금화9회)(1)_제11회 탈황기성분(0604)" xfId="1753"/>
    <cellStyle name=" _수량및 단가 산출내용표_간지_설계개요_공사비집계표(품의용)_보령78 건설공사" xfId="1754"/>
    <cellStyle name=" _수량및 단가 산출내용표_간지_설계개요_공사비집계표(품의용)_보령78 건설공사_기성검사보고서(금화9회)(1)" xfId="1755"/>
    <cellStyle name=" _수량및 단가 산출내용표_간지_설계개요_공사비집계표(품의용)_보령78 건설공사_기성검사보고서(금화9회)(1)_제11회 탈황기성분(0604)" xfId="1756"/>
    <cellStyle name=" _수량및 단가 산출내용표_간지_설계개요_공사비집계표(품의용)_보령78 건설공사_제11회 탈황기성분(0604)" xfId="1757"/>
    <cellStyle name=" _수량및 단가 산출내용표_간지_설계개요_공사비집계표(품의용)_제11회 탈황기성분(0604)" xfId="1758"/>
    <cellStyle name=" _수량및 단가 산출내용표_간지_설계개요_공사비집계표(품의용)_탈황-기성고 산출보고 MP-161-165('05.03.07)" xfId="1759"/>
    <cellStyle name=" _수량및 단가 산출내용표_간지_설계개요_기성검사보고서(금화9회)(1)" xfId="1760"/>
    <cellStyle name=" _수량및 단가 산출내용표_간지_설계개요_기성검사보고서(금화9회)(1)_제11회 탈황기성분(0604)" xfId="1761"/>
    <cellStyle name=" _수량및 단가 산출내용표_간지_설계개요_냉각수배수로-비교" xfId="1762"/>
    <cellStyle name=" _수량및 단가 산출내용표_간지_설계개요_냉각수배수로-비교_개산분 계약금액(기타경비-0402.26)" xfId="1763"/>
    <cellStyle name=" _수량및 단가 산출내용표_간지_설계개요_냉각수배수로-비교_개산분 계약금액(기타경비-0402.26)_탈황-기성고 산출보고 MP-161-165('05.03.07)" xfId="1764"/>
    <cellStyle name=" _수량및 단가 산출내용표_간지_설계개요_냉각수배수로-비교_탈황-기성고 산출보고 MP-161-165('05.03.07)" xfId="1765"/>
    <cellStyle name=" _수량및 단가 산출내용표_간지_설계개요_냉각수취수펌프구조물-비교" xfId="1766"/>
    <cellStyle name=" _수량및 단가 산출내용표_간지_설계개요_냉각수취수펌프구조물-비교_개산분 계약금액(기타경비-0402.26)" xfId="1767"/>
    <cellStyle name=" _수량및 단가 산출내용표_간지_설계개요_냉각수취수펌프구조물-비교_개산분 계약금액(기타경비-0402.26)_탈황-기성고 산출보고 MP-161-165('05.03.07)" xfId="1768"/>
    <cellStyle name=" _수량및 단가 산출내용표_간지_설계개요_냉각수취수펌프구조물-비교_탈황-기성고 산출보고 MP-161-165('05.03.07)" xfId="1769"/>
    <cellStyle name=" _수량및 단가 산출내용표_간지_설계개요_보령78 건설공사" xfId="1770"/>
    <cellStyle name=" _수량및 단가 산출내용표_간지_설계개요_보령78 건설공사_기성검사보고서(금화9회)(1)" xfId="1771"/>
    <cellStyle name=" _수량및 단가 산출내용표_간지_설계개요_보령78 건설공사_기성검사보고서(금화9회)(1)_제11회 탈황기성분(0604)" xfId="1772"/>
    <cellStyle name=" _수량및 단가 산출내용표_간지_설계개요_보령78 건설공사_제11회 탈황기성분(0604)" xfId="1773"/>
    <cellStyle name=" _수량및 단가 산출내용표_간지_설계개요_제11회 탈황기성분(0604)" xfId="1774"/>
    <cellStyle name=" _수량및 단가 산출내용표_간지_설계개요_탈황-기성고 산출보고 MP-161-165('05.03.07)" xfId="1775"/>
    <cellStyle name=" _수량및 단가 산출내용표_간지_설계명세서" xfId="1776"/>
    <cellStyle name=" _수량및 단가 산출내용표_간지_설계명세서_325전기설비기초" xfId="1777"/>
    <cellStyle name=" _수량및 단가 산출내용표_간지_설계명세서_325전기설비기초_공사비집계표(품의용)" xfId="1778"/>
    <cellStyle name=" _수량및 단가 산출내용표_간지_설계명세서_325전기설비기초_공사비집계표(품의용)_기성검사보고서(금화9회)(1)" xfId="1779"/>
    <cellStyle name=" _수량및 단가 산출내용표_간지_설계명세서_325전기설비기초_공사비집계표(품의용)_기성검사보고서(금화9회)(1)_제11회 탈황기성분(0604)" xfId="1780"/>
    <cellStyle name=" _수량및 단가 산출내용표_간지_설계명세서_325전기설비기초_공사비집계표(품의용)_보령78 건설공사" xfId="1781"/>
    <cellStyle name=" _수량및 단가 산출내용표_간지_설계명세서_325전기설비기초_공사비집계표(품의용)_보령78 건설공사_기성검사보고서(금화9회)(1)" xfId="1782"/>
    <cellStyle name=" _수량및 단가 산출내용표_간지_설계명세서_325전기설비기초_공사비집계표(품의용)_보령78 건설공사_기성검사보고서(금화9회)(1)_제11회 탈황기성분(0604)" xfId="1783"/>
    <cellStyle name=" _수량및 단가 산출내용표_간지_설계명세서_325전기설비기초_공사비집계표(품의용)_보령78 건설공사_제11회 탈황기성분(0604)" xfId="1784"/>
    <cellStyle name=" _수량및 단가 산출내용표_간지_설계명세서_325전기설비기초_공사비집계표(품의용)_제11회 탈황기성분(0604)" xfId="1785"/>
    <cellStyle name=" _수량및 단가 산출내용표_간지_설계명세서_325전기설비기초_공사비집계표(품의용)_탈황-기성고 산출보고 MP-161-165('05.03.07)" xfId="1786"/>
    <cellStyle name=" _수량및 단가 산출내용표_간지_설계명세서_325전기설비기초_기성검사보고서(금화9회)(1)" xfId="1787"/>
    <cellStyle name=" _수량및 단가 산출내용표_간지_설계명세서_325전기설비기초_기성검사보고서(금화9회)(1)_제11회 탈황기성분(0604)" xfId="1788"/>
    <cellStyle name=" _수량및 단가 산출내용표_간지_설계명세서_325전기설비기초_보령78 건설공사" xfId="1789"/>
    <cellStyle name=" _수량및 단가 산출내용표_간지_설계명세서_325전기설비기초_보령78 건설공사_기성검사보고서(금화9회)(1)" xfId="1790"/>
    <cellStyle name=" _수량및 단가 산출내용표_간지_설계명세서_325전기설비기초_보령78 건설공사_기성검사보고서(금화9회)(1)_제11회 탈황기성분(0604)" xfId="1791"/>
    <cellStyle name=" _수량및 단가 산출내용표_간지_설계명세서_325전기설비기초_보령78 건설공사_제11회 탈황기성분(0604)" xfId="1792"/>
    <cellStyle name=" _수량및 단가 산출내용표_간지_설계명세서_325전기설비기초_제11회 탈황기성분(0604)" xfId="1793"/>
    <cellStyle name=" _수량및 단가 산출내용표_간지_설계명세서_325전기설비기초_탈황-기성고 산출보고 MP-161-165('05.03.07)" xfId="1794"/>
    <cellStyle name=" _수량및 단가 산출내용표_간지_설계명세서_공사비집계표(품의용)" xfId="1795"/>
    <cellStyle name=" _수량및 단가 산출내용표_간지_설계명세서_공사비집계표(품의용)_기성검사보고서(금화9회)(1)" xfId="1796"/>
    <cellStyle name=" _수량및 단가 산출내용표_간지_설계명세서_공사비집계표(품의용)_기성검사보고서(금화9회)(1)_제11회 탈황기성분(0604)" xfId="1797"/>
    <cellStyle name=" _수량및 단가 산출내용표_간지_설계명세서_공사비집계표(품의용)_보령78 건설공사" xfId="1798"/>
    <cellStyle name=" _수량및 단가 산출내용표_간지_설계명세서_공사비집계표(품의용)_보령78 건설공사_기성검사보고서(금화9회)(1)" xfId="1799"/>
    <cellStyle name=" _수량및 단가 산출내용표_간지_설계명세서_공사비집계표(품의용)_보령78 건설공사_기성검사보고서(금화9회)(1)_제11회 탈황기성분(0604)" xfId="1800"/>
    <cellStyle name=" _수량및 단가 산출내용표_간지_설계명세서_공사비집계표(품의용)_보령78 건설공사_제11회 탈황기성분(0604)" xfId="1801"/>
    <cellStyle name=" _수량및 단가 산출내용표_간지_설계명세서_공사비집계표(품의용)_제11회 탈황기성분(0604)" xfId="1802"/>
    <cellStyle name=" _수량및 단가 산출내용표_간지_설계명세서_공사비집계표(품의용)_탈황-기성고 산출보고 MP-161-165('05.03.07)" xfId="1803"/>
    <cellStyle name=" _수량및 단가 산출내용표_간지_설계명세서_기성검사보고서(금화9회)(1)" xfId="1804"/>
    <cellStyle name=" _수량및 단가 산출내용표_간지_설계명세서_기성검사보고서(금화9회)(1)_제11회 탈황기성분(0604)" xfId="1805"/>
    <cellStyle name=" _수량및 단가 산출내용표_간지_설계명세서_냉각수배수로-비교" xfId="1806"/>
    <cellStyle name=" _수량및 단가 산출내용표_간지_설계명세서_냉각수배수로-비교_개산분 계약금액(기타경비-0402.26)" xfId="1807"/>
    <cellStyle name=" _수량및 단가 산출내용표_간지_설계명세서_냉각수배수로-비교_개산분 계약금액(기타경비-0402.26)_탈황-기성고 산출보고 MP-161-165('05.03.07)" xfId="1808"/>
    <cellStyle name=" _수량및 단가 산출내용표_간지_설계명세서_냉각수배수로-비교_탈황-기성고 산출보고 MP-161-165('05.03.07)" xfId="1809"/>
    <cellStyle name=" _수량및 단가 산출내용표_간지_설계명세서_냉각수취수펌프구조물-비교" xfId="1810"/>
    <cellStyle name=" _수량및 단가 산출내용표_간지_설계명세서_냉각수취수펌프구조물-비교_개산분 계약금액(기타경비-0402.26)" xfId="1811"/>
    <cellStyle name=" _수량및 단가 산출내용표_간지_설계명세서_냉각수취수펌프구조물-비교_개산분 계약금액(기타경비-0402.26)_탈황-기성고 산출보고 MP-161-165('05.03.07)" xfId="1812"/>
    <cellStyle name=" _수량및 단가 산출내용표_간지_설계명세서_냉각수취수펌프구조물-비교_탈황-기성고 산출보고 MP-161-165('05.03.07)" xfId="1813"/>
    <cellStyle name=" _수량및 단가 산출내용표_간지_설계명세서_보령78 건설공사" xfId="1814"/>
    <cellStyle name=" _수량및 단가 산출내용표_간지_설계명세서_보령78 건설공사_기성검사보고서(금화9회)(1)" xfId="1815"/>
    <cellStyle name=" _수량및 단가 산출내용표_간지_설계명세서_보령78 건설공사_기성검사보고서(금화9회)(1)_제11회 탈황기성분(0604)" xfId="1816"/>
    <cellStyle name=" _수량및 단가 산출내용표_간지_설계명세서_보령78 건설공사_제11회 탈황기성분(0604)" xfId="1817"/>
    <cellStyle name=" _수량및 단가 산출내용표_간지_설계명세서_설계개요" xfId="1818"/>
    <cellStyle name=" _수량및 단가 산출내용표_간지_설계명세서_설계개요_공사비집계표(품의용)" xfId="1819"/>
    <cellStyle name=" _수량및 단가 산출내용표_간지_설계명세서_설계개요_공사비집계표(품의용)_기성검사보고서(금화9회)(1)" xfId="1820"/>
    <cellStyle name=" _수량및 단가 산출내용표_간지_설계명세서_설계개요_공사비집계표(품의용)_기성검사보고서(금화9회)(1)_제11회 탈황기성분(0604)" xfId="1821"/>
    <cellStyle name=" _수량및 단가 산출내용표_간지_설계명세서_설계개요_공사비집계표(품의용)_보령78 건설공사" xfId="1822"/>
    <cellStyle name=" _수량및 단가 산출내용표_간지_설계명세서_설계개요_공사비집계표(품의용)_보령78 건설공사_기성검사보고서(금화9회)(1)" xfId="1823"/>
    <cellStyle name=" _수량및 단가 산출내용표_간지_설계명세서_설계개요_공사비집계표(품의용)_보령78 건설공사_기성검사보고서(금화9회)(1)_제11회 탈황기성분(0604)" xfId="1824"/>
    <cellStyle name=" _수량및 단가 산출내용표_간지_설계명세서_설계개요_공사비집계표(품의용)_보령78 건설공사_제11회 탈황기성분(0604)" xfId="1825"/>
    <cellStyle name=" _수량및 단가 산출내용표_간지_설계명세서_설계개요_공사비집계표(품의용)_제11회 탈황기성분(0604)" xfId="1826"/>
    <cellStyle name=" _수량및 단가 산출내용표_간지_설계명세서_설계개요_공사비집계표(품의용)_탈황-기성고 산출보고 MP-161-165('05.03.07)" xfId="1827"/>
    <cellStyle name=" _수량및 단가 산출내용표_간지_설계명세서_설계개요_기성검사보고서(금화9회)(1)" xfId="1828"/>
    <cellStyle name=" _수량및 단가 산출내용표_간지_설계명세서_설계개요_기성검사보고서(금화9회)(1)_제11회 탈황기성분(0604)" xfId="1829"/>
    <cellStyle name=" _수량및 단가 산출내용표_간지_설계명세서_설계개요_보령78 건설공사" xfId="1830"/>
    <cellStyle name=" _수량및 단가 산출내용표_간지_설계명세서_설계개요_보령78 건설공사_기성검사보고서(금화9회)(1)" xfId="1831"/>
    <cellStyle name=" _수량및 단가 산출내용표_간지_설계명세서_설계개요_보령78 건설공사_기성검사보고서(금화9회)(1)_제11회 탈황기성분(0604)" xfId="1832"/>
    <cellStyle name=" _수량및 단가 산출내용표_간지_설계명세서_설계개요_보령78 건설공사_제11회 탈황기성분(0604)" xfId="1833"/>
    <cellStyle name=" _수량및 단가 산출내용표_간지_설계명세서_설계개요_제11회 탈황기성분(0604)" xfId="1834"/>
    <cellStyle name=" _수량및 단가 산출내용표_간지_설계명세서_설계개요_탈황-기성고 산출보고 MP-161-165('05.03.07)" xfId="1835"/>
    <cellStyle name=" _수량및 단가 산출내용표_간지_설계명세서_제11회 탈황기성분(0604)" xfId="1836"/>
    <cellStyle name=" _수량및 단가 산출내용표_간지_설계명세서_탈황-기성고 산출보고 MP-161-165('05.03.07)" xfId="1837"/>
    <cellStyle name=" _수량및 단가 산출내용표_간지_영흥34품셈" xfId="1838"/>
    <cellStyle name=" _수량및 단가 산출내용표_간지_영흥34품셈_기성검사보고서(금화9회)(1)" xfId="1839"/>
    <cellStyle name=" _수량및 단가 산출내용표_간지_영흥34품셈_기성검사보고서(금화9회)(1)_제11회 탈황기성분(0604)" xfId="1840"/>
    <cellStyle name=" _수량및 단가 산출내용표_간지_영흥34품셈_제11회 탈황기성분(0604)" xfId="1841"/>
    <cellStyle name=" _수량및 단가 산출내용표_간지_옥외탱크기초(단가)" xfId="1842"/>
    <cellStyle name=" _수량및 단가 산출내용표_간지_옥외탱크기초(단가)_공사비집계표(품의용)" xfId="1843"/>
    <cellStyle name=" _수량및 단가 산출내용표_간지_옥외탱크기초(단가)_공사비집계표(품의용)_기성검사보고서(금화9회)(1)" xfId="1844"/>
    <cellStyle name=" _수량및 단가 산출내용표_간지_옥외탱크기초(단가)_공사비집계표(품의용)_기성검사보고서(금화9회)(1)_제11회 탈황기성분(0604)" xfId="1845"/>
    <cellStyle name=" _수량및 단가 산출내용표_간지_옥외탱크기초(단가)_공사비집계표(품의용)_보령78 건설공사" xfId="1846"/>
    <cellStyle name=" _수량및 단가 산출내용표_간지_옥외탱크기초(단가)_공사비집계표(품의용)_보령78 건설공사_기성검사보고서(금화9회)(1)" xfId="1847"/>
    <cellStyle name=" _수량및 단가 산출내용표_간지_옥외탱크기초(단가)_공사비집계표(품의용)_보령78 건설공사_기성검사보고서(금화9회)(1)_제11회 탈황기성분(0604)" xfId="1848"/>
    <cellStyle name=" _수량및 단가 산출내용표_간지_옥외탱크기초(단가)_공사비집계표(품의용)_보령78 건설공사_제11회 탈황기성분(0604)" xfId="1849"/>
    <cellStyle name=" _수량및 단가 산출내용표_간지_옥외탱크기초(단가)_공사비집계표(품의용)_제11회 탈황기성분(0604)" xfId="1850"/>
    <cellStyle name=" _수량및 단가 산출내용표_간지_옥외탱크기초(단가)_공사비집계표(품의용)_탈황-기성고 산출보고 MP-161-165('05.03.07)" xfId="1851"/>
    <cellStyle name=" _수량및 단가 산출내용표_간지_옥외탱크기초(단가)_기성검사보고서(금화9회)(1)" xfId="1852"/>
    <cellStyle name=" _수량및 단가 산출내용표_간지_옥외탱크기초(단가)_기성검사보고서(금화9회)(1)_제11회 탈황기성분(0604)" xfId="1853"/>
    <cellStyle name=" _수량및 단가 산출내용표_간지_옥외탱크기초(단가)_보령78 건설공사" xfId="1854"/>
    <cellStyle name=" _수량및 단가 산출내용표_간지_옥외탱크기초(단가)_보령78 건설공사_기성검사보고서(금화9회)(1)" xfId="1855"/>
    <cellStyle name=" _수량및 단가 산출내용표_간지_옥외탱크기초(단가)_보령78 건설공사_기성검사보고서(금화9회)(1)_제11회 탈황기성분(0604)" xfId="1856"/>
    <cellStyle name=" _수량및 단가 산출내용표_간지_옥외탱크기초(단가)_보령78 건설공사_제11회 탈황기성분(0604)" xfId="1857"/>
    <cellStyle name=" _수량및 단가 산출내용표_간지_옥외탱크기초(단가)_제11회 탈황기성분(0604)" xfId="1858"/>
    <cellStyle name=" _수량및 단가 산출내용표_간지_옥외탱크기초(단가)_탈황-기성고 산출보고 MP-161-165('05.03.07)" xfId="1859"/>
    <cellStyle name=" _수량및 단가 산출내용표_간지_옥외탱크기초-비교" xfId="1860"/>
    <cellStyle name=" _수량및 단가 산출내용표_간지_옥외탱크기초-비교_개산분 계약금액(기타경비-0402.26)" xfId="1861"/>
    <cellStyle name=" _수량및 단가 산출내용표_간지_옥외탱크기초-비교_개산분 계약금액(기타경비-0402.26)_탈황-기성고 산출보고 MP-161-165('05.03.07)" xfId="1862"/>
    <cellStyle name=" _수량및 단가 산출내용표_간지_옥외탱크기초-비교_탈황-기성고 산출보고 MP-161-165('05.03.07)" xfId="1863"/>
    <cellStyle name=" _수량및 단가 산출내용표_간지_제11회 탈황기성분(0604)" xfId="1864"/>
    <cellStyle name=" _수량및 단가 산출내용표_간지_조경(final)-비교" xfId="1865"/>
    <cellStyle name=" _수량및 단가 산출내용표_간지_조경(final)-비교_개산분 계약금액(기타경비-0402.26)" xfId="1866"/>
    <cellStyle name=" _수량및 단가 산출내용표_간지_조경(final)-비교_개산분 계약금액(기타경비-0402.26)_탈황-기성고 산출보고 MP-161-165('05.03.07)" xfId="1867"/>
    <cellStyle name=" _수량및 단가 산출내용표_간지_조경(final)-비교_탈황-기성고 산출보고 MP-161-165('05.03.07)" xfId="1868"/>
    <cellStyle name=" _수량및 단가 산출내용표_간지_추가품셈1" xfId="1869"/>
    <cellStyle name=" _수량및 단가 산출내용표_간지_추가품셈1_1" xfId="1870"/>
    <cellStyle name=" _수량및 단가 산출내용표_간지_추가품셈1_1_기성검사보고서(금화9회)(1)" xfId="1871"/>
    <cellStyle name=" _수량및 단가 산출내용표_간지_추가품셈1_1_기성검사보고서(금화9회)(1)_제11회 탈황기성분(0604)" xfId="1872"/>
    <cellStyle name=" _수량및 단가 산출내용표_간지_추가품셈1_1_제11회 탈황기성분(0604)" xfId="1873"/>
    <cellStyle name=" _수량및 단가 산출내용표_간지_추가품셈1_공사비집계표(품의용)" xfId="1874"/>
    <cellStyle name=" _수량및 단가 산출내용표_간지_추가품셈1_공사비집계표(품의용)_기성검사보고서(금화9회)(1)" xfId="1875"/>
    <cellStyle name=" _수량및 단가 산출내용표_간지_추가품셈1_공사비집계표(품의용)_기성검사보고서(금화9회)(1)_제11회 탈황기성분(0604)" xfId="1876"/>
    <cellStyle name=" _수량및 단가 산출내용표_간지_추가품셈1_공사비집계표(품의용)_보령78 건설공사" xfId="1877"/>
    <cellStyle name=" _수량및 단가 산출내용표_간지_추가품셈1_공사비집계표(품의용)_보령78 건설공사_기성검사보고서(금화9회)(1)" xfId="1878"/>
    <cellStyle name=" _수량및 단가 산출내용표_간지_추가품셈1_공사비집계표(품의용)_보령78 건설공사_기성검사보고서(금화9회)(1)_제11회 탈황기성분(0604)" xfId="1879"/>
    <cellStyle name=" _수량및 단가 산출내용표_간지_추가품셈1_공사비집계표(품의용)_보령78 건설공사_제11회 탈황기성분(0604)" xfId="1880"/>
    <cellStyle name=" _수량및 단가 산출내용표_간지_추가품셈1_공사비집계표(품의용)_제11회 탈황기성분(0604)" xfId="1881"/>
    <cellStyle name=" _수량및 단가 산출내용표_간지_추가품셈1_공사비집계표(품의용)_탈황-기성고 산출보고 MP-161-165('05.03.07)" xfId="1882"/>
    <cellStyle name=" _수량및 단가 산출내용표_간지_추가품셈1_기성검사보고서(금화9회)(1)" xfId="1883"/>
    <cellStyle name=" _수량및 단가 산출내용표_간지_추가품셈1_기성검사보고서(금화9회)(1)_제11회 탈황기성분(0604)" xfId="1884"/>
    <cellStyle name=" _수량및 단가 산출내용표_간지_추가품셈1_보령78 건설공사" xfId="1885"/>
    <cellStyle name=" _수량및 단가 산출내용표_간지_추가품셈1_보령78 건설공사_기성검사보고서(금화9회)(1)" xfId="1886"/>
    <cellStyle name=" _수량및 단가 산출내용표_간지_추가품셈1_보령78 건설공사_기성검사보고서(금화9회)(1)_제11회 탈황기성분(0604)" xfId="1887"/>
    <cellStyle name=" _수량및 단가 산출내용표_간지_추가품셈1_보령78 건설공사_제11회 탈황기성분(0604)" xfId="1888"/>
    <cellStyle name=" _수량및 단가 산출내용표_간지_추가품셈1_제11회 탈황기성분(0604)" xfId="1889"/>
    <cellStyle name=" _수량및 단가 산출내용표_간지_추가품셈1_탈황-기성고 산출보고 MP-161-165('05.03.07)" xfId="1890"/>
    <cellStyle name=" _수량및 단가 산출내용표_간지_추가품셈1-박" xfId="1891"/>
    <cellStyle name=" _수량및 단가 산출내용표_간지_추가품셈1-박_개산분 계약금액(기타경비-0402.26)" xfId="1892"/>
    <cellStyle name=" _수량및 단가 산출내용표_간지_추가품셈1-박_개산분 계약금액(기타경비-0402.26)_탈황-기성고 산출보고 MP-161-165('05.03.07)" xfId="1893"/>
    <cellStyle name=" _수량및 단가 산출내용표_간지_추가품셈1-박_탈황-기성고 산출보고 MP-161-165('05.03.07)" xfId="1894"/>
    <cellStyle name=" _수량및 단가 산출내용표_간지_탈황-기성고 산출보고 MP-161-165('05.03.07)" xfId="1895"/>
    <cellStyle name=" _수량및 단가 산출내용표_간지_품셈(031120)" xfId="1896"/>
    <cellStyle name=" _수량및 단가 산출내용표_간지_품셈(031120)_기성검사보고서(금화9회)(1)" xfId="1897"/>
    <cellStyle name=" _수량및 단가 산출내용표_간지_품셈(031120)_기성검사보고서(금화9회)(1)_제11회 탈황기성분(0604)" xfId="1898"/>
    <cellStyle name=" _수량및 단가 산출내용표_간지_품셈(031120)_제11회 탈황기성분(0604)" xfId="1899"/>
    <cellStyle name=" _수량및 단가 산출내용표_개산분 계약금액(기타경비-0402.26)" xfId="1904"/>
    <cellStyle name=" _수량및 단가 산출내용표_개산분 계약금액(기타경비-0402.26)_탈황-기성고 산출보고 MP-161-165('05.03.07)" xfId="1905"/>
    <cellStyle name=" _수량및 단가 산출내용표_건축확정철콘내역" xfId="1906"/>
    <cellStyle name=" _수량및 단가 산출내용표_건축확정철콘내역_기성검사보고서(금화9회)(1)" xfId="1907"/>
    <cellStyle name=" _수량및 단가 산출내용표_건축확정철콘내역_기성검사보고서(금화9회)(1)_제11회 탈황기성분(0604)" xfId="1908"/>
    <cellStyle name=" _수량및 단가 산출내용표_건축확정철콘내역_제11회 탈황기성분(0604)" xfId="1909"/>
    <cellStyle name=" _수량및 단가 산출내용표_공사비집계표(품의용)" xfId="1910"/>
    <cellStyle name=" _수량및 단가 산출내용표_공사비집계표(품의용)_기성검사보고서(금화9회)(1)" xfId="1911"/>
    <cellStyle name=" _수량및 단가 산출내용표_공사비집계표(품의용)_기성검사보고서(금화9회)(1)_제11회 탈황기성분(0604)" xfId="1912"/>
    <cellStyle name=" _수량및 단가 산출내용표_공사비집계표(품의용)_보령78 건설공사" xfId="1913"/>
    <cellStyle name=" _수량및 단가 산출내용표_공사비집계표(품의용)_보령78 건설공사_기성검사보고서(금화9회)(1)" xfId="1914"/>
    <cellStyle name=" _수량및 단가 산출내용표_공사비집계표(품의용)_보령78 건설공사_기성검사보고서(금화9회)(1)_제11회 탈황기성분(0604)" xfId="1915"/>
    <cellStyle name=" _수량및 단가 산출내용표_공사비집계표(품의용)_보령78 건설공사_제11회 탈황기성분(0604)" xfId="1916"/>
    <cellStyle name=" _수량및 단가 산출내용표_공사비집계표(품의용)_제11회 탈황기성분(0604)" xfId="1917"/>
    <cellStyle name=" _수량및 단가 산출내용표_공사비집계표(품의용)_탈황-기성고 산출보고 MP-161-165('05.03.07)" xfId="1918"/>
    <cellStyle name=" _수량및 단가 산출내용표_구내도로 및 배수(단가)" xfId="1919"/>
    <cellStyle name=" _수량및 단가 산출내용표_구내도로 및 배수(단가)_공사비집계표(품의용)" xfId="1920"/>
    <cellStyle name=" _수량및 단가 산출내용표_구내도로 및 배수(단가)_공사비집계표(품의용)_기성검사보고서(금화9회)(1)" xfId="1921"/>
    <cellStyle name=" _수량및 단가 산출내용표_구내도로 및 배수(단가)_공사비집계표(품의용)_기성검사보고서(금화9회)(1)_제11회 탈황기성분(0604)" xfId="1922"/>
    <cellStyle name=" _수량및 단가 산출내용표_구내도로 및 배수(단가)_공사비집계표(품의용)_보령78 건설공사" xfId="1923"/>
    <cellStyle name=" _수량및 단가 산출내용표_구내도로 및 배수(단가)_공사비집계표(품의용)_보령78 건설공사_기성검사보고서(금화9회)(1)" xfId="1924"/>
    <cellStyle name=" _수량및 단가 산출내용표_구내도로 및 배수(단가)_공사비집계표(품의용)_보령78 건설공사_기성검사보고서(금화9회)(1)_제11회 탈황기성분(0604)" xfId="1925"/>
    <cellStyle name=" _수량및 단가 산출내용표_구내도로 및 배수(단가)_공사비집계표(품의용)_보령78 건설공사_제11회 탈황기성분(0604)" xfId="1926"/>
    <cellStyle name=" _수량및 단가 산출내용표_구내도로 및 배수(단가)_공사비집계표(품의용)_제11회 탈황기성분(0604)" xfId="1927"/>
    <cellStyle name=" _수량및 단가 산출내용표_구내도로 및 배수(단가)_공사비집계표(품의용)_탈황-기성고 산출보고 MP-161-165('05.03.07)" xfId="1928"/>
    <cellStyle name=" _수량및 단가 산출내용표_구내도로 및 배수(단가)_기성검사보고서(금화9회)(1)" xfId="1929"/>
    <cellStyle name=" _수량및 단가 산출내용표_구내도로 및 배수(단가)_기성검사보고서(금화9회)(1)_제11회 탈황기성분(0604)" xfId="1930"/>
    <cellStyle name=" _수량및 단가 산출내용표_구내도로 및 배수(단가)_보령78 건설공사" xfId="1931"/>
    <cellStyle name=" _수량및 단가 산출내용표_구내도로 및 배수(단가)_보령78 건설공사_기성검사보고서(금화9회)(1)" xfId="1932"/>
    <cellStyle name=" _수량및 단가 산출내용표_구내도로 및 배수(단가)_보령78 건설공사_기성검사보고서(금화9회)(1)_제11회 탈황기성분(0604)" xfId="1933"/>
    <cellStyle name=" _수량및 단가 산출내용표_구내도로 및 배수(단가)_보령78 건설공사_제11회 탈황기성분(0604)" xfId="1934"/>
    <cellStyle name=" _수량및 단가 산출내용표_구내도로 및 배수(단가)_제11회 탈황기성분(0604)" xfId="1935"/>
    <cellStyle name=" _수량및 단가 산출내용표_구내도로 및 배수(단가)_탈황-기성고 산출보고 MP-161-165('05.03.07)" xfId="1936"/>
    <cellStyle name=" _수량및 단가 산출내용표_구내도로 및 배수-비교" xfId="1937"/>
    <cellStyle name=" _수량및 단가 산출내용표_구내도로 및 배수-비교_탈황-기성고 산출보고 MP-161-165('05.03.07)" xfId="1938"/>
    <cellStyle name=" _수량및 단가 산출내용표_기성검사보고서(금화9회)(1)" xfId="1939"/>
    <cellStyle name=" _수량및 단가 산출내용표_기성검사보고서(금화9회)(1)_제11회 탈황기성분(0604)" xfId="1940"/>
    <cellStyle name=" _수량및 단가 산출내용표_냉각수배수로-비교" xfId="1941"/>
    <cellStyle name=" _수량및 단가 산출내용표_냉각수배수로-비교_탈황-기성고 산출보고 MP-161-165('05.03.07)" xfId="1942"/>
    <cellStyle name=" _수량및 단가 산출내용표_냉각수취수펌프구조물-비교" xfId="1943"/>
    <cellStyle name=" _수량및 단가 산출내용표_냉각수취수펌프구조물-비교_탈황-기성고 산출보고 MP-161-165('05.03.07)" xfId="1944"/>
    <cellStyle name=" _수량및 단가 산출내용표_보령78 건설공사" xfId="1945"/>
    <cellStyle name=" _수량및 단가 산출내용표_보령78 건설공사_기성검사보고서(금화9회)(1)" xfId="1946"/>
    <cellStyle name=" _수량및 단가 산출내용표_보령78 건설공사_기성검사보고서(금화9회)(1)_제11회 탈황기성분(0604)" xfId="1947"/>
    <cellStyle name=" _수량및 단가 산출내용표_보령78 건설공사_제11회 탈황기성분(0604)" xfId="1948"/>
    <cellStyle name=" _수량및 단가 산출내용표_본관기초굴착(CC-01)최종(입찰용)" xfId="1955"/>
    <cellStyle name=" _수량및 단가 산출내용표_본관기초굴착(CC-01)최종(입찰용)_기성검사보고서(금화9회)(1)" xfId="1956"/>
    <cellStyle name=" _수량및 단가 산출내용표_본관기초굴착(CC-01)최종(입찰용)_기성검사보고서(금화9회)(1)_제11회 탈황기성분(0604)" xfId="1957"/>
    <cellStyle name=" _수량및 단가 산출내용표_본관기초굴착(CC-01)최종(입찰용)_제11회 탈황기성분(0604)" xfId="1958"/>
    <cellStyle name=" _수량및 단가 산출내용표_본관기초굴착(단가)" xfId="1949"/>
    <cellStyle name=" _수량및 단가 산출내용표_본관기초굴착(단가)_기성검사보고서(금화9회)(1)" xfId="1950"/>
    <cellStyle name=" _수량및 단가 산출내용표_본관기초굴착(단가)_기성검사보고서(금화9회)(1)_제11회 탈황기성분(0604)" xfId="1951"/>
    <cellStyle name=" _수량및 단가 산출내용표_본관기초굴착(단가)_제11회 탈황기성분(0604)" xfId="1952"/>
    <cellStyle name=" _수량및 단가 산출내용표_본관기초굴착(단가)-비교" xfId="1953"/>
    <cellStyle name=" _수량및 단가 산출내용표_본관기초굴착(단가)-비교_탈황-기성고 산출보고 MP-161-165('05.03.07)" xfId="1954"/>
    <cellStyle name=" _수량및 단가 산출내용표_사급자재단가산출" xfId="1959"/>
    <cellStyle name=" _수량및 단가 산출내용표_사급자재단가산출_325전기설비기초" xfId="1960"/>
    <cellStyle name=" _수량및 단가 산출내용표_사급자재단가산출_325전기설비기초_공사비집계표(품의용)" xfId="1961"/>
    <cellStyle name=" _수량및 단가 산출내용표_사급자재단가산출_325전기설비기초_공사비집계표(품의용)_기성검사보고서(금화9회)(1)" xfId="1962"/>
    <cellStyle name=" _수량및 단가 산출내용표_사급자재단가산출_325전기설비기초_공사비집계표(품의용)_기성검사보고서(금화9회)(1)_제11회 탈황기성분(0604)" xfId="1963"/>
    <cellStyle name=" _수량및 단가 산출내용표_사급자재단가산출_325전기설비기초_공사비집계표(품의용)_보령78 건설공사" xfId="1964"/>
    <cellStyle name=" _수량및 단가 산출내용표_사급자재단가산출_325전기설비기초_공사비집계표(품의용)_보령78 건설공사_기성검사보고서(금화9회)(1)" xfId="1965"/>
    <cellStyle name=" _수량및 단가 산출내용표_사급자재단가산출_325전기설비기초_공사비집계표(품의용)_보령78 건설공사_기성검사보고서(금화9회)(1)_제11회 탈황기성분(0604)" xfId="1966"/>
    <cellStyle name=" _수량및 단가 산출내용표_사급자재단가산출_325전기설비기초_공사비집계표(품의용)_보령78 건설공사_제11회 탈황기성분(0604)" xfId="1967"/>
    <cellStyle name=" _수량및 단가 산출내용표_사급자재단가산출_325전기설비기초_공사비집계표(품의용)_제11회 탈황기성분(0604)" xfId="1968"/>
    <cellStyle name=" _수량및 단가 산출내용표_사급자재단가산출_325전기설비기초_공사비집계표(품의용)_탈황-기성고 산출보고 MP-161-165('05.03.07)" xfId="1969"/>
    <cellStyle name=" _수량및 단가 산출내용표_사급자재단가산출_325전기설비기초_기성검사보고서(금화9회)(1)" xfId="1970"/>
    <cellStyle name=" _수량및 단가 산출내용표_사급자재단가산출_325전기설비기초_기성검사보고서(금화9회)(1)_제11회 탈황기성분(0604)" xfId="1971"/>
    <cellStyle name=" _수량및 단가 산출내용표_사급자재단가산출_325전기설비기초_보령78 건설공사" xfId="1972"/>
    <cellStyle name=" _수량및 단가 산출내용표_사급자재단가산출_325전기설비기초_보령78 건설공사_기성검사보고서(금화9회)(1)" xfId="1973"/>
    <cellStyle name=" _수량및 단가 산출내용표_사급자재단가산출_325전기설비기초_보령78 건설공사_기성검사보고서(금화9회)(1)_제11회 탈황기성분(0604)" xfId="1974"/>
    <cellStyle name=" _수량및 단가 산출내용표_사급자재단가산출_325전기설비기초_보령78 건설공사_제11회 탈황기성분(0604)" xfId="1975"/>
    <cellStyle name=" _수량및 단가 산출내용표_사급자재단가산출_325전기설비기초_제11회 탈황기성분(0604)" xfId="1976"/>
    <cellStyle name=" _수량및 단가 산출내용표_사급자재단가산출_325전기설비기초_탈황-기성고 산출보고 MP-161-165('05.03.07)" xfId="1977"/>
    <cellStyle name=" _수량및 단가 산출내용표_사급자재단가산출_329전기설비기초-비교" xfId="1978"/>
    <cellStyle name=" _수량및 단가 산출내용표_사급자재단가산출_329전기설비기초-비교_개산분 계약금액(기타경비-0402.26)" xfId="1979"/>
    <cellStyle name=" _수량및 단가 산출내용표_사급자재단가산출_329전기설비기초-비교_개산분 계약금액(기타경비-0402.26)_탈황-기성고 산출보고 MP-161-165('05.03.07)" xfId="1980"/>
    <cellStyle name=" _수량및 단가 산출내용표_사급자재단가산출_329전기설비기초-비교_탈황-기성고 산출보고 MP-161-165('05.03.07)" xfId="1981"/>
    <cellStyle name=" _수량및 단가 산출내용표_사급자재단가산출_CC-05_옥외탱크기초설계서(최종)" xfId="2245"/>
    <cellStyle name=" _수량및 단가 산출내용표_사급자재단가산출_CC-05_옥외탱크기초설계서(최종)_기성검사보고서(금화9회)(1)" xfId="2246"/>
    <cellStyle name=" _수량및 단가 산출내용표_사급자재단가산출_CC-05_옥외탱크기초설계서(최종)_기성검사보고서(금화9회)(1)_제11회 탈황기성분(0604)" xfId="2247"/>
    <cellStyle name=" _수량및 단가 산출내용표_사급자재단가산출_CC-05_옥외탱크기초설계서(최종)_제11회 탈황기성분(0604)" xfId="2248"/>
    <cellStyle name=" _수량및 단가 산출내용표_사급자재단가산출_공사비집계표(품의용)" xfId="1982"/>
    <cellStyle name=" _수량및 단가 산출내용표_사급자재단가산출_공사비집계표(품의용)_기성검사보고서(금화9회)(1)" xfId="1983"/>
    <cellStyle name=" _수량및 단가 산출내용표_사급자재단가산출_공사비집계표(품의용)_기성검사보고서(금화9회)(1)_제11회 탈황기성분(0604)" xfId="1984"/>
    <cellStyle name=" _수량및 단가 산출내용표_사급자재단가산출_공사비집계표(품의용)_보령78 건설공사" xfId="1985"/>
    <cellStyle name=" _수량및 단가 산출내용표_사급자재단가산출_공사비집계표(품의용)_보령78 건설공사_기성검사보고서(금화9회)(1)" xfId="1986"/>
    <cellStyle name=" _수량및 단가 산출내용표_사급자재단가산출_공사비집계표(품의용)_보령78 건설공사_기성검사보고서(금화9회)(1)_제11회 탈황기성분(0604)" xfId="1987"/>
    <cellStyle name=" _수량및 단가 산출내용표_사급자재단가산출_공사비집계표(품의용)_보령78 건설공사_제11회 탈황기성분(0604)" xfId="1988"/>
    <cellStyle name=" _수량및 단가 산출내용표_사급자재단가산출_공사비집계표(품의용)_제11회 탈황기성분(0604)" xfId="1989"/>
    <cellStyle name=" _수량및 단가 산출내용표_사급자재단가산출_공사비집계표(품의용)_탈황-기성고 산출보고 MP-161-165('05.03.07)" xfId="1990"/>
    <cellStyle name=" _수량및 단가 산출내용표_사급자재단가산출_기성검사보고서(금화9회)(1)" xfId="1991"/>
    <cellStyle name=" _수량및 단가 산출내용표_사급자재단가산출_기성검사보고서(금화9회)(1)_제11회 탈황기성분(0604)" xfId="1992"/>
    <cellStyle name=" _수량및 단가 산출내용표_사급자재단가산출_대표공종 분류내역" xfId="1993"/>
    <cellStyle name=" _수량및 단가 산출내용표_사급자재단가산출_대표공종 분류내역_공사비집계표(품의용)" xfId="1994"/>
    <cellStyle name=" _수량및 단가 산출내용표_사급자재단가산출_대표공종 분류내역_공사비집계표(품의용)_기성검사보고서(금화9회)(1)" xfId="1995"/>
    <cellStyle name=" _수량및 단가 산출내용표_사급자재단가산출_대표공종 분류내역_공사비집계표(품의용)_기성검사보고서(금화9회)(1)_제11회 탈황기성분(0604)" xfId="1996"/>
    <cellStyle name=" _수량및 단가 산출내용표_사급자재단가산출_대표공종 분류내역_공사비집계표(품의용)_보령78 건설공사" xfId="1997"/>
    <cellStyle name=" _수량및 단가 산출내용표_사급자재단가산출_대표공종 분류내역_공사비집계표(품의용)_보령78 건설공사_기성검사보고서(금화9회)(1)" xfId="1998"/>
    <cellStyle name=" _수량및 단가 산출내용표_사급자재단가산출_대표공종 분류내역_공사비집계표(품의용)_보령78 건설공사_기성검사보고서(금화9회)(1)_제11회 탈황기성분(0604)" xfId="1999"/>
    <cellStyle name=" _수량및 단가 산출내용표_사급자재단가산출_대표공종 분류내역_공사비집계표(품의용)_보령78 건설공사_제11회 탈황기성분(0604)" xfId="2000"/>
    <cellStyle name=" _수량및 단가 산출내용표_사급자재단가산출_대표공종 분류내역_공사비집계표(품의용)_제11회 탈황기성분(0604)" xfId="2001"/>
    <cellStyle name=" _수량및 단가 산출내용표_사급자재단가산출_대표공종 분류내역_공사비집계표(품의용)_탈황-기성고 산출보고 MP-161-165('05.03.07)" xfId="2002"/>
    <cellStyle name=" _수량및 단가 산출내용표_사급자재단가산출_대표공종 분류내역_기성검사보고서(금화9회)(1)" xfId="2003"/>
    <cellStyle name=" _수량및 단가 산출내용표_사급자재단가산출_대표공종 분류내역_기성검사보고서(금화9회)(1)_제11회 탈황기성분(0604)" xfId="2004"/>
    <cellStyle name=" _수량및 단가 산출내용표_사급자재단가산출_대표공종 분류내역_냉각수배수로-비교" xfId="2005"/>
    <cellStyle name=" _수량및 단가 산출내용표_사급자재단가산출_대표공종 분류내역_냉각수배수로-비교_개산분 계약금액(기타경비-0402.26)" xfId="2006"/>
    <cellStyle name=" _수량및 단가 산출내용표_사급자재단가산출_대표공종 분류내역_냉각수배수로-비교_개산분 계약금액(기타경비-0402.26)_탈황-기성고 산출보고 MP-161-165('05.03.07)" xfId="2007"/>
    <cellStyle name=" _수량및 단가 산출내용표_사급자재단가산출_대표공종 분류내역_냉각수배수로-비교_탈황-기성고 산출보고 MP-161-165('05.03.07)" xfId="2008"/>
    <cellStyle name=" _수량및 단가 산출내용표_사급자재단가산출_대표공종 분류내역_냉각수취수펌프구조물-비교" xfId="2009"/>
    <cellStyle name=" _수량및 단가 산출내용표_사급자재단가산출_대표공종 분류내역_냉각수취수펌프구조물-비교_개산분 계약금액(기타경비-0402.26)" xfId="2010"/>
    <cellStyle name=" _수량및 단가 산출내용표_사급자재단가산출_대표공종 분류내역_냉각수취수펌프구조물-비교_개산분 계약금액(기타경비-0402.26)_탈황-기성고 산출보고 MP-161-165('05.03.07)" xfId="2011"/>
    <cellStyle name=" _수량및 단가 산출내용표_사급자재단가산출_대표공종 분류내역_냉각수취수펌프구조물-비교_탈황-기성고 산출보고 MP-161-165('05.03.07)" xfId="2012"/>
    <cellStyle name=" _수량및 단가 산출내용표_사급자재단가산출_대표공종 분류내역_보령78 건설공사" xfId="2013"/>
    <cellStyle name=" _수량및 단가 산출내용표_사급자재단가산출_대표공종 분류내역_보령78 건설공사_기성검사보고서(금화9회)(1)" xfId="2014"/>
    <cellStyle name=" _수량및 단가 산출내용표_사급자재단가산출_대표공종 분류내역_보령78 건설공사_기성검사보고서(금화9회)(1)_제11회 탈황기성분(0604)" xfId="2015"/>
    <cellStyle name=" _수량및 단가 산출내용표_사급자재단가산출_대표공종 분류내역_보령78 건설공사_제11회 탈황기성분(0604)" xfId="2016"/>
    <cellStyle name=" _수량및 단가 산출내용표_사급자재단가산출_대표공종 분류내역_제11회 탈황기성분(0604)" xfId="2017"/>
    <cellStyle name=" _수량및 단가 산출내용표_사급자재단가산출_대표공종 분류내역_탈황-기성고 산출보고 MP-161-165('05.03.07)" xfId="2018"/>
    <cellStyle name=" _수량및 단가 산출내용표_사급자재단가산출_대표공종분류" xfId="2019"/>
    <cellStyle name=" _수량및 단가 산출내용표_사급자재단가산출_대표공종분류_공사비집계표(품의용)" xfId="2020"/>
    <cellStyle name=" _수량및 단가 산출내용표_사급자재단가산출_대표공종분류_공사비집계표(품의용)_기성검사보고서(금화9회)(1)" xfId="2021"/>
    <cellStyle name=" _수량및 단가 산출내용표_사급자재단가산출_대표공종분류_공사비집계표(품의용)_기성검사보고서(금화9회)(1)_제11회 탈황기성분(0604)" xfId="2022"/>
    <cellStyle name=" _수량및 단가 산출내용표_사급자재단가산출_대표공종분류_공사비집계표(품의용)_보령78 건설공사" xfId="2023"/>
    <cellStyle name=" _수량및 단가 산출내용표_사급자재단가산출_대표공종분류_공사비집계표(품의용)_보령78 건설공사_기성검사보고서(금화9회)(1)" xfId="2024"/>
    <cellStyle name=" _수량및 단가 산출내용표_사급자재단가산출_대표공종분류_공사비집계표(품의용)_보령78 건설공사_기성검사보고서(금화9회)(1)_제11회 탈황기성분(0604)" xfId="2025"/>
    <cellStyle name=" _수량및 단가 산출내용표_사급자재단가산출_대표공종분류_공사비집계표(품의용)_보령78 건설공사_제11회 탈황기성분(0604)" xfId="2026"/>
    <cellStyle name=" _수량및 단가 산출내용표_사급자재단가산출_대표공종분류_공사비집계표(품의용)_제11회 탈황기성분(0604)" xfId="2027"/>
    <cellStyle name=" _수량및 단가 산출내용표_사급자재단가산출_대표공종분류_공사비집계표(품의용)_탈황-기성고 산출보고 MP-161-165('05.03.07)" xfId="2028"/>
    <cellStyle name=" _수량및 단가 산출내용표_사급자재단가산출_대표공종분류_기성검사보고서(금화9회)(1)" xfId="2029"/>
    <cellStyle name=" _수량및 단가 산출내용표_사급자재단가산출_대표공종분류_기성검사보고서(금화9회)(1)_제11회 탈황기성분(0604)" xfId="2030"/>
    <cellStyle name=" _수량및 단가 산출내용표_사급자재단가산출_대표공종분류_보령78 건설공사" xfId="2031"/>
    <cellStyle name=" _수량및 단가 산출내용표_사급자재단가산출_대표공종분류_보령78 건설공사_기성검사보고서(금화9회)(1)" xfId="2032"/>
    <cellStyle name=" _수량및 단가 산출내용표_사급자재단가산출_대표공종분류_보령78 건설공사_기성검사보고서(금화9회)(1)_제11회 탈황기성분(0604)" xfId="2033"/>
    <cellStyle name=" _수량및 단가 산출내용표_사급자재단가산출_대표공종분류_보령78 건설공사_제11회 탈황기성분(0604)" xfId="2034"/>
    <cellStyle name=" _수량및 단가 산출내용표_사급자재단가산출_대표공종분류_제11회 탈황기성분(0604)" xfId="2035"/>
    <cellStyle name=" _수량및 단가 산출내용표_사급자재단가산출_대표공종분류_탈황-기성고 산출보고 MP-161-165('05.03.07)" xfId="2036"/>
    <cellStyle name=" _수량및 단가 산출내용표_사급자재단가산출_보령78 건설공사" xfId="2037"/>
    <cellStyle name=" _수량및 단가 산출내용표_사급자재단가산출_보령78 건설공사_기성검사보고서(금화9회)(1)" xfId="2038"/>
    <cellStyle name=" _수량및 단가 산출내용표_사급자재단가산출_보령78 건설공사_기성검사보고서(금화9회)(1)_제11회 탈황기성분(0604)" xfId="2039"/>
    <cellStyle name=" _수량및 단가 산출내용표_사급자재단가산출_보령78 건설공사_제11회 탈황기성분(0604)" xfId="2040"/>
    <cellStyle name=" _수량및 단가 산출내용표_사급자재단가산출_본관기초굴착(단가)" xfId="2041"/>
    <cellStyle name=" _수량및 단가 산출내용표_사급자재단가산출_본관기초굴착(단가)_탈황-기성고 산출보고 MP-161-165('05.03.07)" xfId="2042"/>
    <cellStyle name=" _수량및 단가 산출내용표_사급자재단가산출_사급및확정분공통품" xfId="2043"/>
    <cellStyle name=" _수량및 단가 산출내용표_사급자재단가산출_사급및확정분공통품_기성검사보고서(금화9회)(1)" xfId="2044"/>
    <cellStyle name=" _수량및 단가 산출내용표_사급자재단가산출_사급및확정분공통품_기성검사보고서(금화9회)(1)_제11회 탈황기성분(0604)" xfId="2045"/>
    <cellStyle name=" _수량및 단가 산출내용표_사급자재단가산출_사급및확정분공통품_제11회 탈황기성분(0604)" xfId="2046"/>
    <cellStyle name=" _수량및 단가 산출내용표_사급자재단가산출_사급자재총괄표" xfId="2047"/>
    <cellStyle name=" _수량및 단가 산출내용표_사급자재단가산출_사급자재총괄표_공사비집계표(품의용)" xfId="2048"/>
    <cellStyle name=" _수량및 단가 산출내용표_사급자재단가산출_사급자재총괄표_공사비집계표(품의용)_기성검사보고서(금화9회)(1)" xfId="2049"/>
    <cellStyle name=" _수량및 단가 산출내용표_사급자재단가산출_사급자재총괄표_공사비집계표(품의용)_기성검사보고서(금화9회)(1)_제11회 탈황기성분(0604)" xfId="2050"/>
    <cellStyle name=" _수량및 단가 산출내용표_사급자재단가산출_사급자재총괄표_공사비집계표(품의용)_보령78 건설공사" xfId="2051"/>
    <cellStyle name=" _수량및 단가 산출내용표_사급자재단가산출_사급자재총괄표_공사비집계표(품의용)_보령78 건설공사_기성검사보고서(금화9회)(1)" xfId="2052"/>
    <cellStyle name=" _수량및 단가 산출내용표_사급자재단가산출_사급자재총괄표_공사비집계표(품의용)_보령78 건설공사_기성검사보고서(금화9회)(1)_제11회 탈황기성분(0604)" xfId="2053"/>
    <cellStyle name=" _수량및 단가 산출내용표_사급자재단가산출_사급자재총괄표_공사비집계표(품의용)_보령78 건설공사_제11회 탈황기성분(0604)" xfId="2054"/>
    <cellStyle name=" _수량및 단가 산출내용표_사급자재단가산출_사급자재총괄표_공사비집계표(품의용)_제11회 탈황기성분(0604)" xfId="2055"/>
    <cellStyle name=" _수량및 단가 산출내용표_사급자재단가산출_사급자재총괄표_공사비집계표(품의용)_탈황-기성고 산출보고 MP-161-165('05.03.07)" xfId="2056"/>
    <cellStyle name=" _수량및 단가 산출내용표_사급자재단가산출_사급자재총괄표_기성검사보고서(금화9회)(1)" xfId="2057"/>
    <cellStyle name=" _수량및 단가 산출내용표_사급자재단가산출_사급자재총괄표_기성검사보고서(금화9회)(1)_제11회 탈황기성분(0604)" xfId="2058"/>
    <cellStyle name=" _수량및 단가 산출내용표_사급자재단가산출_사급자재총괄표_보령78 건설공사" xfId="2059"/>
    <cellStyle name=" _수량및 단가 산출내용표_사급자재단가산출_사급자재총괄표_보령78 건설공사_기성검사보고서(금화9회)(1)" xfId="2060"/>
    <cellStyle name=" _수량및 단가 산출내용표_사급자재단가산출_사급자재총괄표_보령78 건설공사_기성검사보고서(금화9회)(1)_제11회 탈황기성분(0604)" xfId="2061"/>
    <cellStyle name=" _수량및 단가 산출내용표_사급자재단가산출_사급자재총괄표_보령78 건설공사_제11회 탈황기성분(0604)" xfId="2062"/>
    <cellStyle name=" _수량및 단가 산출내용표_사급자재단가산출_사급자재총괄표_제11회 탈황기성분(0604)" xfId="2063"/>
    <cellStyle name=" _수량및 단가 산출내용표_사급자재단가산출_사급자재총괄표_탈황-기성고 산출보고 MP-161-165('05.03.07)" xfId="2064"/>
    <cellStyle name=" _수량및 단가 산출내용표_사급자재단가산출_설계개요" xfId="2065"/>
    <cellStyle name=" _수량및 단가 산출내용표_사급자재단가산출_설계개요_공사비집계표(품의용)" xfId="2066"/>
    <cellStyle name=" _수량및 단가 산출내용표_사급자재단가산출_설계개요_공사비집계표(품의용)_기성검사보고서(금화9회)(1)" xfId="2067"/>
    <cellStyle name=" _수량및 단가 산출내용표_사급자재단가산출_설계개요_공사비집계표(품의용)_기성검사보고서(금화9회)(1)_제11회 탈황기성분(0604)" xfId="2068"/>
    <cellStyle name=" _수량및 단가 산출내용표_사급자재단가산출_설계개요_공사비집계표(품의용)_보령78 건설공사" xfId="2069"/>
    <cellStyle name=" _수량및 단가 산출내용표_사급자재단가산출_설계개요_공사비집계표(품의용)_보령78 건설공사_기성검사보고서(금화9회)(1)" xfId="2070"/>
    <cellStyle name=" _수량및 단가 산출내용표_사급자재단가산출_설계개요_공사비집계표(품의용)_보령78 건설공사_기성검사보고서(금화9회)(1)_제11회 탈황기성분(0604)" xfId="2071"/>
    <cellStyle name=" _수량및 단가 산출내용표_사급자재단가산출_설계개요_공사비집계표(품의용)_보령78 건설공사_제11회 탈황기성분(0604)" xfId="2072"/>
    <cellStyle name=" _수량및 단가 산출내용표_사급자재단가산출_설계개요_공사비집계표(품의용)_제11회 탈황기성분(0604)" xfId="2073"/>
    <cellStyle name=" _수량및 단가 산출내용표_사급자재단가산출_설계개요_공사비집계표(품의용)_탈황-기성고 산출보고 MP-161-165('05.03.07)" xfId="2074"/>
    <cellStyle name=" _수량및 단가 산출내용표_사급자재단가산출_설계개요_기성검사보고서(금화9회)(1)" xfId="2075"/>
    <cellStyle name=" _수량및 단가 산출내용표_사급자재단가산출_설계개요_기성검사보고서(금화9회)(1)_제11회 탈황기성분(0604)" xfId="2076"/>
    <cellStyle name=" _수량및 단가 산출내용표_사급자재단가산출_설계개요_냉각수배수로-비교" xfId="2077"/>
    <cellStyle name=" _수량및 단가 산출내용표_사급자재단가산출_설계개요_냉각수배수로-비교_개산분 계약금액(기타경비-0402.26)" xfId="2078"/>
    <cellStyle name=" _수량및 단가 산출내용표_사급자재단가산출_설계개요_냉각수배수로-비교_개산분 계약금액(기타경비-0402.26)_탈황-기성고 산출보고 MP-161-165('05.03.07)" xfId="2079"/>
    <cellStyle name=" _수량및 단가 산출내용표_사급자재단가산출_설계개요_냉각수배수로-비교_탈황-기성고 산출보고 MP-161-165('05.03.07)" xfId="2080"/>
    <cellStyle name=" _수량및 단가 산출내용표_사급자재단가산출_설계개요_냉각수취수펌프구조물-비교" xfId="2081"/>
    <cellStyle name=" _수량및 단가 산출내용표_사급자재단가산출_설계개요_냉각수취수펌프구조물-비교_개산분 계약금액(기타경비-0402.26)" xfId="2082"/>
    <cellStyle name=" _수량및 단가 산출내용표_사급자재단가산출_설계개요_냉각수취수펌프구조물-비교_개산분 계약금액(기타경비-0402.26)_탈황-기성고 산출보고 MP-161-165('05.03.07)" xfId="2083"/>
    <cellStyle name=" _수량및 단가 산출내용표_사급자재단가산출_설계개요_냉각수취수펌프구조물-비교_탈황-기성고 산출보고 MP-161-165('05.03.07)" xfId="2084"/>
    <cellStyle name=" _수량및 단가 산출내용표_사급자재단가산출_설계개요_보령78 건설공사" xfId="2085"/>
    <cellStyle name=" _수량및 단가 산출내용표_사급자재단가산출_설계개요_보령78 건설공사_기성검사보고서(금화9회)(1)" xfId="2086"/>
    <cellStyle name=" _수량및 단가 산출내용표_사급자재단가산출_설계개요_보령78 건설공사_기성검사보고서(금화9회)(1)_제11회 탈황기성분(0604)" xfId="2087"/>
    <cellStyle name=" _수량및 단가 산출내용표_사급자재단가산출_설계개요_보령78 건설공사_제11회 탈황기성분(0604)" xfId="2088"/>
    <cellStyle name=" _수량및 단가 산출내용표_사급자재단가산출_설계개요_제11회 탈황기성분(0604)" xfId="2089"/>
    <cellStyle name=" _수량및 단가 산출내용표_사급자재단가산출_설계개요_탈황-기성고 산출보고 MP-161-165('05.03.07)" xfId="2090"/>
    <cellStyle name=" _수량및 단가 산출내용표_사급자재단가산출_설계명세서" xfId="2091"/>
    <cellStyle name=" _수량및 단가 산출내용표_사급자재단가산출_설계명세서_325전기설비기초" xfId="2092"/>
    <cellStyle name=" _수량및 단가 산출내용표_사급자재단가산출_설계명세서_325전기설비기초_공사비집계표(품의용)" xfId="2093"/>
    <cellStyle name=" _수량및 단가 산출내용표_사급자재단가산출_설계명세서_325전기설비기초_공사비집계표(품의용)_기성검사보고서(금화9회)(1)" xfId="2094"/>
    <cellStyle name=" _수량및 단가 산출내용표_사급자재단가산출_설계명세서_325전기설비기초_공사비집계표(품의용)_기성검사보고서(금화9회)(1)_제11회 탈황기성분(0604)" xfId="2095"/>
    <cellStyle name=" _수량및 단가 산출내용표_사급자재단가산출_설계명세서_325전기설비기초_공사비집계표(품의용)_보령78 건설공사" xfId="2096"/>
    <cellStyle name=" _수량및 단가 산출내용표_사급자재단가산출_설계명세서_325전기설비기초_공사비집계표(품의용)_보령78 건설공사_기성검사보고서(금화9회)(1)" xfId="2097"/>
    <cellStyle name=" _수량및 단가 산출내용표_사급자재단가산출_설계명세서_325전기설비기초_공사비집계표(품의용)_보령78 건설공사_기성검사보고서(금화9회)(1)_제11회 탈황기성분(0604)" xfId="2098"/>
    <cellStyle name=" _수량및 단가 산출내용표_사급자재단가산출_설계명세서_325전기설비기초_공사비집계표(품의용)_보령78 건설공사_제11회 탈황기성분(0604)" xfId="2099"/>
    <cellStyle name=" _수량및 단가 산출내용표_사급자재단가산출_설계명세서_325전기설비기초_공사비집계표(품의용)_제11회 탈황기성분(0604)" xfId="2100"/>
    <cellStyle name=" _수량및 단가 산출내용표_사급자재단가산출_설계명세서_325전기설비기초_공사비집계표(품의용)_탈황-기성고 산출보고 MP-161-165('05.03.07)" xfId="2101"/>
    <cellStyle name=" _수량및 단가 산출내용표_사급자재단가산출_설계명세서_325전기설비기초_기성검사보고서(금화9회)(1)" xfId="2102"/>
    <cellStyle name=" _수량및 단가 산출내용표_사급자재단가산출_설계명세서_325전기설비기초_기성검사보고서(금화9회)(1)_제11회 탈황기성분(0604)" xfId="2103"/>
    <cellStyle name=" _수량및 단가 산출내용표_사급자재단가산출_설계명세서_325전기설비기초_보령78 건설공사" xfId="2104"/>
    <cellStyle name=" _수량및 단가 산출내용표_사급자재단가산출_설계명세서_325전기설비기초_보령78 건설공사_기성검사보고서(금화9회)(1)" xfId="2105"/>
    <cellStyle name=" _수량및 단가 산출내용표_사급자재단가산출_설계명세서_325전기설비기초_보령78 건설공사_기성검사보고서(금화9회)(1)_제11회 탈황기성분(0604)" xfId="2106"/>
    <cellStyle name=" _수량및 단가 산출내용표_사급자재단가산출_설계명세서_325전기설비기초_보령78 건설공사_제11회 탈황기성분(0604)" xfId="2107"/>
    <cellStyle name=" _수량및 단가 산출내용표_사급자재단가산출_설계명세서_325전기설비기초_제11회 탈황기성분(0604)" xfId="2108"/>
    <cellStyle name=" _수량및 단가 산출내용표_사급자재단가산출_설계명세서_325전기설비기초_탈황-기성고 산출보고 MP-161-165('05.03.07)" xfId="2109"/>
    <cellStyle name=" _수량및 단가 산출내용표_사급자재단가산출_설계명세서_공사비집계표(품의용)" xfId="2110"/>
    <cellStyle name=" _수량및 단가 산출내용표_사급자재단가산출_설계명세서_공사비집계표(품의용)_기성검사보고서(금화9회)(1)" xfId="2111"/>
    <cellStyle name=" _수량및 단가 산출내용표_사급자재단가산출_설계명세서_공사비집계표(품의용)_기성검사보고서(금화9회)(1)_제11회 탈황기성분(0604)" xfId="2112"/>
    <cellStyle name=" _수량및 단가 산출내용표_사급자재단가산출_설계명세서_공사비집계표(품의용)_보령78 건설공사" xfId="2113"/>
    <cellStyle name=" _수량및 단가 산출내용표_사급자재단가산출_설계명세서_공사비집계표(품의용)_보령78 건설공사_기성검사보고서(금화9회)(1)" xfId="2114"/>
    <cellStyle name=" _수량및 단가 산출내용표_사급자재단가산출_설계명세서_공사비집계표(품의용)_보령78 건설공사_기성검사보고서(금화9회)(1)_제11회 탈황기성분(0604)" xfId="2115"/>
    <cellStyle name=" _수량및 단가 산출내용표_사급자재단가산출_설계명세서_공사비집계표(품의용)_보령78 건설공사_제11회 탈황기성분(0604)" xfId="2116"/>
    <cellStyle name=" _수량및 단가 산출내용표_사급자재단가산출_설계명세서_공사비집계표(품의용)_제11회 탈황기성분(0604)" xfId="2117"/>
    <cellStyle name=" _수량및 단가 산출내용표_사급자재단가산출_설계명세서_공사비집계표(품의용)_탈황-기성고 산출보고 MP-161-165('05.03.07)" xfId="2118"/>
    <cellStyle name=" _수량및 단가 산출내용표_사급자재단가산출_설계명세서_기성검사보고서(금화9회)(1)" xfId="2119"/>
    <cellStyle name=" _수량및 단가 산출내용표_사급자재단가산출_설계명세서_기성검사보고서(금화9회)(1)_제11회 탈황기성분(0604)" xfId="2120"/>
    <cellStyle name=" _수량및 단가 산출내용표_사급자재단가산출_설계명세서_냉각수배수로-비교" xfId="2121"/>
    <cellStyle name=" _수량및 단가 산출내용표_사급자재단가산출_설계명세서_냉각수배수로-비교_개산분 계약금액(기타경비-0402.26)" xfId="2122"/>
    <cellStyle name=" _수량및 단가 산출내용표_사급자재단가산출_설계명세서_냉각수배수로-비교_개산분 계약금액(기타경비-0402.26)_탈황-기성고 산출보고 MP-161-165('05.03.07)" xfId="2123"/>
    <cellStyle name=" _수량및 단가 산출내용표_사급자재단가산출_설계명세서_냉각수배수로-비교_탈황-기성고 산출보고 MP-161-165('05.03.07)" xfId="2124"/>
    <cellStyle name=" _수량및 단가 산출내용표_사급자재단가산출_설계명세서_냉각수취수펌프구조물-비교" xfId="2125"/>
    <cellStyle name=" _수량및 단가 산출내용표_사급자재단가산출_설계명세서_냉각수취수펌프구조물-비교_개산분 계약금액(기타경비-0402.26)" xfId="2126"/>
    <cellStyle name=" _수량및 단가 산출내용표_사급자재단가산출_설계명세서_냉각수취수펌프구조물-비교_개산분 계약금액(기타경비-0402.26)_탈황-기성고 산출보고 MP-161-165('05.03.07)" xfId="2127"/>
    <cellStyle name=" _수량및 단가 산출내용표_사급자재단가산출_설계명세서_냉각수취수펌프구조물-비교_탈황-기성고 산출보고 MP-161-165('05.03.07)" xfId="2128"/>
    <cellStyle name=" _수량및 단가 산출내용표_사급자재단가산출_설계명세서_보령78 건설공사" xfId="2129"/>
    <cellStyle name=" _수량및 단가 산출내용표_사급자재단가산출_설계명세서_보령78 건설공사_기성검사보고서(금화9회)(1)" xfId="2130"/>
    <cellStyle name=" _수량및 단가 산출내용표_사급자재단가산출_설계명세서_보령78 건설공사_기성검사보고서(금화9회)(1)_제11회 탈황기성분(0604)" xfId="2131"/>
    <cellStyle name=" _수량및 단가 산출내용표_사급자재단가산출_설계명세서_보령78 건설공사_제11회 탈황기성분(0604)" xfId="2132"/>
    <cellStyle name=" _수량및 단가 산출내용표_사급자재단가산출_설계명세서_설계개요" xfId="2133"/>
    <cellStyle name=" _수량및 단가 산출내용표_사급자재단가산출_설계명세서_설계개요_공사비집계표(품의용)" xfId="2134"/>
    <cellStyle name=" _수량및 단가 산출내용표_사급자재단가산출_설계명세서_설계개요_공사비집계표(품의용)_기성검사보고서(금화9회)(1)" xfId="2135"/>
    <cellStyle name=" _수량및 단가 산출내용표_사급자재단가산출_설계명세서_설계개요_공사비집계표(품의용)_기성검사보고서(금화9회)(1)_제11회 탈황기성분(0604)" xfId="2136"/>
    <cellStyle name=" _수량및 단가 산출내용표_사급자재단가산출_설계명세서_설계개요_공사비집계표(품의용)_보령78 건설공사" xfId="2137"/>
    <cellStyle name=" _수량및 단가 산출내용표_사급자재단가산출_설계명세서_설계개요_공사비집계표(품의용)_보령78 건설공사_기성검사보고서(금화9회)(1)" xfId="2138"/>
    <cellStyle name=" _수량및 단가 산출내용표_사급자재단가산출_설계명세서_설계개요_공사비집계표(품의용)_보령78 건설공사_기성검사보고서(금화9회)(1)_제11회 탈황기성분(0604)" xfId="2139"/>
    <cellStyle name=" _수량및 단가 산출내용표_사급자재단가산출_설계명세서_설계개요_공사비집계표(품의용)_보령78 건설공사_제11회 탈황기성분(0604)" xfId="2140"/>
    <cellStyle name=" _수량및 단가 산출내용표_사급자재단가산출_설계명세서_설계개요_공사비집계표(품의용)_제11회 탈황기성분(0604)" xfId="2141"/>
    <cellStyle name=" _수량및 단가 산출내용표_사급자재단가산출_설계명세서_설계개요_공사비집계표(품의용)_탈황-기성고 산출보고 MP-161-165('05.03.07)" xfId="2142"/>
    <cellStyle name=" _수량및 단가 산출내용표_사급자재단가산출_설계명세서_설계개요_기성검사보고서(금화9회)(1)" xfId="2143"/>
    <cellStyle name=" _수량및 단가 산출내용표_사급자재단가산출_설계명세서_설계개요_기성검사보고서(금화9회)(1)_제11회 탈황기성분(0604)" xfId="2144"/>
    <cellStyle name=" _수량및 단가 산출내용표_사급자재단가산출_설계명세서_설계개요_보령78 건설공사" xfId="2145"/>
    <cellStyle name=" _수량및 단가 산출내용표_사급자재단가산출_설계명세서_설계개요_보령78 건설공사_기성검사보고서(금화9회)(1)" xfId="2146"/>
    <cellStyle name=" _수량및 단가 산출내용표_사급자재단가산출_설계명세서_설계개요_보령78 건설공사_기성검사보고서(금화9회)(1)_제11회 탈황기성분(0604)" xfId="2147"/>
    <cellStyle name=" _수량및 단가 산출내용표_사급자재단가산출_설계명세서_설계개요_보령78 건설공사_제11회 탈황기성분(0604)" xfId="2148"/>
    <cellStyle name=" _수량및 단가 산출내용표_사급자재단가산출_설계명세서_설계개요_제11회 탈황기성분(0604)" xfId="2149"/>
    <cellStyle name=" _수량및 단가 산출내용표_사급자재단가산출_설계명세서_설계개요_탈황-기성고 산출보고 MP-161-165('05.03.07)" xfId="2150"/>
    <cellStyle name=" _수량및 단가 산출내용표_사급자재단가산출_설계명세서_제11회 탈황기성분(0604)" xfId="2151"/>
    <cellStyle name=" _수량및 단가 산출내용표_사급자재단가산출_설계명세서_탈황-기성고 산출보고 MP-161-165('05.03.07)" xfId="2152"/>
    <cellStyle name=" _수량및 단가 산출내용표_사급자재단가산출_영흥34품셈" xfId="2153"/>
    <cellStyle name=" _수량및 단가 산출내용표_사급자재단가산출_영흥34품셈_기성검사보고서(금화9회)(1)" xfId="2154"/>
    <cellStyle name=" _수량및 단가 산출내용표_사급자재단가산출_영흥34품셈_기성검사보고서(금화9회)(1)_제11회 탈황기성분(0604)" xfId="2155"/>
    <cellStyle name=" _수량및 단가 산출내용표_사급자재단가산출_영흥34품셈_제11회 탈황기성분(0604)" xfId="2156"/>
    <cellStyle name=" _수량및 단가 산출내용표_사급자재단가산출_옥외탱크기초(단가)" xfId="2157"/>
    <cellStyle name=" _수량및 단가 산출내용표_사급자재단가산출_옥외탱크기초(단가)_공사비집계표(품의용)" xfId="2158"/>
    <cellStyle name=" _수량및 단가 산출내용표_사급자재단가산출_옥외탱크기초(단가)_공사비집계표(품의용)_기성검사보고서(금화9회)(1)" xfId="2159"/>
    <cellStyle name=" _수량및 단가 산출내용표_사급자재단가산출_옥외탱크기초(단가)_공사비집계표(품의용)_기성검사보고서(금화9회)(1)_제11회 탈황기성분(0604)" xfId="2160"/>
    <cellStyle name=" _수량및 단가 산출내용표_사급자재단가산출_옥외탱크기초(단가)_공사비집계표(품의용)_보령78 건설공사" xfId="2161"/>
    <cellStyle name=" _수량및 단가 산출내용표_사급자재단가산출_옥외탱크기초(단가)_공사비집계표(품의용)_보령78 건설공사_기성검사보고서(금화9회)(1)" xfId="2162"/>
    <cellStyle name=" _수량및 단가 산출내용표_사급자재단가산출_옥외탱크기초(단가)_공사비집계표(품의용)_보령78 건설공사_기성검사보고서(금화9회)(1)_제11회 탈황기성분(0604)" xfId="2163"/>
    <cellStyle name=" _수량및 단가 산출내용표_사급자재단가산출_옥외탱크기초(단가)_공사비집계표(품의용)_보령78 건설공사_제11회 탈황기성분(0604)" xfId="2164"/>
    <cellStyle name=" _수량및 단가 산출내용표_사급자재단가산출_옥외탱크기초(단가)_공사비집계표(품의용)_제11회 탈황기성분(0604)" xfId="2165"/>
    <cellStyle name=" _수량및 단가 산출내용표_사급자재단가산출_옥외탱크기초(단가)_공사비집계표(품의용)_탈황-기성고 산출보고 MP-161-165('05.03.07)" xfId="2166"/>
    <cellStyle name=" _수량및 단가 산출내용표_사급자재단가산출_옥외탱크기초(단가)_기성검사보고서(금화9회)(1)" xfId="2167"/>
    <cellStyle name=" _수량및 단가 산출내용표_사급자재단가산출_옥외탱크기초(단가)_기성검사보고서(금화9회)(1)_제11회 탈황기성분(0604)" xfId="2168"/>
    <cellStyle name=" _수량및 단가 산출내용표_사급자재단가산출_옥외탱크기초(단가)_보령78 건설공사" xfId="2169"/>
    <cellStyle name=" _수량및 단가 산출내용표_사급자재단가산출_옥외탱크기초(단가)_보령78 건설공사_기성검사보고서(금화9회)(1)" xfId="2170"/>
    <cellStyle name=" _수량및 단가 산출내용표_사급자재단가산출_옥외탱크기초(단가)_보령78 건설공사_기성검사보고서(금화9회)(1)_제11회 탈황기성분(0604)" xfId="2171"/>
    <cellStyle name=" _수량및 단가 산출내용표_사급자재단가산출_옥외탱크기초(단가)_보령78 건설공사_제11회 탈황기성분(0604)" xfId="2172"/>
    <cellStyle name=" _수량및 단가 산출내용표_사급자재단가산출_옥외탱크기초(단가)_제11회 탈황기성분(0604)" xfId="2173"/>
    <cellStyle name=" _수량및 단가 산출내용표_사급자재단가산출_옥외탱크기초(단가)_탈황-기성고 산출보고 MP-161-165('05.03.07)" xfId="2174"/>
    <cellStyle name=" _수량및 단가 산출내용표_사급자재단가산출_옥외탱크기초-비교" xfId="2175"/>
    <cellStyle name=" _수량및 단가 산출내용표_사급자재단가산출_옥외탱크기초-비교_개산분 계약금액(기타경비-0402.26)" xfId="2176"/>
    <cellStyle name=" _수량및 단가 산출내용표_사급자재단가산출_옥외탱크기초-비교_개산분 계약금액(기타경비-0402.26)_탈황-기성고 산출보고 MP-161-165('05.03.07)" xfId="2177"/>
    <cellStyle name=" _수량및 단가 산출내용표_사급자재단가산출_옥외탱크기초-비교_탈황-기성고 산출보고 MP-161-165('05.03.07)" xfId="2178"/>
    <cellStyle name=" _수량및 단가 산출내용표_사급자재단가산출_옥외탱크및기기기초(단가)" xfId="2179"/>
    <cellStyle name=" _수량및 단가 산출내용표_사급자재단가산출_옥외탱크및기기기초(단가)_329전기설비기초-비교" xfId="2180"/>
    <cellStyle name=" _수량및 단가 산출내용표_사급자재단가산출_옥외탱크및기기기초(단가)_329전기설비기초-비교_개산분 계약금액(기타경비-0402.26)" xfId="2181"/>
    <cellStyle name=" _수량및 단가 산출내용표_사급자재단가산출_옥외탱크및기기기초(단가)_329전기설비기초-비교_개산분 계약금액(기타경비-0402.26)_탈황-기성고 산출보고 MP-161-165('05.03.07)" xfId="2182"/>
    <cellStyle name=" _수량및 단가 산출내용표_사급자재단가산출_옥외탱크및기기기초(단가)_329전기설비기초-비교_탈황-기성고 산출보고 MP-161-165('05.03.07)" xfId="2183"/>
    <cellStyle name=" _수량및 단가 산출내용표_사급자재단가산출_옥외탱크및기기기초(단가)_건축확정철콘내역" xfId="2184"/>
    <cellStyle name=" _수량및 단가 산출내용표_사급자재단가산출_옥외탱크및기기기초(단가)_건축확정철콘내역_기성검사보고서(금화9회)(1)" xfId="2185"/>
    <cellStyle name=" _수량및 단가 산출내용표_사급자재단가산출_옥외탱크및기기기초(단가)_건축확정철콘내역_기성검사보고서(금화9회)(1)_제11회 탈황기성분(0604)" xfId="2186"/>
    <cellStyle name=" _수량및 단가 산출내용표_사급자재단가산출_옥외탱크및기기기초(단가)_건축확정철콘내역_제11회 탈황기성분(0604)" xfId="2187"/>
    <cellStyle name=" _수량및 단가 산출내용표_사급자재단가산출_옥외탱크및기기기초(단가)_공사비집계표(품의용)" xfId="2188"/>
    <cellStyle name=" _수량및 단가 산출내용표_사급자재단가산출_옥외탱크및기기기초(단가)_공사비집계표(품의용)_기성검사보고서(금화9회)(1)" xfId="2189"/>
    <cellStyle name=" _수량및 단가 산출내용표_사급자재단가산출_옥외탱크및기기기초(단가)_공사비집계표(품의용)_기성검사보고서(금화9회)(1)_제11회 탈황기성분(0604)" xfId="2190"/>
    <cellStyle name=" _수량및 단가 산출내용표_사급자재단가산출_옥외탱크및기기기초(단가)_공사비집계표(품의용)_보령78 건설공사" xfId="2191"/>
    <cellStyle name=" _수량및 단가 산출내용표_사급자재단가산출_옥외탱크및기기기초(단가)_공사비집계표(품의용)_보령78 건설공사_기성검사보고서(금화9회)(1)" xfId="2192"/>
    <cellStyle name=" _수량및 단가 산출내용표_사급자재단가산출_옥외탱크및기기기초(단가)_공사비집계표(품의용)_보령78 건설공사_기성검사보고서(금화9회)(1)_제11회 탈황기성분(0604)" xfId="2193"/>
    <cellStyle name=" _수량및 단가 산출내용표_사급자재단가산출_옥외탱크및기기기초(단가)_공사비집계표(품의용)_보령78 건설공사_제11회 탈황기성분(0604)" xfId="2194"/>
    <cellStyle name=" _수량및 단가 산출내용표_사급자재단가산출_옥외탱크및기기기초(단가)_공사비집계표(품의용)_제11회 탈황기성분(0604)" xfId="2195"/>
    <cellStyle name=" _수량및 단가 산출내용표_사급자재단가산출_옥외탱크및기기기초(단가)_공사비집계표(품의용)_탈황-기성고 산출보고 MP-161-165('05.03.07)" xfId="2196"/>
    <cellStyle name=" _수량및 단가 산출내용표_사급자재단가산출_옥외탱크및기기기초(단가)_기성검사보고서(금화9회)(1)" xfId="2197"/>
    <cellStyle name=" _수량및 단가 산출내용표_사급자재단가산출_옥외탱크및기기기초(단가)_기성검사보고서(금화9회)(1)_제11회 탈황기성분(0604)" xfId="2198"/>
    <cellStyle name=" _수량및 단가 산출내용표_사급자재단가산출_옥외탱크및기기기초(단가)_보령78 건설공사" xfId="2199"/>
    <cellStyle name=" _수량및 단가 산출내용표_사급자재단가산출_옥외탱크및기기기초(단가)_보령78 건설공사_기성검사보고서(금화9회)(1)" xfId="2200"/>
    <cellStyle name=" _수량및 단가 산출내용표_사급자재단가산출_옥외탱크및기기기초(단가)_보령78 건설공사_기성검사보고서(금화9회)(1)_제11회 탈황기성분(0604)" xfId="2201"/>
    <cellStyle name=" _수량및 단가 산출내용표_사급자재단가산출_옥외탱크및기기기초(단가)_보령78 건설공사_제11회 탈황기성분(0604)" xfId="2202"/>
    <cellStyle name=" _수량및 단가 산출내용표_사급자재단가산출_옥외탱크및기기기초(단가)_석탄취급설비기초-비교" xfId="2203"/>
    <cellStyle name=" _수량및 단가 산출내용표_사급자재단가산출_옥외탱크및기기기초(단가)_석탄취급설비기초-비교_개산분 계약금액(기타경비-0402.26)" xfId="2204"/>
    <cellStyle name=" _수량및 단가 산출내용표_사급자재단가산출_옥외탱크및기기기초(단가)_석탄취급설비기초-비교_개산분 계약금액(기타경비-0402.26)_탈황-기성고 산출보고 MP-161-165('05.03.07)" xfId="2205"/>
    <cellStyle name=" _수량및 단가 산출내용표_사급자재단가산출_옥외탱크및기기기초(단가)_석탄취급설비기초-비교_탈황-기성고 산출보고 MP-161-165('05.03.07)" xfId="2206"/>
    <cellStyle name=" _수량및 단가 산출내용표_사급자재단가산출_옥외탱크및기기기초(단가)_제11회 탈황기성분(0604)" xfId="2207"/>
    <cellStyle name=" _수량및 단가 산출내용표_사급자재단가산출_옥외탱크및기기기초(단가)_탈황-기성고 산출보고 MP-161-165('05.03.07)" xfId="2208"/>
    <cellStyle name=" _수량및 단가 산출내용표_사급자재단가산출_제11회 탈황기성분(0604)" xfId="2209"/>
    <cellStyle name=" _수량및 단가 산출내용표_사급자재단가산출_조경(final)-비교" xfId="2210"/>
    <cellStyle name=" _수량및 단가 산출내용표_사급자재단가산출_조경(final)-비교_개산분 계약금액(기타경비-0402.26)" xfId="2211"/>
    <cellStyle name=" _수량및 단가 산출내용표_사급자재단가산출_조경(final)-비교_개산분 계약금액(기타경비-0402.26)_탈황-기성고 산출보고 MP-161-165('05.03.07)" xfId="2212"/>
    <cellStyle name=" _수량및 단가 산출내용표_사급자재단가산출_조경(final)-비교_탈황-기성고 산출보고 MP-161-165('05.03.07)" xfId="2213"/>
    <cellStyle name=" _수량및 단가 산출내용표_사급자재단가산출_추가품셈1" xfId="2214"/>
    <cellStyle name=" _수량및 단가 산출내용표_사급자재단가산출_추가품셈1_1" xfId="2215"/>
    <cellStyle name=" _수량및 단가 산출내용표_사급자재단가산출_추가품셈1_1_기성검사보고서(금화9회)(1)" xfId="2216"/>
    <cellStyle name=" _수량및 단가 산출내용표_사급자재단가산출_추가품셈1_1_기성검사보고서(금화9회)(1)_제11회 탈황기성분(0604)" xfId="2217"/>
    <cellStyle name=" _수량및 단가 산출내용표_사급자재단가산출_추가품셈1_1_제11회 탈황기성분(0604)" xfId="2218"/>
    <cellStyle name=" _수량및 단가 산출내용표_사급자재단가산출_추가품셈1_공사비집계표(품의용)" xfId="2219"/>
    <cellStyle name=" _수량및 단가 산출내용표_사급자재단가산출_추가품셈1_공사비집계표(품의용)_기성검사보고서(금화9회)(1)" xfId="2220"/>
    <cellStyle name=" _수량및 단가 산출내용표_사급자재단가산출_추가품셈1_공사비집계표(품의용)_기성검사보고서(금화9회)(1)_제11회 탈황기성분(0604)" xfId="2221"/>
    <cellStyle name=" _수량및 단가 산출내용표_사급자재단가산출_추가품셈1_공사비집계표(품의용)_보령78 건설공사" xfId="2222"/>
    <cellStyle name=" _수량및 단가 산출내용표_사급자재단가산출_추가품셈1_공사비집계표(품의용)_보령78 건설공사_기성검사보고서(금화9회)(1)" xfId="2223"/>
    <cellStyle name=" _수량및 단가 산출내용표_사급자재단가산출_추가품셈1_공사비집계표(품의용)_보령78 건설공사_기성검사보고서(금화9회)(1)_제11회 탈황기성분(0604)" xfId="2224"/>
    <cellStyle name=" _수량및 단가 산출내용표_사급자재단가산출_추가품셈1_공사비집계표(품의용)_보령78 건설공사_제11회 탈황기성분(0604)" xfId="2225"/>
    <cellStyle name=" _수량및 단가 산출내용표_사급자재단가산출_추가품셈1_공사비집계표(품의용)_제11회 탈황기성분(0604)" xfId="2226"/>
    <cellStyle name=" _수량및 단가 산출내용표_사급자재단가산출_추가품셈1_공사비집계표(품의용)_탈황-기성고 산출보고 MP-161-165('05.03.07)" xfId="2227"/>
    <cellStyle name=" _수량및 단가 산출내용표_사급자재단가산출_추가품셈1_기성검사보고서(금화9회)(1)" xfId="2228"/>
    <cellStyle name=" _수량및 단가 산출내용표_사급자재단가산출_추가품셈1_기성검사보고서(금화9회)(1)_제11회 탈황기성분(0604)" xfId="2229"/>
    <cellStyle name=" _수량및 단가 산출내용표_사급자재단가산출_추가품셈1_보령78 건설공사" xfId="2230"/>
    <cellStyle name=" _수량및 단가 산출내용표_사급자재단가산출_추가품셈1_보령78 건설공사_기성검사보고서(금화9회)(1)" xfId="2231"/>
    <cellStyle name=" _수량및 단가 산출내용표_사급자재단가산출_추가품셈1_보령78 건설공사_기성검사보고서(금화9회)(1)_제11회 탈황기성분(0604)" xfId="2232"/>
    <cellStyle name=" _수량및 단가 산출내용표_사급자재단가산출_추가품셈1_보령78 건설공사_제11회 탈황기성분(0604)" xfId="2233"/>
    <cellStyle name=" _수량및 단가 산출내용표_사급자재단가산출_추가품셈1_제11회 탈황기성분(0604)" xfId="2234"/>
    <cellStyle name=" _수량및 단가 산출내용표_사급자재단가산출_추가품셈1_탈황-기성고 산출보고 MP-161-165('05.03.07)" xfId="2235"/>
    <cellStyle name=" _수량및 단가 산출내용표_사급자재단가산출_추가품셈1-박" xfId="2236"/>
    <cellStyle name=" _수량및 단가 산출내용표_사급자재단가산출_추가품셈1-박_개산분 계약금액(기타경비-0402.26)" xfId="2237"/>
    <cellStyle name=" _수량및 단가 산출내용표_사급자재단가산출_추가품셈1-박_개산분 계약금액(기타경비-0402.26)_탈황-기성고 산출보고 MP-161-165('05.03.07)" xfId="2238"/>
    <cellStyle name=" _수량및 단가 산출내용표_사급자재단가산출_추가품셈1-박_탈황-기성고 산출보고 MP-161-165('05.03.07)" xfId="2239"/>
    <cellStyle name=" _수량및 단가 산출내용표_사급자재단가산출_탈황-기성고 산출보고 MP-161-165('05.03.07)" xfId="2240"/>
    <cellStyle name=" _수량및 단가 산출내용표_사급자재단가산출_품셈(031120)" xfId="2241"/>
    <cellStyle name=" _수량및 단가 산출내용표_사급자재단가산출_품셈(031120)_기성검사보고서(금화9회)(1)" xfId="2242"/>
    <cellStyle name=" _수량및 단가 산출내용표_사급자재단가산출_품셈(031120)_기성검사보고서(금화9회)(1)_제11회 탈황기성분(0604)" xfId="2243"/>
    <cellStyle name=" _수량및 단가 산출내용표_사급자재단가산출_품셈(031120)_제11회 탈황기성분(0604)" xfId="2244"/>
    <cellStyle name=" _수량및 단가 산출내용표_석탄취급설비기초-비교" xfId="2249"/>
    <cellStyle name=" _수량및 단가 산출내용표_석탄취급설비기초-비교_탈황-기성고 산출보고 MP-161-165('05.03.07)" xfId="2250"/>
    <cellStyle name=" _수량및 단가 산출내용표_영흥#3,4 배수로축조공사(CC-03)최종(입찰용)" xfId="2251"/>
    <cellStyle name=" _수량및 단가 산출내용표_영흥#3,4 배수로축조공사(CC-03)최종(입찰용)_기성검사보고서(금화9회)(1)" xfId="2252"/>
    <cellStyle name=" _수량및 단가 산출내용표_영흥#3,4 배수로축조공사(CC-03)최종(입찰용)_기성검사보고서(금화9회)(1)_제11회 탈황기성분(0604)" xfId="2253"/>
    <cellStyle name=" _수량및 단가 산출내용표_영흥#3,4 배수로축조공사(CC-03)최종(입찰용)_제11회 탈황기성분(0604)" xfId="2254"/>
    <cellStyle name=" _수량및 단가 산출내용표_영흥#3,4 옥내기기기초(AC-05)" xfId="2255"/>
    <cellStyle name=" _수량및 단가 산출내용표_영흥#3,4 옥내기기기초(AC-05)_기성검사보고서(금화9회)(1)" xfId="2256"/>
    <cellStyle name=" _수량및 단가 산출내용표_영흥#3,4 옥내기기기초(AC-05)_기성검사보고서(금화9회)(1)_제11회 탈황기성분(0604)" xfId="2257"/>
    <cellStyle name=" _수량및 단가 산출내용표_영흥#3,4 옥내기기기초(AC-05)_제11회 탈황기성분(0604)" xfId="2258"/>
    <cellStyle name=" _수량및 단가 산출내용표_영흥#3,4터빈발전기기초공사(AC-04)" xfId="2259"/>
    <cellStyle name=" _수량및 단가 산출내용표_영흥#3,4터빈발전기기초공사(AC-04)_기성검사보고서(금화9회)(1)" xfId="2260"/>
    <cellStyle name=" _수량및 단가 산출내용표_영흥#3,4터빈발전기기초공사(AC-04)_기성검사보고서(금화9회)(1)_제11회 탈황기성분(0604)" xfId="2261"/>
    <cellStyle name=" _수량및 단가 산출내용표_영흥#3,4터빈발전기기초공사(AC-04)_제11회 탈황기성분(0604)" xfId="2262"/>
    <cellStyle name=" _수량및 단가 산출내용표_옥외탱크기초-비교" xfId="2263"/>
    <cellStyle name=" _수량및 단가 산출내용표_옥외탱크기초-비교_탈황-기성고 산출보고 MP-161-165('05.03.07)" xfId="2264"/>
    <cellStyle name=" _수량및 단가 산출내용표_제11회 탈황기성분(0604)" xfId="2265"/>
    <cellStyle name=" _수량및 단가 산출내용표_조경(final)-비교" xfId="2266"/>
    <cellStyle name=" _수량및 단가 산출내용표_조경(final)-비교_탈황-기성고 산출보고 MP-161-165('05.03.07)" xfId="2267"/>
    <cellStyle name=" _수량및 단가 산출내용표_추가품셈1-박" xfId="2268"/>
    <cellStyle name=" _수량및 단가 산출내용표_추가품셈1-박_탈황-기성고 산출보고 MP-161-165('05.03.07)" xfId="2269"/>
    <cellStyle name=" _수량및 단가 산출내용표_탈황-기성고 산출보고 MP-161-165('05.03.07)" xfId="2270"/>
    <cellStyle name=" _수량및 단가 산출내용표_태안7,8 건설공사(기계분야_계약)-1" xfId="2271"/>
    <cellStyle name=" _수량및 단가 산출내용표_태안7,8 건설공사(기계분야_계약)-1_탈황-기성고 산출보고 MP-161-165('05.03.07)" xfId="2272"/>
    <cellStyle name=" _수량및 단가 산출내용표_태안7,8 건설공사(제어분야_계약)" xfId="2273"/>
    <cellStyle name=" _수량및 단가 산출내용표_태안7,8 건설공사(제어분야_계약)_탈황-기성고 산출보고 MP-161-165('05.03.07)" xfId="2274"/>
    <cellStyle name=" _수량및 단가 산출내용표_태안7,8철골견적안" xfId="2275"/>
    <cellStyle name=" _수량및 단가 산출내용표_태안7,8철골견적안_기성검사보고서(금화9회)(1)" xfId="2276"/>
    <cellStyle name=" _수량및 단가 산출내용표_태안7,8철골견적안_기성검사보고서(금화9회)(1)_제11회 탈황기성분(0604)" xfId="2277"/>
    <cellStyle name=" _수량및 단가 산출내용표_태안7,8철골견적안_제11회 탈황기성분(0604)" xfId="2278"/>
    <cellStyle name=" _수량및 단가 산출내용표_태안7,8철골견적안1" xfId="2279"/>
    <cellStyle name=" _수량및 단가 산출내용표_태안7,8철골견적안1_기성검사보고서(금화9회)(1)" xfId="2280"/>
    <cellStyle name=" _수량및 단가 산출내용표_태안7,8철골견적안1_기성검사보고서(금화9회)(1)_제11회 탈황기성분(0604)" xfId="2281"/>
    <cellStyle name=" _수량및 단가 산출내용표_태안7,8철골견적안1_제11회 탈황기성분(0604)" xfId="2282"/>
    <cellStyle name=" _신환이엔씨-영월복합화력견적(오수처리장)" xfId="2306"/>
    <cellStyle name=" _신환이엔씨-영월복합화력견적(오수처리장)R1홍과장통화 수량,단위수정" xfId="2307"/>
    <cellStyle name=" _영진건설-영월복합화력 토목내역" xfId="2308"/>
    <cellStyle name=" _영흥#3,4 보일러철골설치및마감(MC-01)FINAL" xfId="2309"/>
    <cellStyle name=" _영흥#3,4 보일러철골설치및마감(MC-01)FINAL_기성검사보고서(금화9회)(1)" xfId="2310"/>
    <cellStyle name=" _영흥#3,4 보일러철골설치및마감(MC-01)FINAL_기성검사보고서(금화9회)(1)_제11회 탈황기성분(0604)" xfId="2311"/>
    <cellStyle name=" _영흥#3,4 보일러철골설치및마감(MC-01)FINAL_제11회 탈황기성분(0604)" xfId="2312"/>
    <cellStyle name=" _영흥#3,4 터빈발전기기초(AC-04)" xfId="2313"/>
    <cellStyle name=" _영흥#3,4 터빈발전기기초(AC-04)_기성검사보고서(금화9회)(1)" xfId="2314"/>
    <cellStyle name=" _영흥#3,4 터빈발전기기초(AC-04)_기성검사보고서(금화9회)(1)_제11회 탈황기성분(0604)" xfId="2315"/>
    <cellStyle name=" _영흥#3,4 터빈발전기기초(AC-04)_제11회 탈황기성분(0604)" xfId="2316"/>
    <cellStyle name=" _영흥#3,4터빈발전기기초공사(AC-04)" xfId="2317"/>
    <cellStyle name=" _영흥#3,4터빈발전기기초공사(AC-04)_기성검사보고서(금화9회)(1)" xfId="2318"/>
    <cellStyle name=" _영흥#3,4터빈발전기기초공사(AC-04)_기성검사보고서(금화9회)(1)_제11회 탈황기성분(0604)" xfId="2319"/>
    <cellStyle name=" _영흥#3,4터빈발전기기초공사(AC-04)_제11회 탈황기성분(0604)" xfId="2320"/>
    <cellStyle name=" _옥내기기기초공설" xfId="2321"/>
    <cellStyle name=" _옥외탱크기초-비교" xfId="2322"/>
    <cellStyle name=" _옥외탱크및기기기초(단가)" xfId="2323"/>
    <cellStyle name=" _전기설비기초-FF" xfId="2324"/>
    <cellStyle name=" _종합시운전단가표" xfId="2325"/>
    <cellStyle name=" _철근운반비" xfId="2326"/>
    <cellStyle name=" _철근운반비_7,8물량반영-전기설비기초0224" xfId="2327"/>
    <cellStyle name=" _철근운반비_7,8물량반영-전기설비기초0224_공사비집계표(품의용)" xfId="2328"/>
    <cellStyle name=" _철근운반비_7,8물량반영-전기설비기초0224_공사비집계표(품의용)_기성검사보고서(금화9회)(1)" xfId="2329"/>
    <cellStyle name=" _철근운반비_7,8물량반영-전기설비기초0224_공사비집계표(품의용)_기성검사보고서(금화9회)(1)_제11회 탈황기성분(0604)" xfId="2330"/>
    <cellStyle name=" _철근운반비_7,8물량반영-전기설비기초0224_공사비집계표(품의용)_보령78 건설공사" xfId="2331"/>
    <cellStyle name=" _철근운반비_7,8물량반영-전기설비기초0224_공사비집계표(품의용)_보령78 건설공사_기성검사보고서(금화9회)(1)" xfId="2332"/>
    <cellStyle name=" _철근운반비_7,8물량반영-전기설비기초0224_공사비집계표(품의용)_보령78 건설공사_기성검사보고서(금화9회)(1)_제11회 탈황기성분(0604)" xfId="2333"/>
    <cellStyle name=" _철근운반비_7,8물량반영-전기설비기초0224_공사비집계표(품의용)_보령78 건설공사_제11회 탈황기성분(0604)" xfId="2334"/>
    <cellStyle name=" _철근운반비_7,8물량반영-전기설비기초0224_공사비집계표(품의용)_제11회 탈황기성분(0604)" xfId="2335"/>
    <cellStyle name=" _철근운반비_7,8물량반영-전기설비기초0224_공사비집계표(품의용)_탈황-기성고 산출보고 MP-161-165('05.03.07)" xfId="2336"/>
    <cellStyle name=" _철근운반비_7,8물량반영-전기설비기초0224_기성검사보고서(금화9회)(1)" xfId="2337"/>
    <cellStyle name=" _철근운반비_7,8물량반영-전기설비기초0224_기성검사보고서(금화9회)(1)_제11회 탈황기성분(0604)" xfId="2338"/>
    <cellStyle name=" _철근운반비_7,8물량반영-전기설비기초0224_보령78 건설공사" xfId="2339"/>
    <cellStyle name=" _철근운반비_7,8물량반영-전기설비기초0224_보령78 건설공사_기성검사보고서(금화9회)(1)" xfId="2340"/>
    <cellStyle name=" _철근운반비_7,8물량반영-전기설비기초0224_보령78 건설공사_기성검사보고서(금화9회)(1)_제11회 탈황기성분(0604)" xfId="2341"/>
    <cellStyle name=" _철근운반비_7,8물량반영-전기설비기초0224_보령78 건설공사_제11회 탈황기성분(0604)" xfId="2342"/>
    <cellStyle name=" _철근운반비_7,8물량반영-전기설비기초0224_제11회 탈황기성분(0604)" xfId="2343"/>
    <cellStyle name=" _철근운반비_7,8물량반영-전기설비기초0224_탈황-기성고 산출보고 MP-161-165('05.03.07)" xfId="2344"/>
    <cellStyle name=" _철근운반비_공사비집계표(품의용)" xfId="2345"/>
    <cellStyle name=" _철근운반비_공사비집계표(품의용)_기성검사보고서(금화9회)(1)" xfId="2346"/>
    <cellStyle name=" _철근운반비_공사비집계표(품의용)_기성검사보고서(금화9회)(1)_제11회 탈황기성분(0604)" xfId="2347"/>
    <cellStyle name=" _철근운반비_공사비집계표(품의용)_보령78 건설공사" xfId="2348"/>
    <cellStyle name=" _철근운반비_공사비집계표(품의용)_보령78 건설공사_기성검사보고서(금화9회)(1)" xfId="2349"/>
    <cellStyle name=" _철근운반비_공사비집계표(품의용)_보령78 건설공사_기성검사보고서(금화9회)(1)_제11회 탈황기성분(0604)" xfId="2350"/>
    <cellStyle name=" _철근운반비_공사비집계표(품의용)_보령78 건설공사_제11회 탈황기성분(0604)" xfId="2351"/>
    <cellStyle name=" _철근운반비_공사비집계표(품의용)_제11회 탈황기성분(0604)" xfId="2352"/>
    <cellStyle name=" _철근운반비_공사비집계표(품의용)_탈황-기성고 산출보고 MP-161-165('05.03.07)" xfId="2353"/>
    <cellStyle name=" _철근운반비_구내도로 및 배수(단가)" xfId="2354"/>
    <cellStyle name=" _철근운반비_구내도로 및 배수(단가)_공사비집계표(품의용)" xfId="2355"/>
    <cellStyle name=" _철근운반비_구내도로 및 배수(단가)_공사비집계표(품의용)_기성검사보고서(금화9회)(1)" xfId="2356"/>
    <cellStyle name=" _철근운반비_구내도로 및 배수(단가)_공사비집계표(품의용)_기성검사보고서(금화9회)(1)_제11회 탈황기성분(0604)" xfId="2357"/>
    <cellStyle name=" _철근운반비_구내도로 및 배수(단가)_공사비집계표(품의용)_보령78 건설공사" xfId="2358"/>
    <cellStyle name=" _철근운반비_구내도로 및 배수(단가)_공사비집계표(품의용)_보령78 건설공사_기성검사보고서(금화9회)(1)" xfId="2359"/>
    <cellStyle name=" _철근운반비_구내도로 및 배수(단가)_공사비집계표(품의용)_보령78 건설공사_기성검사보고서(금화9회)(1)_제11회 탈황기성분(0604)" xfId="2360"/>
    <cellStyle name=" _철근운반비_구내도로 및 배수(단가)_공사비집계표(품의용)_보령78 건설공사_제11회 탈황기성분(0604)" xfId="2361"/>
    <cellStyle name=" _철근운반비_구내도로 및 배수(단가)_공사비집계표(품의용)_제11회 탈황기성분(0604)" xfId="2362"/>
    <cellStyle name=" _철근운반비_구내도로 및 배수(단가)_공사비집계표(품의용)_탈황-기성고 산출보고 MP-161-165('05.03.07)" xfId="2363"/>
    <cellStyle name=" _철근운반비_구내도로 및 배수(단가)_기성검사보고서(금화9회)(1)" xfId="2364"/>
    <cellStyle name=" _철근운반비_구내도로 및 배수(단가)_기성검사보고서(금화9회)(1)_제11회 탈황기성분(0604)" xfId="2365"/>
    <cellStyle name=" _철근운반비_구내도로 및 배수(단가)_보령78 건설공사" xfId="2366"/>
    <cellStyle name=" _철근운반비_구내도로 및 배수(단가)_보령78 건설공사_기성검사보고서(금화9회)(1)" xfId="2367"/>
    <cellStyle name=" _철근운반비_구내도로 및 배수(단가)_보령78 건설공사_기성검사보고서(금화9회)(1)_제11회 탈황기성분(0604)" xfId="2368"/>
    <cellStyle name=" _철근운반비_구내도로 및 배수(단가)_보령78 건설공사_제11회 탈황기성분(0604)" xfId="2369"/>
    <cellStyle name=" _철근운반비_구내도로 및 배수(단가)_제11회 탈황기성분(0604)" xfId="2370"/>
    <cellStyle name=" _철근운반비_구내도로 및 배수(단가)_추가품셈1-박" xfId="2371"/>
    <cellStyle name=" _철근운반비_구내도로 및 배수(단가)_추가품셈1-박_탈황-기성고 산출보고 MP-161-165('05.03.07)" xfId="2372"/>
    <cellStyle name=" _철근운반비_구내도로 및 배수(단가)_탈황-기성고 산출보고 MP-161-165('05.03.07)" xfId="2373"/>
    <cellStyle name=" _철근운반비_기성검사보고서(금화9회)(1)" xfId="2374"/>
    <cellStyle name=" _철근운반비_기성검사보고서(금화9회)(1)_제11회 탈황기성분(0604)" xfId="2375"/>
    <cellStyle name=" _철근운반비_보령78 건설공사" xfId="2376"/>
    <cellStyle name=" _철근운반비_보령78 건설공사_기성검사보고서(금화9회)(1)" xfId="2377"/>
    <cellStyle name=" _철근운반비_보령78 건설공사_기성검사보고서(금화9회)(1)_제11회 탈황기성분(0604)" xfId="2378"/>
    <cellStyle name=" _철근운반비_보령78 건설공사_제11회 탈황기성분(0604)" xfId="2379"/>
    <cellStyle name=" _철근운반비_옥외탱크및기기기초(단가)" xfId="2380"/>
    <cellStyle name=" _철근운반비_옥외탱크및기기기초(단가)_공사비집계표(품의용)" xfId="2381"/>
    <cellStyle name=" _철근운반비_옥외탱크및기기기초(단가)_공사비집계표(품의용)_기성검사보고서(금화9회)(1)" xfId="2382"/>
    <cellStyle name=" _철근운반비_옥외탱크및기기기초(단가)_공사비집계표(품의용)_기성검사보고서(금화9회)(1)_제11회 탈황기성분(0604)" xfId="2383"/>
    <cellStyle name=" _철근운반비_옥외탱크및기기기초(단가)_공사비집계표(품의용)_보령78 건설공사" xfId="2384"/>
    <cellStyle name=" _철근운반비_옥외탱크및기기기초(단가)_공사비집계표(품의용)_보령78 건설공사_기성검사보고서(금화9회)(1)" xfId="2385"/>
    <cellStyle name=" _철근운반비_옥외탱크및기기기초(단가)_공사비집계표(품의용)_보령78 건설공사_기성검사보고서(금화9회)(1)_제11회 탈황기성분(0604)" xfId="2386"/>
    <cellStyle name=" _철근운반비_옥외탱크및기기기초(단가)_공사비집계표(품의용)_보령78 건설공사_제11회 탈황기성분(0604)" xfId="2387"/>
    <cellStyle name=" _철근운반비_옥외탱크및기기기초(단가)_공사비집계표(품의용)_제11회 탈황기성분(0604)" xfId="2388"/>
    <cellStyle name=" _철근운반비_옥외탱크및기기기초(단가)_공사비집계표(품의용)_탈황-기성고 산출보고 MP-161-165('05.03.07)" xfId="2389"/>
    <cellStyle name=" _철근운반비_옥외탱크및기기기초(단가)_기성검사보고서(금화9회)(1)" xfId="2390"/>
    <cellStyle name=" _철근운반비_옥외탱크및기기기초(단가)_기성검사보고서(금화9회)(1)_제11회 탈황기성분(0604)" xfId="2391"/>
    <cellStyle name=" _철근운반비_옥외탱크및기기기초(단가)_보령78 건설공사" xfId="2392"/>
    <cellStyle name=" _철근운반비_옥외탱크및기기기초(단가)_보령78 건설공사_기성검사보고서(금화9회)(1)" xfId="2393"/>
    <cellStyle name=" _철근운반비_옥외탱크및기기기초(단가)_보령78 건설공사_기성검사보고서(금화9회)(1)_제11회 탈황기성분(0604)" xfId="2394"/>
    <cellStyle name=" _철근운반비_옥외탱크및기기기초(단가)_보령78 건설공사_제11회 탈황기성분(0604)" xfId="2395"/>
    <cellStyle name=" _철근운반비_옥외탱크및기기기초(단가)_제11회 탈황기성분(0604)" xfId="2396"/>
    <cellStyle name=" _철근운반비_옥외탱크및기기기초(단가)_탈황-기성고 산출보고 MP-161-165('05.03.07)" xfId="2397"/>
    <cellStyle name=" _철근운반비_제11회 탈황기성분(0604)" xfId="2398"/>
    <cellStyle name=" _철근운반비_추가품셈1-박" xfId="2399"/>
    <cellStyle name=" _철근운반비_추가품셈1-박_탈황-기성고 산출보고 MP-161-165('05.03.07)" xfId="2400"/>
    <cellStyle name=" _철근운반비_탈황-기성고 산출보고 MP-161-165('05.03.07)" xfId="2401"/>
    <cellStyle name=" _콘크리트품" xfId="2402"/>
    <cellStyle name=" _태안7,8 건설공사(기계분야_계약)-1" xfId="2403"/>
    <cellStyle name=" _태안7,8 건설공사(제어분야_계약)" xfId="2404"/>
    <cellStyle name=" _터빈발전기기초(단가)" xfId="2405"/>
    <cellStyle name=" _터빈발전기기초(단가)_3.단가확정분-집계표" xfId="2406"/>
    <cellStyle name=" _터빈발전기기초(단가)_3.단가확정분-집계표_탈황-기성고 산출보고 MP-161-165('05.03.07)" xfId="2407"/>
    <cellStyle name=" _터빈발전기기초(단가)_AC-05옥내기기기초" xfId="2414"/>
    <cellStyle name=" _터빈발전기기초(단가)_AC-05옥내기기기초_3.단가확정분-집계표" xfId="2415"/>
    <cellStyle name=" _터빈발전기기초(단가)_AC-05옥내기기기초_3.단가확정분-집계표_탈황-기성고 산출보고 MP-161-165('05.03.07)" xfId="2416"/>
    <cellStyle name=" _터빈발전기기초(단가)_AC-05옥내기기기초_개산분 계약금액(기타경비-0402.26)" xfId="2417"/>
    <cellStyle name=" _터빈발전기기초(단가)_AC-05옥내기기기초_개산분 계약금액(기타경비-0402.26)_탈황-기성고 산출보고 MP-161-165('05.03.07)" xfId="2418"/>
    <cellStyle name=" _터빈발전기기초(단가)_AC-05옥내기기기초_기성검사보고서(금화9회)(1)" xfId="2419"/>
    <cellStyle name=" _터빈발전기기초(단가)_AC-05옥내기기기초_기성검사보고서(금화9회)(1)_제11회 탈황기성분(0604)" xfId="2420"/>
    <cellStyle name=" _터빈발전기기초(단가)_AC-05옥내기기기초_제11회 탈황기성분(0604)" xfId="2421"/>
    <cellStyle name=" _터빈발전기기초(단가)_AC-05옥내기기기초_탈황-기성고 산출보고 MP-161-165('05.03.07)" xfId="2422"/>
    <cellStyle name=" _터빈발전기기초(단가)_개산분 계약금액(기타경비-0402.26)" xfId="2408"/>
    <cellStyle name=" _터빈발전기기초(단가)_개산분 계약금액(기타경비-0402.26)_탈황-기성고 산출보고 MP-161-165('05.03.07)" xfId="2409"/>
    <cellStyle name=" _터빈발전기기초(단가)_기성검사보고서(금화9회)(1)" xfId="2410"/>
    <cellStyle name=" _터빈발전기기초(단가)_기성검사보고서(금화9회)(1)_제11회 탈황기성분(0604)" xfId="2411"/>
    <cellStyle name=" _터빈발전기기초(단가)_제11회 탈황기성분(0604)" xfId="2412"/>
    <cellStyle name=" _터빈발전기기초(단가)_탈황-기성고 산출보고 MP-161-165('05.03.07)" xfId="2413"/>
    <cellStyle name=" _품셈" xfId="2423"/>
    <cellStyle name=" _품셈_3.단가확정분-집계표" xfId="2424"/>
    <cellStyle name=" _품셈_3.단가확정분-집계표_탈황-기성고 산출보고 MP-161-165('05.03.07)" xfId="2425"/>
    <cellStyle name=" _품셈_329전기설비기초-비교" xfId="2426"/>
    <cellStyle name=" _품셈_7,8물량반영-전기설비기초0224" xfId="2427"/>
    <cellStyle name=" _품셈_AC-01터빈주제어및보일러기초" xfId="2538"/>
    <cellStyle name=" _품셈_AC-01터빈주제어및보일러기초_기성검사보고서(금화9회)(1)" xfId="2539"/>
    <cellStyle name=" _품셈_AC-01터빈주제어및보일러기초_기성검사보고서(금화9회)(1)_제11회 탈황기성분(0604)" xfId="2540"/>
    <cellStyle name=" _품셈_AC-01터빈주제어및보일러기초_제11회 탈황기성분(0604)" xfId="2541"/>
    <cellStyle name=" _품셈_AC-01터빈주제어및보일러기초_탈황-기성고 산출보고 MP-161-165('05.03.07)" xfId="2542"/>
    <cellStyle name=" _품셈_AC-04터빈발전기기초" xfId="2543"/>
    <cellStyle name=" _품셈_AC-04터빈발전기기초_기성검사보고서(금화9회)(1)" xfId="2544"/>
    <cellStyle name=" _품셈_AC-04터빈발전기기초_기성검사보고서(금화9회)(1)_제11회 탈황기성분(0604)" xfId="2545"/>
    <cellStyle name=" _품셈_AC-04터빈발전기기초_제11회 탈황기성분(0604)" xfId="2546"/>
    <cellStyle name=" _품셈_AC-04터빈발전기기초_탈황-기성고 산출보고 MP-161-165('05.03.07)" xfId="2547"/>
    <cellStyle name=" _품셈_AC-05옥내기기기초" xfId="2548"/>
    <cellStyle name=" _품셈_AC-05옥내기기기초_3.단가확정분-집계표" xfId="2549"/>
    <cellStyle name=" _품셈_AC-05옥내기기기초_3.단가확정분-집계표_탈황-기성고 산출보고 MP-161-165('05.03.07)" xfId="2550"/>
    <cellStyle name=" _품셈_AC-05옥내기기기초_개산분 계약금액(기타경비-0402.26)" xfId="2551"/>
    <cellStyle name=" _품셈_AC-05옥내기기기초_개산분 계약금액(기타경비-0402.26)_탈황-기성고 산출보고 MP-161-165('05.03.07)" xfId="2552"/>
    <cellStyle name=" _품셈_AC-05옥내기기기초_기성검사보고서(금화9회)(1)" xfId="2553"/>
    <cellStyle name=" _품셈_AC-05옥내기기기초_기성검사보고서(금화9회)(1)_제11회 탈황기성분(0604)" xfId="2554"/>
    <cellStyle name=" _품셈_AC-05옥내기기기초_제11회 탈황기성분(0604)" xfId="2555"/>
    <cellStyle name=" _품셈_AC-05옥내기기기초_탈황-기성고 산출보고 MP-161-165('05.03.07)" xfId="2556"/>
    <cellStyle name=" _품셈_AC-07용수환경건물" xfId="2557"/>
    <cellStyle name=" _품셈_AC-08염소주입실" xfId="2558"/>
    <cellStyle name=" _품셈_AC-09석탄취급제어건물" xfId="2559"/>
    <cellStyle name=" _품셈_AC-12보안시설" xfId="2560"/>
    <cellStyle name=" _품셈_개산분 계약금액(기타경비-0402.26)" xfId="2428"/>
    <cellStyle name=" _품셈_개산분 계약금액(기타경비-0402.26)_탈황-기성고 산출보고 MP-161-165('05.03.07)" xfId="2429"/>
    <cellStyle name=" _품셈_건축확정철콘내역" xfId="2430"/>
    <cellStyle name=" _품셈_건축확정철콘내역_기성검사보고서(금화9회)(1)" xfId="2431"/>
    <cellStyle name=" _품셈_건축확정철콘내역_기성검사보고서(금화9회)(1)_제11회 탈황기성분(0604)" xfId="2432"/>
    <cellStyle name=" _품셈_건축확정철콘내역_제11회 탈황기성분(0604)" xfId="2433"/>
    <cellStyle name=" _품셈_구내도로 및 배수(단가)" xfId="2434"/>
    <cellStyle name=" _품셈_구내도로 및 배수-비교" xfId="2435"/>
    <cellStyle name=" _품셈_기계 및 배관 기자재비(당진56기준)" xfId="2436"/>
    <cellStyle name=" _품셈_기성검사보고서(금화9회)(1)" xfId="2437"/>
    <cellStyle name=" _품셈_기성검사보고서(금화9회)(1)_제11회 탈황기성분(0604)" xfId="2438"/>
    <cellStyle name=" _품셈_냉각수배수로-비교" xfId="2439"/>
    <cellStyle name=" _품셈_냉각수취수펌프구조물-비교" xfId="2440"/>
    <cellStyle name=" _품셈_본관기초굴착(CC-01)최종(입찰용)" xfId="2443"/>
    <cellStyle name=" _품셈_본관기초굴착(단가)" xfId="2441"/>
    <cellStyle name=" _품셈_본관기초굴착(단가)-비교" xfId="2442"/>
    <cellStyle name=" _품셈_석탄취급설비기초-비교" xfId="2444"/>
    <cellStyle name=" _품셈_영흥#3,4 배수로축조공사(CC-03)최종(입찰용)" xfId="2445"/>
    <cellStyle name=" _품셈_영흥#3,4 옥내기기기초(AC-05)" xfId="2446"/>
    <cellStyle name=" _품셈_영흥#3,4터빈발전기기초공사(AC-04)" xfId="2447"/>
    <cellStyle name=" _품셈_영흥#3,4터빈발전기기초공사(AC-04)_기성검사보고서(금화9회)(1)" xfId="2448"/>
    <cellStyle name=" _품셈_영흥#3,4터빈발전기기초공사(AC-04)_기성검사보고서(금화9회)(1)_제11회 탈황기성분(0604)" xfId="2449"/>
    <cellStyle name=" _품셈_영흥#3,4터빈발전기기초공사(AC-04)_제11회 탈황기성분(0604)" xfId="2450"/>
    <cellStyle name=" _품셈_옥외탱크기초-비교" xfId="2451"/>
    <cellStyle name=" _품셈_옥외탱크및기기기초(단가)" xfId="2452"/>
    <cellStyle name=" _품셈_전기설비기초-FF" xfId="2453"/>
    <cellStyle name=" _품셈_제11회 탈황기성분(0604)" xfId="2454"/>
    <cellStyle name=" _품셈_조경(final)-비교" xfId="2455"/>
    <cellStyle name=" _품셈_조경(final)-비교_개산분 계약금액(기타경비-0402.26)" xfId="2456"/>
    <cellStyle name=" _품셈_철근운반비" xfId="2457"/>
    <cellStyle name=" _품셈_철근운반비_7,8물량반영-전기설비기초0224" xfId="2458"/>
    <cellStyle name=" _품셈_철근운반비_7,8물량반영-전기설비기초0224_공사비집계표(품의용)" xfId="2459"/>
    <cellStyle name=" _품셈_철근운반비_7,8물량반영-전기설비기초0224_공사비집계표(품의용)_기성검사보고서(금화9회)(1)" xfId="2460"/>
    <cellStyle name=" _품셈_철근운반비_7,8물량반영-전기설비기초0224_공사비집계표(품의용)_기성검사보고서(금화9회)(1)_제11회 탈황기성분(0604)" xfId="2461"/>
    <cellStyle name=" _품셈_철근운반비_7,8물량반영-전기설비기초0224_공사비집계표(품의용)_보령78 건설공사" xfId="2462"/>
    <cellStyle name=" _품셈_철근운반비_7,8물량반영-전기설비기초0224_공사비집계표(품의용)_보령78 건설공사_기성검사보고서(금화9회)(1)" xfId="2463"/>
    <cellStyle name=" _품셈_철근운반비_7,8물량반영-전기설비기초0224_공사비집계표(품의용)_보령78 건설공사_기성검사보고서(금화9회)(1)_제11회 탈황기성분(0604)" xfId="2464"/>
    <cellStyle name=" _품셈_철근운반비_7,8물량반영-전기설비기초0224_공사비집계표(품의용)_보령78 건설공사_제11회 탈황기성분(0604)" xfId="2465"/>
    <cellStyle name=" _품셈_철근운반비_7,8물량반영-전기설비기초0224_공사비집계표(품의용)_제11회 탈황기성분(0604)" xfId="2466"/>
    <cellStyle name=" _품셈_철근운반비_7,8물량반영-전기설비기초0224_공사비집계표(품의용)_탈황-기성고 산출보고 MP-161-165('05.03.07)" xfId="2467"/>
    <cellStyle name=" _품셈_철근운반비_7,8물량반영-전기설비기초0224_기성검사보고서(금화9회)(1)" xfId="2468"/>
    <cellStyle name=" _품셈_철근운반비_7,8물량반영-전기설비기초0224_기성검사보고서(금화9회)(1)_제11회 탈황기성분(0604)" xfId="2469"/>
    <cellStyle name=" _품셈_철근운반비_7,8물량반영-전기설비기초0224_보령78 건설공사" xfId="2470"/>
    <cellStyle name=" _품셈_철근운반비_7,8물량반영-전기설비기초0224_보령78 건설공사_기성검사보고서(금화9회)(1)" xfId="2471"/>
    <cellStyle name=" _품셈_철근운반비_7,8물량반영-전기설비기초0224_보령78 건설공사_기성검사보고서(금화9회)(1)_제11회 탈황기성분(0604)" xfId="2472"/>
    <cellStyle name=" _품셈_철근운반비_7,8물량반영-전기설비기초0224_보령78 건설공사_제11회 탈황기성분(0604)" xfId="2473"/>
    <cellStyle name=" _품셈_철근운반비_7,8물량반영-전기설비기초0224_제11회 탈황기성분(0604)" xfId="2474"/>
    <cellStyle name=" _품셈_철근운반비_7,8물량반영-전기설비기초0224_탈황-기성고 산출보고 MP-161-165('05.03.07)" xfId="2475"/>
    <cellStyle name=" _품셈_철근운반비_공사비집계표(품의용)" xfId="2476"/>
    <cellStyle name=" _품셈_철근운반비_공사비집계표(품의용)_기성검사보고서(금화9회)(1)" xfId="2477"/>
    <cellStyle name=" _품셈_철근운반비_공사비집계표(품의용)_기성검사보고서(금화9회)(1)_제11회 탈황기성분(0604)" xfId="2478"/>
    <cellStyle name=" _품셈_철근운반비_공사비집계표(품의용)_보령78 건설공사" xfId="2479"/>
    <cellStyle name=" _품셈_철근운반비_공사비집계표(품의용)_보령78 건설공사_기성검사보고서(금화9회)(1)" xfId="2480"/>
    <cellStyle name=" _품셈_철근운반비_공사비집계표(품의용)_보령78 건설공사_기성검사보고서(금화9회)(1)_제11회 탈황기성분(0604)" xfId="2481"/>
    <cellStyle name=" _품셈_철근운반비_공사비집계표(품의용)_보령78 건설공사_제11회 탈황기성분(0604)" xfId="2482"/>
    <cellStyle name=" _품셈_철근운반비_공사비집계표(품의용)_제11회 탈황기성분(0604)" xfId="2483"/>
    <cellStyle name=" _품셈_철근운반비_공사비집계표(품의용)_탈황-기성고 산출보고 MP-161-165('05.03.07)" xfId="2484"/>
    <cellStyle name=" _품셈_철근운반비_구내도로 및 배수(단가)" xfId="2485"/>
    <cellStyle name=" _품셈_철근운반비_구내도로 및 배수(단가)_공사비집계표(품의용)" xfId="2486"/>
    <cellStyle name=" _품셈_철근운반비_구내도로 및 배수(단가)_공사비집계표(품의용)_기성검사보고서(금화9회)(1)" xfId="2487"/>
    <cellStyle name=" _품셈_철근운반비_구내도로 및 배수(단가)_공사비집계표(품의용)_기성검사보고서(금화9회)(1)_제11회 탈황기성분(0604)" xfId="2488"/>
    <cellStyle name=" _품셈_철근운반비_구내도로 및 배수(단가)_공사비집계표(품의용)_보령78 건설공사" xfId="2489"/>
    <cellStyle name=" _품셈_철근운반비_구내도로 및 배수(단가)_공사비집계표(품의용)_보령78 건설공사_기성검사보고서(금화9회)(1)" xfId="2490"/>
    <cellStyle name=" _품셈_철근운반비_구내도로 및 배수(단가)_공사비집계표(품의용)_보령78 건설공사_기성검사보고서(금화9회)(1)_제11회 탈황기성분(0604)" xfId="2491"/>
    <cellStyle name=" _품셈_철근운반비_구내도로 및 배수(단가)_공사비집계표(품의용)_보령78 건설공사_제11회 탈황기성분(0604)" xfId="2492"/>
    <cellStyle name=" _품셈_철근운반비_구내도로 및 배수(단가)_공사비집계표(품의용)_제11회 탈황기성분(0604)" xfId="2493"/>
    <cellStyle name=" _품셈_철근운반비_구내도로 및 배수(단가)_공사비집계표(품의용)_탈황-기성고 산출보고 MP-161-165('05.03.07)" xfId="2494"/>
    <cellStyle name=" _품셈_철근운반비_구내도로 및 배수(단가)_기성검사보고서(금화9회)(1)" xfId="2495"/>
    <cellStyle name=" _품셈_철근운반비_구내도로 및 배수(단가)_기성검사보고서(금화9회)(1)_제11회 탈황기성분(0604)" xfId="2496"/>
    <cellStyle name=" _품셈_철근운반비_구내도로 및 배수(단가)_보령78 건설공사" xfId="2497"/>
    <cellStyle name=" _품셈_철근운반비_구내도로 및 배수(단가)_보령78 건설공사_기성검사보고서(금화9회)(1)" xfId="2498"/>
    <cellStyle name=" _품셈_철근운반비_구내도로 및 배수(단가)_보령78 건설공사_기성검사보고서(금화9회)(1)_제11회 탈황기성분(0604)" xfId="2499"/>
    <cellStyle name=" _품셈_철근운반비_구내도로 및 배수(단가)_보령78 건설공사_제11회 탈황기성분(0604)" xfId="2500"/>
    <cellStyle name=" _품셈_철근운반비_구내도로 및 배수(단가)_제11회 탈황기성분(0604)" xfId="2501"/>
    <cellStyle name=" _품셈_철근운반비_구내도로 및 배수(단가)_추가품셈1-박" xfId="2502"/>
    <cellStyle name=" _품셈_철근운반비_구내도로 및 배수(단가)_추가품셈1-박_탈황-기성고 산출보고 MP-161-165('05.03.07)" xfId="2503"/>
    <cellStyle name=" _품셈_철근운반비_구내도로 및 배수(단가)_탈황-기성고 산출보고 MP-161-165('05.03.07)" xfId="2504"/>
    <cellStyle name=" _품셈_철근운반비_기성검사보고서(금화9회)(1)" xfId="2505"/>
    <cellStyle name=" _품셈_철근운반비_기성검사보고서(금화9회)(1)_제11회 탈황기성분(0604)" xfId="2506"/>
    <cellStyle name=" _품셈_철근운반비_보령78 건설공사" xfId="2507"/>
    <cellStyle name=" _품셈_철근운반비_보령78 건설공사_기성검사보고서(금화9회)(1)" xfId="2508"/>
    <cellStyle name=" _품셈_철근운반비_보령78 건설공사_기성검사보고서(금화9회)(1)_제11회 탈황기성분(0604)" xfId="2509"/>
    <cellStyle name=" _품셈_철근운반비_보령78 건설공사_제11회 탈황기성분(0604)" xfId="2510"/>
    <cellStyle name=" _품셈_철근운반비_옥외탱크및기기기초(단가)" xfId="2511"/>
    <cellStyle name=" _품셈_철근운반비_옥외탱크및기기기초(단가)_공사비집계표(품의용)" xfId="2512"/>
    <cellStyle name=" _품셈_철근운반비_옥외탱크및기기기초(단가)_공사비집계표(품의용)_기성검사보고서(금화9회)(1)" xfId="2513"/>
    <cellStyle name=" _품셈_철근운반비_옥외탱크및기기기초(단가)_공사비집계표(품의용)_기성검사보고서(금화9회)(1)_제11회 탈황기성분(0604)" xfId="2514"/>
    <cellStyle name=" _품셈_철근운반비_옥외탱크및기기기초(단가)_공사비집계표(품의용)_보령78 건설공사" xfId="2515"/>
    <cellStyle name=" _품셈_철근운반비_옥외탱크및기기기초(단가)_공사비집계표(품의용)_보령78 건설공사_기성검사보고서(금화9회)(1)" xfId="2516"/>
    <cellStyle name=" _품셈_철근운반비_옥외탱크및기기기초(단가)_공사비집계표(품의용)_보령78 건설공사_기성검사보고서(금화9회)(1)_제11회 탈황기성분(0604)" xfId="2517"/>
    <cellStyle name=" _품셈_철근운반비_옥외탱크및기기기초(단가)_공사비집계표(품의용)_보령78 건설공사_제11회 탈황기성분(0604)" xfId="2518"/>
    <cellStyle name=" _품셈_철근운반비_옥외탱크및기기기초(단가)_공사비집계표(품의용)_제11회 탈황기성분(0604)" xfId="2519"/>
    <cellStyle name=" _품셈_철근운반비_옥외탱크및기기기초(단가)_공사비집계표(품의용)_탈황-기성고 산출보고 MP-161-165('05.03.07)" xfId="2520"/>
    <cellStyle name=" _품셈_철근운반비_옥외탱크및기기기초(단가)_기성검사보고서(금화9회)(1)" xfId="2521"/>
    <cellStyle name=" _품셈_철근운반비_옥외탱크및기기기초(단가)_기성검사보고서(금화9회)(1)_제11회 탈황기성분(0604)" xfId="2522"/>
    <cellStyle name=" _품셈_철근운반비_옥외탱크및기기기초(단가)_보령78 건설공사" xfId="2523"/>
    <cellStyle name=" _품셈_철근운반비_옥외탱크및기기기초(단가)_보령78 건설공사_기성검사보고서(금화9회)(1)" xfId="2524"/>
    <cellStyle name=" _품셈_철근운반비_옥외탱크및기기기초(단가)_보령78 건설공사_기성검사보고서(금화9회)(1)_제11회 탈황기성분(0604)" xfId="2525"/>
    <cellStyle name=" _품셈_철근운반비_옥외탱크및기기기초(단가)_보령78 건설공사_제11회 탈황기성분(0604)" xfId="2526"/>
    <cellStyle name=" _품셈_철근운반비_옥외탱크및기기기초(단가)_제11회 탈황기성분(0604)" xfId="2527"/>
    <cellStyle name=" _품셈_철근운반비_옥외탱크및기기기초(단가)_탈황-기성고 산출보고 MP-161-165('05.03.07)" xfId="2528"/>
    <cellStyle name=" _품셈_철근운반비_제11회 탈황기성분(0604)" xfId="2529"/>
    <cellStyle name=" _품셈_철근운반비_추가품셈1-박" xfId="2530"/>
    <cellStyle name=" _품셈_철근운반비_추가품셈1-박_탈황-기성고 산출보고 MP-161-165('05.03.07)" xfId="2531"/>
    <cellStyle name=" _품셈_철근운반비_탈황-기성고 산출보고 MP-161-165('05.03.07)" xfId="2532"/>
    <cellStyle name=" _품셈_탈황-기성고 산출보고 MP-161-165('05.03.07)" xfId="2533"/>
    <cellStyle name=" _품셈_태안7,8 건설공사(기계분야_계약)-1" xfId="2534"/>
    <cellStyle name=" _품셈_태안7,8 건설공사(제어분야_계약)" xfId="2535"/>
    <cellStyle name=" _품셈_태안7,8철골견적안" xfId="2536"/>
    <cellStyle name=" _품셈_태안7,8철골견적안1" xfId="2537"/>
    <cellStyle name=" _품질관리비" xfId="2561"/>
    <cellStyle name=" _품질관리비산출" xfId="2562"/>
    <cellStyle name=" _현가화기준" xfId="2563"/>
    <cellStyle name=" _현대그린파워발전소1-4호기" xfId="2564"/>
    <cellStyle name="_x0013_ 2" xfId="414"/>
    <cellStyle name="_x000c_ōᅺb0ōᆊbXōᆚbōᆪb¨ōᆺb섄ōᇊb섰ōᇚb셌ōᇪb셨ōᇺb손ōሊbÌōሚbôōሪbŀōሺbŨōቊbƀōቚb솴ōቪb쇌ōቺb쇬ōኊb숄ōኚb술ōኪbƜōኺbƸōዊbǜōዚbǸōዪbɄō" xfId="2586"/>
    <cellStyle name="&quot;" xfId="2587"/>
    <cellStyle name="&quot;_종합시운전단가표" xfId="2588"/>
    <cellStyle name="&quot;큰제목&quot;" xfId="2589"/>
    <cellStyle name="#,##0" xfId="415"/>
    <cellStyle name="$" xfId="93"/>
    <cellStyle name="$_db진흥" xfId="96"/>
    <cellStyle name="$_SE40" xfId="2590"/>
    <cellStyle name="$_견적2" xfId="94"/>
    <cellStyle name="$_기아" xfId="95"/>
    <cellStyle name="%(+,-,0)" xfId="2591"/>
    <cellStyle name="(##.00)" xfId="2592"/>
    <cellStyle name="(△콤마)" xfId="2593"/>
    <cellStyle name="(3)" xfId="2594"/>
    <cellStyle name="(백분율)" xfId="2595"/>
    <cellStyle name="(용량보정)" xfId="2596"/>
    <cellStyle name="(콤마)" xfId="2597"/>
    <cellStyle name=";;;" xfId="2598"/>
    <cellStyle name="?" xfId="2599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600"/>
    <cellStyle name="?(2)" xfId="2601"/>
    <cellStyle name="??" xfId="2602"/>
    <cellStyle name="?_x0001_?" xfId="2603"/>
    <cellStyle name="?? ?? ?????_naranjos-PMS" xfId="2604"/>
    <cellStyle name="?? [0.00]_PRODUCT DETAIL Q1" xfId="2605"/>
    <cellStyle name="?? [0]_?#10_1" xfId="2606"/>
    <cellStyle name="??&amp;5_x0007_?._x0007_9_x0008_??_x0007__x0001__x0001_" xfId="2607"/>
    <cellStyle name="??&amp;6_x0007_?/_x0007_9_x0008_??_x0007__x0001__x0001_" xfId="2608"/>
    <cellStyle name="??&amp;O?&amp;H?_x0008__x000f__x0007_?_x0007__x0001__x0001_" xfId="1"/>
    <cellStyle name="??&amp;O?&amp;H?_x0008__x000f__x0007_?_x0007__x0001__x0001_ 2" xfId="416"/>
    <cellStyle name="??&amp;O?&amp;H?_x0008_??_x0007__x0001__x0001_" xfId="2"/>
    <cellStyle name="??&amp;O?&amp;H?_x0008_??_x0007__x0001__x0001_ 2" xfId="417"/>
    <cellStyle name="??&amp;O?&amp;H?_x0008_??_x0007__x0001__x0001_ 2 2" xfId="2611"/>
    <cellStyle name="??&amp;O?&amp;H?_x0008_??_x0007__x0001__x0001__00_GTG AUX EQ FDN TOTAL" xfId="2612"/>
    <cellStyle name="??&amp;O?&amp;H?_x0008__x000f__x0007_?_x0007__x0001__x0001__견적서최종(비닐하우스인입공사)" xfId="2613"/>
    <cellStyle name="??&amp;멅?둃9_x0008_??_x0007__x0001__x0001_" xfId="2609"/>
    <cellStyle name="??&amp;쏗?뷐9_x0008__x0011__x0007_?_x0007__x0001__x0001_" xfId="2610"/>
    <cellStyle name="???­ [0]_BL1-CONST" xfId="2614"/>
    <cellStyle name="?_x001d_??%U²u&amp;H²9_x0008_? s_x000a__x0007__x0001__x0001_" xfId="2615"/>
    <cellStyle name="???? [0.00]_1997 Turns" xfId="418"/>
    <cellStyle name="???? [0]_????? " xfId="419"/>
    <cellStyle name="?????_naranjos-PMS" xfId="2616"/>
    <cellStyle name="????_????? " xfId="420"/>
    <cellStyle name="???­_BL1-CONST" xfId="2617"/>
    <cellStyle name="???_COVER019-" xfId="2618"/>
    <cellStyle name="???­_INQUIRY ¿?¾÷?ß?ø " xfId="2619"/>
    <cellStyle name="???Ø_??°???(2¿?) " xfId="2620"/>
    <cellStyle name="??[0]_RESULTS" xfId="3"/>
    <cellStyle name="??_(????)??????" xfId="2621"/>
    <cellStyle name="??A? [0]_laroux_1_¸???™? " xfId="2622"/>
    <cellStyle name="??A?_laroux_1_¸???™? " xfId="2623"/>
    <cellStyle name="?”´?_?¼??¤´_¸???™? " xfId="2624"/>
    <cellStyle name="?ðC%U?&amp;H?_x0008_?s_x000a__x0007__x0001__x0001_" xfId="2631"/>
    <cellStyle name="?Þ¸¶ [0]_BL1-CONST" xfId="2632"/>
    <cellStyle name="?Þ¸¶_BL1-CONST" xfId="2633"/>
    <cellStyle name="?W?_laroux" xfId="2634"/>
    <cellStyle name="?귽긣깑" xfId="2625"/>
    <cellStyle name="?렑띙귒궻긪귽긬?깏깛긏" xfId="2626"/>
    <cellStyle name="?霖_??何喊 ?拌 " xfId="2627"/>
    <cellStyle name="?曹%U?&amp;H?_x0008_?s_x000a__x0007__x0001__x0001_" xfId="2628"/>
    <cellStyle name="?曹%U?&amp;H?_x0008_?s_x000a__x0007__x0001__x0001_ 2" xfId="2629"/>
    <cellStyle name="?珠??? " xfId="2630"/>
    <cellStyle name="@" xfId="2635"/>
    <cellStyle name="@_지역업체결재" xfId="2636"/>
    <cellStyle name="]_^[꺞_x0008_?" xfId="2637"/>
    <cellStyle name="_(영월복합화력건설공사)기계 도장내역서(거산)" xfId="2638"/>
    <cellStyle name="_(태안78) MC-01 기계설치-설계내역서" xfId="2639"/>
    <cellStyle name="_(태안78) MC-2,3,4 단가분-설계내역서" xfId="2640"/>
    <cellStyle name="_@보온도장 면적" xfId="2641"/>
    <cellStyle name="_´Ü°¡Ç¥" xfId="2642"/>
    <cellStyle name="_▷기본자료기록" xfId="2643"/>
    <cellStyle name="_▷기본자료들" xfId="2644"/>
    <cellStyle name="_★강동QG2-2(1).5.1-8 (R-0)(수지협후)" xfId="2645"/>
    <cellStyle name="_00- 공사비산정종합 및 배관내역(NEP Debottleneck 본공사)" xfId="2646"/>
    <cellStyle name="_00-Quotation" xfId="2647"/>
    <cellStyle name="_01. INQUIRY_Painting_PC1127_REV03" xfId="2650"/>
    <cellStyle name="_01. 공사비내역서(조정안)" xfId="2648"/>
    <cellStyle name="_01. 팀 및 현장관리비(강동CES)" xfId="2649"/>
    <cellStyle name="_01.집행" xfId="2651"/>
    <cellStyle name="_01.집행_'05 안전관리계획서" xfId="2652"/>
    <cellStyle name="_01.집행_'05 안전관리계획서_품질시험계획(060828)" xfId="2653"/>
    <cellStyle name="_01.집행_품질시험계획(060828)" xfId="2654"/>
    <cellStyle name="_02.집행" xfId="2655"/>
    <cellStyle name="_02.집행_'05 안전관리계획서" xfId="2656"/>
    <cellStyle name="_02.집행_'05 안전관리계획서_품질시험계획(060828)" xfId="2657"/>
    <cellStyle name="_02.집행_품질시험계획(060828)" xfId="2658"/>
    <cellStyle name="_0204기성(공정율)" xfId="2659"/>
    <cellStyle name="_02년03월" xfId="2660"/>
    <cellStyle name="_03-1.배관공사_Area1" xfId="2661"/>
    <cellStyle name="_03-1.배관공사_Area1_철골추가물량12.10" xfId="2662"/>
    <cellStyle name="_03-2.배관공사_Area2" xfId="2663"/>
    <cellStyle name="_03-2.배관공사_Area2_철골추가물량12.10" xfId="2664"/>
    <cellStyle name="_04.연초도수구조물토공" xfId="2665"/>
    <cellStyle name="_04.연초도수구조물토공_2.3.6.포장공(연초송수)" xfId="2666"/>
    <cellStyle name="_04.연초도수구조물토공_3.2.6.포장공(일운)" xfId="2667"/>
    <cellStyle name="_04.연초송수구조물토공" xfId="2668"/>
    <cellStyle name="_04.일운구조물토공(수정4-13)" xfId="2669"/>
    <cellStyle name="_04.일운구조물토공(수정4-13)_1" xfId="2670"/>
    <cellStyle name="_04.차룡계통구조물토공(수정4-13)" xfId="2671"/>
    <cellStyle name="_04.차룡계통구조물토공(수정4-13)_2.3.6.포장공(연초송수)" xfId="2672"/>
    <cellStyle name="_04.차룡계통구조물토공(수정4-13)_3.2.6.포장공(일운)" xfId="2673"/>
    <cellStyle name="_04.창원1공구구조물토공(수정4-13)" xfId="2674"/>
    <cellStyle name="_04.창원1공구구조물토공(수정4-13)_2.3.6.포장공(연초송수)" xfId="2675"/>
    <cellStyle name="_04.창원1공구구조물토공(수정4-13)_3.2.6.포장공(일운)" xfId="2676"/>
    <cellStyle name="_05(현대)" xfId="2677"/>
    <cellStyle name="_0521__(변경)MSG수량산출서" xfId="2678"/>
    <cellStyle name="_05현장관리비(고양행신REV3)" xfId="2679"/>
    <cellStyle name="_070507__견적서" xfId="2680"/>
    <cellStyle name="_071223_ELEC,INST BM ESTIMATE_RIO&amp;PARANA_2" xfId="2681"/>
    <cellStyle name="_07년 총괄집계현황" xfId="2682"/>
    <cellStyle name="_08- 소방공사" xfId="2683"/>
    <cellStyle name="_08- 소방공사_철골추가물량12.10" xfId="2684"/>
    <cellStyle name="_1) 교대토공수량" xfId="2685"/>
    <cellStyle name="_1) 교대토공수량_1) 교대토공수량" xfId="2686"/>
    <cellStyle name="_1) 교대토공수량_1) 교대토공수량_1.여주JCT6교" xfId="2687"/>
    <cellStyle name="_1) 교대토공수량_1) 교대토공수량_2.여주jc7교" xfId="2688"/>
    <cellStyle name="_1) 교대토공수량_1) 대토공수량" xfId="2689"/>
    <cellStyle name="_1) 교대토공수량_1) 대토공수량_1.여주JCT6교" xfId="2690"/>
    <cellStyle name="_1) 교대토공수량_1) 대토공수량_2.여주jc7교" xfId="2691"/>
    <cellStyle name="_1) 교대토공수량_1.여주JCT6교" xfId="2692"/>
    <cellStyle name="_1) 교대토공수량_2.여주jc7교" xfId="2693"/>
    <cellStyle name="_1. 도급실행하도급대비표(왼테크이엔지)" xfId="2694"/>
    <cellStyle name="_1.여주JCT6교" xfId="2695"/>
    <cellStyle name="_1.제주내연(팀관리비)" xfId="2696"/>
    <cellStyle name="_10월 KPI 실적(플랜트)" xfId="2697"/>
    <cellStyle name="_11-Quotation(Base-Rev.1_20020517)" xfId="2699"/>
    <cellStyle name="_11-Schedule" xfId="2700"/>
    <cellStyle name="_11월기성" xfId="2698"/>
    <cellStyle name="_12_app_05 (bill of quantity for insulation)-(20040816)" xfId="2701"/>
    <cellStyle name="_1공구견적" xfId="2702"/>
    <cellStyle name="_1공구전기공사" xfId="2703"/>
    <cellStyle name="_1차변경갑지(3차분-1회)" xfId="2704"/>
    <cellStyle name="_1차변경갑지(3차분-1회)_'05 안전관리계획서" xfId="2705"/>
    <cellStyle name="_1차변경갑지(3차분-1회)_'05 안전관리계획서_품질시험계획(060828)" xfId="2706"/>
    <cellStyle name="_1차변경갑지(3차분-1회)_품질시험계획(060828)" xfId="2707"/>
    <cellStyle name="_2) 교대일반수량2" xfId="2708"/>
    <cellStyle name="_2) 교대일반수량2_1) 교대토공수량" xfId="2709"/>
    <cellStyle name="_2) 교대일반수량2_1) 교대토공수량_1.여주JCT6교" xfId="2710"/>
    <cellStyle name="_2) 교대일반수량2_1) 교대토공수량_2.여주jc7교" xfId="2711"/>
    <cellStyle name="_2) 교대일반수량2_1) 대토공수량" xfId="2712"/>
    <cellStyle name="_2) 교대일반수량2_1) 대토공수량_1.여주JCT6교" xfId="2713"/>
    <cellStyle name="_2) 교대일반수량2_1) 대토공수량_2.여주jc7교" xfId="2714"/>
    <cellStyle name="_2) 교대일반수량2_1.여주JCT6교" xfId="2715"/>
    <cellStyle name="_2) 교대일반수량2_2.여주jc7교" xfId="2716"/>
    <cellStyle name="_2) 교대토공수량" xfId="2717"/>
    <cellStyle name="_2) 교대토공수량_1) 교대토공수량" xfId="2718"/>
    <cellStyle name="_2) 교대토공수량_1) 교대토공수량_1.여주JCT6교" xfId="2719"/>
    <cellStyle name="_2) 교대토공수량_1) 교대토공수량_2.여주jc7교" xfId="2720"/>
    <cellStyle name="_2) 교대토공수량_1) 대토공수량" xfId="2721"/>
    <cellStyle name="_2) 교대토공수량_1) 대토공수량_1.여주JCT6교" xfId="2722"/>
    <cellStyle name="_2) 교대토공수량_1) 대토공수량_2.여주jc7교" xfId="2723"/>
    <cellStyle name="_2) 교대토공수량_1.여주JCT6교" xfId="2724"/>
    <cellStyle name="_2) 교대토공수량_2.여주jc7교" xfId="2725"/>
    <cellStyle name="_2.0첨부서류" xfId="2726"/>
    <cellStyle name="_2.여주jc7교" xfId="2727"/>
    <cellStyle name="_2.제주내연(현장관리비)" xfId="2728"/>
    <cellStyle name="_2001년업무(재조정)" xfId="2729"/>
    <cellStyle name="_20030218144011020-E1C865BF" xfId="2730"/>
    <cellStyle name="_2004-000-양식" xfId="2731"/>
    <cellStyle name="_2년간 운전 예비품 목록(기계분야)0708" xfId="2732"/>
    <cellStyle name="_2차공사예정공정표" xfId="2733"/>
    <cellStyle name="_2차공사예정공정표_'05 안전관리계획서" xfId="2734"/>
    <cellStyle name="_2차공사예정공정표_'05 안전관리계획서_품질시험계획(060828)" xfId="2735"/>
    <cellStyle name="_2차공사예정공정표_ESC관련 공정표" xfId="2753"/>
    <cellStyle name="_2차공사예정공정표_ESC관련 공정표(변경진)" xfId="2754"/>
    <cellStyle name="_2차공사예정공정표_ESC관련 공정표(변경진)_'05 안전관리계획서" xfId="2755"/>
    <cellStyle name="_2차공사예정공정표_ESC관련 공정표(변경진)_'05 안전관리계획서_품질시험계획(060828)" xfId="2756"/>
    <cellStyle name="_2차공사예정공정표_ESC관련 공정표(변경진)_1차변경갑지(전체12.10)" xfId="2757"/>
    <cellStyle name="_2차공사예정공정표_ESC관련 공정표(변경진)_1차변경갑지(전체12.10)_'05 안전관리계획서" xfId="2758"/>
    <cellStyle name="_2차공사예정공정표_ESC관련 공정표(변경진)_1차변경갑지(전체12.10)_'05 안전관리계획서_품질시험계획(060828)" xfId="2759"/>
    <cellStyle name="_2차공사예정공정표_ESC관련 공정표(변경진)_1차변경갑지(전체12.10)_발주갑지(3차분" xfId="2760"/>
    <cellStyle name="_2차공사예정공정표_ESC관련 공정표(변경진)_1차변경갑지(전체12.10)_발주갑지(3차분_'05 안전관리계획서" xfId="2761"/>
    <cellStyle name="_2차공사예정공정표_ESC관련 공정표(변경진)_1차변경갑지(전체12.10)_발주갑지(3차분_'05 안전관리계획서_품질시험계획(060828)" xfId="2762"/>
    <cellStyle name="_2차공사예정공정표_ESC관련 공정표(변경진)_1차변경갑지(전체12.10)_발주갑지(3차분_발주갑지(3차분1.08)" xfId="2763"/>
    <cellStyle name="_2차공사예정공정표_ESC관련 공정표(변경진)_1차변경갑지(전체12.10)_발주갑지(3차분_발주갑지(3차분1.08)_'05 안전관리계획서" xfId="2764"/>
    <cellStyle name="_2차공사예정공정표_ESC관련 공정표(변경진)_1차변경갑지(전체12.10)_발주갑지(3차분_발주갑지(3차분1.08)_'05 안전관리계획서_품질시험계획(060828)" xfId="2765"/>
    <cellStyle name="_2차공사예정공정표_ESC관련 공정표(변경진)_1차변경갑지(전체12.10)_발주갑지(3차분_발주갑지(3차분1.08)_품질시험계획(060828)" xfId="2766"/>
    <cellStyle name="_2차공사예정공정표_ESC관련 공정표(변경진)_1차변경갑지(전체12.10)_발주갑지(3차분_품질시험계획(060828)" xfId="2767"/>
    <cellStyle name="_2차공사예정공정표_ESC관련 공정표(변경진)_1차변경갑지(전체12.10)_발주갑지(3차분1.08)" xfId="2768"/>
    <cellStyle name="_2차공사예정공정표_ESC관련 공정표(변경진)_1차변경갑지(전체12.10)_발주갑지(3차분1.08)_'05 안전관리계획서" xfId="2769"/>
    <cellStyle name="_2차공사예정공정표_ESC관련 공정표(변경진)_1차변경갑지(전체12.10)_발주갑지(3차분1.08)_'05 안전관리계획서_품질시험계획(060828)" xfId="2770"/>
    <cellStyle name="_2차공사예정공정표_ESC관련 공정표(변경진)_1차변경갑지(전체12.10)_발주갑지(3차분1.08)_발주갑지(3차분1.08)" xfId="2771"/>
    <cellStyle name="_2차공사예정공정표_ESC관련 공정표(변경진)_1차변경갑지(전체12.10)_발주갑지(3차분1.08)_발주갑지(3차분1.08)_'05 안전관리계획서" xfId="2772"/>
    <cellStyle name="_2차공사예정공정표_ESC관련 공정표(변경진)_1차변경갑지(전체12.10)_발주갑지(3차분1.08)_발주갑지(3차분1.08)_'05 안전관리계획서_품질시험계획(060828)" xfId="2773"/>
    <cellStyle name="_2차공사예정공정표_ESC관련 공정표(변경진)_1차변경갑지(전체12.10)_발주갑지(3차분1.08)_발주갑지(3차분1.08)_품질시험계획(060828)" xfId="2774"/>
    <cellStyle name="_2차공사예정공정표_ESC관련 공정표(변경진)_1차변경갑지(전체12.10)_발주갑지(3차분1.08)_품질시험계획(060828)" xfId="2775"/>
    <cellStyle name="_2차공사예정공정표_ESC관련 공정표(변경진)_1차변경갑지(전체12.10)_품질시험계획(060828)" xfId="2776"/>
    <cellStyle name="_2차공사예정공정표_ESC관련 공정표(변경진)_1차변경갑지(전체12.10진)" xfId="2777"/>
    <cellStyle name="_2차공사예정공정표_ESC관련 공정표(변경진)_1차변경갑지(전체12.10진)_'05 안전관리계획서" xfId="2778"/>
    <cellStyle name="_2차공사예정공정표_ESC관련 공정표(변경진)_1차변경갑지(전체12.10진)_'05 안전관리계획서_품질시험계획(060828)" xfId="2779"/>
    <cellStyle name="_2차공사예정공정표_ESC관련 공정표(변경진)_1차변경갑지(전체12.10진)_발주갑지(3차분" xfId="2780"/>
    <cellStyle name="_2차공사예정공정표_ESC관련 공정표(변경진)_1차변경갑지(전체12.10진)_발주갑지(3차분_'05 안전관리계획서" xfId="2781"/>
    <cellStyle name="_2차공사예정공정표_ESC관련 공정표(변경진)_1차변경갑지(전체12.10진)_발주갑지(3차분_'05 안전관리계획서_품질시험계획(060828)" xfId="2782"/>
    <cellStyle name="_2차공사예정공정표_ESC관련 공정표(변경진)_1차변경갑지(전체12.10진)_발주갑지(3차분_발주갑지(3차분1.08)" xfId="2783"/>
    <cellStyle name="_2차공사예정공정표_ESC관련 공정표(변경진)_1차변경갑지(전체12.10진)_발주갑지(3차분_발주갑지(3차분1.08)_'05 안전관리계획서" xfId="2784"/>
    <cellStyle name="_2차공사예정공정표_ESC관련 공정표(변경진)_1차변경갑지(전체12.10진)_발주갑지(3차분_발주갑지(3차분1.08)_'05 안전관리계획서_품질시험계획(060828)" xfId="2785"/>
    <cellStyle name="_2차공사예정공정표_ESC관련 공정표(변경진)_1차변경갑지(전체12.10진)_발주갑지(3차분_발주갑지(3차분1.08)_품질시험계획(060828)" xfId="2786"/>
    <cellStyle name="_2차공사예정공정표_ESC관련 공정표(변경진)_1차변경갑지(전체12.10진)_발주갑지(3차분_품질시험계획(060828)" xfId="2787"/>
    <cellStyle name="_2차공사예정공정표_ESC관련 공정표(변경진)_1차변경갑지(전체12.10진)_발주갑지(3차분1.08)" xfId="2788"/>
    <cellStyle name="_2차공사예정공정표_ESC관련 공정표(변경진)_1차변경갑지(전체12.10진)_발주갑지(3차분1.08)_'05 안전관리계획서" xfId="2789"/>
    <cellStyle name="_2차공사예정공정표_ESC관련 공정표(변경진)_1차변경갑지(전체12.10진)_발주갑지(3차분1.08)_'05 안전관리계획서_품질시험계획(060828)" xfId="2790"/>
    <cellStyle name="_2차공사예정공정표_ESC관련 공정표(변경진)_1차변경갑지(전체12.10진)_발주갑지(3차분1.08)_발주갑지(3차분1.08)" xfId="2791"/>
    <cellStyle name="_2차공사예정공정표_ESC관련 공정표(변경진)_1차변경갑지(전체12.10진)_발주갑지(3차분1.08)_발주갑지(3차분1.08)_'05 안전관리계획서" xfId="2792"/>
    <cellStyle name="_2차공사예정공정표_ESC관련 공정표(변경진)_1차변경갑지(전체12.10진)_발주갑지(3차분1.08)_발주갑지(3차분1.08)_'05 안전관리계획서_품질시험계획(060828)" xfId="2793"/>
    <cellStyle name="_2차공사예정공정표_ESC관련 공정표(변경진)_1차변경갑지(전체12.10진)_발주갑지(3차분1.08)_발주갑지(3차분1.08)_품질시험계획(060828)" xfId="2794"/>
    <cellStyle name="_2차공사예정공정표_ESC관련 공정표(변경진)_1차변경갑지(전체12.10진)_발주갑지(3차분1.08)_품질시험계획(060828)" xfId="2795"/>
    <cellStyle name="_2차공사예정공정표_ESC관련 공정표(변경진)_1차변경갑지(전체12.10진)_품질시험계획(060828)" xfId="2796"/>
    <cellStyle name="_2차공사예정공정표_ESC관련 공정표(변경진)_2회설변공정표" xfId="2797"/>
    <cellStyle name="_2차공사예정공정표_ESC관련 공정표(변경진)_2회설변공정표_'05 안전관리계획서" xfId="2798"/>
    <cellStyle name="_2차공사예정공정표_ESC관련 공정표(변경진)_2회설변공정표_'05 안전관리계획서_품질시험계획(060828)" xfId="2799"/>
    <cellStyle name="_2차공사예정공정표_ESC관련 공정표(변경진)_2회설변공정표_발주갑지(3차분" xfId="2800"/>
    <cellStyle name="_2차공사예정공정표_ESC관련 공정표(변경진)_2회설변공정표_발주갑지(3차분_'05 안전관리계획서" xfId="2801"/>
    <cellStyle name="_2차공사예정공정표_ESC관련 공정표(변경진)_2회설변공정표_발주갑지(3차분_'05 안전관리계획서_품질시험계획(060828)" xfId="2802"/>
    <cellStyle name="_2차공사예정공정표_ESC관련 공정표(변경진)_2회설변공정표_발주갑지(3차분_발주갑지(3차분1.08)" xfId="2803"/>
    <cellStyle name="_2차공사예정공정표_ESC관련 공정표(변경진)_2회설변공정표_발주갑지(3차분_발주갑지(3차분1.08)_'05 안전관리계획서" xfId="2804"/>
    <cellStyle name="_2차공사예정공정표_ESC관련 공정표(변경진)_2회설변공정표_발주갑지(3차분_발주갑지(3차분1.08)_'05 안전관리계획서_품질시험계획(060828)" xfId="2805"/>
    <cellStyle name="_2차공사예정공정표_ESC관련 공정표(변경진)_2회설변공정표_발주갑지(3차분_발주갑지(3차분1.08)_품질시험계획(060828)" xfId="2806"/>
    <cellStyle name="_2차공사예정공정표_ESC관련 공정표(변경진)_2회설변공정표_발주갑지(3차분_품질시험계획(060828)" xfId="2807"/>
    <cellStyle name="_2차공사예정공정표_ESC관련 공정표(변경진)_2회설변공정표_발주갑지(3차분1.08)" xfId="2808"/>
    <cellStyle name="_2차공사예정공정표_ESC관련 공정표(변경진)_2회설변공정표_발주갑지(3차분1.08)_'05 안전관리계획서" xfId="2809"/>
    <cellStyle name="_2차공사예정공정표_ESC관련 공정표(변경진)_2회설변공정표_발주갑지(3차분1.08)_'05 안전관리계획서_품질시험계획(060828)" xfId="2810"/>
    <cellStyle name="_2차공사예정공정표_ESC관련 공정표(변경진)_2회설변공정표_발주갑지(3차분1.08)_발주갑지(3차분1.08)" xfId="2811"/>
    <cellStyle name="_2차공사예정공정표_ESC관련 공정표(변경진)_2회설변공정표_발주갑지(3차분1.08)_발주갑지(3차분1.08)_'05 안전관리계획서" xfId="2812"/>
    <cellStyle name="_2차공사예정공정표_ESC관련 공정표(변경진)_2회설변공정표_발주갑지(3차분1.08)_발주갑지(3차분1.08)_'05 안전관리계획서_품질시험계획(060828)" xfId="2813"/>
    <cellStyle name="_2차공사예정공정표_ESC관련 공정표(변경진)_2회설변공정표_발주갑지(3차분1.08)_발주갑지(3차분1.08)_품질시험계획(060828)" xfId="2814"/>
    <cellStyle name="_2차공사예정공정표_ESC관련 공정표(변경진)_2회설변공정표_발주갑지(3차분1.08)_품질시험계획(060828)" xfId="2815"/>
    <cellStyle name="_2차공사예정공정표_ESC관련 공정표(변경진)_2회설변공정표_품질시험계획(060828)" xfId="2816"/>
    <cellStyle name="_2차공사예정공정표_ESC관련 공정표(변경진)_발주갑지(3차분" xfId="2817"/>
    <cellStyle name="_2차공사예정공정표_ESC관련 공정표(변경진)_발주갑지(3차분_'05 안전관리계획서" xfId="2818"/>
    <cellStyle name="_2차공사예정공정표_ESC관련 공정표(변경진)_발주갑지(3차분_'05 안전관리계획서_품질시험계획(060828)" xfId="2819"/>
    <cellStyle name="_2차공사예정공정표_ESC관련 공정표(변경진)_발주갑지(3차분_발주갑지(3차분1.08)" xfId="2820"/>
    <cellStyle name="_2차공사예정공정표_ESC관련 공정표(변경진)_발주갑지(3차분_발주갑지(3차분1.08)_'05 안전관리계획서" xfId="2821"/>
    <cellStyle name="_2차공사예정공정표_ESC관련 공정표(변경진)_발주갑지(3차분_발주갑지(3차분1.08)_'05 안전관리계획서_품질시험계획(060828)" xfId="2822"/>
    <cellStyle name="_2차공사예정공정표_ESC관련 공정표(변경진)_발주갑지(3차분_발주갑지(3차분1.08)_품질시험계획(060828)" xfId="2823"/>
    <cellStyle name="_2차공사예정공정표_ESC관련 공정표(변경진)_발주갑지(3차분_품질시험계획(060828)" xfId="2824"/>
    <cellStyle name="_2차공사예정공정표_ESC관련 공정표(변경진)_발주갑지(3차분1.08)" xfId="2825"/>
    <cellStyle name="_2차공사예정공정표_ESC관련 공정표(변경진)_발주갑지(3차분1.08)_'05 안전관리계획서" xfId="2826"/>
    <cellStyle name="_2차공사예정공정표_ESC관련 공정표(변경진)_발주갑지(3차분1.08)_'05 안전관리계획서_품질시험계획(060828)" xfId="2827"/>
    <cellStyle name="_2차공사예정공정표_ESC관련 공정표(변경진)_발주갑지(3차분1.08)_발주갑지(3차분1.08)" xfId="2828"/>
    <cellStyle name="_2차공사예정공정표_ESC관련 공정표(변경진)_발주갑지(3차분1.08)_발주갑지(3차분1.08)_'05 안전관리계획서" xfId="2829"/>
    <cellStyle name="_2차공사예정공정표_ESC관련 공정표(변경진)_발주갑지(3차분1.08)_발주갑지(3차분1.08)_'05 안전관리계획서_품질시험계획(060828)" xfId="2830"/>
    <cellStyle name="_2차공사예정공정표_ESC관련 공정표(변경진)_발주갑지(3차분1.08)_발주갑지(3차분1.08)_품질시험계획(060828)" xfId="2831"/>
    <cellStyle name="_2차공사예정공정표_ESC관련 공정표(변경진)_발주갑지(3차분1.08)_품질시험계획(060828)" xfId="2832"/>
    <cellStyle name="_2차공사예정공정표_ESC관련 공정표(변경진)_예정공정표(2003년분)" xfId="2833"/>
    <cellStyle name="_2차공사예정공정표_ESC관련 공정표(변경진)_예정공정표(2003년분)_'05 안전관리계획서" xfId="2834"/>
    <cellStyle name="_2차공사예정공정표_ESC관련 공정표(변경진)_예정공정표(2003년분)_'05 안전관리계획서_품질시험계획(060828)" xfId="2835"/>
    <cellStyle name="_2차공사예정공정표_ESC관련 공정표(변경진)_예정공정표(2003년분)_발주갑지(3차분" xfId="2836"/>
    <cellStyle name="_2차공사예정공정표_ESC관련 공정표(변경진)_예정공정표(2003년분)_발주갑지(3차분_'05 안전관리계획서" xfId="2837"/>
    <cellStyle name="_2차공사예정공정표_ESC관련 공정표(변경진)_예정공정표(2003년분)_발주갑지(3차분_'05 안전관리계획서_품질시험계획(060828)" xfId="2838"/>
    <cellStyle name="_2차공사예정공정표_ESC관련 공정표(변경진)_예정공정표(2003년분)_발주갑지(3차분_발주갑지(3차분1.08)" xfId="2839"/>
    <cellStyle name="_2차공사예정공정표_ESC관련 공정표(변경진)_예정공정표(2003년분)_발주갑지(3차분_발주갑지(3차분1.08)_'05 안전관리계획서" xfId="2840"/>
    <cellStyle name="_2차공사예정공정표_ESC관련 공정표(변경진)_예정공정표(2003년분)_발주갑지(3차분_발주갑지(3차분1.08)_'05 안전관리계획서_품질시험계획(060828)" xfId="2841"/>
    <cellStyle name="_2차공사예정공정표_ESC관련 공정표(변경진)_예정공정표(2003년분)_발주갑지(3차분_발주갑지(3차분1.08)_품질시험계획(060828)" xfId="2842"/>
    <cellStyle name="_2차공사예정공정표_ESC관련 공정표(변경진)_예정공정표(2003년분)_발주갑지(3차분_품질시험계획(060828)" xfId="2843"/>
    <cellStyle name="_2차공사예정공정표_ESC관련 공정표(변경진)_예정공정표(2003년분)_발주갑지(3차분1.08)" xfId="2844"/>
    <cellStyle name="_2차공사예정공정표_ESC관련 공정표(변경진)_예정공정표(2003년분)_발주갑지(3차분1.08)_'05 안전관리계획서" xfId="2845"/>
    <cellStyle name="_2차공사예정공정표_ESC관련 공정표(변경진)_예정공정표(2003년분)_발주갑지(3차분1.08)_'05 안전관리계획서_품질시험계획(060828)" xfId="2846"/>
    <cellStyle name="_2차공사예정공정표_ESC관련 공정표(변경진)_예정공정표(2003년분)_발주갑지(3차분1.08)_발주갑지(3차분1.08)" xfId="2847"/>
    <cellStyle name="_2차공사예정공정표_ESC관련 공정표(변경진)_예정공정표(2003년분)_발주갑지(3차분1.08)_발주갑지(3차분1.08)_'05 안전관리계획서" xfId="2848"/>
    <cellStyle name="_2차공사예정공정표_ESC관련 공정표(변경진)_예정공정표(2003년분)_발주갑지(3차분1.08)_발주갑지(3차분1.08)_'05 안전관리계획서_품질시험계획(060828)" xfId="2849"/>
    <cellStyle name="_2차공사예정공정표_ESC관련 공정표(변경진)_예정공정표(2003년분)_발주갑지(3차분1.08)_발주갑지(3차분1.08)_품질시험계획(060828)" xfId="2850"/>
    <cellStyle name="_2차공사예정공정표_ESC관련 공정표(변경진)_예정공정표(2003년분)_발주갑지(3차분1.08)_품질시험계획(060828)" xfId="2851"/>
    <cellStyle name="_2차공사예정공정표_ESC관련 공정표(변경진)_예정공정표(2003년분)_품질시험계획(060828)" xfId="2852"/>
    <cellStyle name="_2차공사예정공정표_ESC관련 공정표(변경진)_전체4회변경예정공정표" xfId="2853"/>
    <cellStyle name="_2차공사예정공정표_ESC관련 공정표(변경진)_전체4회변경예정공정표_'05 안전관리계획서" xfId="2854"/>
    <cellStyle name="_2차공사예정공정표_ESC관련 공정표(변경진)_전체4회변경예정공정표_'05 안전관리계획서_품질시험계획(060828)" xfId="2855"/>
    <cellStyle name="_2차공사예정공정표_ESC관련 공정표(변경진)_전체4회변경예정공정표_품질시험계획(060828)" xfId="2856"/>
    <cellStyle name="_2차공사예정공정표_ESC관련 공정표(변경진)_전체변경3회" xfId="2857"/>
    <cellStyle name="_2차공사예정공정표_ESC관련 공정표(변경진)_전체변경3회_'05 안전관리계획서" xfId="2858"/>
    <cellStyle name="_2차공사예정공정표_ESC관련 공정표(변경진)_전체변경3회_'05 안전관리계획서_품질시험계획(060828)" xfId="2859"/>
    <cellStyle name="_2차공사예정공정표_ESC관련 공정표(변경진)_전체변경3회_품질시험계획(060828)" xfId="2860"/>
    <cellStyle name="_2차공사예정공정표_ESC관련 공정표(변경진)_품질시험계획(060828)" xfId="2861"/>
    <cellStyle name="_2차공사예정공정표_ESC관련 공정표_'05 안전관리계획서" xfId="2862"/>
    <cellStyle name="_2차공사예정공정표_ESC관련 공정표_'05 안전관리계획서_품질시험계획(060828)" xfId="2863"/>
    <cellStyle name="_2차공사예정공정표_ESC관련 공정표_1차변경갑지(전체12.10)" xfId="2864"/>
    <cellStyle name="_2차공사예정공정표_ESC관련 공정표_1차변경갑지(전체12.10)_'05 안전관리계획서" xfId="2865"/>
    <cellStyle name="_2차공사예정공정표_ESC관련 공정표_1차변경갑지(전체12.10)_'05 안전관리계획서_품질시험계획(060828)" xfId="2866"/>
    <cellStyle name="_2차공사예정공정표_ESC관련 공정표_1차변경갑지(전체12.10)_발주갑지(3차분" xfId="2867"/>
    <cellStyle name="_2차공사예정공정표_ESC관련 공정표_1차변경갑지(전체12.10)_발주갑지(3차분_'05 안전관리계획서" xfId="2868"/>
    <cellStyle name="_2차공사예정공정표_ESC관련 공정표_1차변경갑지(전체12.10)_발주갑지(3차분_'05 안전관리계획서_품질시험계획(060828)" xfId="2869"/>
    <cellStyle name="_2차공사예정공정표_ESC관련 공정표_1차변경갑지(전체12.10)_발주갑지(3차분_발주갑지(3차분1.08)" xfId="2870"/>
    <cellStyle name="_2차공사예정공정표_ESC관련 공정표_1차변경갑지(전체12.10)_발주갑지(3차분_발주갑지(3차분1.08)_'05 안전관리계획서" xfId="2871"/>
    <cellStyle name="_2차공사예정공정표_ESC관련 공정표_1차변경갑지(전체12.10)_발주갑지(3차분_발주갑지(3차분1.08)_'05 안전관리계획서_품질시험계획(060828)" xfId="2872"/>
    <cellStyle name="_2차공사예정공정표_ESC관련 공정표_1차변경갑지(전체12.10)_발주갑지(3차분_발주갑지(3차분1.08)_품질시험계획(060828)" xfId="2873"/>
    <cellStyle name="_2차공사예정공정표_ESC관련 공정표_1차변경갑지(전체12.10)_발주갑지(3차분_품질시험계획(060828)" xfId="2874"/>
    <cellStyle name="_2차공사예정공정표_ESC관련 공정표_1차변경갑지(전체12.10)_발주갑지(3차분1.08)" xfId="2875"/>
    <cellStyle name="_2차공사예정공정표_ESC관련 공정표_1차변경갑지(전체12.10)_발주갑지(3차분1.08)_'05 안전관리계획서" xfId="2876"/>
    <cellStyle name="_2차공사예정공정표_ESC관련 공정표_1차변경갑지(전체12.10)_발주갑지(3차분1.08)_'05 안전관리계획서_품질시험계획(060828)" xfId="2877"/>
    <cellStyle name="_2차공사예정공정표_ESC관련 공정표_1차변경갑지(전체12.10)_발주갑지(3차분1.08)_발주갑지(3차분1.08)" xfId="2878"/>
    <cellStyle name="_2차공사예정공정표_ESC관련 공정표_1차변경갑지(전체12.10)_발주갑지(3차분1.08)_발주갑지(3차분1.08)_'05 안전관리계획서" xfId="2879"/>
    <cellStyle name="_2차공사예정공정표_ESC관련 공정표_1차변경갑지(전체12.10)_발주갑지(3차분1.08)_발주갑지(3차분1.08)_'05 안전관리계획서_품질시험계획(060828)" xfId="2880"/>
    <cellStyle name="_2차공사예정공정표_ESC관련 공정표_1차변경갑지(전체12.10)_발주갑지(3차분1.08)_발주갑지(3차분1.08)_품질시험계획(060828)" xfId="2881"/>
    <cellStyle name="_2차공사예정공정표_ESC관련 공정표_1차변경갑지(전체12.10)_발주갑지(3차분1.08)_품질시험계획(060828)" xfId="2882"/>
    <cellStyle name="_2차공사예정공정표_ESC관련 공정표_1차변경갑지(전체12.10)_품질시험계획(060828)" xfId="2883"/>
    <cellStyle name="_2차공사예정공정표_ESC관련 공정표_1차변경갑지(전체12.10진)" xfId="2884"/>
    <cellStyle name="_2차공사예정공정표_ESC관련 공정표_1차변경갑지(전체12.10진)_'05 안전관리계획서" xfId="2885"/>
    <cellStyle name="_2차공사예정공정표_ESC관련 공정표_1차변경갑지(전체12.10진)_'05 안전관리계획서_품질시험계획(060828)" xfId="2886"/>
    <cellStyle name="_2차공사예정공정표_ESC관련 공정표_1차변경갑지(전체12.10진)_발주갑지(3차분" xfId="2887"/>
    <cellStyle name="_2차공사예정공정표_ESC관련 공정표_1차변경갑지(전체12.10진)_발주갑지(3차분_'05 안전관리계획서" xfId="2888"/>
    <cellStyle name="_2차공사예정공정표_ESC관련 공정표_1차변경갑지(전체12.10진)_발주갑지(3차분_'05 안전관리계획서_품질시험계획(060828)" xfId="2889"/>
    <cellStyle name="_2차공사예정공정표_ESC관련 공정표_1차변경갑지(전체12.10진)_발주갑지(3차분_발주갑지(3차분1.08)" xfId="2890"/>
    <cellStyle name="_2차공사예정공정표_ESC관련 공정표_1차변경갑지(전체12.10진)_발주갑지(3차분_발주갑지(3차분1.08)_'05 안전관리계획서" xfId="2891"/>
    <cellStyle name="_2차공사예정공정표_ESC관련 공정표_1차변경갑지(전체12.10진)_발주갑지(3차분_발주갑지(3차분1.08)_'05 안전관리계획서_품질시험계획(060828)" xfId="2892"/>
    <cellStyle name="_2차공사예정공정표_ESC관련 공정표_1차변경갑지(전체12.10진)_발주갑지(3차분_발주갑지(3차분1.08)_품질시험계획(060828)" xfId="2893"/>
    <cellStyle name="_2차공사예정공정표_ESC관련 공정표_1차변경갑지(전체12.10진)_발주갑지(3차분_품질시험계획(060828)" xfId="2894"/>
    <cellStyle name="_2차공사예정공정표_ESC관련 공정표_1차변경갑지(전체12.10진)_발주갑지(3차분1.08)" xfId="2895"/>
    <cellStyle name="_2차공사예정공정표_ESC관련 공정표_1차변경갑지(전체12.10진)_발주갑지(3차분1.08)_'05 안전관리계획서" xfId="2896"/>
    <cellStyle name="_2차공사예정공정표_ESC관련 공정표_1차변경갑지(전체12.10진)_발주갑지(3차분1.08)_'05 안전관리계획서_품질시험계획(060828)" xfId="2897"/>
    <cellStyle name="_2차공사예정공정표_ESC관련 공정표_1차변경갑지(전체12.10진)_발주갑지(3차분1.08)_발주갑지(3차분1.08)" xfId="2898"/>
    <cellStyle name="_2차공사예정공정표_ESC관련 공정표_1차변경갑지(전체12.10진)_발주갑지(3차분1.08)_발주갑지(3차분1.08)_'05 안전관리계획서" xfId="2899"/>
    <cellStyle name="_2차공사예정공정표_ESC관련 공정표_1차변경갑지(전체12.10진)_발주갑지(3차분1.08)_발주갑지(3차분1.08)_'05 안전관리계획서_품질시험계획(060828)" xfId="2900"/>
    <cellStyle name="_2차공사예정공정표_ESC관련 공정표_1차변경갑지(전체12.10진)_발주갑지(3차분1.08)_발주갑지(3차분1.08)_품질시험계획(060828)" xfId="2901"/>
    <cellStyle name="_2차공사예정공정표_ESC관련 공정표_1차변경갑지(전체12.10진)_발주갑지(3차분1.08)_품질시험계획(060828)" xfId="2902"/>
    <cellStyle name="_2차공사예정공정표_ESC관련 공정표_1차변경갑지(전체12.10진)_품질시험계획(060828)" xfId="2903"/>
    <cellStyle name="_2차공사예정공정표_ESC관련 공정표_발주갑지(3차분" xfId="2904"/>
    <cellStyle name="_2차공사예정공정표_ESC관련 공정표_발주갑지(3차분_'05 안전관리계획서" xfId="2905"/>
    <cellStyle name="_2차공사예정공정표_ESC관련 공정표_발주갑지(3차분_'05 안전관리계획서_품질시험계획(060828)" xfId="2906"/>
    <cellStyle name="_2차공사예정공정표_ESC관련 공정표_발주갑지(3차분_발주갑지(3차분1.08)" xfId="2907"/>
    <cellStyle name="_2차공사예정공정표_ESC관련 공정표_발주갑지(3차분_발주갑지(3차분1.08)_'05 안전관리계획서" xfId="2908"/>
    <cellStyle name="_2차공사예정공정표_ESC관련 공정표_발주갑지(3차분_발주갑지(3차분1.08)_'05 안전관리계획서_품질시험계획(060828)" xfId="2909"/>
    <cellStyle name="_2차공사예정공정표_ESC관련 공정표_발주갑지(3차분_발주갑지(3차분1.08)_품질시험계획(060828)" xfId="2910"/>
    <cellStyle name="_2차공사예정공정표_ESC관련 공정표_발주갑지(3차분_품질시험계획(060828)" xfId="2911"/>
    <cellStyle name="_2차공사예정공정표_ESC관련 공정표_발주갑지(3차분1.08)" xfId="2912"/>
    <cellStyle name="_2차공사예정공정표_ESC관련 공정표_발주갑지(3차분1.08)_'05 안전관리계획서" xfId="2913"/>
    <cellStyle name="_2차공사예정공정표_ESC관련 공정표_발주갑지(3차분1.08)_'05 안전관리계획서_품질시험계획(060828)" xfId="2914"/>
    <cellStyle name="_2차공사예정공정표_ESC관련 공정표_발주갑지(3차분1.08)_발주갑지(3차분1.08)" xfId="2915"/>
    <cellStyle name="_2차공사예정공정표_ESC관련 공정표_발주갑지(3차분1.08)_발주갑지(3차분1.08)_'05 안전관리계획서" xfId="2916"/>
    <cellStyle name="_2차공사예정공정표_ESC관련 공정표_발주갑지(3차분1.08)_발주갑지(3차분1.08)_'05 안전관리계획서_품질시험계획(060828)" xfId="2917"/>
    <cellStyle name="_2차공사예정공정표_ESC관련 공정표_발주갑지(3차분1.08)_발주갑지(3차분1.08)_품질시험계획(060828)" xfId="2918"/>
    <cellStyle name="_2차공사예정공정표_ESC관련 공정표_발주갑지(3차분1.08)_품질시험계획(060828)" xfId="2919"/>
    <cellStyle name="_2차공사예정공정표_ESC관련 공정표_예정공정표(2003년분)" xfId="2920"/>
    <cellStyle name="_2차공사예정공정표_ESC관련 공정표_예정공정표(2003년분)_'05 안전관리계획서" xfId="2921"/>
    <cellStyle name="_2차공사예정공정표_ESC관련 공정표_예정공정표(2003년분)_'05 안전관리계획서_품질시험계획(060828)" xfId="2922"/>
    <cellStyle name="_2차공사예정공정표_ESC관련 공정표_예정공정표(2003년분)_발주갑지(3차분" xfId="2923"/>
    <cellStyle name="_2차공사예정공정표_ESC관련 공정표_예정공정표(2003년분)_발주갑지(3차분_'05 안전관리계획서" xfId="2924"/>
    <cellStyle name="_2차공사예정공정표_ESC관련 공정표_예정공정표(2003년분)_발주갑지(3차분_'05 안전관리계획서_품질시험계획(060828)" xfId="2925"/>
    <cellStyle name="_2차공사예정공정표_ESC관련 공정표_예정공정표(2003년분)_발주갑지(3차분_발주갑지(3차분1.08)" xfId="2926"/>
    <cellStyle name="_2차공사예정공정표_ESC관련 공정표_예정공정표(2003년분)_발주갑지(3차분_발주갑지(3차분1.08)_'05 안전관리계획서" xfId="2927"/>
    <cellStyle name="_2차공사예정공정표_ESC관련 공정표_예정공정표(2003년분)_발주갑지(3차분_발주갑지(3차분1.08)_'05 안전관리계획서_품질시험계획(060828)" xfId="2928"/>
    <cellStyle name="_2차공사예정공정표_ESC관련 공정표_예정공정표(2003년분)_발주갑지(3차분_발주갑지(3차분1.08)_품질시험계획(060828)" xfId="2929"/>
    <cellStyle name="_2차공사예정공정표_ESC관련 공정표_예정공정표(2003년분)_발주갑지(3차분_품질시험계획(060828)" xfId="2930"/>
    <cellStyle name="_2차공사예정공정표_ESC관련 공정표_예정공정표(2003년분)_발주갑지(3차분1.08)" xfId="2931"/>
    <cellStyle name="_2차공사예정공정표_ESC관련 공정표_예정공정표(2003년분)_발주갑지(3차분1.08)_'05 안전관리계획서" xfId="2932"/>
    <cellStyle name="_2차공사예정공정표_ESC관련 공정표_예정공정표(2003년분)_발주갑지(3차분1.08)_'05 안전관리계획서_품질시험계획(060828)" xfId="2933"/>
    <cellStyle name="_2차공사예정공정표_ESC관련 공정표_예정공정표(2003년분)_발주갑지(3차분1.08)_발주갑지(3차분1.08)" xfId="2934"/>
    <cellStyle name="_2차공사예정공정표_ESC관련 공정표_예정공정표(2003년분)_발주갑지(3차분1.08)_발주갑지(3차분1.08)_'05 안전관리계획서" xfId="2935"/>
    <cellStyle name="_2차공사예정공정표_ESC관련 공정표_예정공정표(2003년분)_발주갑지(3차분1.08)_발주갑지(3차분1.08)_'05 안전관리계획서_품질시험계획(060828)" xfId="2936"/>
    <cellStyle name="_2차공사예정공정표_ESC관련 공정표_예정공정표(2003년분)_발주갑지(3차분1.08)_발주갑지(3차분1.08)_품질시험계획(060828)" xfId="2937"/>
    <cellStyle name="_2차공사예정공정표_ESC관련 공정표_예정공정표(2003년분)_발주갑지(3차분1.08)_품질시험계획(060828)" xfId="2938"/>
    <cellStyle name="_2차공사예정공정표_ESC관련 공정표_예정공정표(2003년분)_품질시험계획(060828)" xfId="2939"/>
    <cellStyle name="_2차공사예정공정표_ESC관련 공정표_전체4회변경예정공정표" xfId="2940"/>
    <cellStyle name="_2차공사예정공정표_ESC관련 공정표_전체4회변경예정공정표_'05 안전관리계획서" xfId="2941"/>
    <cellStyle name="_2차공사예정공정표_ESC관련 공정표_전체4회변경예정공정표_'05 안전관리계획서_품질시험계획(060828)" xfId="2942"/>
    <cellStyle name="_2차공사예정공정표_ESC관련 공정표_전체4회변경예정공정표_품질시험계획(060828)" xfId="2943"/>
    <cellStyle name="_2차공사예정공정표_ESC관련 공정표_전체변경3회" xfId="2944"/>
    <cellStyle name="_2차공사예정공정표_ESC관련 공정표_전체변경3회_'05 안전관리계획서" xfId="2945"/>
    <cellStyle name="_2차공사예정공정표_ESC관련 공정표_전체변경3회_'05 안전관리계획서_품질시험계획(060828)" xfId="2946"/>
    <cellStyle name="_2차공사예정공정표_ESC관련 공정표_전체변경3회_품질시험계획(060828)" xfId="2947"/>
    <cellStyle name="_2차공사예정공정표_ESC관련 공정표_품질시험계획(060828)" xfId="2948"/>
    <cellStyle name="_2차공사예정공정표_ESC관련 공정표11월18일" xfId="2949"/>
    <cellStyle name="_2차공사예정공정표_ESC관련 공정표11월18일_'05 안전관리계획서" xfId="2950"/>
    <cellStyle name="_2차공사예정공정표_ESC관련 공정표11월18일_'05 안전관리계획서_품질시험계획(060828)" xfId="2951"/>
    <cellStyle name="_2차공사예정공정표_ESC관련 공정표11월18일_1차변경갑지(전체12.10)" xfId="2952"/>
    <cellStyle name="_2차공사예정공정표_ESC관련 공정표11월18일_1차변경갑지(전체12.10)_'05 안전관리계획서" xfId="2953"/>
    <cellStyle name="_2차공사예정공정표_ESC관련 공정표11월18일_1차변경갑지(전체12.10)_'05 안전관리계획서_품질시험계획(060828)" xfId="2954"/>
    <cellStyle name="_2차공사예정공정표_ESC관련 공정표11월18일_1차변경갑지(전체12.10)_발주갑지(3차분" xfId="2955"/>
    <cellStyle name="_2차공사예정공정표_ESC관련 공정표11월18일_1차변경갑지(전체12.10)_발주갑지(3차분_'05 안전관리계획서" xfId="2956"/>
    <cellStyle name="_2차공사예정공정표_ESC관련 공정표11월18일_1차변경갑지(전체12.10)_발주갑지(3차분_'05 안전관리계획서_품질시험계획(060828)" xfId="2957"/>
    <cellStyle name="_2차공사예정공정표_ESC관련 공정표11월18일_1차변경갑지(전체12.10)_발주갑지(3차분_발주갑지(3차분1.08)" xfId="2958"/>
    <cellStyle name="_2차공사예정공정표_ESC관련 공정표11월18일_1차변경갑지(전체12.10)_발주갑지(3차분_발주갑지(3차분1.08)_'05 안전관리계획서" xfId="2959"/>
    <cellStyle name="_2차공사예정공정표_ESC관련 공정표11월18일_1차변경갑지(전체12.10)_발주갑지(3차분_발주갑지(3차분1.08)_'05 안전관리계획서_품질시험계획(060828)" xfId="2960"/>
    <cellStyle name="_2차공사예정공정표_ESC관련 공정표11월18일_1차변경갑지(전체12.10)_발주갑지(3차분_발주갑지(3차분1.08)_품질시험계획(060828)" xfId="2961"/>
    <cellStyle name="_2차공사예정공정표_ESC관련 공정표11월18일_1차변경갑지(전체12.10)_발주갑지(3차분_품질시험계획(060828)" xfId="2962"/>
    <cellStyle name="_2차공사예정공정표_ESC관련 공정표11월18일_1차변경갑지(전체12.10)_발주갑지(3차분1.08)" xfId="2963"/>
    <cellStyle name="_2차공사예정공정표_ESC관련 공정표11월18일_1차변경갑지(전체12.10)_발주갑지(3차분1.08)_'05 안전관리계획서" xfId="2964"/>
    <cellStyle name="_2차공사예정공정표_ESC관련 공정표11월18일_1차변경갑지(전체12.10)_발주갑지(3차분1.08)_'05 안전관리계획서_품질시험계획(060828)" xfId="2965"/>
    <cellStyle name="_2차공사예정공정표_ESC관련 공정표11월18일_1차변경갑지(전체12.10)_발주갑지(3차분1.08)_발주갑지(3차분1.08)" xfId="2966"/>
    <cellStyle name="_2차공사예정공정표_ESC관련 공정표11월18일_1차변경갑지(전체12.10)_발주갑지(3차분1.08)_발주갑지(3차분1.08)_'05 안전관리계획서" xfId="2967"/>
    <cellStyle name="_2차공사예정공정표_ESC관련 공정표11월18일_1차변경갑지(전체12.10)_발주갑지(3차분1.08)_발주갑지(3차분1.08)_'05 안전관리계획서_품질시험계획(060828)" xfId="2968"/>
    <cellStyle name="_2차공사예정공정표_ESC관련 공정표11월18일_1차변경갑지(전체12.10)_발주갑지(3차분1.08)_발주갑지(3차분1.08)_품질시험계획(060828)" xfId="2969"/>
    <cellStyle name="_2차공사예정공정표_ESC관련 공정표11월18일_1차변경갑지(전체12.10)_발주갑지(3차분1.08)_품질시험계획(060828)" xfId="2970"/>
    <cellStyle name="_2차공사예정공정표_ESC관련 공정표11월18일_1차변경갑지(전체12.10)_품질시험계획(060828)" xfId="2971"/>
    <cellStyle name="_2차공사예정공정표_ESC관련 공정표11월18일_1차변경갑지(전체12.10진)" xfId="2972"/>
    <cellStyle name="_2차공사예정공정표_ESC관련 공정표11월18일_1차변경갑지(전체12.10진)_'05 안전관리계획서" xfId="2973"/>
    <cellStyle name="_2차공사예정공정표_ESC관련 공정표11월18일_1차변경갑지(전체12.10진)_'05 안전관리계획서_품질시험계획(060828)" xfId="2974"/>
    <cellStyle name="_2차공사예정공정표_ESC관련 공정표11월18일_1차변경갑지(전체12.10진)_발주갑지(3차분" xfId="2975"/>
    <cellStyle name="_2차공사예정공정표_ESC관련 공정표11월18일_1차변경갑지(전체12.10진)_발주갑지(3차분_'05 안전관리계획서" xfId="2976"/>
    <cellStyle name="_2차공사예정공정표_ESC관련 공정표11월18일_1차변경갑지(전체12.10진)_발주갑지(3차분_'05 안전관리계획서_품질시험계획(060828)" xfId="2977"/>
    <cellStyle name="_2차공사예정공정표_ESC관련 공정표11월18일_1차변경갑지(전체12.10진)_발주갑지(3차분_발주갑지(3차분1.08)" xfId="2978"/>
    <cellStyle name="_2차공사예정공정표_ESC관련 공정표11월18일_1차변경갑지(전체12.10진)_발주갑지(3차분_발주갑지(3차분1.08)_'05 안전관리계획서" xfId="2979"/>
    <cellStyle name="_2차공사예정공정표_ESC관련 공정표11월18일_1차변경갑지(전체12.10진)_발주갑지(3차분_발주갑지(3차분1.08)_'05 안전관리계획서_품질시험계획(060828)" xfId="2980"/>
    <cellStyle name="_2차공사예정공정표_ESC관련 공정표11월18일_1차변경갑지(전체12.10진)_발주갑지(3차분_발주갑지(3차분1.08)_품질시험계획(060828)" xfId="2981"/>
    <cellStyle name="_2차공사예정공정표_ESC관련 공정표11월18일_1차변경갑지(전체12.10진)_발주갑지(3차분_품질시험계획(060828)" xfId="2982"/>
    <cellStyle name="_2차공사예정공정표_ESC관련 공정표11월18일_1차변경갑지(전체12.10진)_발주갑지(3차분1.08)" xfId="2983"/>
    <cellStyle name="_2차공사예정공정표_ESC관련 공정표11월18일_1차변경갑지(전체12.10진)_발주갑지(3차분1.08)_'05 안전관리계획서" xfId="2984"/>
    <cellStyle name="_2차공사예정공정표_ESC관련 공정표11월18일_1차변경갑지(전체12.10진)_발주갑지(3차분1.08)_'05 안전관리계획서_품질시험계획(060828)" xfId="2985"/>
    <cellStyle name="_2차공사예정공정표_ESC관련 공정표11월18일_1차변경갑지(전체12.10진)_발주갑지(3차분1.08)_발주갑지(3차분1.08)" xfId="2986"/>
    <cellStyle name="_2차공사예정공정표_ESC관련 공정표11월18일_1차변경갑지(전체12.10진)_발주갑지(3차분1.08)_발주갑지(3차분1.08)_'05 안전관리계획서" xfId="2987"/>
    <cellStyle name="_2차공사예정공정표_ESC관련 공정표11월18일_1차변경갑지(전체12.10진)_발주갑지(3차분1.08)_발주갑지(3차분1.08)_'05 안전관리계획서_품질시험계획(060828)" xfId="2988"/>
    <cellStyle name="_2차공사예정공정표_ESC관련 공정표11월18일_1차변경갑지(전체12.10진)_발주갑지(3차분1.08)_발주갑지(3차분1.08)_품질시험계획(060828)" xfId="2989"/>
    <cellStyle name="_2차공사예정공정표_ESC관련 공정표11월18일_1차변경갑지(전체12.10진)_발주갑지(3차분1.08)_품질시험계획(060828)" xfId="2990"/>
    <cellStyle name="_2차공사예정공정표_ESC관련 공정표11월18일_1차변경갑지(전체12.10진)_품질시험계획(060828)" xfId="2991"/>
    <cellStyle name="_2차공사예정공정표_ESC관련 공정표11월18일_발주갑지(3차분" xfId="2992"/>
    <cellStyle name="_2차공사예정공정표_ESC관련 공정표11월18일_발주갑지(3차분_'05 안전관리계획서" xfId="2993"/>
    <cellStyle name="_2차공사예정공정표_ESC관련 공정표11월18일_발주갑지(3차분_'05 안전관리계획서_품질시험계획(060828)" xfId="2994"/>
    <cellStyle name="_2차공사예정공정표_ESC관련 공정표11월18일_발주갑지(3차분_발주갑지(3차분1.08)" xfId="2995"/>
    <cellStyle name="_2차공사예정공정표_ESC관련 공정표11월18일_발주갑지(3차분_발주갑지(3차분1.08)_'05 안전관리계획서" xfId="2996"/>
    <cellStyle name="_2차공사예정공정표_ESC관련 공정표11월18일_발주갑지(3차분_발주갑지(3차분1.08)_'05 안전관리계획서_품질시험계획(060828)" xfId="2997"/>
    <cellStyle name="_2차공사예정공정표_ESC관련 공정표11월18일_발주갑지(3차분_발주갑지(3차분1.08)_품질시험계획(060828)" xfId="2998"/>
    <cellStyle name="_2차공사예정공정표_ESC관련 공정표11월18일_발주갑지(3차분_품질시험계획(060828)" xfId="2999"/>
    <cellStyle name="_2차공사예정공정표_ESC관련 공정표11월18일_발주갑지(3차분1.08)" xfId="3000"/>
    <cellStyle name="_2차공사예정공정표_ESC관련 공정표11월18일_발주갑지(3차분1.08)_'05 안전관리계획서" xfId="3001"/>
    <cellStyle name="_2차공사예정공정표_ESC관련 공정표11월18일_발주갑지(3차분1.08)_'05 안전관리계획서_품질시험계획(060828)" xfId="3002"/>
    <cellStyle name="_2차공사예정공정표_ESC관련 공정표11월18일_발주갑지(3차분1.08)_발주갑지(3차분1.08)" xfId="3003"/>
    <cellStyle name="_2차공사예정공정표_ESC관련 공정표11월18일_발주갑지(3차분1.08)_발주갑지(3차분1.08)_'05 안전관리계획서" xfId="3004"/>
    <cellStyle name="_2차공사예정공정표_ESC관련 공정표11월18일_발주갑지(3차분1.08)_발주갑지(3차분1.08)_'05 안전관리계획서_품질시험계획(060828)" xfId="3005"/>
    <cellStyle name="_2차공사예정공정표_ESC관련 공정표11월18일_발주갑지(3차분1.08)_발주갑지(3차분1.08)_품질시험계획(060828)" xfId="3006"/>
    <cellStyle name="_2차공사예정공정표_ESC관련 공정표11월18일_발주갑지(3차분1.08)_품질시험계획(060828)" xfId="3007"/>
    <cellStyle name="_2차공사예정공정표_ESC관련 공정표11월18일_예정공정표(2003년분)" xfId="3008"/>
    <cellStyle name="_2차공사예정공정표_ESC관련 공정표11월18일_예정공정표(2003년분)_'05 안전관리계획서" xfId="3009"/>
    <cellStyle name="_2차공사예정공정표_ESC관련 공정표11월18일_예정공정표(2003년분)_'05 안전관리계획서_품질시험계획(060828)" xfId="3010"/>
    <cellStyle name="_2차공사예정공정표_ESC관련 공정표11월18일_예정공정표(2003년분)_발주갑지(3차분" xfId="3011"/>
    <cellStyle name="_2차공사예정공정표_ESC관련 공정표11월18일_예정공정표(2003년분)_발주갑지(3차분_'05 안전관리계획서" xfId="3012"/>
    <cellStyle name="_2차공사예정공정표_ESC관련 공정표11월18일_예정공정표(2003년분)_발주갑지(3차분_'05 안전관리계획서_품질시험계획(060828)" xfId="3013"/>
    <cellStyle name="_2차공사예정공정표_ESC관련 공정표11월18일_예정공정표(2003년분)_발주갑지(3차분_발주갑지(3차분1.08)" xfId="3014"/>
    <cellStyle name="_2차공사예정공정표_ESC관련 공정표11월18일_예정공정표(2003년분)_발주갑지(3차분_발주갑지(3차분1.08)_'05 안전관리계획서" xfId="3015"/>
    <cellStyle name="_2차공사예정공정표_ESC관련 공정표11월18일_예정공정표(2003년분)_발주갑지(3차분_발주갑지(3차분1.08)_'05 안전관리계획서_품질시험계획(060828)" xfId="3016"/>
    <cellStyle name="_2차공사예정공정표_ESC관련 공정표11월18일_예정공정표(2003년분)_발주갑지(3차분_발주갑지(3차분1.08)_품질시험계획(060828)" xfId="3017"/>
    <cellStyle name="_2차공사예정공정표_ESC관련 공정표11월18일_예정공정표(2003년분)_발주갑지(3차분_품질시험계획(060828)" xfId="3018"/>
    <cellStyle name="_2차공사예정공정표_ESC관련 공정표11월18일_예정공정표(2003년분)_발주갑지(3차분1.08)" xfId="3019"/>
    <cellStyle name="_2차공사예정공정표_ESC관련 공정표11월18일_예정공정표(2003년분)_발주갑지(3차분1.08)_'05 안전관리계획서" xfId="3020"/>
    <cellStyle name="_2차공사예정공정표_ESC관련 공정표11월18일_예정공정표(2003년분)_발주갑지(3차분1.08)_'05 안전관리계획서_품질시험계획(060828)" xfId="3021"/>
    <cellStyle name="_2차공사예정공정표_ESC관련 공정표11월18일_예정공정표(2003년분)_발주갑지(3차분1.08)_발주갑지(3차분1.08)" xfId="3022"/>
    <cellStyle name="_2차공사예정공정표_ESC관련 공정표11월18일_예정공정표(2003년분)_발주갑지(3차분1.08)_발주갑지(3차분1.08)_'05 안전관리계획서" xfId="3023"/>
    <cellStyle name="_2차공사예정공정표_ESC관련 공정표11월18일_예정공정표(2003년분)_발주갑지(3차분1.08)_발주갑지(3차분1.08)_'05 안전관리계획서_품질시험계획(060828)" xfId="3024"/>
    <cellStyle name="_2차공사예정공정표_ESC관련 공정표11월18일_예정공정표(2003년분)_발주갑지(3차분1.08)_발주갑지(3차분1.08)_품질시험계획(060828)" xfId="3025"/>
    <cellStyle name="_2차공사예정공정표_ESC관련 공정표11월18일_예정공정표(2003년분)_발주갑지(3차분1.08)_품질시험계획(060828)" xfId="3026"/>
    <cellStyle name="_2차공사예정공정표_ESC관련 공정표11월18일_예정공정표(2003년분)_품질시험계획(060828)" xfId="3027"/>
    <cellStyle name="_2차공사예정공정표_ESC관련 공정표11월18일_전체4회변경예정공정표" xfId="3028"/>
    <cellStyle name="_2차공사예정공정표_ESC관련 공정표11월18일_전체4회변경예정공정표_'05 안전관리계획서" xfId="3029"/>
    <cellStyle name="_2차공사예정공정표_ESC관련 공정표11월18일_전체4회변경예정공정표_'05 안전관리계획서_품질시험계획(060828)" xfId="3030"/>
    <cellStyle name="_2차공사예정공정표_ESC관련 공정표11월18일_전체4회변경예정공정표_품질시험계획(060828)" xfId="3031"/>
    <cellStyle name="_2차공사예정공정표_ESC관련 공정표11월18일_전체변경3회" xfId="3032"/>
    <cellStyle name="_2차공사예정공정표_ESC관련 공정표11월18일_전체변경3회_'05 안전관리계획서" xfId="3033"/>
    <cellStyle name="_2차공사예정공정표_ESC관련 공정표11월18일_전체변경3회_'05 안전관리계획서_품질시험계획(060828)" xfId="3034"/>
    <cellStyle name="_2차공사예정공정표_ESC관련 공정표11월18일_전체변경3회_품질시험계획(060828)" xfId="3035"/>
    <cellStyle name="_2차공사예정공정표_ESC관련 공정표11월18일_품질시험계획(060828)" xfId="3036"/>
    <cellStyle name="_2차공사예정공정표_발주갑지(3차분" xfId="2736"/>
    <cellStyle name="_2차공사예정공정표_발주갑지(3차분_'05 안전관리계획서" xfId="2737"/>
    <cellStyle name="_2차공사예정공정표_발주갑지(3차분_'05 안전관리계획서_품질시험계획(060828)" xfId="2738"/>
    <cellStyle name="_2차공사예정공정표_발주갑지(3차분_발주갑지(3차분1.08)" xfId="2739"/>
    <cellStyle name="_2차공사예정공정표_발주갑지(3차분_발주갑지(3차분1.08)_'05 안전관리계획서" xfId="2740"/>
    <cellStyle name="_2차공사예정공정표_발주갑지(3차분_발주갑지(3차분1.08)_'05 안전관리계획서_품질시험계획(060828)" xfId="2741"/>
    <cellStyle name="_2차공사예정공정표_발주갑지(3차분_발주갑지(3차분1.08)_품질시험계획(060828)" xfId="2742"/>
    <cellStyle name="_2차공사예정공정표_발주갑지(3차분_품질시험계획(060828)" xfId="2743"/>
    <cellStyle name="_2차공사예정공정표_발주갑지(3차분1.08)" xfId="2744"/>
    <cellStyle name="_2차공사예정공정표_발주갑지(3차분1.08)_'05 안전관리계획서" xfId="2745"/>
    <cellStyle name="_2차공사예정공정표_발주갑지(3차분1.08)_'05 안전관리계획서_품질시험계획(060828)" xfId="2746"/>
    <cellStyle name="_2차공사예정공정표_발주갑지(3차분1.08)_발주갑지(3차분1.08)" xfId="2747"/>
    <cellStyle name="_2차공사예정공정표_발주갑지(3차분1.08)_발주갑지(3차분1.08)_'05 안전관리계획서" xfId="2748"/>
    <cellStyle name="_2차공사예정공정표_발주갑지(3차분1.08)_발주갑지(3차분1.08)_'05 안전관리계획서_품질시험계획(060828)" xfId="2749"/>
    <cellStyle name="_2차공사예정공정표_발주갑지(3차분1.08)_발주갑지(3차분1.08)_품질시험계획(060828)" xfId="2750"/>
    <cellStyle name="_2차공사예정공정표_발주갑지(3차분1.08)_품질시험계획(060828)" xfId="2751"/>
    <cellStyle name="_2차공사예정공정표_품질시험계획(060828)" xfId="2752"/>
    <cellStyle name="_2차변경갑지(3차분-2회)" xfId="3037"/>
    <cellStyle name="_2차변경갑지(3차분-2회)_'05 안전관리계획서" xfId="3038"/>
    <cellStyle name="_2차변경갑지(3차분-2회)_'05 안전관리계획서_품질시험계획(060828)" xfId="3039"/>
    <cellStyle name="_2차변경갑지(3차분-2회)_품질시험계획(060828)" xfId="3040"/>
    <cellStyle name="_3.3.2토공" xfId="3041"/>
    <cellStyle name="_3.육교구조계산서" xfId="3042"/>
    <cellStyle name="_3.육교구조계산서_덕성수량(신설)" xfId="3043"/>
    <cellStyle name="_3.육교구조계산서_덕성수량(신설)_인화-논현A수량수정" xfId="3044"/>
    <cellStyle name="_3.육교구조계산서_덕성수량(신설2)" xfId="3045"/>
    <cellStyle name="_3.육교구조계산서_덕성수량(신설2)_인화-논현A수량수정" xfId="3046"/>
    <cellStyle name="_3.육교구조계산서_인화-논현A수량수정" xfId="3047"/>
    <cellStyle name="_329전기설비기초-비교" xfId="3048"/>
    <cellStyle name="_3월 기성(사정서류)" xfId="3049"/>
    <cellStyle name="_4회기성내역..." xfId="3050"/>
    <cellStyle name="_4회기성내역..._'05 안전관리계획서" xfId="3051"/>
    <cellStyle name="_4회기성내역..._'05 안전관리계획서_품질시험계획(060828)" xfId="3052"/>
    <cellStyle name="_4회기성내역..._품질시험계획(060828)" xfId="3053"/>
    <cellStyle name="_5.1 Jacket(기기추가)" xfId="3054"/>
    <cellStyle name="_6.계장공사" xfId="3055"/>
    <cellStyle name="_6월실적기성(안전불포함-제출)" xfId="3056"/>
    <cellStyle name="_8.계장공사" xfId="3057"/>
    <cellStyle name="_8월 기성" xfId="3058"/>
    <cellStyle name="_9층_리뉴얼_전기공사_세부내역" xfId="3059"/>
    <cellStyle name="_AA" xfId="5868"/>
    <cellStyle name="_AC-01터빈주제어및보일러기초" xfId="5869"/>
    <cellStyle name="_AC-01터빈주제어및보일러기초_기성검사보고서(금화9회)(1)" xfId="5870"/>
    <cellStyle name="_AC-01터빈주제어및보일러기초_기성검사보고서(금화9회)(1)_제11회 탈황기성분(0604)" xfId="5871"/>
    <cellStyle name="_AC-01터빈주제어및보일러기초_제11회 탈황기성분(0604)" xfId="5872"/>
    <cellStyle name="_AC-02터빈및주제어철골(사급-최종-1)-1201" xfId="5873"/>
    <cellStyle name="_AC-02터빈및주제어철골(사급-최종-1)-1201_기성검사보고서(금화9회)(1)" xfId="5874"/>
    <cellStyle name="_AC-02터빈및주제어철골(사급-최종-1)-1201_기성검사보고서(금화9회)(1)_제11회 탈황기성분(0604)" xfId="5875"/>
    <cellStyle name="_AC-02터빈및주제어철골(사급-최종-1)-1201_제11회 탈황기성분(0604)" xfId="5876"/>
    <cellStyle name="_AC-03(3월 기성)" xfId="5877"/>
    <cellStyle name="_AC04" xfId="5878"/>
    <cellStyle name="_AC-04('02.3월기성 및 단위공사예정표)" xfId="5879"/>
    <cellStyle name="_AC-04(020329)" xfId="5880"/>
    <cellStyle name="_AC-04(3월기성 및 단위공사예정표)" xfId="5881"/>
    <cellStyle name="_AC-04-12월" xfId="5882"/>
    <cellStyle name="_AC04실적기성" xfId="5883"/>
    <cellStyle name="_AC-04터빈발전기기초" xfId="5884"/>
    <cellStyle name="_AC-04터빈발전기기초_기성검사보고서(금화9회)(1)" xfId="5885"/>
    <cellStyle name="_AC-04터빈발전기기초_기성검사보고서(금화9회)(1)_제11회 탈황기성분(0604)" xfId="5886"/>
    <cellStyle name="_AC-04터빈발전기기초_제11회 탈황기성분(0604)" xfId="5887"/>
    <cellStyle name="_AC06실적기성" xfId="5888"/>
    <cellStyle name="_AC-06옥내기기기초(최종)-1129" xfId="5889"/>
    <cellStyle name="_AC-07" xfId="5890"/>
    <cellStyle name="_AC-07(3월실적)" xfId="5891"/>
    <cellStyle name="_AC08실적기성" xfId="5892"/>
    <cellStyle name="_AC-19" xfId="5893"/>
    <cellStyle name="_acrovista 제출(검토)" xfId="5894"/>
    <cellStyle name="_Annex3_Prt Sum Sch" xfId="5895"/>
    <cellStyle name="_Annex7_Pre.Equip Mob Plan" xfId="5896"/>
    <cellStyle name="_APT대비" xfId="5897"/>
    <cellStyle name="_ATC #2 Project 팀 조직도" xfId="5898"/>
    <cellStyle name="_BOOK1" xfId="5899"/>
    <cellStyle name="_Book1_1" xfId="5900"/>
    <cellStyle name="_Book1_2.문산복합화력-TANK(제출본)" xfId="5901"/>
    <cellStyle name="_BOOK1_견적-총괄-2(교정)" xfId="5902"/>
    <cellStyle name="_BOOK1_실행서-D1" xfId="5903"/>
    <cellStyle name="_Book13" xfId="5904"/>
    <cellStyle name="_Book2" xfId="5905"/>
    <cellStyle name="_Book2_1" xfId="5906"/>
    <cellStyle name="_Book3" xfId="5907"/>
    <cellStyle name="_Book4" xfId="5908"/>
    <cellStyle name="_Book5" xfId="5909"/>
    <cellStyle name="_BOQ &amp; Price Breakdown for Eq-1" xfId="5910"/>
    <cellStyle name="_Boq &amp; Price for Mechanical('05.3.10)" xfId="5911"/>
    <cellStyle name="_BOQ &amp; Unit Rate" xfId="5912"/>
    <cellStyle name="_BOQ for Desal Plant(Rev.4)" xfId="5913"/>
    <cellStyle name="_buip (2)" xfId="5914"/>
    <cellStyle name="_buip (2)_1차 실행예산" xfId="5915"/>
    <cellStyle name="_buip (2)_1차 실행예산_가설 사무실 및 SHOP 설치(통합)" xfId="5916"/>
    <cellStyle name="_buip (2)_1차 실행예산-1" xfId="5917"/>
    <cellStyle name="_buip (2)_1차 실행예산-1_가설 사무실 및 SHOP 설치(통합)" xfId="5918"/>
    <cellStyle name="_buip (2)_2차 실행예산-1(2)" xfId="5919"/>
    <cellStyle name="_buip (2)_2차 실행예산-1(2)_가설 사무실 및 SHOP 설치(통합)" xfId="5920"/>
    <cellStyle name="_buip (2)_가설 사무실 및 SHOP 설치(통합)" xfId="5921"/>
    <cellStyle name="_buip (2)_인하대 하이테크센타 신축공사 (견적)" xfId="5922"/>
    <cellStyle name="_buip (2)_인하대 하이테크센타 신축공사 (견적)_가설 사무실 및 SHOP 설치(통합)" xfId="5923"/>
    <cellStyle name="_buip (2)_인하대계약" xfId="5924"/>
    <cellStyle name="_buip (2)_인하대계약_가설 사무실 및 SHOP 설치(통합)" xfId="5925"/>
    <cellStyle name="_buip (2)_중간정산예정서-12065" xfId="5926"/>
    <cellStyle name="_buip (2)_중간정산예정서-12065_가설 사무실 및 SHOP 설치(통합)" xfId="5927"/>
    <cellStyle name="_cashout0508_1" xfId="5928"/>
    <cellStyle name="_CF+FUP_0509" xfId="5929"/>
    <cellStyle name="_COST BREAKDOWN REV1" xfId="5930"/>
    <cellStyle name="_Cost of others piping" xfId="5931"/>
    <cellStyle name="_COST-AFC-계약" xfId="5932"/>
    <cellStyle name="_COST-AFC-계약_철골추가물량12.10" xfId="5933"/>
    <cellStyle name="_COST-Ex-1기 (2)" xfId="5934"/>
    <cellStyle name="_COST-Ex-1기 (2)_철골추가물량12.10" xfId="5935"/>
    <cellStyle name="_COST-PSV-계약" xfId="5936"/>
    <cellStyle name="_COST-PSV-계약_철골추가물량12.10" xfId="5937"/>
    <cellStyle name="_DIRECT-CONT" xfId="5938"/>
    <cellStyle name="_DIRECT-CONT_철골추가물량12.10" xfId="5939"/>
    <cellStyle name="_E67-KC15LINE hoist 케이블 가설공사-414,000" xfId="5940"/>
    <cellStyle name="_E77-가공동 DCV 고압 CABLE 포설-(NEGO전)2005년 단가" xfId="5941"/>
    <cellStyle name="_EI-075_수변전실_4차_TR증설공사(NEGO후)" xfId="5942"/>
    <cellStyle name="_Evaluation Table" xfId="5943"/>
    <cellStyle name="_fax양식" xfId="5944"/>
    <cellStyle name="_FCST (2)" xfId="5945"/>
    <cellStyle name="_FQ2233(금강빌딩)" xfId="5946"/>
    <cellStyle name="_FUP추정사업계획(9월말new)" xfId="5947"/>
    <cellStyle name="_GSP#6_배관 시공비_070207_AGRU_Rev A" xfId="5948"/>
    <cellStyle name="_HISTORY" xfId="5949"/>
    <cellStyle name="_HPPO_ENG_COST -IT" xfId="5950"/>
    <cellStyle name="_HQ2069A" xfId="5951"/>
    <cellStyle name="_HQ2329(서초트라팰리스 SDS도면)" xfId="5952"/>
    <cellStyle name="_HSE MANAGEMENT" xfId="5953"/>
    <cellStyle name="_IM-1" xfId="5954"/>
    <cellStyle name="_INDIRECT COST" xfId="5955"/>
    <cellStyle name="_Inquiry for tank fab.&amp; Install" xfId="5956"/>
    <cellStyle name="_INQUIRY_Piping_PC1127_REV01" xfId="5957"/>
    <cellStyle name="_Insulation 내역서" xfId="5958"/>
    <cellStyle name="_Internal Installation Status" xfId="5959"/>
    <cellStyle name="_Internal Work_BOQ" xfId="5960"/>
    <cellStyle name="_ip (2)" xfId="5961"/>
    <cellStyle name="_ip (2)_1차 실행예산" xfId="5962"/>
    <cellStyle name="_ip (2)_1차 실행예산_가설 사무실 및 SHOP 설치(통합)" xfId="5963"/>
    <cellStyle name="_ip (2)_1차 실행예산-1" xfId="5964"/>
    <cellStyle name="_ip (2)_1차 실행예산-1_가설 사무실 및 SHOP 설치(통합)" xfId="5965"/>
    <cellStyle name="_ip (2)_2차 실행예산-1(2)" xfId="5966"/>
    <cellStyle name="_ip (2)_2차 실행예산-1(2)_가설 사무실 및 SHOP 설치(통합)" xfId="5967"/>
    <cellStyle name="_ip (2)_가설 사무실 및 SHOP 설치(통합)" xfId="5968"/>
    <cellStyle name="_ip (2)_인하대 하이테크센타 신축공사 (견적)" xfId="5969"/>
    <cellStyle name="_ip (2)_인하대 하이테크센타 신축공사 (견적)_가설 사무실 및 SHOP 설치(통합)" xfId="5970"/>
    <cellStyle name="_ip (2)_인하대계약" xfId="5971"/>
    <cellStyle name="_ip (2)_인하대계약_가설 사무실 및 SHOP 설치(통합)" xfId="5972"/>
    <cellStyle name="_ip (2)_중간정산예정서-12065" xfId="5973"/>
    <cellStyle name="_ip (2)_중간정산예정서-12065_가설 사무실 및 SHOP 설치(통합)" xfId="5974"/>
    <cellStyle name="_jipbun (2)" xfId="5975"/>
    <cellStyle name="_jipbun (2)_1차 실행예산" xfId="5976"/>
    <cellStyle name="_jipbun (2)_1차 실행예산_가설 사무실 및 SHOP 설치(통합)" xfId="5977"/>
    <cellStyle name="_jipbun (2)_1차 실행예산-1" xfId="5978"/>
    <cellStyle name="_jipbun (2)_1차 실행예산-1_가설 사무실 및 SHOP 설치(통합)" xfId="5979"/>
    <cellStyle name="_jipbun (2)_2차 실행예산-1(2)" xfId="5980"/>
    <cellStyle name="_jipbun (2)_2차 실행예산-1(2)_가설 사무실 및 SHOP 설치(통합)" xfId="5981"/>
    <cellStyle name="_jipbun (2)_가설 사무실 및 SHOP 설치(통합)" xfId="5982"/>
    <cellStyle name="_jipbun (2)_인하대 하이테크센타 신축공사 (견적)" xfId="5983"/>
    <cellStyle name="_jipbun (2)_인하대 하이테크센타 신축공사 (견적)_가설 사무실 및 SHOP 설치(통합)" xfId="5984"/>
    <cellStyle name="_jipbun (2)_인하대계약" xfId="5985"/>
    <cellStyle name="_jipbun (2)_인하대계약_가설 사무실 및 SHOP 설치(통합)" xfId="5986"/>
    <cellStyle name="_jipbun (2)_중간정산예정서-12065" xfId="5987"/>
    <cellStyle name="_jipbun (2)_중간정산예정서-12065_가설 사무실 및 SHOP 설치(통합)" xfId="5988"/>
    <cellStyle name="_KC13-16-heater tracing" xfId="5989"/>
    <cellStyle name="_KN-pjt 견적서" xfId="5990"/>
    <cellStyle name="_LIMICO Quote 01" xfId="5991"/>
    <cellStyle name="_MC01보일러(견적안2차)" xfId="5992"/>
    <cellStyle name="_MCC및분전반" xfId="5993"/>
    <cellStyle name="_MEMO ORDER" xfId="5994"/>
    <cellStyle name="_NEGS" xfId="5995"/>
    <cellStyle name="_NERP(ISBL 1-A)실행R5" xfId="5996"/>
    <cellStyle name="_NRC팀관리비" xfId="5997"/>
    <cellStyle name="_O&amp;M Budget(MPC_2004_10_1)" xfId="421"/>
    <cellStyle name="_O&amp;M Budget(MPC_2004_10_15)" xfId="422"/>
    <cellStyle name="_O&amp;M Budget(MPC_2004_10_15_KDB)" xfId="423"/>
    <cellStyle name="_O-Acid Tank(TK-2210)용량증대 참고견적서" xfId="5998"/>
    <cellStyle name="_Painting 내역서" xfId="5999"/>
    <cellStyle name="_port" xfId="6001"/>
    <cellStyle name="_PO충류장 증설 견적서" xfId="6000"/>
    <cellStyle name="_Pricing Schedule_Equipment(20040825)" xfId="6002"/>
    <cellStyle name="_Process1" xfId="6003"/>
    <cellStyle name="_QG설명" xfId="6004"/>
    <cellStyle name="_Quotation for Mechanical Works(2005.02.04)" xfId="6005"/>
    <cellStyle name="_Quote 02" xfId="6006"/>
    <cellStyle name="_Ras Laffan Painting " xfId="6007"/>
    <cellStyle name="_RESULTS" xfId="7"/>
    <cellStyle name="_RTR _ JGP 설치물량-2005-02-07" xfId="6008"/>
    <cellStyle name="_Sch-기계" xfId="6009"/>
    <cellStyle name="_SCOPE-1" xfId="6010"/>
    <cellStyle name="_scu DATA" xfId="6013"/>
    <cellStyle name="_SCU Data for Execution Plan" xfId="6014"/>
    <cellStyle name="_SCU 운송비 통보" xfId="6011"/>
    <cellStyle name="_SCU 자료" xfId="6012"/>
    <cellStyle name="_Sheet2" xfId="6015"/>
    <cellStyle name="_Sheet2_1차 실행예산" xfId="6016"/>
    <cellStyle name="_Sheet2_1차 실행예산_가설 사무실 및 SHOP 설치(통합)" xfId="6017"/>
    <cellStyle name="_Sheet2_1차 실행예산-1" xfId="6018"/>
    <cellStyle name="_Sheet2_1차 실행예산-1_가설 사무실 및 SHOP 설치(통합)" xfId="6019"/>
    <cellStyle name="_Sheet2_2차 실행예산-1(2)" xfId="6020"/>
    <cellStyle name="_Sheet2_2차 실행예산-1(2)_가설 사무실 및 SHOP 설치(통합)" xfId="6021"/>
    <cellStyle name="_Sheet2_가설 사무실 및 SHOP 설치(통합)" xfId="6022"/>
    <cellStyle name="_Sheet2_인하대 하이테크센타 신축공사 (견적)" xfId="6023"/>
    <cellStyle name="_Sheet2_인하대 하이테크센타 신축공사 (견적)_가설 사무실 및 SHOP 설치(통합)" xfId="6024"/>
    <cellStyle name="_Sheet2_인하대계약" xfId="6025"/>
    <cellStyle name="_Sheet2_인하대계약_가설 사무실 및 SHOP 설치(통합)" xfId="6026"/>
    <cellStyle name="_Sheet2_중간정산예정서-12065" xfId="6027"/>
    <cellStyle name="_Sheet2_중간정산예정서-12065_가설 사무실 및 SHOP 설치(통합)" xfId="6028"/>
    <cellStyle name="_site organization 08 Feb '06_A4" xfId="6029"/>
    <cellStyle name="_site organization(051220)" xfId="6030"/>
    <cellStyle name="_SK 광양복합화력_rev1" xfId="6031"/>
    <cellStyle name="_SK건설추정견적" xfId="6032"/>
    <cellStyle name="_SWISS(풍림)" xfId="6033"/>
    <cellStyle name="_Temporary Facility Area" xfId="6034"/>
    <cellStyle name="_UQ2298A(돔경륜장)" xfId="6035"/>
    <cellStyle name="_UQ2307(국회도서관0204)" xfId="6036"/>
    <cellStyle name="_Virus" xfId="6037"/>
    <cellStyle name="_Wal Mart" xfId="6038"/>
    <cellStyle name="_wo-10옥외소화전(wo-10)(도면완료)" xfId="6039"/>
    <cellStyle name="_wo-23 PAGING SYSTEM(공동구)" xfId="6040"/>
    <cellStyle name="_wo-7VACCUM ROOM(wo-07)(완료)" xfId="6041"/>
    <cellStyle name="_가산동" xfId="3060"/>
    <cellStyle name="_가설변대(물량산출)-PVC" xfId="3061"/>
    <cellStyle name="_가중치- 1차" xfId="3062"/>
    <cellStyle name="_간지" xfId="3063"/>
    <cellStyle name="_간지_기성검사보고서(금화9회)(1)" xfId="3064"/>
    <cellStyle name="_간지_기성검사보고서(금화9회)(1)_제11회 탈황기성분(0604)" xfId="3065"/>
    <cellStyle name="_간지_제11회 탈황기성분(0604)" xfId="3066"/>
    <cellStyle name="_간지_추가품셈1-박" xfId="3067"/>
    <cellStyle name="_간지_추가품셈1-박_탈황-기성고 산출보고 MP-161-165('05.03.07)" xfId="3068"/>
    <cellStyle name="_간지_탈황-기성고 산출보고 MP-161-165('05.03.07)" xfId="3069"/>
    <cellStyle name="_갑지양식" xfId="3070"/>
    <cellStyle name="_강3" xfId="3071"/>
    <cellStyle name="_강릉e-mart" xfId="3073"/>
    <cellStyle name="_강릉남산교-제출본" xfId="3072"/>
    <cellStyle name="_개략견적(부산_범천동)" xfId="3074"/>
    <cellStyle name="_개략공사비" xfId="3075"/>
    <cellStyle name="_개략공사비산출서(등촌동노인복지rev4-도급확정)" xfId="3076"/>
    <cellStyle name="_개산분 계약금액(기타경비-0402.26)" xfId="3077"/>
    <cellStyle name="_건축" xfId="3078"/>
    <cellStyle name="_건축내역서" xfId="3079"/>
    <cellStyle name="_건축설비(견적)" xfId="3080"/>
    <cellStyle name="_건축확정철콘내역" xfId="3081"/>
    <cellStyle name="_건축확정철콘내역_기성검사보고서(금화9회)(1)" xfId="3082"/>
    <cellStyle name="_건축확정철콘내역_기성검사보고서(금화9회)(1)_제11회 탈황기성분(0604)" xfId="3083"/>
    <cellStyle name="_건축확정철콘내역_제11회 탈황기성분(0604)" xfId="3084"/>
    <cellStyle name="_검암아파트전기소방" xfId="3085"/>
    <cellStyle name="_게다블럭" xfId="3086"/>
    <cellStyle name="_견갑" xfId="3087"/>
    <cellStyle name="_견갑_'05 안전관리계획서" xfId="3088"/>
    <cellStyle name="_견갑_'05 안전관리계획서_품질시험계획(060828)" xfId="3089"/>
    <cellStyle name="_견갑_1차 실행예산" xfId="3090"/>
    <cellStyle name="_견갑_1차 실행예산_가설 사무실 및 SHOP 설치(통합)" xfId="3091"/>
    <cellStyle name="_견갑_1차 실행예산-1" xfId="3092"/>
    <cellStyle name="_견갑_1차 실행예산-1_가설 사무실 및 SHOP 설치(통합)" xfId="3093"/>
    <cellStyle name="_견갑_2차 실행예산-1(2)" xfId="3094"/>
    <cellStyle name="_견갑_2차 실행예산-1(2)_가설 사무실 및 SHOP 설치(통합)" xfId="3095"/>
    <cellStyle name="_견갑_가설 사무실 및 SHOP 설치(통합)" xfId="3096"/>
    <cellStyle name="_견갑_인하대 하이테크센타 신축공사 (견적)" xfId="3097"/>
    <cellStyle name="_견갑_인하대 하이테크센타 신축공사 (견적)_가설 사무실 및 SHOP 설치(통합)" xfId="3098"/>
    <cellStyle name="_견갑_인하대계약" xfId="3099"/>
    <cellStyle name="_견갑_인하대계약_가설 사무실 및 SHOP 설치(통합)" xfId="3100"/>
    <cellStyle name="_견갑_중간정산예정서-12065" xfId="3101"/>
    <cellStyle name="_견갑_중간정산예정서-12065_가설 사무실 및 SHOP 설치(통합)" xfId="3102"/>
    <cellStyle name="_견갑_품질시험계획(060828)" xfId="3103"/>
    <cellStyle name="_견적1228" xfId="3104"/>
    <cellStyle name="_견적2" xfId="3105"/>
    <cellStyle name="_견적결과" xfId="3106"/>
    <cellStyle name="_견적결과_선정안(삼산)" xfId="3107"/>
    <cellStyle name="_견적결과_추풍령" xfId="3108"/>
    <cellStyle name="_견적결과_추풍령-1" xfId="3109"/>
    <cellStyle name="_견적내역" xfId="3110"/>
    <cellStyle name="_견적내역서-화목하수" xfId="3111"/>
    <cellStyle name="_견적대비표" xfId="3112"/>
    <cellStyle name="_견적분석표" xfId="3113"/>
    <cellStyle name="_견적분석표_철골추가물량12.10" xfId="3114"/>
    <cellStyle name="_견적서" xfId="3115"/>
    <cellStyle name="_견적서 PKG_1" xfId="3116"/>
    <cellStyle name="_견적서(kc13 16 임시동력공사)" xfId="3117"/>
    <cellStyle name="_견적서-CE2 PROJECT (STL-STR)" xfId="3125"/>
    <cellStyle name="_견적서-CE2 PROJECT (STL-STR)_철골추가물량12.10" xfId="3126"/>
    <cellStyle name="_견적서-HEMC PROJECT" xfId="3127"/>
    <cellStyle name="_견적서갑지" xfId="3118"/>
    <cellStyle name="_견적서갑지_철골추가물량12.10" xfId="3119"/>
    <cellStyle name="_견적서갑지양식" xfId="3120"/>
    <cellStyle name="_견적서양식(가로)" xfId="3121"/>
    <cellStyle name="_견적서양식(세로)" xfId="3122"/>
    <cellStyle name="_견적서집계" xfId="3123"/>
    <cellStyle name="_견적서-태안7.8 SILO" xfId="3124"/>
    <cellStyle name="_견적의뢰" xfId="3128"/>
    <cellStyle name="_견적조건" xfId="3129"/>
    <cellStyle name="_견적조건 2" xfId="3130"/>
    <cellStyle name="_견적조건(입찰)" xfId="3131"/>
    <cellStyle name="_견적조건_1" xfId="3132"/>
    <cellStyle name="_견적조건_선정안(삼산)" xfId="3133"/>
    <cellStyle name="_견적조건_추풍령" xfId="3134"/>
    <cellStyle name="_견적조건_추풍령-1" xfId="3135"/>
    <cellStyle name="_견적팀제출견적" xfId="3136"/>
    <cellStyle name="_계약내역서" xfId="3137"/>
    <cellStyle name="_계약변경2차(대덕전자)" xfId="3138"/>
    <cellStyle name="_계약변경최종(대덕전자)" xfId="3139"/>
    <cellStyle name="_계약제외(전력인원최종060830)집계최종" xfId="3140"/>
    <cellStyle name="_계장(SK)" xfId="3141"/>
    <cellStyle name="_고려-수원미네시티(작업)" xfId="3142"/>
    <cellStyle name="_공량단가산출서" xfId="3143"/>
    <cellStyle name="_공량단가산출서r1" xfId="3144"/>
    <cellStyle name="_공문" xfId="3145"/>
    <cellStyle name="_공문_'05 안전관리계획서" xfId="3146"/>
    <cellStyle name="_공문_'05 안전관리계획서_품질시험계획(060828)" xfId="3147"/>
    <cellStyle name="_공문_품질시험계획(060828)" xfId="3148"/>
    <cellStyle name="_공문발송서식확정" xfId="3149"/>
    <cellStyle name="_공사개요" xfId="3150"/>
    <cellStyle name="_공사만회1023" xfId="3151"/>
    <cellStyle name="_공사만회1023_개략견적(부산_범천동)" xfId="3152"/>
    <cellStyle name="_공사만회1023_개략견적(부산_범천동)_개략공사비(대구_대봉동_Rev1_05.10.19)" xfId="3153"/>
    <cellStyle name="_공사만회1023_개략공사비(양천구신월동_Rev3_07.06.08_최종Q.G3.2결재)" xfId="3154"/>
    <cellStyle name="_공사만회1023_등촌동 그레이스힐 신축공사 내역서 (12,27_수정본)" xfId="3155"/>
    <cellStyle name="_공사추진계획1.xls Chart 1" xfId="3156"/>
    <cellStyle name="_공정표" xfId="3157"/>
    <cellStyle name="_광주비행장 - Air" xfId="3158"/>
    <cellStyle name="_광주비행장 - Air_광장주차장" xfId="3159"/>
    <cellStyle name="_광주비행장 - Air_노원문화회관전기" xfId="3160"/>
    <cellStyle name="_광주비행장 - Air_노원문화회관전기_신사동업무시설빌딩분리" xfId="3161"/>
    <cellStyle name="_광주비행장 - Air_노원문화회관전기_입찰견적서(제출)" xfId="3162"/>
    <cellStyle name="_광주비행장 - Air_노원문화회관전기_입찰견적서(제출-세원NEGO)" xfId="3163"/>
    <cellStyle name="_광주비행장 - Air_노원문화회관전기_입찰견적서(제출-수정)" xfId="3164"/>
    <cellStyle name="_광주비행장 - Air_대전저유소탱크전기계장공사" xfId="3165"/>
    <cellStyle name="_광주비행장 - Air_대전저유소탱크전기계장공사_광장주차장" xfId="3166"/>
    <cellStyle name="_광주비행장 - Air_대전저유소탱크전기계장공사_신사동업무시설빌딩분리" xfId="3167"/>
    <cellStyle name="_광주비행장 - Air_대전저유소탱크전기계장공사_입찰견적서(제출)" xfId="3168"/>
    <cellStyle name="_광주비행장 - Air_대전저유소탱크전기계장공사_입찰견적서(제출-세원NEGO)" xfId="3169"/>
    <cellStyle name="_광주비행장 - Air_대전저유소탱크전기계장공사_입찰견적서(제출-수정)" xfId="3170"/>
    <cellStyle name="_광주비행장 - Air_도곡동임시" xfId="3171"/>
    <cellStyle name="_광주비행장 - Air_도곡동임시_신사동업무시설빌딩분리" xfId="3172"/>
    <cellStyle name="_광주비행장 - Air_도곡동임시_입찰견적서(제출)" xfId="3173"/>
    <cellStyle name="_광주비행장 - Air_도곡동임시_입찰견적서(제출-세원NEGO)" xfId="3174"/>
    <cellStyle name="_광주비행장 - Air_도곡동임시_입찰견적서(제출-수정)" xfId="3175"/>
    <cellStyle name="_광주비행장 - Air_부천 소사" xfId="3176"/>
    <cellStyle name="_광주비행장 - Air_부천 소사 2차" xfId="3177"/>
    <cellStyle name="_광주비행장 - Air_부천 소사 2차_신사동업무시설빌딩분리" xfId="3178"/>
    <cellStyle name="_광주비행장 - Air_부천 소사 2차_입찰견적서(제출)" xfId="3179"/>
    <cellStyle name="_광주비행장 - Air_부천 소사 2차_입찰견적서(제출-세원NEGO)" xfId="3180"/>
    <cellStyle name="_광주비행장 - Air_부천 소사 2차_입찰견적서(제출-수정)" xfId="3181"/>
    <cellStyle name="_광주비행장 - Air_부천 소사_신사동업무시설빌딩분리" xfId="3182"/>
    <cellStyle name="_광주비행장 - Air_부천 소사_입찰견적서(제출)" xfId="3183"/>
    <cellStyle name="_광주비행장 - Air_부천 소사_입찰견적서(제출-세원NEGO)" xfId="3184"/>
    <cellStyle name="_광주비행장 - Air_부천 소사_입찰견적서(제출-수정)" xfId="3185"/>
    <cellStyle name="_광주비행장 - Air_수출입은행" xfId="3186"/>
    <cellStyle name="_광주비행장 - Air_수출입은행_신사동업무시설빌딩분리" xfId="3187"/>
    <cellStyle name="_광주비행장 - Air_수출입은행_입찰견적서(제출)" xfId="3188"/>
    <cellStyle name="_광주비행장 - Air_수출입은행_입찰견적서(제출-세원NEGO)" xfId="3189"/>
    <cellStyle name="_광주비행장 - Air_수출입은행_입찰견적서(제출-수정)" xfId="3190"/>
    <cellStyle name="_광주비행장 - Air_신사동업무시설빌딩분리" xfId="3191"/>
    <cellStyle name="_광주비행장 - Air_입찰견적서(제출)" xfId="3192"/>
    <cellStyle name="_광주비행장 - Air_입찰견적서(제출-세원NEGO)" xfId="3193"/>
    <cellStyle name="_광주비행장 - Air_입찰견적서(제출-수정)" xfId="3194"/>
    <cellStyle name="_광주비행장 - Air_충정로임시동력(계약)" xfId="3195"/>
    <cellStyle name="_광주비행장 - Air_충정로임시동력(계약)_신사동업무시설빌딩분리" xfId="3196"/>
    <cellStyle name="_광주비행장 - Air_충정로임시동력(계약)_입찰견적서(제출)" xfId="3197"/>
    <cellStyle name="_광주비행장 - Air_충정로임시동력(계약)_입찰견적서(제출-세원NEGO)" xfId="3198"/>
    <cellStyle name="_광주비행장 - Air_충정로임시동력(계약)_입찰견적서(제출-수정)" xfId="3199"/>
    <cellStyle name="_광주점 리뉴얼 약전설비계약내역서(갱신본)" xfId="3200"/>
    <cellStyle name="_교대토공" xfId="3201"/>
    <cellStyle name="_교대토공_1.여주JCT6교" xfId="3202"/>
    <cellStyle name="_교대토공_2.여주jc7교" xfId="3203"/>
    <cellStyle name="_교대토공수량" xfId="3204"/>
    <cellStyle name="_교대토공수량_1.여주JCT6교" xfId="3205"/>
    <cellStyle name="_교대토공수량_2.여주jc7교" xfId="3206"/>
    <cellStyle name="_구내도로 및 배수-비교" xfId="3207"/>
    <cellStyle name="_구포문화회관전기" xfId="3208"/>
    <cellStyle name="_국립수의과학검역원" xfId="3209"/>
    <cellStyle name="_국수교수량" xfId="3210"/>
    <cellStyle name="_기계 및 배관 기자재비(당진56기준)" xfId="3211"/>
    <cellStyle name="_기계공사(범진기공)" xfId="3212"/>
    <cellStyle name="_기계설치및DUCT" xfId="3213"/>
    <cellStyle name="_기계약대비" xfId="3214"/>
    <cellStyle name="_기기 공사비 내역서" xfId="3215"/>
    <cellStyle name="_기성" xfId="3216"/>
    <cellStyle name="_기성 검토 내역" xfId="3217"/>
    <cellStyle name="_기성-실적정산서류" xfId="3218"/>
    <cellStyle name="_기성조서(2002-1차분)" xfId="3219"/>
    <cellStyle name="_기성조서(2002-1차분)_'05 안전관리계획서" xfId="3220"/>
    <cellStyle name="_기성조서(2002-1차분)_'05 안전관리계획서_품질시험계획(060828)" xfId="3221"/>
    <cellStyle name="_기성조서(2002-1차분)_품질시험계획(060828)" xfId="3222"/>
    <cellStyle name="_기성조서(제3처년도-2회)" xfId="3223"/>
    <cellStyle name="_기성조서(제3처년도-2회)_'05 안전관리계획서" xfId="3224"/>
    <cellStyle name="_기성조서(제3처년도-2회)_'05 안전관리계획서_품질시험계획(060828)" xfId="3225"/>
    <cellStyle name="_기성조서(제3처년도-2회)_품질시험계획(060828)" xfId="3226"/>
    <cellStyle name="_기성조서(제3처년도-3회,수공제출...)" xfId="3227"/>
    <cellStyle name="_기성조서(제3처년도-3회,수공제출...)_'05 안전관리계획서" xfId="3228"/>
    <cellStyle name="_기성조서(제3처년도-3회,수공제출...)_'05 안전관리계획서_품질시험계획(060828)" xfId="3229"/>
    <cellStyle name="_기성조서(제3처년도-3회,수공제출...)_품질시험계획(060828)" xfId="3230"/>
    <cellStyle name="_난방공사(이상섭과장)." xfId="3231"/>
    <cellStyle name="_냉각수배수로-비교" xfId="3232"/>
    <cellStyle name="_냉각수취수펌프구조물-비교" xfId="3233"/>
    <cellStyle name="_노은2지구 내역서(수정)" xfId="3234"/>
    <cellStyle name="_단가표" xfId="3235"/>
    <cellStyle name="_단위공사예정공정표(AC04-06)" xfId="3236"/>
    <cellStyle name="_당진KPI" xfId="3237"/>
    <cellStyle name="_대갑견적" xfId="4"/>
    <cellStyle name="_대갑견적1" xfId="5"/>
    <cellStyle name="_대곡이설(투찰)" xfId="3238"/>
    <cellStyle name="_대곡이설(투찰)_'05 안전관리계획서" xfId="3239"/>
    <cellStyle name="_대곡이설(투찰)_'05 안전관리계획서_품질시험계획(060828)" xfId="3240"/>
    <cellStyle name="_대곡이설(투찰)_품질시험계획(060828)" xfId="3241"/>
    <cellStyle name="_대구백화점제출견적(2001년5월22일)" xfId="3242"/>
    <cellStyle name="_대구역사약전내역(자재부제출)" xfId="3243"/>
    <cellStyle name="_대구점" xfId="3244"/>
    <cellStyle name="_대구점 역사" xfId="3245"/>
    <cellStyle name="_대덕2차견적(1차수정)내역서" xfId="3246"/>
    <cellStyle name="_대비표양식" xfId="3247"/>
    <cellStyle name="_대전견적서_내역서(0205)" xfId="3248"/>
    <cellStyle name="_대호전기" xfId="3249"/>
    <cellStyle name="_도곡동실행1차" xfId="3250"/>
    <cellStyle name="_도급실행하도급대비표(결재)" xfId="3251"/>
    <cellStyle name="_동래점" xfId="3252"/>
    <cellStyle name="_동아지질-명전" xfId="3253"/>
    <cellStyle name="_두원전설" xfId="3254"/>
    <cellStyle name="_로비 산출조서" xfId="3255"/>
    <cellStyle name="_롯데 마그넷 목포점 전기공사" xfId="3256"/>
    <cellStyle name="_롯데본점 신관지하1층" xfId="3257"/>
    <cellStyle name="_롯데쇼핑(주) 롯데 마그넷 영등포점 신축공사" xfId="3258"/>
    <cellStyle name="_롯데쇼핑(주)소공동호텔분전반제작납품공사" xfId="3259"/>
    <cellStyle name="_리뉴얼일반전기(이전)" xfId="3260"/>
    <cellStyle name="_마그넷 도봉점" xfId="3261"/>
    <cellStyle name="_마그넷 도봉점(전력)" xfId="3262"/>
    <cellStyle name="_마그넷 도봉점_1" xfId="3263"/>
    <cellStyle name="_마그넷 도봉점_광주점 리뉴얼 약전설비계약내역서(갱신본)" xfId="3264"/>
    <cellStyle name="_마그넷 도봉점_마그넷 도봉점" xfId="3265"/>
    <cellStyle name="_마그넷 도봉점_마그넷 첨단점" xfId="3266"/>
    <cellStyle name="_마그넷 도봉점_마그넷 포항점" xfId="3267"/>
    <cellStyle name="_마그넷 마산점" xfId="3268"/>
    <cellStyle name="_마그넷 마산-총괄" xfId="3269"/>
    <cellStyle name="_마그넷 영등포점" xfId="3270"/>
    <cellStyle name="_마그넷 오산점" xfId="3271"/>
    <cellStyle name="_마그넷 오산점_1" xfId="3272"/>
    <cellStyle name="_마그넷 의왕점(최종)" xfId="3273"/>
    <cellStyle name="_마그넷 중계점" xfId="3274"/>
    <cellStyle name="_마그넷 첨단점" xfId="3275"/>
    <cellStyle name="_마그넷 포항점" xfId="3276"/>
    <cellStyle name="_마그넷마산점" xfId="3277"/>
    <cellStyle name="_마그넷의왕점(소방)" xfId="3278"/>
    <cellStyle name="_마그넷전력간선연간단가(2001년 BM)" xfId="3279"/>
    <cellStyle name="_마산-우매" xfId="3280"/>
    <cellStyle name="_매입세율" xfId="3281"/>
    <cellStyle name="_명품가조명제어" xfId="3282"/>
    <cellStyle name="_모작계획-A" xfId="3283"/>
    <cellStyle name="_목포약전계약내역" xfId="3284"/>
    <cellStyle name="_물량산출(KC1316)-대능전력(8월13일)-한상래" xfId="3285"/>
    <cellStyle name="_미란트취하" xfId="3286"/>
    <cellStyle name="_미일실행" xfId="3287"/>
    <cellStyle name="_발주갑지(3차분" xfId="3288"/>
    <cellStyle name="_발주갑지(3차분_'05 안전관리계획서" xfId="3289"/>
    <cellStyle name="_발주갑지(3차분_'05 안전관리계획서_품질시험계획(060828)" xfId="3290"/>
    <cellStyle name="_발주갑지(3차분_발주갑지(3차분1.08)" xfId="3291"/>
    <cellStyle name="_발주갑지(3차분_발주갑지(3차분1.08)_'05 안전관리계획서" xfId="3292"/>
    <cellStyle name="_발주갑지(3차분_발주갑지(3차분1.08)_'05 안전관리계획서_품질시험계획(060828)" xfId="3293"/>
    <cellStyle name="_발주갑지(3차분_발주갑지(3차분1.08)_품질시험계획(060828)" xfId="3294"/>
    <cellStyle name="_발주갑지(3차분_품질시험계획(060828)" xfId="3295"/>
    <cellStyle name="_발주갑지(3차분1.08)" xfId="3296"/>
    <cellStyle name="_발주갑지(3차분1.08)_'05 안전관리계획서" xfId="3297"/>
    <cellStyle name="_발주갑지(3차분1.08)_'05 안전관리계획서_품질시험계획(060828)" xfId="3298"/>
    <cellStyle name="_발주갑지(3차분1.08)_발주갑지(3차분1.08)" xfId="3299"/>
    <cellStyle name="_발주갑지(3차분1.08)_발주갑지(3차분1.08)_'05 안전관리계획서" xfId="3300"/>
    <cellStyle name="_발주갑지(3차분1.08)_발주갑지(3차분1.08)_'05 안전관리계획서_품질시험계획(060828)" xfId="3301"/>
    <cellStyle name="_발주갑지(3차분1.08)_발주갑지(3차분1.08)_품질시험계획(060828)" xfId="3302"/>
    <cellStyle name="_발주갑지(3차분1.08)_품질시험계획(060828)" xfId="3303"/>
    <cellStyle name="_방화동철거" xfId="3304"/>
    <cellStyle name="_배관 INQUIRY_Piping_PC1127_REV00(0428)" xfId="3306"/>
    <cellStyle name="_배관 자재CODE(완성) Rev01" xfId="3305"/>
    <cellStyle name="_배관공사(견적용)" xfId="3307"/>
    <cellStyle name="_배관공사(견적용)_철골추가물량12.10" xfId="3308"/>
    <cellStyle name="_범진견적서" xfId="3309"/>
    <cellStyle name="_본관기초굴착(단가)" xfId="3310"/>
    <cellStyle name="_본관기초굴착(단가)-비교" xfId="3311"/>
    <cellStyle name="_본사 팀 관리비- 051107" xfId="3312"/>
    <cellStyle name="_본점 신관 3~8층50% 공조기교체자동제어공사내역서" xfId="3313"/>
    <cellStyle name="_본점 신관 3F~8F 공조기교체 설비공사내역서" xfId="3314"/>
    <cellStyle name="_본점(최종)" xfId="3315"/>
    <cellStyle name="_본점본관" xfId="3316"/>
    <cellStyle name="_부대토목(최종분)" xfId="3317"/>
    <cellStyle name="_부산경마장 건립공사" xfId="3318"/>
    <cellStyle name="_부산경마장 건립공사_1차 실행예산" xfId="3319"/>
    <cellStyle name="_부산경마장 건립공사_1차 실행예산_가설 사무실 및 SHOP 설치(통합)" xfId="3320"/>
    <cellStyle name="_부산경마장 건립공사_1차 실행예산-1" xfId="3321"/>
    <cellStyle name="_부산경마장 건립공사_1차 실행예산-1_가설 사무실 및 SHOP 설치(통합)" xfId="3322"/>
    <cellStyle name="_부산경마장 건립공사_2차 실행예산-1(2)" xfId="3323"/>
    <cellStyle name="_부산경마장 건립공사_2차 실행예산-1(2)_가설 사무실 및 SHOP 설치(통합)" xfId="3324"/>
    <cellStyle name="_부산경마장 건립공사_가설 사무실 및 SHOP 설치(통합)" xfId="3325"/>
    <cellStyle name="_부산경마장 건립공사_인하대 하이테크센타 신축공사 (견적)" xfId="3326"/>
    <cellStyle name="_부산경마장 건립공사_인하대 하이테크센타 신축공사 (견적)_가설 사무실 및 SHOP 설치(통합)" xfId="3327"/>
    <cellStyle name="_부산경마장 건립공사_인하대계약" xfId="3328"/>
    <cellStyle name="_부산경마장 건립공사_인하대계약_가설 사무실 및 SHOP 설치(통합)" xfId="3329"/>
    <cellStyle name="_부산경마장 건립공사_중간정산예정서-12065" xfId="3330"/>
    <cellStyle name="_부산경마장 건립공사_중간정산예정서-12065_가설 사무실 및 SHOP 설치(통합)" xfId="3331"/>
    <cellStyle name="_부산복합화력설계서(조경)" xfId="3332"/>
    <cellStyle name="_부산항가설전기공사" xfId="3333"/>
    <cellStyle name="_부용전기" xfId="3334"/>
    <cellStyle name="_부천테마파크" xfId="3335"/>
    <cellStyle name="_부평점정산내역" xfId="3336"/>
    <cellStyle name="_분당E마트bm" xfId="3338"/>
    <cellStyle name="_분당실행 산출근거" xfId="3337"/>
    <cellStyle name="_분전반~1" xfId="3339"/>
    <cellStyle name="_사급자재단가산출" xfId="3340"/>
    <cellStyle name="_사급자재단가산출_기성검사보고서(금화9회)(1)" xfId="3341"/>
    <cellStyle name="_사급자재단가산출_기성검사보고서(금화9회)(1)_제11회 탈황기성분(0604)" xfId="3342"/>
    <cellStyle name="_사급자재단가산출_제11회 탈황기성분(0604)" xfId="3343"/>
    <cellStyle name="_사급자재단가산출_추가품셈1-박" xfId="3344"/>
    <cellStyle name="_사급자재단가산출_추가품셈1-박_탈황-기성고 산출보고 MP-161-165('05.03.07)" xfId="3345"/>
    <cellStyle name="_사급자재단가산출_탈황-기성고 산출보고 MP-161-165('05.03.07)" xfId="3346"/>
    <cellStyle name="_사급재료비및운반비" xfId="3347"/>
    <cellStyle name="_사급재료비및운반비_AC-01터빈주제어및보일러기초" xfId="3396"/>
    <cellStyle name="_사급재료비및운반비_AC-01터빈주제어및보일러기초_기성검사보고서(금화9회)(1)" xfId="3397"/>
    <cellStyle name="_사급재료비및운반비_AC-01터빈주제어및보일러기초_기성검사보고서(금화9회)(1)_제11회 탈황기성분(0604)" xfId="3398"/>
    <cellStyle name="_사급재료비및운반비_AC-01터빈주제어및보일러기초_제11회 탈황기성분(0604)" xfId="3399"/>
    <cellStyle name="_사급재료비및운반비_AC-04터빈발전기기초" xfId="3400"/>
    <cellStyle name="_사급재료비및운반비_AC-04터빈발전기기초_기성검사보고서(금화9회)(1)" xfId="3401"/>
    <cellStyle name="_사급재료비및운반비_AC-04터빈발전기기초_기성검사보고서(금화9회)(1)_제11회 탈황기성분(0604)" xfId="3402"/>
    <cellStyle name="_사급재료비및운반비_AC-04터빈발전기기초_제11회 탈황기성분(0604)" xfId="3403"/>
    <cellStyle name="_사급재료비및운반비_AC-05옥내기기기초" xfId="3404"/>
    <cellStyle name="_사급재료비및운반비_AC-05옥내기기기초_기성검사보고서(금화9회)(1)" xfId="3405"/>
    <cellStyle name="_사급재료비및운반비_AC-05옥내기기기초_기성검사보고서(금화9회)(1)_제11회 탈황기성분(0604)" xfId="3406"/>
    <cellStyle name="_사급재료비및운반비_AC-05옥내기기기초_제11회 탈황기성분(0604)" xfId="3407"/>
    <cellStyle name="_사급재료비및운반비_AC-05옥내기기기초_탈황-기성고 산출보고 MP-161-165('05.03.07)" xfId="3408"/>
    <cellStyle name="_사급재료비및운반비_AC-06옥내기기기초(최종)-1129" xfId="3409"/>
    <cellStyle name="_사급재료비및운반비_AC-06옥내기기기초(최종)-1129_기성검사보고서(금화9회)(1)" xfId="3410"/>
    <cellStyle name="_사급재료비및운반비_AC-06옥내기기기초(최종)-1129_기성검사보고서(금화9회)(1)_제11회 탈황기성분(0604)" xfId="3411"/>
    <cellStyle name="_사급재료비및운반비_AC-06옥내기기기초(최종)-1129_제11회 탈황기성분(0604)" xfId="3412"/>
    <cellStyle name="_사급재료비및운반비_기성검사보고서(금화9회)(1)" xfId="3348"/>
    <cellStyle name="_사급재료비및운반비_기성검사보고서(금화9회)(1)_제11회 탈황기성분(0604)" xfId="3349"/>
    <cellStyle name="_사급재료비및운반비_제11회 탈황기성분(0604)" xfId="3350"/>
    <cellStyle name="_사급재료비및운반비_탈황-기성고 산출보고 MP-161-165('05.03.07)" xfId="3351"/>
    <cellStyle name="_사급재료비및운반비_터빈발전기기초(단가)" xfId="3352"/>
    <cellStyle name="_사급재료비및운반비_터빈발전기기초(단가)_1" xfId="3353"/>
    <cellStyle name="_사급재료비및운반비_터빈발전기기초(단가)_1_2004년도 기성전망액" xfId="3354"/>
    <cellStyle name="_사급재료비및운반비_터빈발전기기초(단가)_1_2004년도 기성전망액_탈황-기성고 산출보고 MP-161-165('05.03.07)" xfId="3355"/>
    <cellStyle name="_사급재료비및운반비_터빈발전기기초(단가)_1_AC-05옥내기기기초" xfId="3362"/>
    <cellStyle name="_사급재료비및운반비_터빈발전기기초(단가)_1_AC-05옥내기기기초_2004년도 기성전망액" xfId="3363"/>
    <cellStyle name="_사급재료비및운반비_터빈발전기기초(단가)_1_AC-05옥내기기기초_2004년도 기성전망액_탈황-기성고 산출보고 MP-161-165('05.03.07)" xfId="3364"/>
    <cellStyle name="_사급재료비및운반비_터빈발전기기초(단가)_1_AC-05옥내기기기초_PKG별 설계.계약금액,가중치('04.04.06)" xfId="3371"/>
    <cellStyle name="_사급재료비및운반비_터빈발전기기초(단가)_1_AC-05옥내기기기초_PKG별 설계.계약금액,가중치('04.04.06)_탈황-기성고 산출보고 MP-161-165('05.03.07)" xfId="3372"/>
    <cellStyle name="_사급재료비및운반비_터빈발전기기초(단가)_1_AC-05옥내기기기초_기성검사보고서(금화9회)(1)" xfId="3365"/>
    <cellStyle name="_사급재료비및운반비_터빈발전기기초(단가)_1_AC-05옥내기기기초_기성검사보고서(금화9회)(1)_제11회 탈황기성분(0604)" xfId="3366"/>
    <cellStyle name="_사급재료비및운반비_터빈발전기기초(단가)_1_AC-05옥내기기기초_발주처 기성 취하현황(태안7,8)" xfId="3367"/>
    <cellStyle name="_사급재료비및운반비_터빈발전기기초(단가)_1_AC-05옥내기기기초_발주처 기성 취하현황(태안7,8)_탈황-기성고 산출보고 MP-161-165('05.03.07)" xfId="3368"/>
    <cellStyle name="_사급재료비및운반비_터빈발전기기초(단가)_1_AC-05옥내기기기초_제11회 탈황기성분(0604)" xfId="3369"/>
    <cellStyle name="_사급재료비및운반비_터빈발전기기초(단가)_1_AC-05옥내기기기초_탈황-기성고 산출보고 MP-161-165('05.03.07)" xfId="3370"/>
    <cellStyle name="_사급재료비및운반비_터빈발전기기초(단가)_1_PKG별 설계.계약금액,가중치('04.04.06)" xfId="3373"/>
    <cellStyle name="_사급재료비및운반비_터빈발전기기초(단가)_1_PKG별 설계.계약금액,가중치('04.04.06)_탈황-기성고 산출보고 MP-161-165('05.03.07)" xfId="3374"/>
    <cellStyle name="_사급재료비및운반비_터빈발전기기초(단가)_1_기성검사보고서(금화9회)(1)" xfId="3356"/>
    <cellStyle name="_사급재료비및운반비_터빈발전기기초(단가)_1_기성검사보고서(금화9회)(1)_제11회 탈황기성분(0604)" xfId="3357"/>
    <cellStyle name="_사급재료비및운반비_터빈발전기기초(단가)_1_발주처 기성 취하현황(태안7,8)" xfId="3358"/>
    <cellStyle name="_사급재료비및운반비_터빈발전기기초(단가)_1_발주처 기성 취하현황(태안7,8)_탈황-기성고 산출보고 MP-161-165('05.03.07)" xfId="3359"/>
    <cellStyle name="_사급재료비및운반비_터빈발전기기초(단가)_1_제11회 탈황기성분(0604)" xfId="3360"/>
    <cellStyle name="_사급재료비및운반비_터빈발전기기초(단가)_1_탈황-기성고 산출보고 MP-161-165('05.03.07)" xfId="3361"/>
    <cellStyle name="_사급재료비및운반비_터빈발전기기초(단가)_2004년도 기성전망액" xfId="3375"/>
    <cellStyle name="_사급재료비및운반비_터빈발전기기초(단가)_2004년도 기성전망액_탈황-기성고 산출보고 MP-161-165('05.03.07)" xfId="3376"/>
    <cellStyle name="_사급재료비및운반비_터빈발전기기초(단가)_AC-05옥내기기기초" xfId="3383"/>
    <cellStyle name="_사급재료비및운반비_터빈발전기기초(단가)_AC-05옥내기기기초_2004년도 기성전망액" xfId="3384"/>
    <cellStyle name="_사급재료비및운반비_터빈발전기기초(단가)_AC-05옥내기기기초_2004년도 기성전망액_탈황-기성고 산출보고 MP-161-165('05.03.07)" xfId="3385"/>
    <cellStyle name="_사급재료비및운반비_터빈발전기기초(단가)_AC-05옥내기기기초_PKG별 설계.계약금액,가중치('04.04.06)" xfId="3392"/>
    <cellStyle name="_사급재료비및운반비_터빈발전기기초(단가)_AC-05옥내기기기초_PKG별 설계.계약금액,가중치('04.04.06)_탈황-기성고 산출보고 MP-161-165('05.03.07)" xfId="3393"/>
    <cellStyle name="_사급재료비및운반비_터빈발전기기초(단가)_AC-05옥내기기기초_기성검사보고서(금화9회)(1)" xfId="3386"/>
    <cellStyle name="_사급재료비및운반비_터빈발전기기초(단가)_AC-05옥내기기기초_기성검사보고서(금화9회)(1)_제11회 탈황기성분(0604)" xfId="3387"/>
    <cellStyle name="_사급재료비및운반비_터빈발전기기초(단가)_AC-05옥내기기기초_발주처 기성 취하현황(태안7,8)" xfId="3388"/>
    <cellStyle name="_사급재료비및운반비_터빈발전기기초(단가)_AC-05옥내기기기초_발주처 기성 취하현황(태안7,8)_탈황-기성고 산출보고 MP-161-165('05.03.07)" xfId="3389"/>
    <cellStyle name="_사급재료비및운반비_터빈발전기기초(단가)_AC-05옥내기기기초_제11회 탈황기성분(0604)" xfId="3390"/>
    <cellStyle name="_사급재료비및운반비_터빈발전기기초(단가)_AC-05옥내기기기초_탈황-기성고 산출보고 MP-161-165('05.03.07)" xfId="3391"/>
    <cellStyle name="_사급재료비및운반비_터빈발전기기초(단가)_PKG별 설계.계약금액,가중치('04.04.06)" xfId="3394"/>
    <cellStyle name="_사급재료비및운반비_터빈발전기기초(단가)_PKG별 설계.계약금액,가중치('04.04.06)_탈황-기성고 산출보고 MP-161-165('05.03.07)" xfId="3395"/>
    <cellStyle name="_사급재료비및운반비_터빈발전기기초(단가)_기성검사보고서(금화9회)(1)" xfId="3377"/>
    <cellStyle name="_사급재료비및운반비_터빈발전기기초(단가)_기성검사보고서(금화9회)(1)_제11회 탈황기성분(0604)" xfId="3378"/>
    <cellStyle name="_사급재료비및운반비_터빈발전기기초(단가)_발주처 기성 취하현황(태안7,8)" xfId="3379"/>
    <cellStyle name="_사급재료비및운반비_터빈발전기기초(단가)_발주처 기성 취하현황(태안7,8)_탈황-기성고 산출보고 MP-161-165('05.03.07)" xfId="3380"/>
    <cellStyle name="_사급재료비및운반비_터빈발전기기초(단가)_제11회 탈황기성분(0604)" xfId="3381"/>
    <cellStyle name="_사급재료비및운반비_터빈발전기기초(단가)_탈황-기성고 산출보고 MP-161-165('05.03.07)" xfId="3382"/>
    <cellStyle name="_사본 - 2004년경영계획수립요청자료031209_기성수금수정" xfId="3413"/>
    <cellStyle name="_사업수지대비표양식" xfId="3414"/>
    <cellStyle name="_삼풍아파트임시" xfId="3415"/>
    <cellStyle name="_삼호임시" xfId="3416"/>
    <cellStyle name="_상환sheet" xfId="6"/>
    <cellStyle name="_서대전정산내역서(MCC)" xfId="3418"/>
    <cellStyle name="_서대전정산내역서(전력제어)" xfId="3417"/>
    <cellStyle name="_서산점" xfId="3419"/>
    <cellStyle name="_서산점약전내역(자재부확정)" xfId="3420"/>
    <cellStyle name="_서울빌딩(공내역)" xfId="3421"/>
    <cellStyle name="_석탄취급설비기초-비교" xfId="3422"/>
    <cellStyle name="_선정(1)" xfId="3423"/>
    <cellStyle name="_선정(1)_선정안(삼산)" xfId="3424"/>
    <cellStyle name="_선정(1)_추풍령" xfId="3425"/>
    <cellStyle name="_선정(1)_추풍령-1" xfId="3426"/>
    <cellStyle name="_선정(2)" xfId="3427"/>
    <cellStyle name="_선정(2)_선정안(삼산)" xfId="3428"/>
    <cellStyle name="_선정(2)_추풍령" xfId="3429"/>
    <cellStyle name="_선정(2)_추풍령-1" xfId="3430"/>
    <cellStyle name="_선정(3)" xfId="3431"/>
    <cellStyle name="_선정(3)_선정안(삼산)" xfId="3432"/>
    <cellStyle name="_선정(3)_추풍령" xfId="3433"/>
    <cellStyle name="_선정(3)_추풍령-1" xfId="3434"/>
    <cellStyle name="_선정(4)" xfId="3435"/>
    <cellStyle name="_선정(4)_선정안(삼산)" xfId="3436"/>
    <cellStyle name="_선정(4)_추풍령" xfId="3437"/>
    <cellStyle name="_선정(4)_추풍령-1" xfId="3438"/>
    <cellStyle name="_선정(5)" xfId="3439"/>
    <cellStyle name="_선정(5)_선정안(삼산)" xfId="3440"/>
    <cellStyle name="_선정(5)_추풍령" xfId="3441"/>
    <cellStyle name="_선정(5)_추풍령-1" xfId="3442"/>
    <cellStyle name="_설계내역서" xfId="3443"/>
    <cellStyle name="_설계명세서" xfId="3444"/>
    <cellStyle name="_설계변경조서" xfId="3445"/>
    <cellStyle name="_성내동주상복합개략" xfId="3446"/>
    <cellStyle name="_세기기전" xfId="3447"/>
    <cellStyle name="_세로갑지" xfId="3448"/>
    <cellStyle name="_세륜세차시설(수량)" xfId="3449"/>
    <cellStyle name="_소방전기(최종)" xfId="3450"/>
    <cellStyle name="_소방전기실행내역" xfId="3451"/>
    <cellStyle name="_소코드1" xfId="97"/>
    <cellStyle name="_소화설비견적_" xfId="3452"/>
    <cellStyle name="_소화수(REV.1)" xfId="3453"/>
    <cellStyle name="_송도신도시" xfId="3454"/>
    <cellStyle name="_송현실행내역" xfId="3455"/>
    <cellStyle name="_수량및 단가 산출내용표" xfId="3456"/>
    <cellStyle name="_수량및 단가 산출내용표_AC-01터빈주제어및보일러기초" xfId="3463"/>
    <cellStyle name="_수량및 단가 산출내용표_AC-01터빈주제어및보일러기초_기성검사보고서(금화9회)(1)" xfId="3464"/>
    <cellStyle name="_수량및 단가 산출내용표_AC-01터빈주제어및보일러기초_기성검사보고서(금화9회)(1)_제11회 탈황기성분(0604)" xfId="3465"/>
    <cellStyle name="_수량및 단가 산출내용표_AC-01터빈주제어및보일러기초_제11회 탈황기성분(0604)" xfId="3466"/>
    <cellStyle name="_수량및 단가 산출내용표_AC-04터빈발전기기초" xfId="3467"/>
    <cellStyle name="_수량및 단가 산출내용표_AC-04터빈발전기기초_기성검사보고서(금화9회)(1)" xfId="3468"/>
    <cellStyle name="_수량및 단가 산출내용표_AC-04터빈발전기기초_기성검사보고서(금화9회)(1)_제11회 탈황기성분(0604)" xfId="3469"/>
    <cellStyle name="_수량및 단가 산출내용표_AC-04터빈발전기기초_제11회 탈황기성분(0604)" xfId="3470"/>
    <cellStyle name="_수량및 단가 산출내용표_AC-05옥내기기기초" xfId="3471"/>
    <cellStyle name="_수량및 단가 산출내용표_AC-05옥내기기기초_기성검사보고서(금화9회)(1)" xfId="3472"/>
    <cellStyle name="_수량및 단가 산출내용표_AC-05옥내기기기초_기성검사보고서(금화9회)(1)_제11회 탈황기성분(0604)" xfId="3473"/>
    <cellStyle name="_수량및 단가 산출내용표_AC-05옥내기기기초_제11회 탈황기성분(0604)" xfId="3474"/>
    <cellStyle name="_수량및 단가 산출내용표_AC-05옥내기기기초_탈황-기성고 산출보고 MP-161-165('05.03.07)" xfId="3475"/>
    <cellStyle name="_수량및 단가 산출내용표_기성검사보고서(금화9회)(1)" xfId="3457"/>
    <cellStyle name="_수량및 단가 산출내용표_기성검사보고서(금화9회)(1)_제11회 탈황기성분(0604)" xfId="3458"/>
    <cellStyle name="_수량및 단가 산출내용표_제11회 탈황기성분(0604)" xfId="3459"/>
    <cellStyle name="_수량및 단가 산출내용표_추가품셈1-박" xfId="3460"/>
    <cellStyle name="_수량및 단가 산출내용표_추가품셈1-박_탈황-기성고 산출보고 MP-161-165('05.03.07)" xfId="3461"/>
    <cellStyle name="_수량및 단가 산출내용표_탈황-기성고 산출보고 MP-161-165('05.03.07)" xfId="3462"/>
    <cellStyle name="_수량산출근거" xfId="3476"/>
    <cellStyle name="_시운전비용_090612(Rev.1)" xfId="3477"/>
    <cellStyle name="_시행결의대비표(잡철물)" xfId="3478"/>
    <cellStyle name="_신고리3,4현장조직도(입찰용)" xfId="3479"/>
    <cellStyle name="_신관지하1층약전(2공구)자재부제출" xfId="3480"/>
    <cellStyle name="_신도림아파트임시" xfId="3481"/>
    <cellStyle name="_신안전기" xfId="3482"/>
    <cellStyle name="_신태백(가실행)" xfId="3483"/>
    <cellStyle name="_신태백(가실행)_'05 안전관리계획서" xfId="3484"/>
    <cellStyle name="_신태백(가실행)_'05 안전관리계획서_품질시험계획(060828)" xfId="3485"/>
    <cellStyle name="_신태백(가실행)_품질시험계획(060828)" xfId="3486"/>
    <cellStyle name="_신태백(투찰내역)2" xfId="3487"/>
    <cellStyle name="_실행(갑지)" xfId="3488"/>
    <cellStyle name="_실행(갑지)_건축" xfId="3489"/>
    <cellStyle name="_실행(갑지)_견적의뢰" xfId="3490"/>
    <cellStyle name="_실행(갑지)_토목실행(최종)" xfId="3491"/>
    <cellStyle name="_실행및견적(부대입찰)" xfId="3492"/>
    <cellStyle name="_실행예산내역서_보일러철골_결재완료분" xfId="3493"/>
    <cellStyle name="_아산코닝가공동2층(2002년12월23일)" xfId="3494"/>
    <cellStyle name="_안양월마트전기" xfId="3495"/>
    <cellStyle name="_약전설비년간단가" xfId="3496"/>
    <cellStyle name="_엘리베이터" xfId="3497"/>
    <cellStyle name="_여수우회" xfId="3498"/>
    <cellStyle name="_연돌기성자료(C-276)" xfId="3499"/>
    <cellStyle name="_연수전기BM" xfId="3500"/>
    <cellStyle name="_영남2공구예정공정표(최삼승)" xfId="3501"/>
    <cellStyle name="_영남2공구예정공정표(최삼승)_'05 안전관리계획서" xfId="3502"/>
    <cellStyle name="_영남2공구예정공정표(최삼승)_'05 안전관리계획서_품질시험계획(060828)" xfId="3503"/>
    <cellStyle name="_영남2공구예정공정표(최삼승)_품질시험계획(060828)" xfId="3504"/>
    <cellStyle name="_영등포점 영화관" xfId="3505"/>
    <cellStyle name="_영등포점 정산내역서" xfId="3506"/>
    <cellStyle name="_영등포점약전내역(자재부제출)" xfId="3507"/>
    <cellStyle name="_영월복합화력(MOBPLAN)" xfId="3508"/>
    <cellStyle name="_영흥#3,4 보일러철골설치및마감(MC-01)FINAL" xfId="3509"/>
    <cellStyle name="_영흥#3,4 보일러철골설치및마감(MC-01)FINAL_기성검사보고서(금화9회)(1)" xfId="3510"/>
    <cellStyle name="_영흥#3,4 보일러철골설치및마감(MC-01)FINAL_기성검사보고서(금화9회)(1)_제11회 탈황기성분(0604)" xfId="3511"/>
    <cellStyle name="_영흥#3,4 보일러철골설치및마감(MC-01)FINAL_제11회 탈황기성분(0604)" xfId="3512"/>
    <cellStyle name="_영흥#3,4 터빈발전기기초(AC-04)" xfId="3513"/>
    <cellStyle name="_영흥#3,4 터빈발전기기초(AC-04)_기성검사보고서(금화9회)(1)" xfId="3514"/>
    <cellStyle name="_영흥#3,4 터빈발전기기초(AC-04)_기성검사보고서(금화9회)(1)_제11회 탈황기성분(0604)" xfId="3515"/>
    <cellStyle name="_영흥#3,4 터빈발전기기초(AC-04)_제11회 탈황기성분(0604)" xfId="3516"/>
    <cellStyle name="_영흥#3,4터빈발전기기초공사(AC-04)" xfId="3517"/>
    <cellStyle name="_영흥#3,4터빈발전기기초공사(AC-04)_기성검사보고서(금화9회)(1)" xfId="3518"/>
    <cellStyle name="_영흥#3,4터빈발전기기초공사(AC-04)_기성검사보고서(금화9회)(1)_제11회 탈황기성분(0604)" xfId="3519"/>
    <cellStyle name="_영흥#3,4터빈발전기기초공사(AC-04)_제11회 탈황기성분(0604)" xfId="3520"/>
    <cellStyle name="_영흥화력3,4-시공견적 내역서_rev7" xfId="3521"/>
    <cellStyle name="_예정공정표(2003년분)" xfId="3522"/>
    <cellStyle name="_예정공정표(2003년분)_'05 안전관리계획서" xfId="3523"/>
    <cellStyle name="_예정공정표(2003년분)_'05 안전관리계획서_품질시험계획(060828)" xfId="3524"/>
    <cellStyle name="_예정공정표(2003년분)_품질시험계획(060828)" xfId="3525"/>
    <cellStyle name="_예정공정표(전남남부권현장)" xfId="3526"/>
    <cellStyle name="_예정공정표(전남남부권현장)_'05 안전관리계획서" xfId="3527"/>
    <cellStyle name="_예정공정표(전남남부권현장)_'05 안전관리계획서_품질시험계획(060828)" xfId="3528"/>
    <cellStyle name="_예정공정표(전남남부권현장)_ESC관련 공정표" xfId="3546"/>
    <cellStyle name="_예정공정표(전남남부권현장)_ESC관련 공정표(변경진)" xfId="3547"/>
    <cellStyle name="_예정공정표(전남남부권현장)_ESC관련 공정표(변경진)_'05 안전관리계획서" xfId="3548"/>
    <cellStyle name="_예정공정표(전남남부권현장)_ESC관련 공정표(변경진)_'05 안전관리계획서_품질시험계획(060828)" xfId="3549"/>
    <cellStyle name="_예정공정표(전남남부권현장)_ESC관련 공정표(변경진)_1차변경갑지(전체12.10)" xfId="3550"/>
    <cellStyle name="_예정공정표(전남남부권현장)_ESC관련 공정표(변경진)_1차변경갑지(전체12.10)_'05 안전관리계획서" xfId="3551"/>
    <cellStyle name="_예정공정표(전남남부권현장)_ESC관련 공정표(변경진)_1차변경갑지(전체12.10)_'05 안전관리계획서_품질시험계획(060828)" xfId="3552"/>
    <cellStyle name="_예정공정표(전남남부권현장)_ESC관련 공정표(변경진)_1차변경갑지(전체12.10)_발주갑지(3차분" xfId="3553"/>
    <cellStyle name="_예정공정표(전남남부권현장)_ESC관련 공정표(변경진)_1차변경갑지(전체12.10)_발주갑지(3차분_'05 안전관리계획서" xfId="3554"/>
    <cellStyle name="_예정공정표(전남남부권현장)_ESC관련 공정표(변경진)_1차변경갑지(전체12.10)_발주갑지(3차분_'05 안전관리계획서_품질시험계획(060828)" xfId="3555"/>
    <cellStyle name="_예정공정표(전남남부권현장)_ESC관련 공정표(변경진)_1차변경갑지(전체12.10)_발주갑지(3차분_발주갑지(3차분1.08)" xfId="3556"/>
    <cellStyle name="_예정공정표(전남남부권현장)_ESC관련 공정표(변경진)_1차변경갑지(전체12.10)_발주갑지(3차분_발주갑지(3차분1.08)_'05 안전관리계획서" xfId="3557"/>
    <cellStyle name="_예정공정표(전남남부권현장)_ESC관련 공정표(변경진)_1차변경갑지(전체12.10)_발주갑지(3차분_발주갑지(3차분1.08)_'05 안전관리계획서_품질시험계획(060828)" xfId="3558"/>
    <cellStyle name="_예정공정표(전남남부권현장)_ESC관련 공정표(변경진)_1차변경갑지(전체12.10)_발주갑지(3차분_발주갑지(3차분1.08)_품질시험계획(060828)" xfId="3559"/>
    <cellStyle name="_예정공정표(전남남부권현장)_ESC관련 공정표(변경진)_1차변경갑지(전체12.10)_발주갑지(3차분_품질시험계획(060828)" xfId="3560"/>
    <cellStyle name="_예정공정표(전남남부권현장)_ESC관련 공정표(변경진)_1차변경갑지(전체12.10)_발주갑지(3차분1.08)" xfId="3561"/>
    <cellStyle name="_예정공정표(전남남부권현장)_ESC관련 공정표(변경진)_1차변경갑지(전체12.10)_발주갑지(3차분1.08)_'05 안전관리계획서" xfId="3562"/>
    <cellStyle name="_예정공정표(전남남부권현장)_ESC관련 공정표(변경진)_1차변경갑지(전체12.10)_발주갑지(3차분1.08)_'05 안전관리계획서_품질시험계획(060828)" xfId="3563"/>
    <cellStyle name="_예정공정표(전남남부권현장)_ESC관련 공정표(변경진)_1차변경갑지(전체12.10)_발주갑지(3차분1.08)_발주갑지(3차분1.08)" xfId="3564"/>
    <cellStyle name="_예정공정표(전남남부권현장)_ESC관련 공정표(변경진)_1차변경갑지(전체12.10)_발주갑지(3차분1.08)_발주갑지(3차분1.08)_'05 안전관리계획서" xfId="3565"/>
    <cellStyle name="_예정공정표(전남남부권현장)_ESC관련 공정표(변경진)_1차변경갑지(전체12.10)_발주갑지(3차분1.08)_발주갑지(3차분1.08)_'05 안전관리계획서_품질시험계획(060828)" xfId="3566"/>
    <cellStyle name="_예정공정표(전남남부권현장)_ESC관련 공정표(변경진)_1차변경갑지(전체12.10)_발주갑지(3차분1.08)_발주갑지(3차분1.08)_품질시험계획(060828)" xfId="3567"/>
    <cellStyle name="_예정공정표(전남남부권현장)_ESC관련 공정표(변경진)_1차변경갑지(전체12.10)_발주갑지(3차분1.08)_품질시험계획(060828)" xfId="3568"/>
    <cellStyle name="_예정공정표(전남남부권현장)_ESC관련 공정표(변경진)_1차변경갑지(전체12.10)_품질시험계획(060828)" xfId="3569"/>
    <cellStyle name="_예정공정표(전남남부권현장)_ESC관련 공정표(변경진)_1차변경갑지(전체12.10진)" xfId="3570"/>
    <cellStyle name="_예정공정표(전남남부권현장)_ESC관련 공정표(변경진)_1차변경갑지(전체12.10진)_'05 안전관리계획서" xfId="3571"/>
    <cellStyle name="_예정공정표(전남남부권현장)_ESC관련 공정표(변경진)_1차변경갑지(전체12.10진)_'05 안전관리계획서_품질시험계획(060828)" xfId="3572"/>
    <cellStyle name="_예정공정표(전남남부권현장)_ESC관련 공정표(변경진)_1차변경갑지(전체12.10진)_발주갑지(3차분" xfId="3573"/>
    <cellStyle name="_예정공정표(전남남부권현장)_ESC관련 공정표(변경진)_1차변경갑지(전체12.10진)_발주갑지(3차분_'05 안전관리계획서" xfId="3574"/>
    <cellStyle name="_예정공정표(전남남부권현장)_ESC관련 공정표(변경진)_1차변경갑지(전체12.10진)_발주갑지(3차분_'05 안전관리계획서_품질시험계획(060828)" xfId="3575"/>
    <cellStyle name="_예정공정표(전남남부권현장)_ESC관련 공정표(변경진)_1차변경갑지(전체12.10진)_발주갑지(3차분_발주갑지(3차분1.08)" xfId="3576"/>
    <cellStyle name="_예정공정표(전남남부권현장)_ESC관련 공정표(변경진)_1차변경갑지(전체12.10진)_발주갑지(3차분_발주갑지(3차분1.08)_'05 안전관리계획서" xfId="3577"/>
    <cellStyle name="_예정공정표(전남남부권현장)_ESC관련 공정표(변경진)_1차변경갑지(전체12.10진)_발주갑지(3차분_발주갑지(3차분1.08)_'05 안전관리계획서_품질시험계획(060828)" xfId="3578"/>
    <cellStyle name="_예정공정표(전남남부권현장)_ESC관련 공정표(변경진)_1차변경갑지(전체12.10진)_발주갑지(3차분_발주갑지(3차분1.08)_품질시험계획(060828)" xfId="3579"/>
    <cellStyle name="_예정공정표(전남남부권현장)_ESC관련 공정표(변경진)_1차변경갑지(전체12.10진)_발주갑지(3차분_품질시험계획(060828)" xfId="3580"/>
    <cellStyle name="_예정공정표(전남남부권현장)_ESC관련 공정표(변경진)_1차변경갑지(전체12.10진)_발주갑지(3차분1.08)" xfId="3581"/>
    <cellStyle name="_예정공정표(전남남부권현장)_ESC관련 공정표(변경진)_1차변경갑지(전체12.10진)_발주갑지(3차분1.08)_'05 안전관리계획서" xfId="3582"/>
    <cellStyle name="_예정공정표(전남남부권현장)_ESC관련 공정표(변경진)_1차변경갑지(전체12.10진)_발주갑지(3차분1.08)_'05 안전관리계획서_품질시험계획(060828)" xfId="3583"/>
    <cellStyle name="_예정공정표(전남남부권현장)_ESC관련 공정표(변경진)_1차변경갑지(전체12.10진)_발주갑지(3차분1.08)_발주갑지(3차분1.08)" xfId="3584"/>
    <cellStyle name="_예정공정표(전남남부권현장)_ESC관련 공정표(변경진)_1차변경갑지(전체12.10진)_발주갑지(3차분1.08)_발주갑지(3차분1.08)_'05 안전관리계획서" xfId="3585"/>
    <cellStyle name="_예정공정표(전남남부권현장)_ESC관련 공정표(변경진)_1차변경갑지(전체12.10진)_발주갑지(3차분1.08)_발주갑지(3차분1.08)_'05 안전관리계획서_품질시험계획(060828)" xfId="3586"/>
    <cellStyle name="_예정공정표(전남남부권현장)_ESC관련 공정표(변경진)_1차변경갑지(전체12.10진)_발주갑지(3차분1.08)_발주갑지(3차분1.08)_품질시험계획(060828)" xfId="3587"/>
    <cellStyle name="_예정공정표(전남남부권현장)_ESC관련 공정표(변경진)_1차변경갑지(전체12.10진)_발주갑지(3차분1.08)_품질시험계획(060828)" xfId="3588"/>
    <cellStyle name="_예정공정표(전남남부권현장)_ESC관련 공정표(변경진)_1차변경갑지(전체12.10진)_품질시험계획(060828)" xfId="3589"/>
    <cellStyle name="_예정공정표(전남남부권현장)_ESC관련 공정표(변경진)_2회설변공정표" xfId="3590"/>
    <cellStyle name="_예정공정표(전남남부권현장)_ESC관련 공정표(변경진)_2회설변공정표_'05 안전관리계획서" xfId="3591"/>
    <cellStyle name="_예정공정표(전남남부권현장)_ESC관련 공정표(변경진)_2회설변공정표_'05 안전관리계획서_품질시험계획(060828)" xfId="3592"/>
    <cellStyle name="_예정공정표(전남남부권현장)_ESC관련 공정표(변경진)_2회설변공정표_발주갑지(3차분" xfId="3593"/>
    <cellStyle name="_예정공정표(전남남부권현장)_ESC관련 공정표(변경진)_2회설변공정표_발주갑지(3차분_'05 안전관리계획서" xfId="3594"/>
    <cellStyle name="_예정공정표(전남남부권현장)_ESC관련 공정표(변경진)_2회설변공정표_발주갑지(3차분_'05 안전관리계획서_품질시험계획(060828)" xfId="3595"/>
    <cellStyle name="_예정공정표(전남남부권현장)_ESC관련 공정표(변경진)_2회설변공정표_발주갑지(3차분_발주갑지(3차분1.08)" xfId="3596"/>
    <cellStyle name="_예정공정표(전남남부권현장)_ESC관련 공정표(변경진)_2회설변공정표_발주갑지(3차분_발주갑지(3차분1.08)_'05 안전관리계획서" xfId="3597"/>
    <cellStyle name="_예정공정표(전남남부권현장)_ESC관련 공정표(변경진)_2회설변공정표_발주갑지(3차분_발주갑지(3차분1.08)_'05 안전관리계획서_품질시험계획(060828)" xfId="3598"/>
    <cellStyle name="_예정공정표(전남남부권현장)_ESC관련 공정표(변경진)_2회설변공정표_발주갑지(3차분_발주갑지(3차분1.08)_품질시험계획(060828)" xfId="3599"/>
    <cellStyle name="_예정공정표(전남남부권현장)_ESC관련 공정표(변경진)_2회설변공정표_발주갑지(3차분_품질시험계획(060828)" xfId="3600"/>
    <cellStyle name="_예정공정표(전남남부권현장)_ESC관련 공정표(변경진)_2회설변공정표_발주갑지(3차분1.08)" xfId="3601"/>
    <cellStyle name="_예정공정표(전남남부권현장)_ESC관련 공정표(변경진)_2회설변공정표_발주갑지(3차분1.08)_'05 안전관리계획서" xfId="3602"/>
    <cellStyle name="_예정공정표(전남남부권현장)_ESC관련 공정표(변경진)_2회설변공정표_발주갑지(3차분1.08)_'05 안전관리계획서_품질시험계획(060828)" xfId="3603"/>
    <cellStyle name="_예정공정표(전남남부권현장)_ESC관련 공정표(변경진)_2회설변공정표_발주갑지(3차분1.08)_발주갑지(3차분1.08)" xfId="3604"/>
    <cellStyle name="_예정공정표(전남남부권현장)_ESC관련 공정표(변경진)_2회설변공정표_발주갑지(3차분1.08)_발주갑지(3차분1.08)_'05 안전관리계획서" xfId="3605"/>
    <cellStyle name="_예정공정표(전남남부권현장)_ESC관련 공정표(변경진)_2회설변공정표_발주갑지(3차분1.08)_발주갑지(3차분1.08)_'05 안전관리계획서_품질시험계획(060828)" xfId="3606"/>
    <cellStyle name="_예정공정표(전남남부권현장)_ESC관련 공정표(변경진)_2회설변공정표_발주갑지(3차분1.08)_발주갑지(3차분1.08)_품질시험계획(060828)" xfId="3607"/>
    <cellStyle name="_예정공정표(전남남부권현장)_ESC관련 공정표(변경진)_2회설변공정표_발주갑지(3차분1.08)_품질시험계획(060828)" xfId="3608"/>
    <cellStyle name="_예정공정표(전남남부권현장)_ESC관련 공정표(변경진)_2회설변공정표_품질시험계획(060828)" xfId="3609"/>
    <cellStyle name="_예정공정표(전남남부권현장)_ESC관련 공정표(변경진)_발주갑지(3차분" xfId="3610"/>
    <cellStyle name="_예정공정표(전남남부권현장)_ESC관련 공정표(변경진)_발주갑지(3차분_'05 안전관리계획서" xfId="3611"/>
    <cellStyle name="_예정공정표(전남남부권현장)_ESC관련 공정표(변경진)_발주갑지(3차분_'05 안전관리계획서_품질시험계획(060828)" xfId="3612"/>
    <cellStyle name="_예정공정표(전남남부권현장)_ESC관련 공정표(변경진)_발주갑지(3차분_발주갑지(3차분1.08)" xfId="3613"/>
    <cellStyle name="_예정공정표(전남남부권현장)_ESC관련 공정표(변경진)_발주갑지(3차분_발주갑지(3차분1.08)_'05 안전관리계획서" xfId="3614"/>
    <cellStyle name="_예정공정표(전남남부권현장)_ESC관련 공정표(변경진)_발주갑지(3차분_발주갑지(3차분1.08)_'05 안전관리계획서_품질시험계획(060828)" xfId="3615"/>
    <cellStyle name="_예정공정표(전남남부권현장)_ESC관련 공정표(변경진)_발주갑지(3차분_발주갑지(3차분1.08)_품질시험계획(060828)" xfId="3616"/>
    <cellStyle name="_예정공정표(전남남부권현장)_ESC관련 공정표(변경진)_발주갑지(3차분_품질시험계획(060828)" xfId="3617"/>
    <cellStyle name="_예정공정표(전남남부권현장)_ESC관련 공정표(변경진)_발주갑지(3차분1.08)" xfId="3618"/>
    <cellStyle name="_예정공정표(전남남부권현장)_ESC관련 공정표(변경진)_발주갑지(3차분1.08)_'05 안전관리계획서" xfId="3619"/>
    <cellStyle name="_예정공정표(전남남부권현장)_ESC관련 공정표(변경진)_발주갑지(3차분1.08)_'05 안전관리계획서_품질시험계획(060828)" xfId="3620"/>
    <cellStyle name="_예정공정표(전남남부권현장)_ESC관련 공정표(변경진)_발주갑지(3차분1.08)_발주갑지(3차분1.08)" xfId="3621"/>
    <cellStyle name="_예정공정표(전남남부권현장)_ESC관련 공정표(변경진)_발주갑지(3차분1.08)_발주갑지(3차분1.08)_'05 안전관리계획서" xfId="3622"/>
    <cellStyle name="_예정공정표(전남남부권현장)_ESC관련 공정표(변경진)_발주갑지(3차분1.08)_발주갑지(3차분1.08)_'05 안전관리계획서_품질시험계획(060828)" xfId="3623"/>
    <cellStyle name="_예정공정표(전남남부권현장)_ESC관련 공정표(변경진)_발주갑지(3차분1.08)_발주갑지(3차분1.08)_품질시험계획(060828)" xfId="3624"/>
    <cellStyle name="_예정공정표(전남남부권현장)_ESC관련 공정표(변경진)_발주갑지(3차분1.08)_품질시험계획(060828)" xfId="3625"/>
    <cellStyle name="_예정공정표(전남남부권현장)_ESC관련 공정표(변경진)_예정공정표(2003년분)" xfId="3626"/>
    <cellStyle name="_예정공정표(전남남부권현장)_ESC관련 공정표(변경진)_예정공정표(2003년분)_'05 안전관리계획서" xfId="3627"/>
    <cellStyle name="_예정공정표(전남남부권현장)_ESC관련 공정표(변경진)_예정공정표(2003년분)_'05 안전관리계획서_품질시험계획(060828)" xfId="3628"/>
    <cellStyle name="_예정공정표(전남남부권현장)_ESC관련 공정표(변경진)_예정공정표(2003년분)_발주갑지(3차분" xfId="3629"/>
    <cellStyle name="_예정공정표(전남남부권현장)_ESC관련 공정표(변경진)_예정공정표(2003년분)_발주갑지(3차분_'05 안전관리계획서" xfId="3630"/>
    <cellStyle name="_예정공정표(전남남부권현장)_ESC관련 공정표(변경진)_예정공정표(2003년분)_발주갑지(3차분_'05 안전관리계획서_품질시험계획(060828)" xfId="3631"/>
    <cellStyle name="_예정공정표(전남남부권현장)_ESC관련 공정표(변경진)_예정공정표(2003년분)_발주갑지(3차분_발주갑지(3차분1.08)" xfId="3632"/>
    <cellStyle name="_예정공정표(전남남부권현장)_ESC관련 공정표(변경진)_예정공정표(2003년분)_발주갑지(3차분_발주갑지(3차분1.08)_'05 안전관리계획서" xfId="3633"/>
    <cellStyle name="_예정공정표(전남남부권현장)_ESC관련 공정표(변경진)_예정공정표(2003년분)_발주갑지(3차분_발주갑지(3차분1.08)_'05 안전관리계획서_품질시험계획(060828)" xfId="3634"/>
    <cellStyle name="_예정공정표(전남남부권현장)_ESC관련 공정표(변경진)_예정공정표(2003년분)_발주갑지(3차분_발주갑지(3차분1.08)_품질시험계획(060828)" xfId="3635"/>
    <cellStyle name="_예정공정표(전남남부권현장)_ESC관련 공정표(변경진)_예정공정표(2003년분)_발주갑지(3차분_품질시험계획(060828)" xfId="3636"/>
    <cellStyle name="_예정공정표(전남남부권현장)_ESC관련 공정표(변경진)_예정공정표(2003년분)_발주갑지(3차분1.08)" xfId="3637"/>
    <cellStyle name="_예정공정표(전남남부권현장)_ESC관련 공정표(변경진)_예정공정표(2003년분)_발주갑지(3차분1.08)_'05 안전관리계획서" xfId="3638"/>
    <cellStyle name="_예정공정표(전남남부권현장)_ESC관련 공정표(변경진)_예정공정표(2003년분)_발주갑지(3차분1.08)_'05 안전관리계획서_품질시험계획(060828)" xfId="3639"/>
    <cellStyle name="_예정공정표(전남남부권현장)_ESC관련 공정표(변경진)_예정공정표(2003년분)_발주갑지(3차분1.08)_발주갑지(3차분1.08)" xfId="3640"/>
    <cellStyle name="_예정공정표(전남남부권현장)_ESC관련 공정표(변경진)_예정공정표(2003년분)_발주갑지(3차분1.08)_발주갑지(3차분1.08)_'05 안전관리계획서" xfId="3641"/>
    <cellStyle name="_예정공정표(전남남부권현장)_ESC관련 공정표(변경진)_예정공정표(2003년분)_발주갑지(3차분1.08)_발주갑지(3차분1.08)_'05 안전관리계획서_품질시험계획(060828)" xfId="3642"/>
    <cellStyle name="_예정공정표(전남남부권현장)_ESC관련 공정표(변경진)_예정공정표(2003년분)_발주갑지(3차분1.08)_발주갑지(3차분1.08)_품질시험계획(060828)" xfId="3643"/>
    <cellStyle name="_예정공정표(전남남부권현장)_ESC관련 공정표(변경진)_예정공정표(2003년분)_발주갑지(3차분1.08)_품질시험계획(060828)" xfId="3644"/>
    <cellStyle name="_예정공정표(전남남부권현장)_ESC관련 공정표(변경진)_예정공정표(2003년분)_품질시험계획(060828)" xfId="3645"/>
    <cellStyle name="_예정공정표(전남남부권현장)_ESC관련 공정표(변경진)_전체4회변경예정공정표" xfId="3646"/>
    <cellStyle name="_예정공정표(전남남부권현장)_ESC관련 공정표(변경진)_전체4회변경예정공정표_'05 안전관리계획서" xfId="3647"/>
    <cellStyle name="_예정공정표(전남남부권현장)_ESC관련 공정표(변경진)_전체4회변경예정공정표_'05 안전관리계획서_품질시험계획(060828)" xfId="3648"/>
    <cellStyle name="_예정공정표(전남남부권현장)_ESC관련 공정표(변경진)_전체4회변경예정공정표_품질시험계획(060828)" xfId="3649"/>
    <cellStyle name="_예정공정표(전남남부권현장)_ESC관련 공정표(변경진)_전체변경3회" xfId="3650"/>
    <cellStyle name="_예정공정표(전남남부권현장)_ESC관련 공정표(변경진)_전체변경3회_'05 안전관리계획서" xfId="3651"/>
    <cellStyle name="_예정공정표(전남남부권현장)_ESC관련 공정표(변경진)_전체변경3회_'05 안전관리계획서_품질시험계획(060828)" xfId="3652"/>
    <cellStyle name="_예정공정표(전남남부권현장)_ESC관련 공정표(변경진)_전체변경3회_품질시험계획(060828)" xfId="3653"/>
    <cellStyle name="_예정공정표(전남남부권현장)_ESC관련 공정표(변경진)_품질시험계획(060828)" xfId="3654"/>
    <cellStyle name="_예정공정표(전남남부권현장)_ESC관련 공정표_'05 안전관리계획서" xfId="3655"/>
    <cellStyle name="_예정공정표(전남남부권현장)_ESC관련 공정표_'05 안전관리계획서_품질시험계획(060828)" xfId="3656"/>
    <cellStyle name="_예정공정표(전남남부권현장)_ESC관련 공정표_1차변경갑지(전체12.10)" xfId="3657"/>
    <cellStyle name="_예정공정표(전남남부권현장)_ESC관련 공정표_1차변경갑지(전체12.10)_'05 안전관리계획서" xfId="3658"/>
    <cellStyle name="_예정공정표(전남남부권현장)_ESC관련 공정표_1차변경갑지(전체12.10)_'05 안전관리계획서_품질시험계획(060828)" xfId="3659"/>
    <cellStyle name="_예정공정표(전남남부권현장)_ESC관련 공정표_1차변경갑지(전체12.10)_발주갑지(3차분" xfId="3660"/>
    <cellStyle name="_예정공정표(전남남부권현장)_ESC관련 공정표_1차변경갑지(전체12.10)_발주갑지(3차분_'05 안전관리계획서" xfId="3661"/>
    <cellStyle name="_예정공정표(전남남부권현장)_ESC관련 공정표_1차변경갑지(전체12.10)_발주갑지(3차분_'05 안전관리계획서_품질시험계획(060828)" xfId="3662"/>
    <cellStyle name="_예정공정표(전남남부권현장)_ESC관련 공정표_1차변경갑지(전체12.10)_발주갑지(3차분_발주갑지(3차분1.08)" xfId="3663"/>
    <cellStyle name="_예정공정표(전남남부권현장)_ESC관련 공정표_1차변경갑지(전체12.10)_발주갑지(3차분_발주갑지(3차분1.08)_'05 안전관리계획서" xfId="3664"/>
    <cellStyle name="_예정공정표(전남남부권현장)_ESC관련 공정표_1차변경갑지(전체12.10)_발주갑지(3차분_발주갑지(3차분1.08)_'05 안전관리계획서_품질시험계획(060828)" xfId="3665"/>
    <cellStyle name="_예정공정표(전남남부권현장)_ESC관련 공정표_1차변경갑지(전체12.10)_발주갑지(3차분_발주갑지(3차분1.08)_품질시험계획(060828)" xfId="3666"/>
    <cellStyle name="_예정공정표(전남남부권현장)_ESC관련 공정표_1차변경갑지(전체12.10)_발주갑지(3차분_품질시험계획(060828)" xfId="3667"/>
    <cellStyle name="_예정공정표(전남남부권현장)_ESC관련 공정표_1차변경갑지(전체12.10)_발주갑지(3차분1.08)" xfId="3668"/>
    <cellStyle name="_예정공정표(전남남부권현장)_ESC관련 공정표_1차변경갑지(전체12.10)_발주갑지(3차분1.08)_'05 안전관리계획서" xfId="3669"/>
    <cellStyle name="_예정공정표(전남남부권현장)_ESC관련 공정표_1차변경갑지(전체12.10)_발주갑지(3차분1.08)_'05 안전관리계획서_품질시험계획(060828)" xfId="3670"/>
    <cellStyle name="_예정공정표(전남남부권현장)_ESC관련 공정표_1차변경갑지(전체12.10)_발주갑지(3차분1.08)_발주갑지(3차분1.08)" xfId="3671"/>
    <cellStyle name="_예정공정표(전남남부권현장)_ESC관련 공정표_1차변경갑지(전체12.10)_발주갑지(3차분1.08)_발주갑지(3차분1.08)_'05 안전관리계획서" xfId="3672"/>
    <cellStyle name="_예정공정표(전남남부권현장)_ESC관련 공정표_1차변경갑지(전체12.10)_발주갑지(3차분1.08)_발주갑지(3차분1.08)_'05 안전관리계획서_품질시험계획(060828)" xfId="3673"/>
    <cellStyle name="_예정공정표(전남남부권현장)_ESC관련 공정표_1차변경갑지(전체12.10)_발주갑지(3차분1.08)_발주갑지(3차분1.08)_품질시험계획(060828)" xfId="3674"/>
    <cellStyle name="_예정공정표(전남남부권현장)_ESC관련 공정표_1차변경갑지(전체12.10)_발주갑지(3차분1.08)_품질시험계획(060828)" xfId="3675"/>
    <cellStyle name="_예정공정표(전남남부권현장)_ESC관련 공정표_1차변경갑지(전체12.10)_품질시험계획(060828)" xfId="3676"/>
    <cellStyle name="_예정공정표(전남남부권현장)_ESC관련 공정표_1차변경갑지(전체12.10진)" xfId="3677"/>
    <cellStyle name="_예정공정표(전남남부권현장)_ESC관련 공정표_1차변경갑지(전체12.10진)_'05 안전관리계획서" xfId="3678"/>
    <cellStyle name="_예정공정표(전남남부권현장)_ESC관련 공정표_1차변경갑지(전체12.10진)_'05 안전관리계획서_품질시험계획(060828)" xfId="3679"/>
    <cellStyle name="_예정공정표(전남남부권현장)_ESC관련 공정표_1차변경갑지(전체12.10진)_발주갑지(3차분" xfId="3680"/>
    <cellStyle name="_예정공정표(전남남부권현장)_ESC관련 공정표_1차변경갑지(전체12.10진)_발주갑지(3차분_'05 안전관리계획서" xfId="3681"/>
    <cellStyle name="_예정공정표(전남남부권현장)_ESC관련 공정표_1차변경갑지(전체12.10진)_발주갑지(3차분_'05 안전관리계획서_품질시험계획(060828)" xfId="3682"/>
    <cellStyle name="_예정공정표(전남남부권현장)_ESC관련 공정표_1차변경갑지(전체12.10진)_발주갑지(3차분_발주갑지(3차분1.08)" xfId="3683"/>
    <cellStyle name="_예정공정표(전남남부권현장)_ESC관련 공정표_1차변경갑지(전체12.10진)_발주갑지(3차분_발주갑지(3차분1.08)_'05 안전관리계획서" xfId="3684"/>
    <cellStyle name="_예정공정표(전남남부권현장)_ESC관련 공정표_1차변경갑지(전체12.10진)_발주갑지(3차분_발주갑지(3차분1.08)_'05 안전관리계획서_품질시험계획(060828)" xfId="3685"/>
    <cellStyle name="_예정공정표(전남남부권현장)_ESC관련 공정표_1차변경갑지(전체12.10진)_발주갑지(3차분_발주갑지(3차분1.08)_품질시험계획(060828)" xfId="3686"/>
    <cellStyle name="_예정공정표(전남남부권현장)_ESC관련 공정표_1차변경갑지(전체12.10진)_발주갑지(3차분_품질시험계획(060828)" xfId="3687"/>
    <cellStyle name="_예정공정표(전남남부권현장)_ESC관련 공정표_1차변경갑지(전체12.10진)_발주갑지(3차분1.08)" xfId="3688"/>
    <cellStyle name="_예정공정표(전남남부권현장)_ESC관련 공정표_1차변경갑지(전체12.10진)_발주갑지(3차분1.08)_'05 안전관리계획서" xfId="3689"/>
    <cellStyle name="_예정공정표(전남남부권현장)_ESC관련 공정표_1차변경갑지(전체12.10진)_발주갑지(3차분1.08)_'05 안전관리계획서_품질시험계획(060828)" xfId="3690"/>
    <cellStyle name="_예정공정표(전남남부권현장)_ESC관련 공정표_1차변경갑지(전체12.10진)_발주갑지(3차분1.08)_발주갑지(3차분1.08)" xfId="3691"/>
    <cellStyle name="_예정공정표(전남남부권현장)_ESC관련 공정표_1차변경갑지(전체12.10진)_발주갑지(3차분1.08)_발주갑지(3차분1.08)_'05 안전관리계획서" xfId="3692"/>
    <cellStyle name="_예정공정표(전남남부권현장)_ESC관련 공정표_1차변경갑지(전체12.10진)_발주갑지(3차분1.08)_발주갑지(3차분1.08)_'05 안전관리계획서_품질시험계획(060828)" xfId="3693"/>
    <cellStyle name="_예정공정표(전남남부권현장)_ESC관련 공정표_1차변경갑지(전체12.10진)_발주갑지(3차분1.08)_발주갑지(3차분1.08)_품질시험계획(060828)" xfId="3694"/>
    <cellStyle name="_예정공정표(전남남부권현장)_ESC관련 공정표_1차변경갑지(전체12.10진)_발주갑지(3차분1.08)_품질시험계획(060828)" xfId="3695"/>
    <cellStyle name="_예정공정표(전남남부권현장)_ESC관련 공정표_1차변경갑지(전체12.10진)_품질시험계획(060828)" xfId="3696"/>
    <cellStyle name="_예정공정표(전남남부권현장)_ESC관련 공정표_발주갑지(3차분" xfId="3697"/>
    <cellStyle name="_예정공정표(전남남부권현장)_ESC관련 공정표_발주갑지(3차분_'05 안전관리계획서" xfId="3698"/>
    <cellStyle name="_예정공정표(전남남부권현장)_ESC관련 공정표_발주갑지(3차분_'05 안전관리계획서_품질시험계획(060828)" xfId="3699"/>
    <cellStyle name="_예정공정표(전남남부권현장)_ESC관련 공정표_발주갑지(3차분_발주갑지(3차분1.08)" xfId="3700"/>
    <cellStyle name="_예정공정표(전남남부권현장)_ESC관련 공정표_발주갑지(3차분_발주갑지(3차분1.08)_'05 안전관리계획서" xfId="3701"/>
    <cellStyle name="_예정공정표(전남남부권현장)_ESC관련 공정표_발주갑지(3차분_발주갑지(3차분1.08)_'05 안전관리계획서_품질시험계획(060828)" xfId="3702"/>
    <cellStyle name="_예정공정표(전남남부권현장)_ESC관련 공정표_발주갑지(3차분_발주갑지(3차분1.08)_품질시험계획(060828)" xfId="3703"/>
    <cellStyle name="_예정공정표(전남남부권현장)_ESC관련 공정표_발주갑지(3차분_품질시험계획(060828)" xfId="3704"/>
    <cellStyle name="_예정공정표(전남남부권현장)_ESC관련 공정표_발주갑지(3차분1.08)" xfId="3705"/>
    <cellStyle name="_예정공정표(전남남부권현장)_ESC관련 공정표_발주갑지(3차분1.08)_'05 안전관리계획서" xfId="3706"/>
    <cellStyle name="_예정공정표(전남남부권현장)_ESC관련 공정표_발주갑지(3차분1.08)_'05 안전관리계획서_품질시험계획(060828)" xfId="3707"/>
    <cellStyle name="_예정공정표(전남남부권현장)_ESC관련 공정표_발주갑지(3차분1.08)_발주갑지(3차분1.08)" xfId="3708"/>
    <cellStyle name="_예정공정표(전남남부권현장)_ESC관련 공정표_발주갑지(3차분1.08)_발주갑지(3차분1.08)_'05 안전관리계획서" xfId="3709"/>
    <cellStyle name="_예정공정표(전남남부권현장)_ESC관련 공정표_발주갑지(3차분1.08)_발주갑지(3차분1.08)_'05 안전관리계획서_품질시험계획(060828)" xfId="3710"/>
    <cellStyle name="_예정공정표(전남남부권현장)_ESC관련 공정표_발주갑지(3차분1.08)_발주갑지(3차분1.08)_품질시험계획(060828)" xfId="3711"/>
    <cellStyle name="_예정공정표(전남남부권현장)_ESC관련 공정표_발주갑지(3차분1.08)_품질시험계획(060828)" xfId="3712"/>
    <cellStyle name="_예정공정표(전남남부권현장)_ESC관련 공정표_예정공정표(2003년분)" xfId="3713"/>
    <cellStyle name="_예정공정표(전남남부권현장)_ESC관련 공정표_예정공정표(2003년분)_'05 안전관리계획서" xfId="3714"/>
    <cellStyle name="_예정공정표(전남남부권현장)_ESC관련 공정표_예정공정표(2003년분)_'05 안전관리계획서_품질시험계획(060828)" xfId="3715"/>
    <cellStyle name="_예정공정표(전남남부권현장)_ESC관련 공정표_예정공정표(2003년분)_발주갑지(3차분" xfId="3716"/>
    <cellStyle name="_예정공정표(전남남부권현장)_ESC관련 공정표_예정공정표(2003년분)_발주갑지(3차분_'05 안전관리계획서" xfId="3717"/>
    <cellStyle name="_예정공정표(전남남부권현장)_ESC관련 공정표_예정공정표(2003년분)_발주갑지(3차분_'05 안전관리계획서_품질시험계획(060828)" xfId="3718"/>
    <cellStyle name="_예정공정표(전남남부권현장)_ESC관련 공정표_예정공정표(2003년분)_발주갑지(3차분_발주갑지(3차분1.08)" xfId="3719"/>
    <cellStyle name="_예정공정표(전남남부권현장)_ESC관련 공정표_예정공정표(2003년분)_발주갑지(3차분_발주갑지(3차분1.08)_'05 안전관리계획서" xfId="3720"/>
    <cellStyle name="_예정공정표(전남남부권현장)_ESC관련 공정표_예정공정표(2003년분)_발주갑지(3차분_발주갑지(3차분1.08)_'05 안전관리계획서_품질시험계획(060828)" xfId="3721"/>
    <cellStyle name="_예정공정표(전남남부권현장)_ESC관련 공정표_예정공정표(2003년분)_발주갑지(3차분_발주갑지(3차분1.08)_품질시험계획(060828)" xfId="3722"/>
    <cellStyle name="_예정공정표(전남남부권현장)_ESC관련 공정표_예정공정표(2003년분)_발주갑지(3차분_품질시험계획(060828)" xfId="3723"/>
    <cellStyle name="_예정공정표(전남남부권현장)_ESC관련 공정표_예정공정표(2003년분)_발주갑지(3차분1.08)" xfId="3724"/>
    <cellStyle name="_예정공정표(전남남부권현장)_ESC관련 공정표_예정공정표(2003년분)_발주갑지(3차분1.08)_'05 안전관리계획서" xfId="3725"/>
    <cellStyle name="_예정공정표(전남남부권현장)_ESC관련 공정표_예정공정표(2003년분)_발주갑지(3차분1.08)_'05 안전관리계획서_품질시험계획(060828)" xfId="3726"/>
    <cellStyle name="_예정공정표(전남남부권현장)_ESC관련 공정표_예정공정표(2003년분)_발주갑지(3차분1.08)_발주갑지(3차분1.08)" xfId="3727"/>
    <cellStyle name="_예정공정표(전남남부권현장)_ESC관련 공정표_예정공정표(2003년분)_발주갑지(3차분1.08)_발주갑지(3차분1.08)_'05 안전관리계획서" xfId="3728"/>
    <cellStyle name="_예정공정표(전남남부권현장)_ESC관련 공정표_예정공정표(2003년분)_발주갑지(3차분1.08)_발주갑지(3차분1.08)_'05 안전관리계획서_품질시험계획(060828)" xfId="3729"/>
    <cellStyle name="_예정공정표(전남남부권현장)_ESC관련 공정표_예정공정표(2003년분)_발주갑지(3차분1.08)_발주갑지(3차분1.08)_품질시험계획(060828)" xfId="3730"/>
    <cellStyle name="_예정공정표(전남남부권현장)_ESC관련 공정표_예정공정표(2003년분)_발주갑지(3차분1.08)_품질시험계획(060828)" xfId="3731"/>
    <cellStyle name="_예정공정표(전남남부권현장)_ESC관련 공정표_예정공정표(2003년분)_품질시험계획(060828)" xfId="3732"/>
    <cellStyle name="_예정공정표(전남남부권현장)_ESC관련 공정표_전체4회변경예정공정표" xfId="3733"/>
    <cellStyle name="_예정공정표(전남남부권현장)_ESC관련 공정표_전체4회변경예정공정표_'05 안전관리계획서" xfId="3734"/>
    <cellStyle name="_예정공정표(전남남부권현장)_ESC관련 공정표_전체4회변경예정공정표_'05 안전관리계획서_품질시험계획(060828)" xfId="3735"/>
    <cellStyle name="_예정공정표(전남남부권현장)_ESC관련 공정표_전체4회변경예정공정표_품질시험계획(060828)" xfId="3736"/>
    <cellStyle name="_예정공정표(전남남부권현장)_ESC관련 공정표_전체변경3회" xfId="3737"/>
    <cellStyle name="_예정공정표(전남남부권현장)_ESC관련 공정표_전체변경3회_'05 안전관리계획서" xfId="3738"/>
    <cellStyle name="_예정공정표(전남남부권현장)_ESC관련 공정표_전체변경3회_'05 안전관리계획서_품질시험계획(060828)" xfId="3739"/>
    <cellStyle name="_예정공정표(전남남부권현장)_ESC관련 공정표_전체변경3회_품질시험계획(060828)" xfId="3740"/>
    <cellStyle name="_예정공정표(전남남부권현장)_ESC관련 공정표_품질시험계획(060828)" xfId="3741"/>
    <cellStyle name="_예정공정표(전남남부권현장)_ESC관련 공정표11월18일" xfId="3742"/>
    <cellStyle name="_예정공정표(전남남부권현장)_ESC관련 공정표11월18일_'05 안전관리계획서" xfId="3743"/>
    <cellStyle name="_예정공정표(전남남부권현장)_ESC관련 공정표11월18일_'05 안전관리계획서_품질시험계획(060828)" xfId="3744"/>
    <cellStyle name="_예정공정표(전남남부권현장)_ESC관련 공정표11월18일_1차변경갑지(전체12.10)" xfId="3745"/>
    <cellStyle name="_예정공정표(전남남부권현장)_ESC관련 공정표11월18일_1차변경갑지(전체12.10)_'05 안전관리계획서" xfId="3746"/>
    <cellStyle name="_예정공정표(전남남부권현장)_ESC관련 공정표11월18일_1차변경갑지(전체12.10)_'05 안전관리계획서_품질시험계획(060828)" xfId="3747"/>
    <cellStyle name="_예정공정표(전남남부권현장)_ESC관련 공정표11월18일_1차변경갑지(전체12.10)_발주갑지(3차분" xfId="3748"/>
    <cellStyle name="_예정공정표(전남남부권현장)_ESC관련 공정표11월18일_1차변경갑지(전체12.10)_발주갑지(3차분_'05 안전관리계획서" xfId="3749"/>
    <cellStyle name="_예정공정표(전남남부권현장)_ESC관련 공정표11월18일_1차변경갑지(전체12.10)_발주갑지(3차분_'05 안전관리계획서_품질시험계획(060828)" xfId="3750"/>
    <cellStyle name="_예정공정표(전남남부권현장)_ESC관련 공정표11월18일_1차변경갑지(전체12.10)_발주갑지(3차분_발주갑지(3차분1.08)" xfId="3751"/>
    <cellStyle name="_예정공정표(전남남부권현장)_ESC관련 공정표11월18일_1차변경갑지(전체12.10)_발주갑지(3차분_발주갑지(3차분1.08)_'05 안전관리계획서" xfId="3752"/>
    <cellStyle name="_예정공정표(전남남부권현장)_ESC관련 공정표11월18일_1차변경갑지(전체12.10)_발주갑지(3차분_발주갑지(3차분1.08)_'05 안전관리계획서_품질시험계획(060828)" xfId="3753"/>
    <cellStyle name="_예정공정표(전남남부권현장)_ESC관련 공정표11월18일_1차변경갑지(전체12.10)_발주갑지(3차분_발주갑지(3차분1.08)_품질시험계획(060828)" xfId="3754"/>
    <cellStyle name="_예정공정표(전남남부권현장)_ESC관련 공정표11월18일_1차변경갑지(전체12.10)_발주갑지(3차분_품질시험계획(060828)" xfId="3755"/>
    <cellStyle name="_예정공정표(전남남부권현장)_ESC관련 공정표11월18일_1차변경갑지(전체12.10)_발주갑지(3차분1.08)" xfId="3756"/>
    <cellStyle name="_예정공정표(전남남부권현장)_ESC관련 공정표11월18일_1차변경갑지(전체12.10)_발주갑지(3차분1.08)_'05 안전관리계획서" xfId="3757"/>
    <cellStyle name="_예정공정표(전남남부권현장)_ESC관련 공정표11월18일_1차변경갑지(전체12.10)_발주갑지(3차분1.08)_'05 안전관리계획서_품질시험계획(060828)" xfId="3758"/>
    <cellStyle name="_예정공정표(전남남부권현장)_ESC관련 공정표11월18일_1차변경갑지(전체12.10)_발주갑지(3차분1.08)_발주갑지(3차분1.08)" xfId="3759"/>
    <cellStyle name="_예정공정표(전남남부권현장)_ESC관련 공정표11월18일_1차변경갑지(전체12.10)_발주갑지(3차분1.08)_발주갑지(3차분1.08)_'05 안전관리계획서" xfId="3760"/>
    <cellStyle name="_예정공정표(전남남부권현장)_ESC관련 공정표11월18일_1차변경갑지(전체12.10)_발주갑지(3차분1.08)_발주갑지(3차분1.08)_'05 안전관리계획서_품질시험계획(060828)" xfId="3761"/>
    <cellStyle name="_예정공정표(전남남부권현장)_ESC관련 공정표11월18일_1차변경갑지(전체12.10)_발주갑지(3차분1.08)_발주갑지(3차분1.08)_품질시험계획(060828)" xfId="3762"/>
    <cellStyle name="_예정공정표(전남남부권현장)_ESC관련 공정표11월18일_1차변경갑지(전체12.10)_발주갑지(3차분1.08)_품질시험계획(060828)" xfId="3763"/>
    <cellStyle name="_예정공정표(전남남부권현장)_ESC관련 공정표11월18일_1차변경갑지(전체12.10)_품질시험계획(060828)" xfId="3764"/>
    <cellStyle name="_예정공정표(전남남부권현장)_ESC관련 공정표11월18일_1차변경갑지(전체12.10진)" xfId="3765"/>
    <cellStyle name="_예정공정표(전남남부권현장)_ESC관련 공정표11월18일_1차변경갑지(전체12.10진)_'05 안전관리계획서" xfId="3766"/>
    <cellStyle name="_예정공정표(전남남부권현장)_ESC관련 공정표11월18일_1차변경갑지(전체12.10진)_'05 안전관리계획서_품질시험계획(060828)" xfId="3767"/>
    <cellStyle name="_예정공정표(전남남부권현장)_ESC관련 공정표11월18일_1차변경갑지(전체12.10진)_발주갑지(3차분" xfId="3768"/>
    <cellStyle name="_예정공정표(전남남부권현장)_ESC관련 공정표11월18일_1차변경갑지(전체12.10진)_발주갑지(3차분_'05 안전관리계획서" xfId="3769"/>
    <cellStyle name="_예정공정표(전남남부권현장)_ESC관련 공정표11월18일_1차변경갑지(전체12.10진)_발주갑지(3차분_'05 안전관리계획서_품질시험계획(060828)" xfId="3770"/>
    <cellStyle name="_예정공정표(전남남부권현장)_ESC관련 공정표11월18일_1차변경갑지(전체12.10진)_발주갑지(3차분_발주갑지(3차분1.08)" xfId="3771"/>
    <cellStyle name="_예정공정표(전남남부권현장)_ESC관련 공정표11월18일_1차변경갑지(전체12.10진)_발주갑지(3차분_발주갑지(3차분1.08)_'05 안전관리계획서" xfId="3772"/>
    <cellStyle name="_예정공정표(전남남부권현장)_ESC관련 공정표11월18일_1차변경갑지(전체12.10진)_발주갑지(3차분_발주갑지(3차분1.08)_'05 안전관리계획서_품질시험계획(060828)" xfId="3773"/>
    <cellStyle name="_예정공정표(전남남부권현장)_ESC관련 공정표11월18일_1차변경갑지(전체12.10진)_발주갑지(3차분_발주갑지(3차분1.08)_품질시험계획(060828)" xfId="3774"/>
    <cellStyle name="_예정공정표(전남남부권현장)_ESC관련 공정표11월18일_1차변경갑지(전체12.10진)_발주갑지(3차분_품질시험계획(060828)" xfId="3775"/>
    <cellStyle name="_예정공정표(전남남부권현장)_ESC관련 공정표11월18일_1차변경갑지(전체12.10진)_발주갑지(3차분1.08)" xfId="3776"/>
    <cellStyle name="_예정공정표(전남남부권현장)_ESC관련 공정표11월18일_1차변경갑지(전체12.10진)_발주갑지(3차분1.08)_'05 안전관리계획서" xfId="3777"/>
    <cellStyle name="_예정공정표(전남남부권현장)_ESC관련 공정표11월18일_1차변경갑지(전체12.10진)_발주갑지(3차분1.08)_'05 안전관리계획서_품질시험계획(060828)" xfId="3778"/>
    <cellStyle name="_예정공정표(전남남부권현장)_ESC관련 공정표11월18일_1차변경갑지(전체12.10진)_발주갑지(3차분1.08)_발주갑지(3차분1.08)" xfId="3779"/>
    <cellStyle name="_예정공정표(전남남부권현장)_ESC관련 공정표11월18일_1차변경갑지(전체12.10진)_발주갑지(3차분1.08)_발주갑지(3차분1.08)_'05 안전관리계획서" xfId="3780"/>
    <cellStyle name="_예정공정표(전남남부권현장)_ESC관련 공정표11월18일_1차변경갑지(전체12.10진)_발주갑지(3차분1.08)_발주갑지(3차분1.08)_'05 안전관리계획서_품질시험계획(060828)" xfId="3781"/>
    <cellStyle name="_예정공정표(전남남부권현장)_ESC관련 공정표11월18일_1차변경갑지(전체12.10진)_발주갑지(3차분1.08)_발주갑지(3차분1.08)_품질시험계획(060828)" xfId="3782"/>
    <cellStyle name="_예정공정표(전남남부권현장)_ESC관련 공정표11월18일_1차변경갑지(전체12.10진)_발주갑지(3차분1.08)_품질시험계획(060828)" xfId="3783"/>
    <cellStyle name="_예정공정표(전남남부권현장)_ESC관련 공정표11월18일_1차변경갑지(전체12.10진)_품질시험계획(060828)" xfId="3784"/>
    <cellStyle name="_예정공정표(전남남부권현장)_ESC관련 공정표11월18일_발주갑지(3차분" xfId="3785"/>
    <cellStyle name="_예정공정표(전남남부권현장)_ESC관련 공정표11월18일_발주갑지(3차분_'05 안전관리계획서" xfId="3786"/>
    <cellStyle name="_예정공정표(전남남부권현장)_ESC관련 공정표11월18일_발주갑지(3차분_'05 안전관리계획서_품질시험계획(060828)" xfId="3787"/>
    <cellStyle name="_예정공정표(전남남부권현장)_ESC관련 공정표11월18일_발주갑지(3차분_발주갑지(3차분1.08)" xfId="3788"/>
    <cellStyle name="_예정공정표(전남남부권현장)_ESC관련 공정표11월18일_발주갑지(3차분_발주갑지(3차분1.08)_'05 안전관리계획서" xfId="3789"/>
    <cellStyle name="_예정공정표(전남남부권현장)_ESC관련 공정표11월18일_발주갑지(3차분_발주갑지(3차분1.08)_'05 안전관리계획서_품질시험계획(060828)" xfId="3790"/>
    <cellStyle name="_예정공정표(전남남부권현장)_ESC관련 공정표11월18일_발주갑지(3차분_발주갑지(3차분1.08)_품질시험계획(060828)" xfId="3791"/>
    <cellStyle name="_예정공정표(전남남부권현장)_ESC관련 공정표11월18일_발주갑지(3차분_품질시험계획(060828)" xfId="3792"/>
    <cellStyle name="_예정공정표(전남남부권현장)_ESC관련 공정표11월18일_발주갑지(3차분1.08)" xfId="3793"/>
    <cellStyle name="_예정공정표(전남남부권현장)_ESC관련 공정표11월18일_발주갑지(3차분1.08)_'05 안전관리계획서" xfId="3794"/>
    <cellStyle name="_예정공정표(전남남부권현장)_ESC관련 공정표11월18일_발주갑지(3차분1.08)_'05 안전관리계획서_품질시험계획(060828)" xfId="3795"/>
    <cellStyle name="_예정공정표(전남남부권현장)_ESC관련 공정표11월18일_발주갑지(3차분1.08)_발주갑지(3차분1.08)" xfId="3796"/>
    <cellStyle name="_예정공정표(전남남부권현장)_ESC관련 공정표11월18일_발주갑지(3차분1.08)_발주갑지(3차분1.08)_'05 안전관리계획서" xfId="3797"/>
    <cellStyle name="_예정공정표(전남남부권현장)_ESC관련 공정표11월18일_발주갑지(3차분1.08)_발주갑지(3차분1.08)_'05 안전관리계획서_품질시험계획(060828)" xfId="3798"/>
    <cellStyle name="_예정공정표(전남남부권현장)_ESC관련 공정표11월18일_발주갑지(3차분1.08)_발주갑지(3차분1.08)_품질시험계획(060828)" xfId="3799"/>
    <cellStyle name="_예정공정표(전남남부권현장)_ESC관련 공정표11월18일_발주갑지(3차분1.08)_품질시험계획(060828)" xfId="3800"/>
    <cellStyle name="_예정공정표(전남남부권현장)_ESC관련 공정표11월18일_예정공정표(2003년분)" xfId="3801"/>
    <cellStyle name="_예정공정표(전남남부권현장)_ESC관련 공정표11월18일_예정공정표(2003년분)_'05 안전관리계획서" xfId="3802"/>
    <cellStyle name="_예정공정표(전남남부권현장)_ESC관련 공정표11월18일_예정공정표(2003년분)_'05 안전관리계획서_품질시험계획(060828)" xfId="3803"/>
    <cellStyle name="_예정공정표(전남남부권현장)_ESC관련 공정표11월18일_예정공정표(2003년분)_발주갑지(3차분" xfId="3804"/>
    <cellStyle name="_예정공정표(전남남부권현장)_ESC관련 공정표11월18일_예정공정표(2003년분)_발주갑지(3차분_'05 안전관리계획서" xfId="3805"/>
    <cellStyle name="_예정공정표(전남남부권현장)_ESC관련 공정표11월18일_예정공정표(2003년분)_발주갑지(3차분_'05 안전관리계획서_품질시험계획(060828)" xfId="3806"/>
    <cellStyle name="_예정공정표(전남남부권현장)_ESC관련 공정표11월18일_예정공정표(2003년분)_발주갑지(3차분_발주갑지(3차분1.08)" xfId="3807"/>
    <cellStyle name="_예정공정표(전남남부권현장)_ESC관련 공정표11월18일_예정공정표(2003년분)_발주갑지(3차분_발주갑지(3차분1.08)_'05 안전관리계획서" xfId="3808"/>
    <cellStyle name="_예정공정표(전남남부권현장)_ESC관련 공정표11월18일_예정공정표(2003년분)_발주갑지(3차분_발주갑지(3차분1.08)_'05 안전관리계획서_품질시험계획(060828)" xfId="3809"/>
    <cellStyle name="_예정공정표(전남남부권현장)_ESC관련 공정표11월18일_예정공정표(2003년분)_발주갑지(3차분_발주갑지(3차분1.08)_품질시험계획(060828)" xfId="3810"/>
    <cellStyle name="_예정공정표(전남남부권현장)_ESC관련 공정표11월18일_예정공정표(2003년분)_발주갑지(3차분_품질시험계획(060828)" xfId="3811"/>
    <cellStyle name="_예정공정표(전남남부권현장)_ESC관련 공정표11월18일_예정공정표(2003년분)_발주갑지(3차분1.08)" xfId="3812"/>
    <cellStyle name="_예정공정표(전남남부권현장)_ESC관련 공정표11월18일_예정공정표(2003년분)_발주갑지(3차분1.08)_'05 안전관리계획서" xfId="3813"/>
    <cellStyle name="_예정공정표(전남남부권현장)_ESC관련 공정표11월18일_예정공정표(2003년분)_발주갑지(3차분1.08)_'05 안전관리계획서_품질시험계획(060828)" xfId="3814"/>
    <cellStyle name="_예정공정표(전남남부권현장)_ESC관련 공정표11월18일_예정공정표(2003년분)_발주갑지(3차분1.08)_발주갑지(3차분1.08)" xfId="3815"/>
    <cellStyle name="_예정공정표(전남남부권현장)_ESC관련 공정표11월18일_예정공정표(2003년분)_발주갑지(3차분1.08)_발주갑지(3차분1.08)_'05 안전관리계획서" xfId="3816"/>
    <cellStyle name="_예정공정표(전남남부권현장)_ESC관련 공정표11월18일_예정공정표(2003년분)_발주갑지(3차분1.08)_발주갑지(3차분1.08)_'05 안전관리계획서_품질시험계획(060828)" xfId="3817"/>
    <cellStyle name="_예정공정표(전남남부권현장)_ESC관련 공정표11월18일_예정공정표(2003년분)_발주갑지(3차분1.08)_발주갑지(3차분1.08)_품질시험계획(060828)" xfId="3818"/>
    <cellStyle name="_예정공정표(전남남부권현장)_ESC관련 공정표11월18일_예정공정표(2003년분)_발주갑지(3차분1.08)_품질시험계획(060828)" xfId="3819"/>
    <cellStyle name="_예정공정표(전남남부권현장)_ESC관련 공정표11월18일_예정공정표(2003년분)_품질시험계획(060828)" xfId="3820"/>
    <cellStyle name="_예정공정표(전남남부권현장)_ESC관련 공정표11월18일_전체4회변경예정공정표" xfId="3821"/>
    <cellStyle name="_예정공정표(전남남부권현장)_ESC관련 공정표11월18일_전체4회변경예정공정표_'05 안전관리계획서" xfId="3822"/>
    <cellStyle name="_예정공정표(전남남부권현장)_ESC관련 공정표11월18일_전체4회변경예정공정표_'05 안전관리계획서_품질시험계획(060828)" xfId="3823"/>
    <cellStyle name="_예정공정표(전남남부권현장)_ESC관련 공정표11월18일_전체4회변경예정공정표_품질시험계획(060828)" xfId="3824"/>
    <cellStyle name="_예정공정표(전남남부권현장)_ESC관련 공정표11월18일_전체변경3회" xfId="3825"/>
    <cellStyle name="_예정공정표(전남남부권현장)_ESC관련 공정표11월18일_전체변경3회_'05 안전관리계획서" xfId="3826"/>
    <cellStyle name="_예정공정표(전남남부권현장)_ESC관련 공정표11월18일_전체변경3회_'05 안전관리계획서_품질시험계획(060828)" xfId="3827"/>
    <cellStyle name="_예정공정표(전남남부권현장)_ESC관련 공정표11월18일_전체변경3회_품질시험계획(060828)" xfId="3828"/>
    <cellStyle name="_예정공정표(전남남부권현장)_ESC관련 공정표11월18일_품질시험계획(060828)" xfId="3829"/>
    <cellStyle name="_예정공정표(전남남부권현장)_발주갑지(3차분" xfId="3529"/>
    <cellStyle name="_예정공정표(전남남부권현장)_발주갑지(3차분_'05 안전관리계획서" xfId="3530"/>
    <cellStyle name="_예정공정표(전남남부권현장)_발주갑지(3차분_'05 안전관리계획서_품질시험계획(060828)" xfId="3531"/>
    <cellStyle name="_예정공정표(전남남부권현장)_발주갑지(3차분_발주갑지(3차분1.08)" xfId="3532"/>
    <cellStyle name="_예정공정표(전남남부권현장)_발주갑지(3차분_발주갑지(3차분1.08)_'05 안전관리계획서" xfId="3533"/>
    <cellStyle name="_예정공정표(전남남부권현장)_발주갑지(3차분_발주갑지(3차분1.08)_'05 안전관리계획서_품질시험계획(060828)" xfId="3534"/>
    <cellStyle name="_예정공정표(전남남부권현장)_발주갑지(3차분_발주갑지(3차분1.08)_품질시험계획(060828)" xfId="3535"/>
    <cellStyle name="_예정공정표(전남남부권현장)_발주갑지(3차분_품질시험계획(060828)" xfId="3536"/>
    <cellStyle name="_예정공정표(전남남부권현장)_발주갑지(3차분1.08)" xfId="3537"/>
    <cellStyle name="_예정공정표(전남남부권현장)_발주갑지(3차분1.08)_'05 안전관리계획서" xfId="3538"/>
    <cellStyle name="_예정공정표(전남남부권현장)_발주갑지(3차분1.08)_'05 안전관리계획서_품질시험계획(060828)" xfId="3539"/>
    <cellStyle name="_예정공정표(전남남부권현장)_발주갑지(3차분1.08)_발주갑지(3차분1.08)" xfId="3540"/>
    <cellStyle name="_예정공정표(전남남부권현장)_발주갑지(3차분1.08)_발주갑지(3차분1.08)_'05 안전관리계획서" xfId="3541"/>
    <cellStyle name="_예정공정표(전남남부권현장)_발주갑지(3차분1.08)_발주갑지(3차분1.08)_'05 안전관리계획서_품질시험계획(060828)" xfId="3542"/>
    <cellStyle name="_예정공정표(전남남부권현장)_발주갑지(3차분1.08)_발주갑지(3차분1.08)_품질시험계획(060828)" xfId="3543"/>
    <cellStyle name="_예정공정표(전남남부권현장)_발주갑지(3차분1.08)_품질시험계획(060828)" xfId="3544"/>
    <cellStyle name="_예정공정표(전남남부권현장)_품질시험계획(060828)" xfId="3545"/>
    <cellStyle name="_예정공정표(전체)변경" xfId="3830"/>
    <cellStyle name="_예정공정표(전체)변경_'05 안전관리계획서" xfId="3831"/>
    <cellStyle name="_예정공정표(전체)변경_'05 안전관리계획서_품질시험계획(060828)" xfId="3832"/>
    <cellStyle name="_예정공정표(전체)변경_품질시험계획(060828)" xfId="3833"/>
    <cellStyle name="_예정공정표(전체및4차)(1)" xfId="3834"/>
    <cellStyle name="_옥내기성(2안)" xfId="3835"/>
    <cellStyle name="_옥외탱크기초-비교" xfId="3836"/>
    <cellStyle name="_용수(3월 기성)" xfId="3837"/>
    <cellStyle name="_용수(3월 실적기성)" xfId="3838"/>
    <cellStyle name="_용역동 물량산출(NEGO전)" xfId="3839"/>
    <cellStyle name="_용역동가설사무실전기공사" xfId="3840"/>
    <cellStyle name="_용역동산출조서(정산최종수정)" xfId="3841"/>
    <cellStyle name="_용현점변경계약내역" xfId="3842"/>
    <cellStyle name="_우노꼬레리모델링" xfId="3843"/>
    <cellStyle name="_울산A" xfId="3851"/>
    <cellStyle name="_울산롯데호텔소방전기견적서" xfId="3844"/>
    <cellStyle name="_울산백화점 발의내역(계약단가적용)" xfId="3845"/>
    <cellStyle name="_울산역구내외1단가산출서" xfId="3846"/>
    <cellStyle name="_울산역구내외1단가산출서_1" xfId="3847"/>
    <cellStyle name="_울산점 영화관" xfId="3848"/>
    <cellStyle name="_울산점소방전기공사(발주)" xfId="3849"/>
    <cellStyle name="_울산증축마그넷약전내역" xfId="3850"/>
    <cellStyle name="_워커힐+뉴타워+가설식당공사(미동)" xfId="3852"/>
    <cellStyle name="_원가및실행분석" xfId="3853"/>
    <cellStyle name="_원석학원본관개축견적" xfId="3854"/>
    <cellStyle name="_원석학원작업" xfId="3855"/>
    <cellStyle name="_유성점단가계약(N0)" xfId="3856"/>
    <cellStyle name="_율촌 현장위치도" xfId="3857"/>
    <cellStyle name="_의정부 정산내역서" xfId="3858"/>
    <cellStyle name="_익산점내역" xfId="3859"/>
    <cellStyle name="_익산점일반전기정산내역서(자재부)" xfId="3860"/>
    <cellStyle name="_인수인계 및 완료확인서" xfId="3861"/>
    <cellStyle name="_인원계획표 " xfId="3862"/>
    <cellStyle name="_인원계획표 _01.집행" xfId="3863"/>
    <cellStyle name="_인원계획표 _01.집행_'05 안전관리계획서" xfId="3864"/>
    <cellStyle name="_인원계획표 _01.집행_'05 안전관리계획서_품질시험계획(060828)" xfId="3865"/>
    <cellStyle name="_인원계획표 _01.집행_품질시험계획(060828)" xfId="3866"/>
    <cellStyle name="_인원계획표 _02.집행" xfId="3867"/>
    <cellStyle name="_인원계획표 _02.집행_'05 안전관리계획서" xfId="3868"/>
    <cellStyle name="_인원계획표 _02.집행_'05 안전관리계획서_품질시험계획(060828)" xfId="3869"/>
    <cellStyle name="_인원계획표 _02.집행_품질시험계획(060828)" xfId="3870"/>
    <cellStyle name="_인원계획표 _'05 안전관리계획서" xfId="3871"/>
    <cellStyle name="_인원계획표 _'05 안전관리계획서_품질시험계획(060828)" xfId="3872"/>
    <cellStyle name="_인원계획표 _1차 실행예산" xfId="3873"/>
    <cellStyle name="_인원계획표 _1차 실행예산_가설 사무실 및 SHOP 설치(통합)" xfId="3874"/>
    <cellStyle name="_인원계획표 _1차 실행예산-1" xfId="3875"/>
    <cellStyle name="_인원계획표 _1차 실행예산-1_가설 사무실 및 SHOP 설치(통합)" xfId="3876"/>
    <cellStyle name="_인원계획표 _2차 실행예산-1(2)" xfId="3877"/>
    <cellStyle name="_인원계획표 _2차 실행예산-1(2)_가설 사무실 및 SHOP 설치(통합)" xfId="3878"/>
    <cellStyle name="_인원계획표 _buip (2)" xfId="4199"/>
    <cellStyle name="_인원계획표 _buip (2)_'05 안전관리계획서" xfId="4200"/>
    <cellStyle name="_인원계획표 _buip (2)_'05 안전관리계획서_품질시험계획(060828)" xfId="4201"/>
    <cellStyle name="_인원계획표 _buip (2)_1차 실행예산" xfId="4202"/>
    <cellStyle name="_인원계획표 _buip (2)_1차 실행예산_가설 사무실 및 SHOP 설치(통합)" xfId="4203"/>
    <cellStyle name="_인원계획표 _buip (2)_1차 실행예산-1" xfId="4204"/>
    <cellStyle name="_인원계획표 _buip (2)_1차 실행예산-1_가설 사무실 및 SHOP 설치(통합)" xfId="4205"/>
    <cellStyle name="_인원계획표 _buip (2)_2차 실행예산-1(2)" xfId="4206"/>
    <cellStyle name="_인원계획표 _buip (2)_2차 실행예산-1(2)_가설 사무실 및 SHOP 설치(통합)" xfId="4207"/>
    <cellStyle name="_인원계획표 _buip (2)_가설 사무실 및 SHOP 설치(통합)" xfId="4208"/>
    <cellStyle name="_인원계획표 _buip (2)_인하대 하이테크센타 신축공사 (견적)" xfId="4209"/>
    <cellStyle name="_인원계획표 _buip (2)_인하대 하이테크센타 신축공사 (견적)_가설 사무실 및 SHOP 설치(통합)" xfId="4210"/>
    <cellStyle name="_인원계획표 _buip (2)_인하대계약" xfId="4211"/>
    <cellStyle name="_인원계획표 _buip (2)_인하대계약_가설 사무실 및 SHOP 설치(통합)" xfId="4212"/>
    <cellStyle name="_인원계획표 _buip (2)_중간정산예정서-12065" xfId="4213"/>
    <cellStyle name="_인원계획표 _buip (2)_중간정산예정서-12065_가설 사무실 및 SHOP 설치(통합)" xfId="4214"/>
    <cellStyle name="_인원계획표 _buip (2)_품질시험계획(060828)" xfId="4215"/>
    <cellStyle name="_인원계획표 _ESC관련 공정표" xfId="4216"/>
    <cellStyle name="_인원계획표 _ESC관련 공정표(변경진)" xfId="4217"/>
    <cellStyle name="_인원계획표 _ESC관련 공정표(변경진)_'05 안전관리계획서" xfId="4218"/>
    <cellStyle name="_인원계획표 _ESC관련 공정표(변경진)_'05 안전관리계획서_품질시험계획(060828)" xfId="4219"/>
    <cellStyle name="_인원계획표 _ESC관련 공정표(변경진)_1차변경갑지(전체12.10)" xfId="4220"/>
    <cellStyle name="_인원계획표 _ESC관련 공정표(변경진)_1차변경갑지(전체12.10)_'05 안전관리계획서" xfId="4221"/>
    <cellStyle name="_인원계획표 _ESC관련 공정표(변경진)_1차변경갑지(전체12.10)_'05 안전관리계획서_품질시험계획(060828)" xfId="4222"/>
    <cellStyle name="_인원계획표 _ESC관련 공정표(변경진)_1차변경갑지(전체12.10)_발주갑지(3차분" xfId="4223"/>
    <cellStyle name="_인원계획표 _ESC관련 공정표(변경진)_1차변경갑지(전체12.10)_발주갑지(3차분_'05 안전관리계획서" xfId="4224"/>
    <cellStyle name="_인원계획표 _ESC관련 공정표(변경진)_1차변경갑지(전체12.10)_발주갑지(3차분_'05 안전관리계획서_품질시험계획(060828)" xfId="4225"/>
    <cellStyle name="_인원계획표 _ESC관련 공정표(변경진)_1차변경갑지(전체12.10)_발주갑지(3차분_발주갑지(3차분1.08)" xfId="4226"/>
    <cellStyle name="_인원계획표 _ESC관련 공정표(변경진)_1차변경갑지(전체12.10)_발주갑지(3차분_발주갑지(3차분1.08)_'05 안전관리계획서" xfId="4227"/>
    <cellStyle name="_인원계획표 _ESC관련 공정표(변경진)_1차변경갑지(전체12.10)_발주갑지(3차분_발주갑지(3차분1.08)_'05 안전관리계획서_품질시험계획(060828)" xfId="4228"/>
    <cellStyle name="_인원계획표 _ESC관련 공정표(변경진)_1차변경갑지(전체12.10)_발주갑지(3차분_발주갑지(3차분1.08)_품질시험계획(060828)" xfId="4229"/>
    <cellStyle name="_인원계획표 _ESC관련 공정표(변경진)_1차변경갑지(전체12.10)_발주갑지(3차분_품질시험계획(060828)" xfId="4230"/>
    <cellStyle name="_인원계획표 _ESC관련 공정표(변경진)_1차변경갑지(전체12.10)_발주갑지(3차분1.08)" xfId="4231"/>
    <cellStyle name="_인원계획표 _ESC관련 공정표(변경진)_1차변경갑지(전체12.10)_발주갑지(3차분1.08)_'05 안전관리계획서" xfId="4232"/>
    <cellStyle name="_인원계획표 _ESC관련 공정표(변경진)_1차변경갑지(전체12.10)_발주갑지(3차분1.08)_'05 안전관리계획서_품질시험계획(060828)" xfId="4233"/>
    <cellStyle name="_인원계획표 _ESC관련 공정표(변경진)_1차변경갑지(전체12.10)_발주갑지(3차분1.08)_발주갑지(3차분1.08)" xfId="4234"/>
    <cellStyle name="_인원계획표 _ESC관련 공정표(변경진)_1차변경갑지(전체12.10)_발주갑지(3차분1.08)_발주갑지(3차분1.08)_'05 안전관리계획서" xfId="4235"/>
    <cellStyle name="_인원계획표 _ESC관련 공정표(변경진)_1차변경갑지(전체12.10)_발주갑지(3차분1.08)_발주갑지(3차분1.08)_'05 안전관리계획서_품질시험계획(060828)" xfId="4236"/>
    <cellStyle name="_인원계획표 _ESC관련 공정표(변경진)_1차변경갑지(전체12.10)_발주갑지(3차분1.08)_발주갑지(3차분1.08)_품질시험계획(060828)" xfId="4237"/>
    <cellStyle name="_인원계획표 _ESC관련 공정표(변경진)_1차변경갑지(전체12.10)_발주갑지(3차분1.08)_품질시험계획(060828)" xfId="4238"/>
    <cellStyle name="_인원계획표 _ESC관련 공정표(변경진)_1차변경갑지(전체12.10)_품질시험계획(060828)" xfId="4239"/>
    <cellStyle name="_인원계획표 _ESC관련 공정표(변경진)_1차변경갑지(전체12.10진)" xfId="4240"/>
    <cellStyle name="_인원계획표 _ESC관련 공정표(변경진)_1차변경갑지(전체12.10진)_'05 안전관리계획서" xfId="4241"/>
    <cellStyle name="_인원계획표 _ESC관련 공정표(변경진)_1차변경갑지(전체12.10진)_'05 안전관리계획서_품질시험계획(060828)" xfId="4242"/>
    <cellStyle name="_인원계획표 _ESC관련 공정표(변경진)_1차변경갑지(전체12.10진)_발주갑지(3차분" xfId="4243"/>
    <cellStyle name="_인원계획표 _ESC관련 공정표(변경진)_1차변경갑지(전체12.10진)_발주갑지(3차분_'05 안전관리계획서" xfId="4244"/>
    <cellStyle name="_인원계획표 _ESC관련 공정표(변경진)_1차변경갑지(전체12.10진)_발주갑지(3차분_'05 안전관리계획서_품질시험계획(060828)" xfId="4245"/>
    <cellStyle name="_인원계획표 _ESC관련 공정표(변경진)_1차변경갑지(전체12.10진)_발주갑지(3차분_발주갑지(3차분1.08)" xfId="4246"/>
    <cellStyle name="_인원계획표 _ESC관련 공정표(변경진)_1차변경갑지(전체12.10진)_발주갑지(3차분_발주갑지(3차분1.08)_'05 안전관리계획서" xfId="4247"/>
    <cellStyle name="_인원계획표 _ESC관련 공정표(변경진)_1차변경갑지(전체12.10진)_발주갑지(3차분_발주갑지(3차분1.08)_'05 안전관리계획서_품질시험계획(060828)" xfId="4248"/>
    <cellStyle name="_인원계획표 _ESC관련 공정표(변경진)_1차변경갑지(전체12.10진)_발주갑지(3차분_발주갑지(3차분1.08)_품질시험계획(060828)" xfId="4249"/>
    <cellStyle name="_인원계획표 _ESC관련 공정표(변경진)_1차변경갑지(전체12.10진)_발주갑지(3차분_품질시험계획(060828)" xfId="4250"/>
    <cellStyle name="_인원계획표 _ESC관련 공정표(변경진)_1차변경갑지(전체12.10진)_발주갑지(3차분1.08)" xfId="4251"/>
    <cellStyle name="_인원계획표 _ESC관련 공정표(변경진)_1차변경갑지(전체12.10진)_발주갑지(3차분1.08)_'05 안전관리계획서" xfId="4252"/>
    <cellStyle name="_인원계획표 _ESC관련 공정표(변경진)_1차변경갑지(전체12.10진)_발주갑지(3차분1.08)_'05 안전관리계획서_품질시험계획(060828)" xfId="4253"/>
    <cellStyle name="_인원계획표 _ESC관련 공정표(변경진)_1차변경갑지(전체12.10진)_발주갑지(3차분1.08)_발주갑지(3차분1.08)" xfId="4254"/>
    <cellStyle name="_인원계획표 _ESC관련 공정표(변경진)_1차변경갑지(전체12.10진)_발주갑지(3차분1.08)_발주갑지(3차분1.08)_'05 안전관리계획서" xfId="4255"/>
    <cellStyle name="_인원계획표 _ESC관련 공정표(변경진)_1차변경갑지(전체12.10진)_발주갑지(3차분1.08)_발주갑지(3차분1.08)_'05 안전관리계획서_품질시험계획(060828)" xfId="4256"/>
    <cellStyle name="_인원계획표 _ESC관련 공정표(변경진)_1차변경갑지(전체12.10진)_발주갑지(3차분1.08)_발주갑지(3차분1.08)_품질시험계획(060828)" xfId="4257"/>
    <cellStyle name="_인원계획표 _ESC관련 공정표(변경진)_1차변경갑지(전체12.10진)_발주갑지(3차분1.08)_품질시험계획(060828)" xfId="4258"/>
    <cellStyle name="_인원계획표 _ESC관련 공정표(변경진)_1차변경갑지(전체12.10진)_품질시험계획(060828)" xfId="4259"/>
    <cellStyle name="_인원계획표 _ESC관련 공정표(변경진)_2회설변공정표" xfId="4260"/>
    <cellStyle name="_인원계획표 _ESC관련 공정표(변경진)_2회설변공정표_'05 안전관리계획서" xfId="4261"/>
    <cellStyle name="_인원계획표 _ESC관련 공정표(변경진)_2회설변공정표_'05 안전관리계획서_품질시험계획(060828)" xfId="4262"/>
    <cellStyle name="_인원계획표 _ESC관련 공정표(변경진)_2회설변공정표_발주갑지(3차분" xfId="4263"/>
    <cellStyle name="_인원계획표 _ESC관련 공정표(변경진)_2회설변공정표_발주갑지(3차분_'05 안전관리계획서" xfId="4264"/>
    <cellStyle name="_인원계획표 _ESC관련 공정표(변경진)_2회설변공정표_발주갑지(3차분_'05 안전관리계획서_품질시험계획(060828)" xfId="4265"/>
    <cellStyle name="_인원계획표 _ESC관련 공정표(변경진)_2회설변공정표_발주갑지(3차분_발주갑지(3차분1.08)" xfId="4266"/>
    <cellStyle name="_인원계획표 _ESC관련 공정표(변경진)_2회설변공정표_발주갑지(3차분_발주갑지(3차분1.08)_'05 안전관리계획서" xfId="4267"/>
    <cellStyle name="_인원계획표 _ESC관련 공정표(변경진)_2회설변공정표_발주갑지(3차분_발주갑지(3차분1.08)_'05 안전관리계획서_품질시험계획(060828)" xfId="4268"/>
    <cellStyle name="_인원계획표 _ESC관련 공정표(변경진)_2회설변공정표_발주갑지(3차분_발주갑지(3차분1.08)_품질시험계획(060828)" xfId="4269"/>
    <cellStyle name="_인원계획표 _ESC관련 공정표(변경진)_2회설변공정표_발주갑지(3차분_품질시험계획(060828)" xfId="4270"/>
    <cellStyle name="_인원계획표 _ESC관련 공정표(변경진)_2회설변공정표_발주갑지(3차분1.08)" xfId="4271"/>
    <cellStyle name="_인원계획표 _ESC관련 공정표(변경진)_2회설변공정표_발주갑지(3차분1.08)_'05 안전관리계획서" xfId="4272"/>
    <cellStyle name="_인원계획표 _ESC관련 공정표(변경진)_2회설변공정표_발주갑지(3차분1.08)_'05 안전관리계획서_품질시험계획(060828)" xfId="4273"/>
    <cellStyle name="_인원계획표 _ESC관련 공정표(변경진)_2회설변공정표_발주갑지(3차분1.08)_발주갑지(3차분1.08)" xfId="4274"/>
    <cellStyle name="_인원계획표 _ESC관련 공정표(변경진)_2회설변공정표_발주갑지(3차분1.08)_발주갑지(3차분1.08)_'05 안전관리계획서" xfId="4275"/>
    <cellStyle name="_인원계획표 _ESC관련 공정표(변경진)_2회설변공정표_발주갑지(3차분1.08)_발주갑지(3차분1.08)_'05 안전관리계획서_품질시험계획(060828)" xfId="4276"/>
    <cellStyle name="_인원계획표 _ESC관련 공정표(변경진)_2회설변공정표_발주갑지(3차분1.08)_발주갑지(3차분1.08)_품질시험계획(060828)" xfId="4277"/>
    <cellStyle name="_인원계획표 _ESC관련 공정표(변경진)_2회설변공정표_발주갑지(3차분1.08)_품질시험계획(060828)" xfId="4278"/>
    <cellStyle name="_인원계획표 _ESC관련 공정표(변경진)_2회설변공정표_품질시험계획(060828)" xfId="4279"/>
    <cellStyle name="_인원계획표 _ESC관련 공정표(변경진)_발주갑지(3차분" xfId="4280"/>
    <cellStyle name="_인원계획표 _ESC관련 공정표(변경진)_발주갑지(3차분_'05 안전관리계획서" xfId="4281"/>
    <cellStyle name="_인원계획표 _ESC관련 공정표(변경진)_발주갑지(3차분_'05 안전관리계획서_품질시험계획(060828)" xfId="4282"/>
    <cellStyle name="_인원계획표 _ESC관련 공정표(변경진)_발주갑지(3차분_발주갑지(3차분1.08)" xfId="4283"/>
    <cellStyle name="_인원계획표 _ESC관련 공정표(변경진)_발주갑지(3차분_발주갑지(3차분1.08)_'05 안전관리계획서" xfId="4284"/>
    <cellStyle name="_인원계획표 _ESC관련 공정표(변경진)_발주갑지(3차분_발주갑지(3차분1.08)_'05 안전관리계획서_품질시험계획(060828)" xfId="4285"/>
    <cellStyle name="_인원계획표 _ESC관련 공정표(변경진)_발주갑지(3차분_발주갑지(3차분1.08)_품질시험계획(060828)" xfId="4286"/>
    <cellStyle name="_인원계획표 _ESC관련 공정표(변경진)_발주갑지(3차분_품질시험계획(060828)" xfId="4287"/>
    <cellStyle name="_인원계획표 _ESC관련 공정표(변경진)_발주갑지(3차분1.08)" xfId="4288"/>
    <cellStyle name="_인원계획표 _ESC관련 공정표(변경진)_발주갑지(3차분1.08)_'05 안전관리계획서" xfId="4289"/>
    <cellStyle name="_인원계획표 _ESC관련 공정표(변경진)_발주갑지(3차분1.08)_'05 안전관리계획서_품질시험계획(060828)" xfId="4290"/>
    <cellStyle name="_인원계획표 _ESC관련 공정표(변경진)_발주갑지(3차분1.08)_발주갑지(3차분1.08)" xfId="4291"/>
    <cellStyle name="_인원계획표 _ESC관련 공정표(변경진)_발주갑지(3차분1.08)_발주갑지(3차분1.08)_'05 안전관리계획서" xfId="4292"/>
    <cellStyle name="_인원계획표 _ESC관련 공정표(변경진)_발주갑지(3차분1.08)_발주갑지(3차분1.08)_'05 안전관리계획서_품질시험계획(060828)" xfId="4293"/>
    <cellStyle name="_인원계획표 _ESC관련 공정표(변경진)_발주갑지(3차분1.08)_발주갑지(3차분1.08)_품질시험계획(060828)" xfId="4294"/>
    <cellStyle name="_인원계획표 _ESC관련 공정표(변경진)_발주갑지(3차분1.08)_품질시험계획(060828)" xfId="4295"/>
    <cellStyle name="_인원계획표 _ESC관련 공정표(변경진)_예정공정표(2003년분)" xfId="4296"/>
    <cellStyle name="_인원계획표 _ESC관련 공정표(변경진)_예정공정표(2003년분)_'05 안전관리계획서" xfId="4297"/>
    <cellStyle name="_인원계획표 _ESC관련 공정표(변경진)_예정공정표(2003년분)_'05 안전관리계획서_품질시험계획(060828)" xfId="4298"/>
    <cellStyle name="_인원계획표 _ESC관련 공정표(변경진)_예정공정표(2003년분)_발주갑지(3차분" xfId="4299"/>
    <cellStyle name="_인원계획표 _ESC관련 공정표(변경진)_예정공정표(2003년분)_발주갑지(3차분_'05 안전관리계획서" xfId="4300"/>
    <cellStyle name="_인원계획표 _ESC관련 공정표(변경진)_예정공정표(2003년분)_발주갑지(3차분_'05 안전관리계획서_품질시험계획(060828)" xfId="4301"/>
    <cellStyle name="_인원계획표 _ESC관련 공정표(변경진)_예정공정표(2003년분)_발주갑지(3차분_발주갑지(3차분1.08)" xfId="4302"/>
    <cellStyle name="_인원계획표 _ESC관련 공정표(변경진)_예정공정표(2003년분)_발주갑지(3차분_발주갑지(3차분1.08)_'05 안전관리계획서" xfId="4303"/>
    <cellStyle name="_인원계획표 _ESC관련 공정표(변경진)_예정공정표(2003년분)_발주갑지(3차분_발주갑지(3차분1.08)_'05 안전관리계획서_품질시험계획(060828)" xfId="4304"/>
    <cellStyle name="_인원계획표 _ESC관련 공정표(변경진)_예정공정표(2003년분)_발주갑지(3차분_발주갑지(3차분1.08)_품질시험계획(060828)" xfId="4305"/>
    <cellStyle name="_인원계획표 _ESC관련 공정표(변경진)_예정공정표(2003년분)_발주갑지(3차분_품질시험계획(060828)" xfId="4306"/>
    <cellStyle name="_인원계획표 _ESC관련 공정표(변경진)_예정공정표(2003년분)_발주갑지(3차분1.08)" xfId="4307"/>
    <cellStyle name="_인원계획표 _ESC관련 공정표(변경진)_예정공정표(2003년분)_발주갑지(3차분1.08)_'05 안전관리계획서" xfId="4308"/>
    <cellStyle name="_인원계획표 _ESC관련 공정표(변경진)_예정공정표(2003년분)_발주갑지(3차분1.08)_'05 안전관리계획서_품질시험계획(060828)" xfId="4309"/>
    <cellStyle name="_인원계획표 _ESC관련 공정표(변경진)_예정공정표(2003년분)_발주갑지(3차분1.08)_발주갑지(3차분1.08)" xfId="4310"/>
    <cellStyle name="_인원계획표 _ESC관련 공정표(변경진)_예정공정표(2003년분)_발주갑지(3차분1.08)_발주갑지(3차분1.08)_'05 안전관리계획서" xfId="4311"/>
    <cellStyle name="_인원계획표 _ESC관련 공정표(변경진)_예정공정표(2003년분)_발주갑지(3차분1.08)_발주갑지(3차분1.08)_'05 안전관리계획서_품질시험계획(060828)" xfId="4312"/>
    <cellStyle name="_인원계획표 _ESC관련 공정표(변경진)_예정공정표(2003년분)_발주갑지(3차분1.08)_발주갑지(3차분1.08)_품질시험계획(060828)" xfId="4313"/>
    <cellStyle name="_인원계획표 _ESC관련 공정표(변경진)_예정공정표(2003년분)_발주갑지(3차분1.08)_품질시험계획(060828)" xfId="4314"/>
    <cellStyle name="_인원계획표 _ESC관련 공정표(변경진)_예정공정표(2003년분)_품질시험계획(060828)" xfId="4315"/>
    <cellStyle name="_인원계획표 _ESC관련 공정표(변경진)_전체4회변경예정공정표" xfId="4316"/>
    <cellStyle name="_인원계획표 _ESC관련 공정표(변경진)_전체4회변경예정공정표_'05 안전관리계획서" xfId="4317"/>
    <cellStyle name="_인원계획표 _ESC관련 공정표(변경진)_전체4회변경예정공정표_'05 안전관리계획서_품질시험계획(060828)" xfId="4318"/>
    <cellStyle name="_인원계획표 _ESC관련 공정표(변경진)_전체4회변경예정공정표_품질시험계획(060828)" xfId="4319"/>
    <cellStyle name="_인원계획표 _ESC관련 공정표(변경진)_전체변경3회" xfId="4320"/>
    <cellStyle name="_인원계획표 _ESC관련 공정표(변경진)_전체변경3회_'05 안전관리계획서" xfId="4321"/>
    <cellStyle name="_인원계획표 _ESC관련 공정표(변경진)_전체변경3회_'05 안전관리계획서_품질시험계획(060828)" xfId="4322"/>
    <cellStyle name="_인원계획표 _ESC관련 공정표(변경진)_전체변경3회_품질시험계획(060828)" xfId="4323"/>
    <cellStyle name="_인원계획표 _ESC관련 공정표(변경진)_품질시험계획(060828)" xfId="4324"/>
    <cellStyle name="_인원계획표 _ESC관련 공정표_'05 안전관리계획서" xfId="4325"/>
    <cellStyle name="_인원계획표 _ESC관련 공정표_'05 안전관리계획서_품질시험계획(060828)" xfId="4326"/>
    <cellStyle name="_인원계획표 _ESC관련 공정표_1차변경갑지(전체12.10)" xfId="4327"/>
    <cellStyle name="_인원계획표 _ESC관련 공정표_1차변경갑지(전체12.10)_'05 안전관리계획서" xfId="4328"/>
    <cellStyle name="_인원계획표 _ESC관련 공정표_1차변경갑지(전체12.10)_'05 안전관리계획서_품질시험계획(060828)" xfId="4329"/>
    <cellStyle name="_인원계획표 _ESC관련 공정표_1차변경갑지(전체12.10)_발주갑지(3차분" xfId="4330"/>
    <cellStyle name="_인원계획표 _ESC관련 공정표_1차변경갑지(전체12.10)_발주갑지(3차분_'05 안전관리계획서" xfId="4331"/>
    <cellStyle name="_인원계획표 _ESC관련 공정표_1차변경갑지(전체12.10)_발주갑지(3차분_'05 안전관리계획서_품질시험계획(060828)" xfId="4332"/>
    <cellStyle name="_인원계획표 _ESC관련 공정표_1차변경갑지(전체12.10)_발주갑지(3차분_발주갑지(3차분1.08)" xfId="4333"/>
    <cellStyle name="_인원계획표 _ESC관련 공정표_1차변경갑지(전체12.10)_발주갑지(3차분_발주갑지(3차분1.08)_'05 안전관리계획서" xfId="4334"/>
    <cellStyle name="_인원계획표 _ESC관련 공정표_1차변경갑지(전체12.10)_발주갑지(3차분_발주갑지(3차분1.08)_'05 안전관리계획서_품질시험계획(060828)" xfId="4335"/>
    <cellStyle name="_인원계획표 _ESC관련 공정표_1차변경갑지(전체12.10)_발주갑지(3차분_발주갑지(3차분1.08)_품질시험계획(060828)" xfId="4336"/>
    <cellStyle name="_인원계획표 _ESC관련 공정표_1차변경갑지(전체12.10)_발주갑지(3차분_품질시험계획(060828)" xfId="4337"/>
    <cellStyle name="_인원계획표 _ESC관련 공정표_1차변경갑지(전체12.10)_발주갑지(3차분1.08)" xfId="4338"/>
    <cellStyle name="_인원계획표 _ESC관련 공정표_1차변경갑지(전체12.10)_발주갑지(3차분1.08)_'05 안전관리계획서" xfId="4339"/>
    <cellStyle name="_인원계획표 _ESC관련 공정표_1차변경갑지(전체12.10)_발주갑지(3차분1.08)_'05 안전관리계획서_품질시험계획(060828)" xfId="4340"/>
    <cellStyle name="_인원계획표 _ESC관련 공정표_1차변경갑지(전체12.10)_발주갑지(3차분1.08)_발주갑지(3차분1.08)" xfId="4341"/>
    <cellStyle name="_인원계획표 _ESC관련 공정표_1차변경갑지(전체12.10)_발주갑지(3차분1.08)_발주갑지(3차분1.08)_'05 안전관리계획서" xfId="4342"/>
    <cellStyle name="_인원계획표 _ESC관련 공정표_1차변경갑지(전체12.10)_발주갑지(3차분1.08)_발주갑지(3차분1.08)_'05 안전관리계획서_품질시험계획(060828)" xfId="4343"/>
    <cellStyle name="_인원계획표 _ESC관련 공정표_1차변경갑지(전체12.10)_발주갑지(3차분1.08)_발주갑지(3차분1.08)_품질시험계획(060828)" xfId="4344"/>
    <cellStyle name="_인원계획표 _ESC관련 공정표_1차변경갑지(전체12.10)_발주갑지(3차분1.08)_품질시험계획(060828)" xfId="4345"/>
    <cellStyle name="_인원계획표 _ESC관련 공정표_1차변경갑지(전체12.10)_품질시험계획(060828)" xfId="4346"/>
    <cellStyle name="_인원계획표 _ESC관련 공정표_1차변경갑지(전체12.10진)" xfId="4347"/>
    <cellStyle name="_인원계획표 _ESC관련 공정표_1차변경갑지(전체12.10진)_'05 안전관리계획서" xfId="4348"/>
    <cellStyle name="_인원계획표 _ESC관련 공정표_1차변경갑지(전체12.10진)_'05 안전관리계획서_품질시험계획(060828)" xfId="4349"/>
    <cellStyle name="_인원계획표 _ESC관련 공정표_1차변경갑지(전체12.10진)_발주갑지(3차분" xfId="4350"/>
    <cellStyle name="_인원계획표 _ESC관련 공정표_1차변경갑지(전체12.10진)_발주갑지(3차분_'05 안전관리계획서" xfId="4351"/>
    <cellStyle name="_인원계획표 _ESC관련 공정표_1차변경갑지(전체12.10진)_발주갑지(3차분_'05 안전관리계획서_품질시험계획(060828)" xfId="4352"/>
    <cellStyle name="_인원계획표 _ESC관련 공정표_1차변경갑지(전체12.10진)_발주갑지(3차분_발주갑지(3차분1.08)" xfId="4353"/>
    <cellStyle name="_인원계획표 _ESC관련 공정표_1차변경갑지(전체12.10진)_발주갑지(3차분_발주갑지(3차분1.08)_'05 안전관리계획서" xfId="4354"/>
    <cellStyle name="_인원계획표 _ESC관련 공정표_1차변경갑지(전체12.10진)_발주갑지(3차분_발주갑지(3차분1.08)_'05 안전관리계획서_품질시험계획(060828)" xfId="4355"/>
    <cellStyle name="_인원계획표 _ESC관련 공정표_1차변경갑지(전체12.10진)_발주갑지(3차분_발주갑지(3차분1.08)_품질시험계획(060828)" xfId="4356"/>
    <cellStyle name="_인원계획표 _ESC관련 공정표_1차변경갑지(전체12.10진)_발주갑지(3차분_품질시험계획(060828)" xfId="4357"/>
    <cellStyle name="_인원계획표 _ESC관련 공정표_1차변경갑지(전체12.10진)_발주갑지(3차분1.08)" xfId="4358"/>
    <cellStyle name="_인원계획표 _ESC관련 공정표_1차변경갑지(전체12.10진)_발주갑지(3차분1.08)_'05 안전관리계획서" xfId="4359"/>
    <cellStyle name="_인원계획표 _ESC관련 공정표_1차변경갑지(전체12.10진)_발주갑지(3차분1.08)_'05 안전관리계획서_품질시험계획(060828)" xfId="4360"/>
    <cellStyle name="_인원계획표 _ESC관련 공정표_1차변경갑지(전체12.10진)_발주갑지(3차분1.08)_발주갑지(3차분1.08)" xfId="4361"/>
    <cellStyle name="_인원계획표 _ESC관련 공정표_1차변경갑지(전체12.10진)_발주갑지(3차분1.08)_발주갑지(3차분1.08)_'05 안전관리계획서" xfId="4362"/>
    <cellStyle name="_인원계획표 _ESC관련 공정표_1차변경갑지(전체12.10진)_발주갑지(3차분1.08)_발주갑지(3차분1.08)_'05 안전관리계획서_품질시험계획(060828)" xfId="4363"/>
    <cellStyle name="_인원계획표 _ESC관련 공정표_1차변경갑지(전체12.10진)_발주갑지(3차분1.08)_발주갑지(3차분1.08)_품질시험계획(060828)" xfId="4364"/>
    <cellStyle name="_인원계획표 _ESC관련 공정표_1차변경갑지(전체12.10진)_발주갑지(3차분1.08)_품질시험계획(060828)" xfId="4365"/>
    <cellStyle name="_인원계획표 _ESC관련 공정표_1차변경갑지(전체12.10진)_품질시험계획(060828)" xfId="4366"/>
    <cellStyle name="_인원계획표 _ESC관련 공정표_발주갑지(3차분" xfId="4367"/>
    <cellStyle name="_인원계획표 _ESC관련 공정표_발주갑지(3차분_'05 안전관리계획서" xfId="4368"/>
    <cellStyle name="_인원계획표 _ESC관련 공정표_발주갑지(3차분_'05 안전관리계획서_품질시험계획(060828)" xfId="4369"/>
    <cellStyle name="_인원계획표 _ESC관련 공정표_발주갑지(3차분_발주갑지(3차분1.08)" xfId="4370"/>
    <cellStyle name="_인원계획표 _ESC관련 공정표_발주갑지(3차분_발주갑지(3차분1.08)_'05 안전관리계획서" xfId="4371"/>
    <cellStyle name="_인원계획표 _ESC관련 공정표_발주갑지(3차분_발주갑지(3차분1.08)_'05 안전관리계획서_품질시험계획(060828)" xfId="4372"/>
    <cellStyle name="_인원계획표 _ESC관련 공정표_발주갑지(3차분_발주갑지(3차분1.08)_품질시험계획(060828)" xfId="4373"/>
    <cellStyle name="_인원계획표 _ESC관련 공정표_발주갑지(3차분_품질시험계획(060828)" xfId="4374"/>
    <cellStyle name="_인원계획표 _ESC관련 공정표_발주갑지(3차분1.08)" xfId="4375"/>
    <cellStyle name="_인원계획표 _ESC관련 공정표_발주갑지(3차분1.08)_'05 안전관리계획서" xfId="4376"/>
    <cellStyle name="_인원계획표 _ESC관련 공정표_발주갑지(3차분1.08)_'05 안전관리계획서_품질시험계획(060828)" xfId="4377"/>
    <cellStyle name="_인원계획표 _ESC관련 공정표_발주갑지(3차분1.08)_발주갑지(3차분1.08)" xfId="4378"/>
    <cellStyle name="_인원계획표 _ESC관련 공정표_발주갑지(3차분1.08)_발주갑지(3차분1.08)_'05 안전관리계획서" xfId="4379"/>
    <cellStyle name="_인원계획표 _ESC관련 공정표_발주갑지(3차분1.08)_발주갑지(3차분1.08)_'05 안전관리계획서_품질시험계획(060828)" xfId="4380"/>
    <cellStyle name="_인원계획표 _ESC관련 공정표_발주갑지(3차분1.08)_발주갑지(3차분1.08)_품질시험계획(060828)" xfId="4381"/>
    <cellStyle name="_인원계획표 _ESC관련 공정표_발주갑지(3차분1.08)_품질시험계획(060828)" xfId="4382"/>
    <cellStyle name="_인원계획표 _ESC관련 공정표_예정공정표(2003년분)" xfId="4383"/>
    <cellStyle name="_인원계획표 _ESC관련 공정표_예정공정표(2003년분)_'05 안전관리계획서" xfId="4384"/>
    <cellStyle name="_인원계획표 _ESC관련 공정표_예정공정표(2003년분)_'05 안전관리계획서_품질시험계획(060828)" xfId="4385"/>
    <cellStyle name="_인원계획표 _ESC관련 공정표_예정공정표(2003년분)_발주갑지(3차분" xfId="4386"/>
    <cellStyle name="_인원계획표 _ESC관련 공정표_예정공정표(2003년분)_발주갑지(3차분_'05 안전관리계획서" xfId="4387"/>
    <cellStyle name="_인원계획표 _ESC관련 공정표_예정공정표(2003년분)_발주갑지(3차분_'05 안전관리계획서_품질시험계획(060828)" xfId="4388"/>
    <cellStyle name="_인원계획표 _ESC관련 공정표_예정공정표(2003년분)_발주갑지(3차분_발주갑지(3차분1.08)" xfId="4389"/>
    <cellStyle name="_인원계획표 _ESC관련 공정표_예정공정표(2003년분)_발주갑지(3차분_발주갑지(3차분1.08)_'05 안전관리계획서" xfId="4390"/>
    <cellStyle name="_인원계획표 _ESC관련 공정표_예정공정표(2003년분)_발주갑지(3차분_발주갑지(3차분1.08)_'05 안전관리계획서_품질시험계획(060828)" xfId="4391"/>
    <cellStyle name="_인원계획표 _ESC관련 공정표_예정공정표(2003년분)_발주갑지(3차분_발주갑지(3차분1.08)_품질시험계획(060828)" xfId="4392"/>
    <cellStyle name="_인원계획표 _ESC관련 공정표_예정공정표(2003년분)_발주갑지(3차분_품질시험계획(060828)" xfId="4393"/>
    <cellStyle name="_인원계획표 _ESC관련 공정표_예정공정표(2003년분)_발주갑지(3차분1.08)" xfId="4394"/>
    <cellStyle name="_인원계획표 _ESC관련 공정표_예정공정표(2003년분)_발주갑지(3차분1.08)_'05 안전관리계획서" xfId="4395"/>
    <cellStyle name="_인원계획표 _ESC관련 공정표_예정공정표(2003년분)_발주갑지(3차분1.08)_'05 안전관리계획서_품질시험계획(060828)" xfId="4396"/>
    <cellStyle name="_인원계획표 _ESC관련 공정표_예정공정표(2003년분)_발주갑지(3차분1.08)_발주갑지(3차분1.08)" xfId="4397"/>
    <cellStyle name="_인원계획표 _ESC관련 공정표_예정공정표(2003년분)_발주갑지(3차분1.08)_발주갑지(3차분1.08)_'05 안전관리계획서" xfId="4398"/>
    <cellStyle name="_인원계획표 _ESC관련 공정표_예정공정표(2003년분)_발주갑지(3차분1.08)_발주갑지(3차분1.08)_'05 안전관리계획서_품질시험계획(060828)" xfId="4399"/>
    <cellStyle name="_인원계획표 _ESC관련 공정표_예정공정표(2003년분)_발주갑지(3차분1.08)_발주갑지(3차분1.08)_품질시험계획(060828)" xfId="4400"/>
    <cellStyle name="_인원계획표 _ESC관련 공정표_예정공정표(2003년분)_발주갑지(3차분1.08)_품질시험계획(060828)" xfId="4401"/>
    <cellStyle name="_인원계획표 _ESC관련 공정표_예정공정표(2003년분)_품질시험계획(060828)" xfId="4402"/>
    <cellStyle name="_인원계획표 _ESC관련 공정표_전체4회변경예정공정표" xfId="4403"/>
    <cellStyle name="_인원계획표 _ESC관련 공정표_전체4회변경예정공정표_'05 안전관리계획서" xfId="4404"/>
    <cellStyle name="_인원계획표 _ESC관련 공정표_전체4회변경예정공정표_'05 안전관리계획서_품질시험계획(060828)" xfId="4405"/>
    <cellStyle name="_인원계획표 _ESC관련 공정표_전체4회변경예정공정표_품질시험계획(060828)" xfId="4406"/>
    <cellStyle name="_인원계획표 _ESC관련 공정표_전체변경3회" xfId="4407"/>
    <cellStyle name="_인원계획표 _ESC관련 공정표_전체변경3회_'05 안전관리계획서" xfId="4408"/>
    <cellStyle name="_인원계획표 _ESC관련 공정표_전체변경3회_'05 안전관리계획서_품질시험계획(060828)" xfId="4409"/>
    <cellStyle name="_인원계획표 _ESC관련 공정표_전체변경3회_품질시험계획(060828)" xfId="4410"/>
    <cellStyle name="_인원계획표 _ESC관련 공정표_품질시험계획(060828)" xfId="4411"/>
    <cellStyle name="_인원계획표 _ESC관련 공정표11월18일" xfId="4412"/>
    <cellStyle name="_인원계획표 _ESC관련 공정표11월18일_'05 안전관리계획서" xfId="4413"/>
    <cellStyle name="_인원계획표 _ESC관련 공정표11월18일_'05 안전관리계획서_품질시험계획(060828)" xfId="4414"/>
    <cellStyle name="_인원계획표 _ESC관련 공정표11월18일_1차변경갑지(전체12.10)" xfId="4415"/>
    <cellStyle name="_인원계획표 _ESC관련 공정표11월18일_1차변경갑지(전체12.10)_'05 안전관리계획서" xfId="4416"/>
    <cellStyle name="_인원계획표 _ESC관련 공정표11월18일_1차변경갑지(전체12.10)_'05 안전관리계획서_품질시험계획(060828)" xfId="4417"/>
    <cellStyle name="_인원계획표 _ESC관련 공정표11월18일_1차변경갑지(전체12.10)_발주갑지(3차분" xfId="4418"/>
    <cellStyle name="_인원계획표 _ESC관련 공정표11월18일_1차변경갑지(전체12.10)_발주갑지(3차분_'05 안전관리계획서" xfId="4419"/>
    <cellStyle name="_인원계획표 _ESC관련 공정표11월18일_1차변경갑지(전체12.10)_발주갑지(3차분_'05 안전관리계획서_품질시험계획(060828)" xfId="4420"/>
    <cellStyle name="_인원계획표 _ESC관련 공정표11월18일_1차변경갑지(전체12.10)_발주갑지(3차분_발주갑지(3차분1.08)" xfId="4421"/>
    <cellStyle name="_인원계획표 _ESC관련 공정표11월18일_1차변경갑지(전체12.10)_발주갑지(3차분_발주갑지(3차분1.08)_'05 안전관리계획서" xfId="4422"/>
    <cellStyle name="_인원계획표 _ESC관련 공정표11월18일_1차변경갑지(전체12.10)_발주갑지(3차분_발주갑지(3차분1.08)_'05 안전관리계획서_품질시험계획(060828)" xfId="4423"/>
    <cellStyle name="_인원계획표 _ESC관련 공정표11월18일_1차변경갑지(전체12.10)_발주갑지(3차분_발주갑지(3차분1.08)_품질시험계획(060828)" xfId="4424"/>
    <cellStyle name="_인원계획표 _ESC관련 공정표11월18일_1차변경갑지(전체12.10)_발주갑지(3차분_품질시험계획(060828)" xfId="4425"/>
    <cellStyle name="_인원계획표 _ESC관련 공정표11월18일_1차변경갑지(전체12.10)_발주갑지(3차분1.08)" xfId="4426"/>
    <cellStyle name="_인원계획표 _ESC관련 공정표11월18일_1차변경갑지(전체12.10)_발주갑지(3차분1.08)_'05 안전관리계획서" xfId="4427"/>
    <cellStyle name="_인원계획표 _ESC관련 공정표11월18일_1차변경갑지(전체12.10)_발주갑지(3차분1.08)_'05 안전관리계획서_품질시험계획(060828)" xfId="4428"/>
    <cellStyle name="_인원계획표 _ESC관련 공정표11월18일_1차변경갑지(전체12.10)_발주갑지(3차분1.08)_발주갑지(3차분1.08)" xfId="4429"/>
    <cellStyle name="_인원계획표 _ESC관련 공정표11월18일_1차변경갑지(전체12.10)_발주갑지(3차분1.08)_발주갑지(3차분1.08)_'05 안전관리계획서" xfId="4430"/>
    <cellStyle name="_인원계획표 _ESC관련 공정표11월18일_1차변경갑지(전체12.10)_발주갑지(3차분1.08)_발주갑지(3차분1.08)_'05 안전관리계획서_품질시험계획(060828)" xfId="4431"/>
    <cellStyle name="_인원계획표 _ESC관련 공정표11월18일_1차변경갑지(전체12.10)_발주갑지(3차분1.08)_발주갑지(3차분1.08)_품질시험계획(060828)" xfId="4432"/>
    <cellStyle name="_인원계획표 _ESC관련 공정표11월18일_1차변경갑지(전체12.10)_발주갑지(3차분1.08)_품질시험계획(060828)" xfId="4433"/>
    <cellStyle name="_인원계획표 _ESC관련 공정표11월18일_1차변경갑지(전체12.10)_품질시험계획(060828)" xfId="4434"/>
    <cellStyle name="_인원계획표 _ESC관련 공정표11월18일_1차변경갑지(전체12.10진)" xfId="4435"/>
    <cellStyle name="_인원계획표 _ESC관련 공정표11월18일_1차변경갑지(전체12.10진)_'05 안전관리계획서" xfId="4436"/>
    <cellStyle name="_인원계획표 _ESC관련 공정표11월18일_1차변경갑지(전체12.10진)_'05 안전관리계획서_품질시험계획(060828)" xfId="4437"/>
    <cellStyle name="_인원계획표 _ESC관련 공정표11월18일_1차변경갑지(전체12.10진)_발주갑지(3차분" xfId="4438"/>
    <cellStyle name="_인원계획표 _ESC관련 공정표11월18일_1차변경갑지(전체12.10진)_발주갑지(3차분_'05 안전관리계획서" xfId="4439"/>
    <cellStyle name="_인원계획표 _ESC관련 공정표11월18일_1차변경갑지(전체12.10진)_발주갑지(3차분_'05 안전관리계획서_품질시험계획(060828)" xfId="4440"/>
    <cellStyle name="_인원계획표 _ESC관련 공정표11월18일_1차변경갑지(전체12.10진)_발주갑지(3차분_발주갑지(3차분1.08)" xfId="4441"/>
    <cellStyle name="_인원계획표 _ESC관련 공정표11월18일_1차변경갑지(전체12.10진)_발주갑지(3차분_발주갑지(3차분1.08)_'05 안전관리계획서" xfId="4442"/>
    <cellStyle name="_인원계획표 _ESC관련 공정표11월18일_1차변경갑지(전체12.10진)_발주갑지(3차분_발주갑지(3차분1.08)_'05 안전관리계획서_품질시험계획(060828)" xfId="4443"/>
    <cellStyle name="_인원계획표 _ESC관련 공정표11월18일_1차변경갑지(전체12.10진)_발주갑지(3차분_발주갑지(3차분1.08)_품질시험계획(060828)" xfId="4444"/>
    <cellStyle name="_인원계획표 _ESC관련 공정표11월18일_1차변경갑지(전체12.10진)_발주갑지(3차분_품질시험계획(060828)" xfId="4445"/>
    <cellStyle name="_인원계획표 _ESC관련 공정표11월18일_1차변경갑지(전체12.10진)_발주갑지(3차분1.08)" xfId="4446"/>
    <cellStyle name="_인원계획표 _ESC관련 공정표11월18일_1차변경갑지(전체12.10진)_발주갑지(3차분1.08)_'05 안전관리계획서" xfId="4447"/>
    <cellStyle name="_인원계획표 _ESC관련 공정표11월18일_1차변경갑지(전체12.10진)_발주갑지(3차분1.08)_'05 안전관리계획서_품질시험계획(060828)" xfId="4448"/>
    <cellStyle name="_인원계획표 _ESC관련 공정표11월18일_1차변경갑지(전체12.10진)_발주갑지(3차분1.08)_발주갑지(3차분1.08)" xfId="4449"/>
    <cellStyle name="_인원계획표 _ESC관련 공정표11월18일_1차변경갑지(전체12.10진)_발주갑지(3차분1.08)_발주갑지(3차분1.08)_'05 안전관리계획서" xfId="4450"/>
    <cellStyle name="_인원계획표 _ESC관련 공정표11월18일_1차변경갑지(전체12.10진)_발주갑지(3차분1.08)_발주갑지(3차분1.08)_'05 안전관리계획서_품질시험계획(060828)" xfId="4451"/>
    <cellStyle name="_인원계획표 _ESC관련 공정표11월18일_1차변경갑지(전체12.10진)_발주갑지(3차분1.08)_발주갑지(3차분1.08)_품질시험계획(060828)" xfId="4452"/>
    <cellStyle name="_인원계획표 _ESC관련 공정표11월18일_1차변경갑지(전체12.10진)_발주갑지(3차분1.08)_품질시험계획(060828)" xfId="4453"/>
    <cellStyle name="_인원계획표 _ESC관련 공정표11월18일_1차변경갑지(전체12.10진)_품질시험계획(060828)" xfId="4454"/>
    <cellStyle name="_인원계획표 _ESC관련 공정표11월18일_발주갑지(3차분" xfId="4455"/>
    <cellStyle name="_인원계획표 _ESC관련 공정표11월18일_발주갑지(3차분_'05 안전관리계획서" xfId="4456"/>
    <cellStyle name="_인원계획표 _ESC관련 공정표11월18일_발주갑지(3차분_'05 안전관리계획서_품질시험계획(060828)" xfId="4457"/>
    <cellStyle name="_인원계획표 _ESC관련 공정표11월18일_발주갑지(3차분_발주갑지(3차분1.08)" xfId="4458"/>
    <cellStyle name="_인원계획표 _ESC관련 공정표11월18일_발주갑지(3차분_발주갑지(3차분1.08)_'05 안전관리계획서" xfId="4459"/>
    <cellStyle name="_인원계획표 _ESC관련 공정표11월18일_발주갑지(3차분_발주갑지(3차분1.08)_'05 안전관리계획서_품질시험계획(060828)" xfId="4460"/>
    <cellStyle name="_인원계획표 _ESC관련 공정표11월18일_발주갑지(3차분_발주갑지(3차분1.08)_품질시험계획(060828)" xfId="4461"/>
    <cellStyle name="_인원계획표 _ESC관련 공정표11월18일_발주갑지(3차분_품질시험계획(060828)" xfId="4462"/>
    <cellStyle name="_인원계획표 _ESC관련 공정표11월18일_발주갑지(3차분1.08)" xfId="4463"/>
    <cellStyle name="_인원계획표 _ESC관련 공정표11월18일_발주갑지(3차분1.08)_'05 안전관리계획서" xfId="4464"/>
    <cellStyle name="_인원계획표 _ESC관련 공정표11월18일_발주갑지(3차분1.08)_'05 안전관리계획서_품질시험계획(060828)" xfId="4465"/>
    <cellStyle name="_인원계획표 _ESC관련 공정표11월18일_발주갑지(3차분1.08)_발주갑지(3차분1.08)" xfId="4466"/>
    <cellStyle name="_인원계획표 _ESC관련 공정표11월18일_발주갑지(3차분1.08)_발주갑지(3차분1.08)_'05 안전관리계획서" xfId="4467"/>
    <cellStyle name="_인원계획표 _ESC관련 공정표11월18일_발주갑지(3차분1.08)_발주갑지(3차분1.08)_'05 안전관리계획서_품질시험계획(060828)" xfId="4468"/>
    <cellStyle name="_인원계획표 _ESC관련 공정표11월18일_발주갑지(3차분1.08)_발주갑지(3차분1.08)_품질시험계획(060828)" xfId="4469"/>
    <cellStyle name="_인원계획표 _ESC관련 공정표11월18일_발주갑지(3차분1.08)_품질시험계획(060828)" xfId="4470"/>
    <cellStyle name="_인원계획표 _ESC관련 공정표11월18일_예정공정표(2003년분)" xfId="4471"/>
    <cellStyle name="_인원계획표 _ESC관련 공정표11월18일_예정공정표(2003년분)_'05 안전관리계획서" xfId="4472"/>
    <cellStyle name="_인원계획표 _ESC관련 공정표11월18일_예정공정표(2003년분)_'05 안전관리계획서_품질시험계획(060828)" xfId="4473"/>
    <cellStyle name="_인원계획표 _ESC관련 공정표11월18일_예정공정표(2003년분)_발주갑지(3차분" xfId="4474"/>
    <cellStyle name="_인원계획표 _ESC관련 공정표11월18일_예정공정표(2003년분)_발주갑지(3차분_'05 안전관리계획서" xfId="4475"/>
    <cellStyle name="_인원계획표 _ESC관련 공정표11월18일_예정공정표(2003년분)_발주갑지(3차분_'05 안전관리계획서_품질시험계획(060828)" xfId="4476"/>
    <cellStyle name="_인원계획표 _ESC관련 공정표11월18일_예정공정표(2003년분)_발주갑지(3차분_발주갑지(3차분1.08)" xfId="4477"/>
    <cellStyle name="_인원계획표 _ESC관련 공정표11월18일_예정공정표(2003년분)_발주갑지(3차분_발주갑지(3차분1.08)_'05 안전관리계획서" xfId="4478"/>
    <cellStyle name="_인원계획표 _ESC관련 공정표11월18일_예정공정표(2003년분)_발주갑지(3차분_발주갑지(3차분1.08)_'05 안전관리계획서_품질시험계획(060828)" xfId="4479"/>
    <cellStyle name="_인원계획표 _ESC관련 공정표11월18일_예정공정표(2003년분)_발주갑지(3차분_발주갑지(3차분1.08)_품질시험계획(060828)" xfId="4480"/>
    <cellStyle name="_인원계획표 _ESC관련 공정표11월18일_예정공정표(2003년분)_발주갑지(3차분_품질시험계획(060828)" xfId="4481"/>
    <cellStyle name="_인원계획표 _ESC관련 공정표11월18일_예정공정표(2003년분)_발주갑지(3차분1.08)" xfId="4482"/>
    <cellStyle name="_인원계획표 _ESC관련 공정표11월18일_예정공정표(2003년분)_발주갑지(3차분1.08)_'05 안전관리계획서" xfId="4483"/>
    <cellStyle name="_인원계획표 _ESC관련 공정표11월18일_예정공정표(2003년분)_발주갑지(3차분1.08)_'05 안전관리계획서_품질시험계획(060828)" xfId="4484"/>
    <cellStyle name="_인원계획표 _ESC관련 공정표11월18일_예정공정표(2003년분)_발주갑지(3차분1.08)_발주갑지(3차분1.08)" xfId="4485"/>
    <cellStyle name="_인원계획표 _ESC관련 공정표11월18일_예정공정표(2003년분)_발주갑지(3차분1.08)_발주갑지(3차분1.08)_'05 안전관리계획서" xfId="4486"/>
    <cellStyle name="_인원계획표 _ESC관련 공정표11월18일_예정공정표(2003년분)_발주갑지(3차분1.08)_발주갑지(3차분1.08)_'05 안전관리계획서_품질시험계획(060828)" xfId="4487"/>
    <cellStyle name="_인원계획표 _ESC관련 공정표11월18일_예정공정표(2003년분)_발주갑지(3차분1.08)_발주갑지(3차분1.08)_품질시험계획(060828)" xfId="4488"/>
    <cellStyle name="_인원계획표 _ESC관련 공정표11월18일_예정공정표(2003년분)_발주갑지(3차분1.08)_품질시험계획(060828)" xfId="4489"/>
    <cellStyle name="_인원계획표 _ESC관련 공정표11월18일_예정공정표(2003년분)_품질시험계획(060828)" xfId="4490"/>
    <cellStyle name="_인원계획표 _ESC관련 공정표11월18일_전체4회변경예정공정표" xfId="4491"/>
    <cellStyle name="_인원계획표 _ESC관련 공정표11월18일_전체4회변경예정공정표_'05 안전관리계획서" xfId="4492"/>
    <cellStyle name="_인원계획표 _ESC관련 공정표11월18일_전체4회변경예정공정표_'05 안전관리계획서_품질시험계획(060828)" xfId="4493"/>
    <cellStyle name="_인원계획표 _ESC관련 공정표11월18일_전체4회변경예정공정표_품질시험계획(060828)" xfId="4494"/>
    <cellStyle name="_인원계획표 _ESC관련 공정표11월18일_전체변경3회" xfId="4495"/>
    <cellStyle name="_인원계획표 _ESC관련 공정표11월18일_전체변경3회_'05 안전관리계획서" xfId="4496"/>
    <cellStyle name="_인원계획표 _ESC관련 공정표11월18일_전체변경3회_'05 안전관리계획서_품질시험계획(060828)" xfId="4497"/>
    <cellStyle name="_인원계획표 _ESC관련 공정표11월18일_전체변경3회_품질시험계획(060828)" xfId="4498"/>
    <cellStyle name="_인원계획표 _ESC관련 공정표11월18일_품질시험계획(060828)" xfId="4499"/>
    <cellStyle name="_인원계획표 _ip (2)" xfId="4500"/>
    <cellStyle name="_인원계획표 _ip (2)_'05 안전관리계획서" xfId="4501"/>
    <cellStyle name="_인원계획표 _ip (2)_'05 안전관리계획서_품질시험계획(060828)" xfId="4502"/>
    <cellStyle name="_인원계획표 _ip (2)_1차 실행예산" xfId="4503"/>
    <cellStyle name="_인원계획표 _ip (2)_1차 실행예산_가설 사무실 및 SHOP 설치(통합)" xfId="4504"/>
    <cellStyle name="_인원계획표 _ip (2)_1차 실행예산-1" xfId="4505"/>
    <cellStyle name="_인원계획표 _ip (2)_1차 실행예산-1_가설 사무실 및 SHOP 설치(통합)" xfId="4506"/>
    <cellStyle name="_인원계획표 _ip (2)_2차 실행예산-1(2)" xfId="4507"/>
    <cellStyle name="_인원계획표 _ip (2)_2차 실행예산-1(2)_가설 사무실 및 SHOP 설치(통합)" xfId="4508"/>
    <cellStyle name="_인원계획표 _ip (2)_가설 사무실 및 SHOP 설치(통합)" xfId="4509"/>
    <cellStyle name="_인원계획표 _ip (2)_인하대 하이테크센타 신축공사 (견적)" xfId="4510"/>
    <cellStyle name="_인원계획표 _ip (2)_인하대 하이테크센타 신축공사 (견적)_가설 사무실 및 SHOP 설치(통합)" xfId="4511"/>
    <cellStyle name="_인원계획표 _ip (2)_인하대계약" xfId="4512"/>
    <cellStyle name="_인원계획표 _ip (2)_인하대계약_가설 사무실 및 SHOP 설치(통합)" xfId="4513"/>
    <cellStyle name="_인원계획표 _ip (2)_중간정산예정서-12065" xfId="4514"/>
    <cellStyle name="_인원계획표 _ip (2)_중간정산예정서-12065_가설 사무실 및 SHOP 설치(통합)" xfId="4515"/>
    <cellStyle name="_인원계획표 _ip (2)_품질시험계획(060828)" xfId="4516"/>
    <cellStyle name="_인원계획표 _jipbun (2)" xfId="4517"/>
    <cellStyle name="_인원계획표 _jipbun (2)_'05 안전관리계획서" xfId="4518"/>
    <cellStyle name="_인원계획표 _jipbun (2)_'05 안전관리계획서_품질시험계획(060828)" xfId="4519"/>
    <cellStyle name="_인원계획표 _jipbun (2)_1차 실행예산" xfId="4520"/>
    <cellStyle name="_인원계획표 _jipbun (2)_1차 실행예산_가설 사무실 및 SHOP 설치(통합)" xfId="4521"/>
    <cellStyle name="_인원계획표 _jipbun (2)_1차 실행예산-1" xfId="4522"/>
    <cellStyle name="_인원계획표 _jipbun (2)_1차 실행예산-1_가설 사무실 및 SHOP 설치(통합)" xfId="4523"/>
    <cellStyle name="_인원계획표 _jipbun (2)_2차 실행예산-1(2)" xfId="4524"/>
    <cellStyle name="_인원계획표 _jipbun (2)_2차 실행예산-1(2)_가설 사무실 및 SHOP 설치(통합)" xfId="4525"/>
    <cellStyle name="_인원계획표 _jipbun (2)_가설 사무실 및 SHOP 설치(통합)" xfId="4526"/>
    <cellStyle name="_인원계획표 _jipbun (2)_인하대 하이테크센타 신축공사 (견적)" xfId="4527"/>
    <cellStyle name="_인원계획표 _jipbun (2)_인하대 하이테크센타 신축공사 (견적)_가설 사무실 및 SHOP 설치(통합)" xfId="4528"/>
    <cellStyle name="_인원계획표 _jipbun (2)_인하대계약" xfId="4529"/>
    <cellStyle name="_인원계획표 _jipbun (2)_인하대계약_가설 사무실 및 SHOP 설치(통합)" xfId="4530"/>
    <cellStyle name="_인원계획표 _jipbun (2)_중간정산예정서-12065" xfId="4531"/>
    <cellStyle name="_인원계획표 _jipbun (2)_중간정산예정서-12065_가설 사무실 및 SHOP 설치(통합)" xfId="4532"/>
    <cellStyle name="_인원계획표 _jipbun (2)_품질시험계획(060828)" xfId="4533"/>
    <cellStyle name="_인원계획표 _NAE" xfId="4534"/>
    <cellStyle name="_인원계획표 _NAE_'05 안전관리계획서" xfId="4535"/>
    <cellStyle name="_인원계획표 _NAE_'05 안전관리계획서_품질시험계획(060828)" xfId="4536"/>
    <cellStyle name="_인원계획표 _NAE_1차 실행예산" xfId="4537"/>
    <cellStyle name="_인원계획표 _NAE_1차 실행예산_가설 사무실 및 SHOP 설치(통합)" xfId="4538"/>
    <cellStyle name="_인원계획표 _NAE_1차 실행예산-1" xfId="4539"/>
    <cellStyle name="_인원계획표 _NAE_1차 실행예산-1_가설 사무실 및 SHOP 설치(통합)" xfId="4540"/>
    <cellStyle name="_인원계획표 _NAE_2차 실행예산-1(2)" xfId="4541"/>
    <cellStyle name="_인원계획표 _NAE_2차 실행예산-1(2)_가설 사무실 및 SHOP 설치(통합)" xfId="4542"/>
    <cellStyle name="_인원계획표 _NAE_가설 사무실 및 SHOP 설치(통합)" xfId="4543"/>
    <cellStyle name="_인원계획표 _NAE_인하대 하이테크센타 신축공사 (견적)" xfId="4544"/>
    <cellStyle name="_인원계획표 _NAE_인하대 하이테크센타 신축공사 (견적)_가설 사무실 및 SHOP 설치(통합)" xfId="4545"/>
    <cellStyle name="_인원계획표 _NAE_인하대계약" xfId="4546"/>
    <cellStyle name="_인원계획표 _NAE_인하대계약_가설 사무실 및 SHOP 설치(통합)" xfId="4547"/>
    <cellStyle name="_인원계획표 _NAE_중간정산예정서-12065" xfId="4548"/>
    <cellStyle name="_인원계획표 _NAE_중간정산예정서-12065_가설 사무실 및 SHOP 설치(통합)" xfId="4549"/>
    <cellStyle name="_인원계획표 _NAE_품질시험계획(060828)" xfId="4550"/>
    <cellStyle name="_인원계획표 _가설 사무실 및 SHOP 설치(통합)" xfId="3879"/>
    <cellStyle name="_인원계획표 _간접비" xfId="3880"/>
    <cellStyle name="_인원계획표 _간접비_'05 안전관리계획서" xfId="3881"/>
    <cellStyle name="_인원계획표 _간접비_'05 안전관리계획서_품질시험계획(060828)" xfId="3882"/>
    <cellStyle name="_인원계획표 _간접비_1차 실행예산" xfId="3883"/>
    <cellStyle name="_인원계획표 _간접비_1차 실행예산_가설 사무실 및 SHOP 설치(통합)" xfId="3884"/>
    <cellStyle name="_인원계획표 _간접비_1차 실행예산-1" xfId="3885"/>
    <cellStyle name="_인원계획표 _간접비_1차 실행예산-1_가설 사무실 및 SHOP 설치(통합)" xfId="3886"/>
    <cellStyle name="_인원계획표 _간접비_2차 실행예산-1(2)" xfId="3887"/>
    <cellStyle name="_인원계획표 _간접비_2차 실행예산-1(2)_가설 사무실 및 SHOP 설치(통합)" xfId="3888"/>
    <cellStyle name="_인원계획표 _간접비_가설 사무실 및 SHOP 설치(통합)" xfId="3889"/>
    <cellStyle name="_인원계획표 _간접비_인하대 하이테크센타 신축공사 (견적)" xfId="3890"/>
    <cellStyle name="_인원계획표 _간접비_인하대 하이테크센타 신축공사 (견적)_가설 사무실 및 SHOP 설치(통합)" xfId="3891"/>
    <cellStyle name="_인원계획표 _간접비_인하대계약" xfId="3892"/>
    <cellStyle name="_인원계획표 _간접비_인하대계약_가설 사무실 및 SHOP 설치(통합)" xfId="3893"/>
    <cellStyle name="_인원계획표 _간접비_중간정산예정서-12065" xfId="3894"/>
    <cellStyle name="_인원계획표 _간접비_중간정산예정서-12065_가설 사무실 및 SHOP 설치(통합)" xfId="3895"/>
    <cellStyle name="_인원계획표 _간접비_품질시험계획(060828)" xfId="3896"/>
    <cellStyle name="_인원계획표 _공문" xfId="3897"/>
    <cellStyle name="_인원계획표 _공문_'05 안전관리계획서" xfId="3898"/>
    <cellStyle name="_인원계획표 _공문_'05 안전관리계획서_품질시험계획(060828)" xfId="3899"/>
    <cellStyle name="_인원계획표 _공문_품질시험계획(060828)" xfId="3900"/>
    <cellStyle name="_인원계획표 _광장주차장" xfId="3901"/>
    <cellStyle name="_인원계획표 _남면동면" xfId="3902"/>
    <cellStyle name="_인원계획표 _남면동면_'05 안전관리계획서" xfId="3903"/>
    <cellStyle name="_인원계획표 _남면동면_'05 안전관리계획서_품질시험계획(060828)" xfId="3904"/>
    <cellStyle name="_인원계획표 _남면동면_1차 실행예산" xfId="3905"/>
    <cellStyle name="_인원계획표 _남면동면_1차 실행예산_가설 사무실 및 SHOP 설치(통합)" xfId="3906"/>
    <cellStyle name="_인원계획표 _남면동면_1차 실행예산-1" xfId="3907"/>
    <cellStyle name="_인원계획표 _남면동면_1차 실행예산-1_가설 사무실 및 SHOP 설치(통합)" xfId="3908"/>
    <cellStyle name="_인원계획표 _남면동면_2차 실행예산-1(2)" xfId="3909"/>
    <cellStyle name="_인원계획표 _남면동면_2차 실행예산-1(2)_가설 사무실 및 SHOP 설치(통합)" xfId="3910"/>
    <cellStyle name="_인원계획표 _남면동면_가설 사무실 및 SHOP 설치(통합)" xfId="3911"/>
    <cellStyle name="_인원계획표 _남면동면_인하대 하이테크센타 신축공사 (견적)" xfId="3912"/>
    <cellStyle name="_인원계획표 _남면동면_인하대 하이테크센타 신축공사 (견적)_가설 사무실 및 SHOP 설치(통합)" xfId="3913"/>
    <cellStyle name="_인원계획표 _남면동면_인하대계약" xfId="3914"/>
    <cellStyle name="_인원계획표 _남면동면_인하대계약_가설 사무실 및 SHOP 설치(통합)" xfId="3915"/>
    <cellStyle name="_인원계획표 _남면동면_중간정산예정서-12065" xfId="3916"/>
    <cellStyle name="_인원계획표 _남면동면_중간정산예정서-12065_가설 사무실 및 SHOP 설치(통합)" xfId="3917"/>
    <cellStyle name="_인원계획표 _남면동면_품질시험계획(060828)" xfId="3918"/>
    <cellStyle name="_인원계획표 _노원문화회관전기" xfId="3919"/>
    <cellStyle name="_인원계획표 _노원문화회관전기_신사동업무시설빌딩분리" xfId="3920"/>
    <cellStyle name="_인원계획표 _노원문화회관전기_입찰견적서(제출)" xfId="3921"/>
    <cellStyle name="_인원계획표 _노원문화회관전기_입찰견적서(제출-세원NEGO)" xfId="3922"/>
    <cellStyle name="_인원계획표 _노원문화회관전기_입찰견적서(제출-수정)" xfId="3923"/>
    <cellStyle name="_인원계획표 _대전저유소탱크전기계장공사" xfId="3924"/>
    <cellStyle name="_인원계획표 _대전저유소탱크전기계장공사_광장주차장" xfId="3925"/>
    <cellStyle name="_인원계획표 _대전저유소탱크전기계장공사_신사동업무시설빌딩분리" xfId="3926"/>
    <cellStyle name="_인원계획표 _대전저유소탱크전기계장공사_입찰견적서(제출)" xfId="3927"/>
    <cellStyle name="_인원계획표 _대전저유소탱크전기계장공사_입찰견적서(제출-세원NEGO)" xfId="3928"/>
    <cellStyle name="_인원계획표 _대전저유소탱크전기계장공사_입찰견적서(제출-수정)" xfId="3929"/>
    <cellStyle name="_인원계획표 _도곡동임시" xfId="3930"/>
    <cellStyle name="_인원계획표 _도곡동임시_신사동업무시설빌딩분리" xfId="3931"/>
    <cellStyle name="_인원계획표 _도곡동임시_입찰견적서(제출)" xfId="3932"/>
    <cellStyle name="_인원계획표 _도곡동임시_입찰견적서(제출-세원NEGO)" xfId="3933"/>
    <cellStyle name="_인원계획표 _도곡동임시_입찰견적서(제출-수정)" xfId="3934"/>
    <cellStyle name="_인원계획표 _발주갑지(3차분" xfId="3935"/>
    <cellStyle name="_인원계획표 _발주갑지(3차분_'05 안전관리계획서" xfId="3936"/>
    <cellStyle name="_인원계획표 _발주갑지(3차분_'05 안전관리계획서_품질시험계획(060828)" xfId="3937"/>
    <cellStyle name="_인원계획표 _발주갑지(3차분_발주갑지(3차분1.08)" xfId="3938"/>
    <cellStyle name="_인원계획표 _발주갑지(3차분_발주갑지(3차분1.08)_'05 안전관리계획서" xfId="3939"/>
    <cellStyle name="_인원계획표 _발주갑지(3차분_발주갑지(3차분1.08)_'05 안전관리계획서_품질시험계획(060828)" xfId="3940"/>
    <cellStyle name="_인원계획표 _발주갑지(3차분_발주갑지(3차분1.08)_품질시험계획(060828)" xfId="3941"/>
    <cellStyle name="_인원계획표 _발주갑지(3차분_품질시험계획(060828)" xfId="3942"/>
    <cellStyle name="_인원계획표 _발주갑지(3차분1.08)" xfId="3943"/>
    <cellStyle name="_인원계획표 _발주갑지(3차분1.08)_'05 안전관리계획서" xfId="3944"/>
    <cellStyle name="_인원계획표 _발주갑지(3차분1.08)_'05 안전관리계획서_품질시험계획(060828)" xfId="3945"/>
    <cellStyle name="_인원계획표 _발주갑지(3차분1.08)_발주갑지(3차분1.08)" xfId="3946"/>
    <cellStyle name="_인원계획표 _발주갑지(3차분1.08)_발주갑지(3차분1.08)_'05 안전관리계획서" xfId="3947"/>
    <cellStyle name="_인원계획표 _발주갑지(3차분1.08)_발주갑지(3차분1.08)_'05 안전관리계획서_품질시험계획(060828)" xfId="3948"/>
    <cellStyle name="_인원계획표 _발주갑지(3차분1.08)_발주갑지(3차분1.08)_품질시험계획(060828)" xfId="3949"/>
    <cellStyle name="_인원계획표 _발주갑지(3차분1.08)_품질시험계획(060828)" xfId="3950"/>
    <cellStyle name="_인원계획표 _본오오목천" xfId="3951"/>
    <cellStyle name="_인원계획표 _본오오목천_'05 안전관리계획서" xfId="3952"/>
    <cellStyle name="_인원계획표 _본오오목천_'05 안전관리계획서_품질시험계획(060828)" xfId="3953"/>
    <cellStyle name="_인원계획표 _본오오목천_1차 실행예산" xfId="3954"/>
    <cellStyle name="_인원계획표 _본오오목천_1차 실행예산_가설 사무실 및 SHOP 설치(통합)" xfId="3955"/>
    <cellStyle name="_인원계획표 _본오오목천_1차 실행예산-1" xfId="3956"/>
    <cellStyle name="_인원계획표 _본오오목천_1차 실행예산-1_가설 사무실 및 SHOP 설치(통합)" xfId="3957"/>
    <cellStyle name="_인원계획표 _본오오목천_2차 실행예산-1(2)" xfId="3958"/>
    <cellStyle name="_인원계획표 _본오오목천_2차 실행예산-1(2)_가설 사무실 및 SHOP 설치(통합)" xfId="3959"/>
    <cellStyle name="_인원계획표 _본오오목천_가설 사무실 및 SHOP 설치(통합)" xfId="3960"/>
    <cellStyle name="_인원계획표 _본오오목천_인하대 하이테크센타 신축공사 (견적)" xfId="3961"/>
    <cellStyle name="_인원계획표 _본오오목천_인하대 하이테크센타 신축공사 (견적)_가설 사무실 및 SHOP 설치(통합)" xfId="3962"/>
    <cellStyle name="_인원계획표 _본오오목천_인하대계약" xfId="3963"/>
    <cellStyle name="_인원계획표 _본오오목천_인하대계약_가설 사무실 및 SHOP 설치(통합)" xfId="3964"/>
    <cellStyle name="_인원계획표 _본오오목천_중간정산예정서-12065" xfId="3965"/>
    <cellStyle name="_인원계획표 _본오오목천_중간정산예정서-12065_가설 사무실 및 SHOP 설치(통합)" xfId="3966"/>
    <cellStyle name="_인원계획표 _본오오목천_품질시험계획(060828)" xfId="3967"/>
    <cellStyle name="_인원계획표 _부천 소사" xfId="3968"/>
    <cellStyle name="_인원계획표 _부천 소사 2차" xfId="3969"/>
    <cellStyle name="_인원계획표 _부천 소사 2차_신사동업무시설빌딩분리" xfId="3970"/>
    <cellStyle name="_인원계획표 _부천 소사 2차_입찰견적서(제출)" xfId="3971"/>
    <cellStyle name="_인원계획표 _부천 소사 2차_입찰견적서(제출-세원NEGO)" xfId="3972"/>
    <cellStyle name="_인원계획표 _부천 소사 2차_입찰견적서(제출-수정)" xfId="3973"/>
    <cellStyle name="_인원계획표 _부천 소사_신사동업무시설빌딩분리" xfId="3974"/>
    <cellStyle name="_인원계획표 _부천 소사_입찰견적서(제출)" xfId="3975"/>
    <cellStyle name="_인원계획표 _부천 소사_입찰견적서(제출-세원NEGO)" xfId="3976"/>
    <cellStyle name="_인원계획표 _부천 소사_입찰견적서(제출-수정)" xfId="3977"/>
    <cellStyle name="_인원계획표 _불티교" xfId="3978"/>
    <cellStyle name="_인원계획표 _불티교_'05 안전관리계획서" xfId="3979"/>
    <cellStyle name="_인원계획표 _불티교_'05 안전관리계획서_품질시험계획(060828)" xfId="3980"/>
    <cellStyle name="_인원계획표 _불티교_1차 실행예산" xfId="3981"/>
    <cellStyle name="_인원계획표 _불티교_1차 실행예산_가설 사무실 및 SHOP 설치(통합)" xfId="3982"/>
    <cellStyle name="_인원계획표 _불티교_1차 실행예산-1" xfId="3983"/>
    <cellStyle name="_인원계획표 _불티교_1차 실행예산-1_가설 사무실 및 SHOP 설치(통합)" xfId="3984"/>
    <cellStyle name="_인원계획표 _불티교_2차 실행예산-1(2)" xfId="3985"/>
    <cellStyle name="_인원계획표 _불티교_2차 실행예산-1(2)_가설 사무실 및 SHOP 설치(통합)" xfId="3986"/>
    <cellStyle name="_인원계획표 _불티교_가설 사무실 및 SHOP 설치(통합)" xfId="3987"/>
    <cellStyle name="_인원계획표 _불티교_인하대 하이테크센타 신축공사 (견적)" xfId="3988"/>
    <cellStyle name="_인원계획표 _불티교_인하대 하이테크센타 신축공사 (견적)_가설 사무실 및 SHOP 설치(통합)" xfId="3989"/>
    <cellStyle name="_인원계획표 _불티교_인하대계약" xfId="3990"/>
    <cellStyle name="_인원계획표 _불티교_인하대계약_가설 사무실 및 SHOP 설치(통합)" xfId="3991"/>
    <cellStyle name="_인원계획표 _불티교_중간정산예정서-12065" xfId="3992"/>
    <cellStyle name="_인원계획표 _불티교_중간정산예정서-12065_가설 사무실 및 SHOP 설치(통합)" xfId="3993"/>
    <cellStyle name="_인원계획표 _불티교_품질시험계획(060828)" xfId="3994"/>
    <cellStyle name="_인원계획표 _불티교-1" xfId="3995"/>
    <cellStyle name="_인원계획표 _불티교-1_'05 안전관리계획서" xfId="3996"/>
    <cellStyle name="_인원계획표 _불티교-1_'05 안전관리계획서_품질시험계획(060828)" xfId="3997"/>
    <cellStyle name="_인원계획표 _불티교-1_1차 실행예산" xfId="3998"/>
    <cellStyle name="_인원계획표 _불티교-1_1차 실행예산_가설 사무실 및 SHOP 설치(통합)" xfId="3999"/>
    <cellStyle name="_인원계획표 _불티교-1_1차 실행예산-1" xfId="4000"/>
    <cellStyle name="_인원계획표 _불티교-1_1차 실행예산-1_가설 사무실 및 SHOP 설치(통합)" xfId="4001"/>
    <cellStyle name="_인원계획표 _불티교-1_2차 실행예산-1(2)" xfId="4002"/>
    <cellStyle name="_인원계획표 _불티교-1_2차 실행예산-1(2)_가설 사무실 및 SHOP 설치(통합)" xfId="4003"/>
    <cellStyle name="_인원계획표 _불티교-1_가설 사무실 및 SHOP 설치(통합)" xfId="4004"/>
    <cellStyle name="_인원계획표 _불티교-1_인하대 하이테크센타 신축공사 (견적)" xfId="4005"/>
    <cellStyle name="_인원계획표 _불티교-1_인하대 하이테크센타 신축공사 (견적)_가설 사무실 및 SHOP 설치(통합)" xfId="4006"/>
    <cellStyle name="_인원계획표 _불티교-1_인하대계약" xfId="4007"/>
    <cellStyle name="_인원계획표 _불티교-1_인하대계약_가설 사무실 및 SHOP 설치(통합)" xfId="4008"/>
    <cellStyle name="_인원계획표 _불티교-1_중간정산예정서-12065" xfId="4009"/>
    <cellStyle name="_인원계획표 _불티교-1_중간정산예정서-12065_가설 사무실 및 SHOP 설치(통합)" xfId="4010"/>
    <cellStyle name="_인원계획표 _불티교-1_품질시험계획(060828)" xfId="4011"/>
    <cellStyle name="_인원계획표 _수출입은행" xfId="4012"/>
    <cellStyle name="_인원계획표 _수출입은행_신사동업무시설빌딩분리" xfId="4013"/>
    <cellStyle name="_인원계획표 _수출입은행_입찰견적서(제출)" xfId="4014"/>
    <cellStyle name="_인원계획표 _수출입은행_입찰견적서(제출-세원NEGO)" xfId="4015"/>
    <cellStyle name="_인원계획표 _수출입은행_입찰견적서(제출-수정)" xfId="4016"/>
    <cellStyle name="_인원계획표 _신사동업무시설빌딩분리" xfId="4017"/>
    <cellStyle name="_인원계획표 _싯계교" xfId="4018"/>
    <cellStyle name="_인원계획표 _싯계교_'05 안전관리계획서" xfId="4019"/>
    <cellStyle name="_인원계획표 _싯계교_'05 안전관리계획서_품질시험계획(060828)" xfId="4020"/>
    <cellStyle name="_인원계획표 _싯계교_1차 실행예산" xfId="4021"/>
    <cellStyle name="_인원계획표 _싯계교_1차 실행예산_가설 사무실 및 SHOP 설치(통합)" xfId="4022"/>
    <cellStyle name="_인원계획표 _싯계교_1차 실행예산-1" xfId="4023"/>
    <cellStyle name="_인원계획표 _싯계교_1차 실행예산-1_가설 사무실 및 SHOP 설치(통합)" xfId="4024"/>
    <cellStyle name="_인원계획표 _싯계교_2차 실행예산-1(2)" xfId="4025"/>
    <cellStyle name="_인원계획표 _싯계교_2차 실행예산-1(2)_가설 사무실 및 SHOP 설치(통합)" xfId="4026"/>
    <cellStyle name="_인원계획표 _싯계교_가설 사무실 및 SHOP 설치(통합)" xfId="4027"/>
    <cellStyle name="_인원계획표 _싯계교_인하대 하이테크센타 신축공사 (견적)" xfId="4028"/>
    <cellStyle name="_인원계획표 _싯계교_인하대 하이테크센타 신축공사 (견적)_가설 사무실 및 SHOP 설치(통합)" xfId="4029"/>
    <cellStyle name="_인원계획표 _싯계교_인하대계약" xfId="4030"/>
    <cellStyle name="_인원계획표 _싯계교_인하대계약_가설 사무실 및 SHOP 설치(통합)" xfId="4031"/>
    <cellStyle name="_인원계획표 _싯계교_중간정산예정서-12065" xfId="4032"/>
    <cellStyle name="_인원계획표 _싯계교_중간정산예정서-12065_가설 사무실 및 SHOP 설치(통합)" xfId="4033"/>
    <cellStyle name="_인원계획표 _싯계교_품질시험계획(060828)" xfId="4034"/>
    <cellStyle name="_인원계획표 _월곳집행(본사)" xfId="4035"/>
    <cellStyle name="_인원계획표 _월곳집행(본사)_공내역서(소방)" xfId="4036"/>
    <cellStyle name="_인원계획표 _월곳집행(본사)_공내역서(소방final)" xfId="4037"/>
    <cellStyle name="_인원계획표 _인하대 하이테크센타 신축공사 (견적)" xfId="4038"/>
    <cellStyle name="_인원계획표 _인하대 하이테크센타 신축공사 (견적)_가설 사무실 및 SHOP 설치(통합)" xfId="4039"/>
    <cellStyle name="_인원계획표 _인하대계약" xfId="4040"/>
    <cellStyle name="_인원계획표 _인하대계약_가설 사무실 및 SHOP 설치(통합)" xfId="4041"/>
    <cellStyle name="_인원계획표 _입찰견적서(제출)" xfId="4042"/>
    <cellStyle name="_인원계획표 _입찰견적서(제출-세원NEGO)" xfId="4043"/>
    <cellStyle name="_인원계획표 _입찰견적서(제출-수정)" xfId="4044"/>
    <cellStyle name="_인원계획표 _적격 " xfId="4045"/>
    <cellStyle name="_인원계획표 _적격 _'05 안전관리계획서" xfId="4046"/>
    <cellStyle name="_인원계획표 _적격 _'05 안전관리계획서_품질시험계획(060828)" xfId="4047"/>
    <cellStyle name="_인원계획표 _적격 _1차 실행예산" xfId="4048"/>
    <cellStyle name="_인원계획표 _적격 _1차 실행예산_가설 사무실 및 SHOP 설치(통합)" xfId="4049"/>
    <cellStyle name="_인원계획표 _적격 _1차 실행예산-1" xfId="4050"/>
    <cellStyle name="_인원계획표 _적격 _1차 실행예산-1_가설 사무실 및 SHOP 설치(통합)" xfId="4051"/>
    <cellStyle name="_인원계획표 _적격 _2차 실행예산-1(2)" xfId="4052"/>
    <cellStyle name="_인원계획표 _적격 _2차 실행예산-1(2)_가설 사무실 및 SHOP 설치(통합)" xfId="4053"/>
    <cellStyle name="_인원계획표 _적격 _buip (2)" xfId="4123"/>
    <cellStyle name="_인원계획표 _적격 _buip (2)_'05 안전관리계획서" xfId="4124"/>
    <cellStyle name="_인원계획표 _적격 _buip (2)_'05 안전관리계획서_품질시험계획(060828)" xfId="4125"/>
    <cellStyle name="_인원계획표 _적격 _buip (2)_1차 실행예산" xfId="4126"/>
    <cellStyle name="_인원계획표 _적격 _buip (2)_1차 실행예산_가설 사무실 및 SHOP 설치(통합)" xfId="4127"/>
    <cellStyle name="_인원계획표 _적격 _buip (2)_1차 실행예산-1" xfId="4128"/>
    <cellStyle name="_인원계획표 _적격 _buip (2)_1차 실행예산-1_가설 사무실 및 SHOP 설치(통합)" xfId="4129"/>
    <cellStyle name="_인원계획표 _적격 _buip (2)_2차 실행예산-1(2)" xfId="4130"/>
    <cellStyle name="_인원계획표 _적격 _buip (2)_2차 실행예산-1(2)_가설 사무실 및 SHOP 설치(통합)" xfId="4131"/>
    <cellStyle name="_인원계획표 _적격 _buip (2)_가설 사무실 및 SHOP 설치(통합)" xfId="4132"/>
    <cellStyle name="_인원계획표 _적격 _buip (2)_인하대 하이테크센타 신축공사 (견적)" xfId="4133"/>
    <cellStyle name="_인원계획표 _적격 _buip (2)_인하대 하이테크센타 신축공사 (견적)_가설 사무실 및 SHOP 설치(통합)" xfId="4134"/>
    <cellStyle name="_인원계획표 _적격 _buip (2)_인하대계약" xfId="4135"/>
    <cellStyle name="_인원계획표 _적격 _buip (2)_인하대계약_가설 사무실 및 SHOP 설치(통합)" xfId="4136"/>
    <cellStyle name="_인원계획표 _적격 _buip (2)_중간정산예정서-12065" xfId="4137"/>
    <cellStyle name="_인원계획표 _적격 _buip (2)_중간정산예정서-12065_가설 사무실 및 SHOP 설치(통합)" xfId="4138"/>
    <cellStyle name="_인원계획표 _적격 _buip (2)_품질시험계획(060828)" xfId="4139"/>
    <cellStyle name="_인원계획표 _적격 _ip (2)" xfId="4140"/>
    <cellStyle name="_인원계획표 _적격 _ip (2)_'05 안전관리계획서" xfId="4141"/>
    <cellStyle name="_인원계획표 _적격 _ip (2)_'05 안전관리계획서_품질시험계획(060828)" xfId="4142"/>
    <cellStyle name="_인원계획표 _적격 _ip (2)_1차 실행예산" xfId="4143"/>
    <cellStyle name="_인원계획표 _적격 _ip (2)_1차 실행예산_가설 사무실 및 SHOP 설치(통합)" xfId="4144"/>
    <cellStyle name="_인원계획표 _적격 _ip (2)_1차 실행예산-1" xfId="4145"/>
    <cellStyle name="_인원계획표 _적격 _ip (2)_1차 실행예산-1_가설 사무실 및 SHOP 설치(통합)" xfId="4146"/>
    <cellStyle name="_인원계획표 _적격 _ip (2)_2차 실행예산-1(2)" xfId="4147"/>
    <cellStyle name="_인원계획표 _적격 _ip (2)_2차 실행예산-1(2)_가설 사무실 및 SHOP 설치(통합)" xfId="4148"/>
    <cellStyle name="_인원계획표 _적격 _ip (2)_가설 사무실 및 SHOP 설치(통합)" xfId="4149"/>
    <cellStyle name="_인원계획표 _적격 _ip (2)_인하대 하이테크센타 신축공사 (견적)" xfId="4150"/>
    <cellStyle name="_인원계획표 _적격 _ip (2)_인하대 하이테크센타 신축공사 (견적)_가설 사무실 및 SHOP 설치(통합)" xfId="4151"/>
    <cellStyle name="_인원계획표 _적격 _ip (2)_인하대계약" xfId="4152"/>
    <cellStyle name="_인원계획표 _적격 _ip (2)_인하대계약_가설 사무실 및 SHOP 설치(통합)" xfId="4153"/>
    <cellStyle name="_인원계획표 _적격 _ip (2)_중간정산예정서-12065" xfId="4154"/>
    <cellStyle name="_인원계획표 _적격 _ip (2)_중간정산예정서-12065_가설 사무실 및 SHOP 설치(통합)" xfId="4155"/>
    <cellStyle name="_인원계획표 _적격 _ip (2)_품질시험계획(060828)" xfId="4156"/>
    <cellStyle name="_인원계획표 _적격 _jipbun (2)" xfId="4157"/>
    <cellStyle name="_인원계획표 _적격 _jipbun (2)_'05 안전관리계획서" xfId="4158"/>
    <cellStyle name="_인원계획표 _적격 _jipbun (2)_'05 안전관리계획서_품질시험계획(060828)" xfId="4159"/>
    <cellStyle name="_인원계획표 _적격 _jipbun (2)_1차 실행예산" xfId="4160"/>
    <cellStyle name="_인원계획표 _적격 _jipbun (2)_1차 실행예산_가설 사무실 및 SHOP 설치(통합)" xfId="4161"/>
    <cellStyle name="_인원계획표 _적격 _jipbun (2)_1차 실행예산-1" xfId="4162"/>
    <cellStyle name="_인원계획표 _적격 _jipbun (2)_1차 실행예산-1_가설 사무실 및 SHOP 설치(통합)" xfId="4163"/>
    <cellStyle name="_인원계획표 _적격 _jipbun (2)_2차 실행예산-1(2)" xfId="4164"/>
    <cellStyle name="_인원계획표 _적격 _jipbun (2)_2차 실행예산-1(2)_가설 사무실 및 SHOP 설치(통합)" xfId="4165"/>
    <cellStyle name="_인원계획표 _적격 _jipbun (2)_가설 사무실 및 SHOP 설치(통합)" xfId="4166"/>
    <cellStyle name="_인원계획표 _적격 _jipbun (2)_인하대 하이테크센타 신축공사 (견적)" xfId="4167"/>
    <cellStyle name="_인원계획표 _적격 _jipbun (2)_인하대 하이테크센타 신축공사 (견적)_가설 사무실 및 SHOP 설치(통합)" xfId="4168"/>
    <cellStyle name="_인원계획표 _적격 _jipbun (2)_인하대계약" xfId="4169"/>
    <cellStyle name="_인원계획표 _적격 _jipbun (2)_인하대계약_가설 사무실 및 SHOP 설치(통합)" xfId="4170"/>
    <cellStyle name="_인원계획표 _적격 _jipbun (2)_중간정산예정서-12065" xfId="4171"/>
    <cellStyle name="_인원계획표 _적격 _jipbun (2)_중간정산예정서-12065_가설 사무실 및 SHOP 설치(통합)" xfId="4172"/>
    <cellStyle name="_인원계획표 _적격 _jipbun (2)_품질시험계획(060828)" xfId="4173"/>
    <cellStyle name="_인원계획표 _적격 _가설 사무실 및 SHOP 설치(통합)" xfId="4054"/>
    <cellStyle name="_인원계획표 _적격 _광장주차장" xfId="4055"/>
    <cellStyle name="_인원계획표 _적격 _노원문화회관전기" xfId="4056"/>
    <cellStyle name="_인원계획표 _적격 _노원문화회관전기_신사동업무시설빌딩분리" xfId="4057"/>
    <cellStyle name="_인원계획표 _적격 _노원문화회관전기_입찰견적서(제출)" xfId="4058"/>
    <cellStyle name="_인원계획표 _적격 _노원문화회관전기_입찰견적서(제출-세원NEGO)" xfId="4059"/>
    <cellStyle name="_인원계획표 _적격 _노원문화회관전기_입찰견적서(제출-수정)" xfId="4060"/>
    <cellStyle name="_인원계획표 _적격 _대전저유소탱크전기계장공사" xfId="4061"/>
    <cellStyle name="_인원계획표 _적격 _대전저유소탱크전기계장공사_광장주차장" xfId="4062"/>
    <cellStyle name="_인원계획표 _적격 _대전저유소탱크전기계장공사_신사동업무시설빌딩분리" xfId="4063"/>
    <cellStyle name="_인원계획표 _적격 _대전저유소탱크전기계장공사_입찰견적서(제출)" xfId="4064"/>
    <cellStyle name="_인원계획표 _적격 _대전저유소탱크전기계장공사_입찰견적서(제출-세원NEGO)" xfId="4065"/>
    <cellStyle name="_인원계획표 _적격 _대전저유소탱크전기계장공사_입찰견적서(제출-수정)" xfId="4066"/>
    <cellStyle name="_인원계획표 _적격 _도곡동임시" xfId="4067"/>
    <cellStyle name="_인원계획표 _적격 _도곡동임시_신사동업무시설빌딩분리" xfId="4068"/>
    <cellStyle name="_인원계획표 _적격 _도곡동임시_입찰견적서(제출)" xfId="4069"/>
    <cellStyle name="_인원계획표 _적격 _도곡동임시_입찰견적서(제출-세원NEGO)" xfId="4070"/>
    <cellStyle name="_인원계획표 _적격 _도곡동임시_입찰견적서(제출-수정)" xfId="4071"/>
    <cellStyle name="_인원계획표 _적격 _부천 소사" xfId="4072"/>
    <cellStyle name="_인원계획표 _적격 _부천 소사 2차" xfId="4073"/>
    <cellStyle name="_인원계획표 _적격 _부천 소사 2차_신사동업무시설빌딩분리" xfId="4074"/>
    <cellStyle name="_인원계획표 _적격 _부천 소사 2차_입찰견적서(제출)" xfId="4075"/>
    <cellStyle name="_인원계획표 _적격 _부천 소사 2차_입찰견적서(제출-세원NEGO)" xfId="4076"/>
    <cellStyle name="_인원계획표 _적격 _부천 소사 2차_입찰견적서(제출-수정)" xfId="4077"/>
    <cellStyle name="_인원계획표 _적격 _부천 소사_신사동업무시설빌딩분리" xfId="4078"/>
    <cellStyle name="_인원계획표 _적격 _부천 소사_입찰견적서(제출)" xfId="4079"/>
    <cellStyle name="_인원계획표 _적격 _부천 소사_입찰견적서(제출-세원NEGO)" xfId="4080"/>
    <cellStyle name="_인원계획표 _적격 _부천 소사_입찰견적서(제출-수정)" xfId="4081"/>
    <cellStyle name="_인원계획표 _적격 _수출입은행" xfId="4082"/>
    <cellStyle name="_인원계획표 _적격 _수출입은행_신사동업무시설빌딩분리" xfId="4083"/>
    <cellStyle name="_인원계획표 _적격 _수출입은행_입찰견적서(제출)" xfId="4084"/>
    <cellStyle name="_인원계획표 _적격 _수출입은행_입찰견적서(제출-세원NEGO)" xfId="4085"/>
    <cellStyle name="_인원계획표 _적격 _수출입은행_입찰견적서(제출-수정)" xfId="4086"/>
    <cellStyle name="_인원계획표 _적격 _신사동업무시설빌딩분리" xfId="4087"/>
    <cellStyle name="_인원계획표 _적격 _월곳집행(본사)" xfId="4088"/>
    <cellStyle name="_인원계획표 _적격 _월곳집행(본사)_공내역서(소방)" xfId="4089"/>
    <cellStyle name="_인원계획표 _적격 _월곳집행(본사)_공내역서(소방final)" xfId="4090"/>
    <cellStyle name="_인원계획표 _적격 _인하대 하이테크센타 신축공사 (견적)" xfId="4091"/>
    <cellStyle name="_인원계획표 _적격 _인하대 하이테크센타 신축공사 (견적)_가설 사무실 및 SHOP 설치(통합)" xfId="4092"/>
    <cellStyle name="_인원계획표 _적격 _인하대계약" xfId="4093"/>
    <cellStyle name="_인원계획표 _적격 _인하대계약_가설 사무실 및 SHOP 설치(통합)" xfId="4094"/>
    <cellStyle name="_인원계획표 _적격 _입찰견적서(제출)" xfId="4095"/>
    <cellStyle name="_인원계획표 _적격 _입찰견적서(제출-세원NEGO)" xfId="4096"/>
    <cellStyle name="_인원계획표 _적격 _입찰견적서(제출-수정)" xfId="4097"/>
    <cellStyle name="_인원계획표 _적격 _중간정산예정서-12065" xfId="4098"/>
    <cellStyle name="_인원계획표 _적격 _중간정산예정서-12065_가설 사무실 및 SHOP 설치(통합)" xfId="4099"/>
    <cellStyle name="_인원계획표 _적격 _집행 (93)" xfId="4100"/>
    <cellStyle name="_인원계획표 _적격 _집행 (93)_'05 안전관리계획서" xfId="4101"/>
    <cellStyle name="_인원계획표 _적격 _집행 (93)_'05 안전관리계획서_품질시험계획(060828)" xfId="4102"/>
    <cellStyle name="_인원계획표 _적격 _집행 (93)_1차 실행예산" xfId="4103"/>
    <cellStyle name="_인원계획표 _적격 _집행 (93)_1차 실행예산_가설 사무실 및 SHOP 설치(통합)" xfId="4104"/>
    <cellStyle name="_인원계획표 _적격 _집행 (93)_1차 실행예산-1" xfId="4105"/>
    <cellStyle name="_인원계획표 _적격 _집행 (93)_1차 실행예산-1_가설 사무실 및 SHOP 설치(통합)" xfId="4106"/>
    <cellStyle name="_인원계획표 _적격 _집행 (93)_2차 실행예산-1(2)" xfId="4107"/>
    <cellStyle name="_인원계획표 _적격 _집행 (93)_2차 실행예산-1(2)_가설 사무실 및 SHOP 설치(통합)" xfId="4108"/>
    <cellStyle name="_인원계획표 _적격 _집행 (93)_가설 사무실 및 SHOP 설치(통합)" xfId="4109"/>
    <cellStyle name="_인원계획표 _적격 _집행 (93)_인하대 하이테크센타 신축공사 (견적)" xfId="4110"/>
    <cellStyle name="_인원계획표 _적격 _집행 (93)_인하대 하이테크센타 신축공사 (견적)_가설 사무실 및 SHOP 설치(통합)" xfId="4111"/>
    <cellStyle name="_인원계획표 _적격 _집행 (93)_인하대계약" xfId="4112"/>
    <cellStyle name="_인원계획표 _적격 _집행 (93)_인하대계약_가설 사무실 및 SHOP 설치(통합)" xfId="4113"/>
    <cellStyle name="_인원계획표 _적격 _집행 (93)_중간정산예정서-12065" xfId="4114"/>
    <cellStyle name="_인원계획표 _적격 _집행 (93)_중간정산예정서-12065_가설 사무실 및 SHOP 설치(통합)" xfId="4115"/>
    <cellStyle name="_인원계획표 _적격 _집행 (93)_품질시험계획(060828)" xfId="4116"/>
    <cellStyle name="_인원계획표 _적격 _충정로임시동력(계약)" xfId="4117"/>
    <cellStyle name="_인원계획표 _적격 _충정로임시동력(계약)_신사동업무시설빌딩분리" xfId="4118"/>
    <cellStyle name="_인원계획표 _적격 _충정로임시동력(계약)_입찰견적서(제출)" xfId="4119"/>
    <cellStyle name="_인원계획표 _적격 _충정로임시동력(계약)_입찰견적서(제출-세원NEGO)" xfId="4120"/>
    <cellStyle name="_인원계획표 _적격 _충정로임시동력(계약)_입찰견적서(제출-수정)" xfId="4121"/>
    <cellStyle name="_인원계획표 _적격 _품질시험계획(060828)" xfId="4122"/>
    <cellStyle name="_인원계획표 _중간정산예정서-12065" xfId="4174"/>
    <cellStyle name="_인원계획표 _중간정산예정서-12065_가설 사무실 및 SHOP 설치(통합)" xfId="4175"/>
    <cellStyle name="_인원계획표 _집행 (93)" xfId="4176"/>
    <cellStyle name="_인원계획표 _집행 (93)_'05 안전관리계획서" xfId="4177"/>
    <cellStyle name="_인원계획표 _집행 (93)_'05 안전관리계획서_품질시험계획(060828)" xfId="4178"/>
    <cellStyle name="_인원계획표 _집행 (93)_1차 실행예산" xfId="4179"/>
    <cellStyle name="_인원계획표 _집행 (93)_1차 실행예산_가설 사무실 및 SHOP 설치(통합)" xfId="4180"/>
    <cellStyle name="_인원계획표 _집행 (93)_1차 실행예산-1" xfId="4181"/>
    <cellStyle name="_인원계획표 _집행 (93)_1차 실행예산-1_가설 사무실 및 SHOP 설치(통합)" xfId="4182"/>
    <cellStyle name="_인원계획표 _집행 (93)_2차 실행예산-1(2)" xfId="4183"/>
    <cellStyle name="_인원계획표 _집행 (93)_2차 실행예산-1(2)_가설 사무실 및 SHOP 설치(통합)" xfId="4184"/>
    <cellStyle name="_인원계획표 _집행 (93)_가설 사무실 및 SHOP 설치(통합)" xfId="4185"/>
    <cellStyle name="_인원계획표 _집행 (93)_인하대 하이테크센타 신축공사 (견적)" xfId="4186"/>
    <cellStyle name="_인원계획표 _집행 (93)_인하대 하이테크센타 신축공사 (견적)_가설 사무실 및 SHOP 설치(통합)" xfId="4187"/>
    <cellStyle name="_인원계획표 _집행 (93)_인하대계약" xfId="4188"/>
    <cellStyle name="_인원계획표 _집행 (93)_인하대계약_가설 사무실 및 SHOP 설치(통합)" xfId="4189"/>
    <cellStyle name="_인원계획표 _집행 (93)_중간정산예정서-12065" xfId="4190"/>
    <cellStyle name="_인원계획표 _집행 (93)_중간정산예정서-12065_가설 사무실 및 SHOP 설치(통합)" xfId="4191"/>
    <cellStyle name="_인원계획표 _집행 (93)_품질시험계획(060828)" xfId="4192"/>
    <cellStyle name="_인원계획표 _충정로임시동력(계약)" xfId="4193"/>
    <cellStyle name="_인원계획표 _충정로임시동력(계약)_신사동업무시설빌딩분리" xfId="4194"/>
    <cellStyle name="_인원계획표 _충정로임시동력(계약)_입찰견적서(제출)" xfId="4195"/>
    <cellStyle name="_인원계획표 _충정로임시동력(계약)_입찰견적서(제출-세원NEGO)" xfId="4196"/>
    <cellStyle name="_인원계획표 _충정로임시동력(계약)_입찰견적서(제출-수정)" xfId="4197"/>
    <cellStyle name="_인원계획표 _품질시험계획(060828)" xfId="4198"/>
    <cellStyle name="_인원동원(기능공)" xfId="4551"/>
    <cellStyle name="_인천논현집단(최종)" xfId="4552"/>
    <cellStyle name="_인테리어배관공사" xfId="4553"/>
    <cellStyle name="_일반전기1공구" xfId="4554"/>
    <cellStyle name="_일반전기2공구" xfId="4555"/>
    <cellStyle name="_일반전기정산" xfId="4556"/>
    <cellStyle name="_임시전력5회" xfId="4557"/>
    <cellStyle name="_입찰내역 및 실행" xfId="4558"/>
    <cellStyle name="_입찰서0901" xfId="4559"/>
    <cellStyle name="_입찰서1016" xfId="4560"/>
    <cellStyle name="_입찰실행 및 견적" xfId="4561"/>
    <cellStyle name="_입찰표지 " xfId="4562"/>
    <cellStyle name="_입찰표지 _01.집행" xfId="4563"/>
    <cellStyle name="_입찰표지 _01.집행_'05 안전관리계획서" xfId="4564"/>
    <cellStyle name="_입찰표지 _01.집행_'05 안전관리계획서_품질시험계획(060828)" xfId="4565"/>
    <cellStyle name="_입찰표지 _01.집행_품질시험계획(060828)" xfId="4566"/>
    <cellStyle name="_입찰표지 _02.집행" xfId="4567"/>
    <cellStyle name="_입찰표지 _02.집행_'05 안전관리계획서" xfId="4568"/>
    <cellStyle name="_입찰표지 _02.집행_'05 안전관리계획서_품질시험계획(060828)" xfId="4569"/>
    <cellStyle name="_입찰표지 _02.집행_품질시험계획(060828)" xfId="4570"/>
    <cellStyle name="_입찰표지 _'05 안전관리계획서" xfId="4571"/>
    <cellStyle name="_입찰표지 _'05 안전관리계획서_품질시험계획(060828)" xfId="4572"/>
    <cellStyle name="_입찰표지 _1차 실행예산" xfId="4573"/>
    <cellStyle name="_입찰표지 _1차 실행예산_가설 사무실 및 SHOP 설치(통합)" xfId="4574"/>
    <cellStyle name="_입찰표지 _1차 실행예산-1" xfId="4575"/>
    <cellStyle name="_입찰표지 _1차 실행예산-1_가설 사무실 및 SHOP 설치(통합)" xfId="4576"/>
    <cellStyle name="_입찰표지 _2차 실행예산-1(2)" xfId="4577"/>
    <cellStyle name="_입찰표지 _2차 실행예산-1(2)_가설 사무실 및 SHOP 설치(통합)" xfId="4578"/>
    <cellStyle name="_입찰표지 _buip (2)" xfId="4668"/>
    <cellStyle name="_입찰표지 _buip (2)_'05 안전관리계획서" xfId="4669"/>
    <cellStyle name="_입찰표지 _buip (2)_'05 안전관리계획서_품질시험계획(060828)" xfId="4670"/>
    <cellStyle name="_입찰표지 _buip (2)_1차 실행예산" xfId="4671"/>
    <cellStyle name="_입찰표지 _buip (2)_1차 실행예산_가설 사무실 및 SHOP 설치(통합)" xfId="4672"/>
    <cellStyle name="_입찰표지 _buip (2)_1차 실행예산-1" xfId="4673"/>
    <cellStyle name="_입찰표지 _buip (2)_1차 실행예산-1_가설 사무실 및 SHOP 설치(통합)" xfId="4674"/>
    <cellStyle name="_입찰표지 _buip (2)_2차 실행예산-1(2)" xfId="4675"/>
    <cellStyle name="_입찰표지 _buip (2)_2차 실행예산-1(2)_가설 사무실 및 SHOP 설치(통합)" xfId="4676"/>
    <cellStyle name="_입찰표지 _buip (2)_가설 사무실 및 SHOP 설치(통합)" xfId="4677"/>
    <cellStyle name="_입찰표지 _buip (2)_인하대 하이테크센타 신축공사 (견적)" xfId="4678"/>
    <cellStyle name="_입찰표지 _buip (2)_인하대 하이테크센타 신축공사 (견적)_가설 사무실 및 SHOP 설치(통합)" xfId="4679"/>
    <cellStyle name="_입찰표지 _buip (2)_인하대계약" xfId="4680"/>
    <cellStyle name="_입찰표지 _buip (2)_인하대계약_가설 사무실 및 SHOP 설치(통합)" xfId="4681"/>
    <cellStyle name="_입찰표지 _buip (2)_중간정산예정서-12065" xfId="4682"/>
    <cellStyle name="_입찰표지 _buip (2)_중간정산예정서-12065_가설 사무실 및 SHOP 설치(통합)" xfId="4683"/>
    <cellStyle name="_입찰표지 _buip (2)_품질시험계획(060828)" xfId="4684"/>
    <cellStyle name="_입찰표지 _ESC관련 공정표" xfId="4685"/>
    <cellStyle name="_입찰표지 _ESC관련 공정표(변경진)" xfId="4686"/>
    <cellStyle name="_입찰표지 _ESC관련 공정표(변경진)_'05 안전관리계획서" xfId="4687"/>
    <cellStyle name="_입찰표지 _ESC관련 공정표(변경진)_'05 안전관리계획서_품질시험계획(060828)" xfId="4688"/>
    <cellStyle name="_입찰표지 _ESC관련 공정표(변경진)_1차변경갑지(전체12.10)" xfId="4689"/>
    <cellStyle name="_입찰표지 _ESC관련 공정표(변경진)_1차변경갑지(전체12.10)_'05 안전관리계획서" xfId="4690"/>
    <cellStyle name="_입찰표지 _ESC관련 공정표(변경진)_1차변경갑지(전체12.10)_'05 안전관리계획서_품질시험계획(060828)" xfId="4691"/>
    <cellStyle name="_입찰표지 _ESC관련 공정표(변경진)_1차변경갑지(전체12.10)_발주갑지(3차분" xfId="4692"/>
    <cellStyle name="_입찰표지 _ESC관련 공정표(변경진)_1차변경갑지(전체12.10)_발주갑지(3차분_'05 안전관리계획서" xfId="4693"/>
    <cellStyle name="_입찰표지 _ESC관련 공정표(변경진)_1차변경갑지(전체12.10)_발주갑지(3차분_'05 안전관리계획서_품질시험계획(060828)" xfId="4694"/>
    <cellStyle name="_입찰표지 _ESC관련 공정표(변경진)_1차변경갑지(전체12.10)_발주갑지(3차분_발주갑지(3차분1.08)" xfId="4695"/>
    <cellStyle name="_입찰표지 _ESC관련 공정표(변경진)_1차변경갑지(전체12.10)_발주갑지(3차분_발주갑지(3차분1.08)_'05 안전관리계획서" xfId="4696"/>
    <cellStyle name="_입찰표지 _ESC관련 공정표(변경진)_1차변경갑지(전체12.10)_발주갑지(3차분_발주갑지(3차분1.08)_'05 안전관리계획서_품질시험계획(060828)" xfId="4697"/>
    <cellStyle name="_입찰표지 _ESC관련 공정표(변경진)_1차변경갑지(전체12.10)_발주갑지(3차분_발주갑지(3차분1.08)_품질시험계획(060828)" xfId="4698"/>
    <cellStyle name="_입찰표지 _ESC관련 공정표(변경진)_1차변경갑지(전체12.10)_발주갑지(3차분_품질시험계획(060828)" xfId="4699"/>
    <cellStyle name="_입찰표지 _ESC관련 공정표(변경진)_1차변경갑지(전체12.10)_발주갑지(3차분1.08)" xfId="4700"/>
    <cellStyle name="_입찰표지 _ESC관련 공정표(변경진)_1차변경갑지(전체12.10)_발주갑지(3차분1.08)_'05 안전관리계획서" xfId="4701"/>
    <cellStyle name="_입찰표지 _ESC관련 공정표(변경진)_1차변경갑지(전체12.10)_발주갑지(3차분1.08)_'05 안전관리계획서_품질시험계획(060828)" xfId="4702"/>
    <cellStyle name="_입찰표지 _ESC관련 공정표(변경진)_1차변경갑지(전체12.10)_발주갑지(3차분1.08)_발주갑지(3차분1.08)" xfId="4703"/>
    <cellStyle name="_입찰표지 _ESC관련 공정표(변경진)_1차변경갑지(전체12.10)_발주갑지(3차분1.08)_발주갑지(3차분1.08)_'05 안전관리계획서" xfId="4704"/>
    <cellStyle name="_입찰표지 _ESC관련 공정표(변경진)_1차변경갑지(전체12.10)_발주갑지(3차분1.08)_발주갑지(3차분1.08)_'05 안전관리계획서_품질시험계획(060828)" xfId="4705"/>
    <cellStyle name="_입찰표지 _ESC관련 공정표(변경진)_1차변경갑지(전체12.10)_발주갑지(3차분1.08)_발주갑지(3차분1.08)_품질시험계획(060828)" xfId="4706"/>
    <cellStyle name="_입찰표지 _ESC관련 공정표(변경진)_1차변경갑지(전체12.10)_발주갑지(3차분1.08)_품질시험계획(060828)" xfId="4707"/>
    <cellStyle name="_입찰표지 _ESC관련 공정표(변경진)_1차변경갑지(전체12.10)_품질시험계획(060828)" xfId="4708"/>
    <cellStyle name="_입찰표지 _ESC관련 공정표(변경진)_1차변경갑지(전체12.10진)" xfId="4709"/>
    <cellStyle name="_입찰표지 _ESC관련 공정표(변경진)_1차변경갑지(전체12.10진)_'05 안전관리계획서" xfId="4710"/>
    <cellStyle name="_입찰표지 _ESC관련 공정표(변경진)_1차변경갑지(전체12.10진)_'05 안전관리계획서_품질시험계획(060828)" xfId="4711"/>
    <cellStyle name="_입찰표지 _ESC관련 공정표(변경진)_1차변경갑지(전체12.10진)_발주갑지(3차분" xfId="4712"/>
    <cellStyle name="_입찰표지 _ESC관련 공정표(변경진)_1차변경갑지(전체12.10진)_발주갑지(3차분_'05 안전관리계획서" xfId="4713"/>
    <cellStyle name="_입찰표지 _ESC관련 공정표(변경진)_1차변경갑지(전체12.10진)_발주갑지(3차분_'05 안전관리계획서_품질시험계획(060828)" xfId="4714"/>
    <cellStyle name="_입찰표지 _ESC관련 공정표(변경진)_1차변경갑지(전체12.10진)_발주갑지(3차분_발주갑지(3차분1.08)" xfId="4715"/>
    <cellStyle name="_입찰표지 _ESC관련 공정표(변경진)_1차변경갑지(전체12.10진)_발주갑지(3차분_발주갑지(3차분1.08)_'05 안전관리계획서" xfId="4716"/>
    <cellStyle name="_입찰표지 _ESC관련 공정표(변경진)_1차변경갑지(전체12.10진)_발주갑지(3차분_발주갑지(3차분1.08)_'05 안전관리계획서_품질시험계획(060828)" xfId="4717"/>
    <cellStyle name="_입찰표지 _ESC관련 공정표(변경진)_1차변경갑지(전체12.10진)_발주갑지(3차분_발주갑지(3차분1.08)_품질시험계획(060828)" xfId="4718"/>
    <cellStyle name="_입찰표지 _ESC관련 공정표(변경진)_1차변경갑지(전체12.10진)_발주갑지(3차분_품질시험계획(060828)" xfId="4719"/>
    <cellStyle name="_입찰표지 _ESC관련 공정표(변경진)_1차변경갑지(전체12.10진)_발주갑지(3차분1.08)" xfId="4720"/>
    <cellStyle name="_입찰표지 _ESC관련 공정표(변경진)_1차변경갑지(전체12.10진)_발주갑지(3차분1.08)_'05 안전관리계획서" xfId="4721"/>
    <cellStyle name="_입찰표지 _ESC관련 공정표(변경진)_1차변경갑지(전체12.10진)_발주갑지(3차분1.08)_'05 안전관리계획서_품질시험계획(060828)" xfId="4722"/>
    <cellStyle name="_입찰표지 _ESC관련 공정표(변경진)_1차변경갑지(전체12.10진)_발주갑지(3차분1.08)_발주갑지(3차분1.08)" xfId="4723"/>
    <cellStyle name="_입찰표지 _ESC관련 공정표(변경진)_1차변경갑지(전체12.10진)_발주갑지(3차분1.08)_발주갑지(3차분1.08)_'05 안전관리계획서" xfId="4724"/>
    <cellStyle name="_입찰표지 _ESC관련 공정표(변경진)_1차변경갑지(전체12.10진)_발주갑지(3차분1.08)_발주갑지(3차분1.08)_'05 안전관리계획서_품질시험계획(060828)" xfId="4725"/>
    <cellStyle name="_입찰표지 _ESC관련 공정표(변경진)_1차변경갑지(전체12.10진)_발주갑지(3차분1.08)_발주갑지(3차분1.08)_품질시험계획(060828)" xfId="4726"/>
    <cellStyle name="_입찰표지 _ESC관련 공정표(변경진)_1차변경갑지(전체12.10진)_발주갑지(3차분1.08)_품질시험계획(060828)" xfId="4727"/>
    <cellStyle name="_입찰표지 _ESC관련 공정표(변경진)_1차변경갑지(전체12.10진)_품질시험계획(060828)" xfId="4728"/>
    <cellStyle name="_입찰표지 _ESC관련 공정표(변경진)_2회설변공정표" xfId="4729"/>
    <cellStyle name="_입찰표지 _ESC관련 공정표(변경진)_2회설변공정표_'05 안전관리계획서" xfId="4730"/>
    <cellStyle name="_입찰표지 _ESC관련 공정표(변경진)_2회설변공정표_'05 안전관리계획서_품질시험계획(060828)" xfId="4731"/>
    <cellStyle name="_입찰표지 _ESC관련 공정표(변경진)_2회설변공정표_발주갑지(3차분" xfId="4732"/>
    <cellStyle name="_입찰표지 _ESC관련 공정표(변경진)_2회설변공정표_발주갑지(3차분_'05 안전관리계획서" xfId="4733"/>
    <cellStyle name="_입찰표지 _ESC관련 공정표(변경진)_2회설변공정표_발주갑지(3차분_'05 안전관리계획서_품질시험계획(060828)" xfId="4734"/>
    <cellStyle name="_입찰표지 _ESC관련 공정표(변경진)_2회설변공정표_발주갑지(3차분_발주갑지(3차분1.08)" xfId="4735"/>
    <cellStyle name="_입찰표지 _ESC관련 공정표(변경진)_2회설변공정표_발주갑지(3차분_발주갑지(3차분1.08)_'05 안전관리계획서" xfId="4736"/>
    <cellStyle name="_입찰표지 _ESC관련 공정표(변경진)_2회설변공정표_발주갑지(3차분_발주갑지(3차분1.08)_'05 안전관리계획서_품질시험계획(060828)" xfId="4737"/>
    <cellStyle name="_입찰표지 _ESC관련 공정표(변경진)_2회설변공정표_발주갑지(3차분_발주갑지(3차분1.08)_품질시험계획(060828)" xfId="4738"/>
    <cellStyle name="_입찰표지 _ESC관련 공정표(변경진)_2회설변공정표_발주갑지(3차분_품질시험계획(060828)" xfId="4739"/>
    <cellStyle name="_입찰표지 _ESC관련 공정표(변경진)_2회설변공정표_발주갑지(3차분1.08)" xfId="4740"/>
    <cellStyle name="_입찰표지 _ESC관련 공정표(변경진)_2회설변공정표_발주갑지(3차분1.08)_'05 안전관리계획서" xfId="4741"/>
    <cellStyle name="_입찰표지 _ESC관련 공정표(변경진)_2회설변공정표_발주갑지(3차분1.08)_'05 안전관리계획서_품질시험계획(060828)" xfId="4742"/>
    <cellStyle name="_입찰표지 _ESC관련 공정표(변경진)_2회설변공정표_발주갑지(3차분1.08)_발주갑지(3차분1.08)" xfId="4743"/>
    <cellStyle name="_입찰표지 _ESC관련 공정표(변경진)_2회설변공정표_발주갑지(3차분1.08)_발주갑지(3차분1.08)_'05 안전관리계획서" xfId="4744"/>
    <cellStyle name="_입찰표지 _ESC관련 공정표(변경진)_2회설변공정표_발주갑지(3차분1.08)_발주갑지(3차분1.08)_'05 안전관리계획서_품질시험계획(060828)" xfId="4745"/>
    <cellStyle name="_입찰표지 _ESC관련 공정표(변경진)_2회설변공정표_발주갑지(3차분1.08)_발주갑지(3차분1.08)_품질시험계획(060828)" xfId="4746"/>
    <cellStyle name="_입찰표지 _ESC관련 공정표(변경진)_2회설변공정표_발주갑지(3차분1.08)_품질시험계획(060828)" xfId="4747"/>
    <cellStyle name="_입찰표지 _ESC관련 공정표(변경진)_2회설변공정표_품질시험계획(060828)" xfId="4748"/>
    <cellStyle name="_입찰표지 _ESC관련 공정표(변경진)_발주갑지(3차분" xfId="4749"/>
    <cellStyle name="_입찰표지 _ESC관련 공정표(변경진)_발주갑지(3차분_'05 안전관리계획서" xfId="4750"/>
    <cellStyle name="_입찰표지 _ESC관련 공정표(변경진)_발주갑지(3차분_'05 안전관리계획서_품질시험계획(060828)" xfId="4751"/>
    <cellStyle name="_입찰표지 _ESC관련 공정표(변경진)_발주갑지(3차분_발주갑지(3차분1.08)" xfId="4752"/>
    <cellStyle name="_입찰표지 _ESC관련 공정표(변경진)_발주갑지(3차분_발주갑지(3차분1.08)_'05 안전관리계획서" xfId="4753"/>
    <cellStyle name="_입찰표지 _ESC관련 공정표(변경진)_발주갑지(3차분_발주갑지(3차분1.08)_'05 안전관리계획서_품질시험계획(060828)" xfId="4754"/>
    <cellStyle name="_입찰표지 _ESC관련 공정표(변경진)_발주갑지(3차분_발주갑지(3차분1.08)_품질시험계획(060828)" xfId="4755"/>
    <cellStyle name="_입찰표지 _ESC관련 공정표(변경진)_발주갑지(3차분_품질시험계획(060828)" xfId="4756"/>
    <cellStyle name="_입찰표지 _ESC관련 공정표(변경진)_발주갑지(3차분1.08)" xfId="4757"/>
    <cellStyle name="_입찰표지 _ESC관련 공정표(변경진)_발주갑지(3차분1.08)_'05 안전관리계획서" xfId="4758"/>
    <cellStyle name="_입찰표지 _ESC관련 공정표(변경진)_발주갑지(3차분1.08)_'05 안전관리계획서_품질시험계획(060828)" xfId="4759"/>
    <cellStyle name="_입찰표지 _ESC관련 공정표(변경진)_발주갑지(3차분1.08)_발주갑지(3차분1.08)" xfId="4760"/>
    <cellStyle name="_입찰표지 _ESC관련 공정표(변경진)_발주갑지(3차분1.08)_발주갑지(3차분1.08)_'05 안전관리계획서" xfId="4761"/>
    <cellStyle name="_입찰표지 _ESC관련 공정표(변경진)_발주갑지(3차분1.08)_발주갑지(3차분1.08)_'05 안전관리계획서_품질시험계획(060828)" xfId="4762"/>
    <cellStyle name="_입찰표지 _ESC관련 공정표(변경진)_발주갑지(3차분1.08)_발주갑지(3차분1.08)_품질시험계획(060828)" xfId="4763"/>
    <cellStyle name="_입찰표지 _ESC관련 공정표(변경진)_발주갑지(3차분1.08)_품질시험계획(060828)" xfId="4764"/>
    <cellStyle name="_입찰표지 _ESC관련 공정표(변경진)_예정공정표(2003년분)" xfId="4765"/>
    <cellStyle name="_입찰표지 _ESC관련 공정표(변경진)_예정공정표(2003년분)_'05 안전관리계획서" xfId="4766"/>
    <cellStyle name="_입찰표지 _ESC관련 공정표(변경진)_예정공정표(2003년분)_'05 안전관리계획서_품질시험계획(060828)" xfId="4767"/>
    <cellStyle name="_입찰표지 _ESC관련 공정표(변경진)_예정공정표(2003년분)_발주갑지(3차분" xfId="4768"/>
    <cellStyle name="_입찰표지 _ESC관련 공정표(변경진)_예정공정표(2003년분)_발주갑지(3차분_'05 안전관리계획서" xfId="4769"/>
    <cellStyle name="_입찰표지 _ESC관련 공정표(변경진)_예정공정표(2003년분)_발주갑지(3차분_'05 안전관리계획서_품질시험계획(060828)" xfId="4770"/>
    <cellStyle name="_입찰표지 _ESC관련 공정표(변경진)_예정공정표(2003년분)_발주갑지(3차분_발주갑지(3차분1.08)" xfId="4771"/>
    <cellStyle name="_입찰표지 _ESC관련 공정표(변경진)_예정공정표(2003년분)_발주갑지(3차분_발주갑지(3차분1.08)_'05 안전관리계획서" xfId="4772"/>
    <cellStyle name="_입찰표지 _ESC관련 공정표(변경진)_예정공정표(2003년분)_발주갑지(3차분_발주갑지(3차분1.08)_'05 안전관리계획서_품질시험계획(060828)" xfId="4773"/>
    <cellStyle name="_입찰표지 _ESC관련 공정표(변경진)_예정공정표(2003년분)_발주갑지(3차분_발주갑지(3차분1.08)_품질시험계획(060828)" xfId="4774"/>
    <cellStyle name="_입찰표지 _ESC관련 공정표(변경진)_예정공정표(2003년분)_발주갑지(3차분_품질시험계획(060828)" xfId="4775"/>
    <cellStyle name="_입찰표지 _ESC관련 공정표(변경진)_예정공정표(2003년분)_발주갑지(3차분1.08)" xfId="4776"/>
    <cellStyle name="_입찰표지 _ESC관련 공정표(변경진)_예정공정표(2003년분)_발주갑지(3차분1.08)_'05 안전관리계획서" xfId="4777"/>
    <cellStyle name="_입찰표지 _ESC관련 공정표(변경진)_예정공정표(2003년분)_발주갑지(3차분1.08)_'05 안전관리계획서_품질시험계획(060828)" xfId="4778"/>
    <cellStyle name="_입찰표지 _ESC관련 공정표(변경진)_예정공정표(2003년분)_발주갑지(3차분1.08)_발주갑지(3차분1.08)" xfId="4779"/>
    <cellStyle name="_입찰표지 _ESC관련 공정표(변경진)_예정공정표(2003년분)_발주갑지(3차분1.08)_발주갑지(3차분1.08)_'05 안전관리계획서" xfId="4780"/>
    <cellStyle name="_입찰표지 _ESC관련 공정표(변경진)_예정공정표(2003년분)_발주갑지(3차분1.08)_발주갑지(3차분1.08)_'05 안전관리계획서_품질시험계획(060828)" xfId="4781"/>
    <cellStyle name="_입찰표지 _ESC관련 공정표(변경진)_예정공정표(2003년분)_발주갑지(3차분1.08)_발주갑지(3차분1.08)_품질시험계획(060828)" xfId="4782"/>
    <cellStyle name="_입찰표지 _ESC관련 공정표(변경진)_예정공정표(2003년분)_발주갑지(3차분1.08)_품질시험계획(060828)" xfId="4783"/>
    <cellStyle name="_입찰표지 _ESC관련 공정표(변경진)_예정공정표(2003년분)_품질시험계획(060828)" xfId="4784"/>
    <cellStyle name="_입찰표지 _ESC관련 공정표(변경진)_전체4회변경예정공정표" xfId="4785"/>
    <cellStyle name="_입찰표지 _ESC관련 공정표(변경진)_전체4회변경예정공정표_'05 안전관리계획서" xfId="4786"/>
    <cellStyle name="_입찰표지 _ESC관련 공정표(변경진)_전체4회변경예정공정표_'05 안전관리계획서_품질시험계획(060828)" xfId="4787"/>
    <cellStyle name="_입찰표지 _ESC관련 공정표(변경진)_전체4회변경예정공정표_품질시험계획(060828)" xfId="4788"/>
    <cellStyle name="_입찰표지 _ESC관련 공정표(변경진)_전체변경3회" xfId="4789"/>
    <cellStyle name="_입찰표지 _ESC관련 공정표(변경진)_전체변경3회_'05 안전관리계획서" xfId="4790"/>
    <cellStyle name="_입찰표지 _ESC관련 공정표(변경진)_전체변경3회_'05 안전관리계획서_품질시험계획(060828)" xfId="4791"/>
    <cellStyle name="_입찰표지 _ESC관련 공정표(변경진)_전체변경3회_품질시험계획(060828)" xfId="4792"/>
    <cellStyle name="_입찰표지 _ESC관련 공정표(변경진)_품질시험계획(060828)" xfId="4793"/>
    <cellStyle name="_입찰표지 _ESC관련 공정표_'05 안전관리계획서" xfId="4794"/>
    <cellStyle name="_입찰표지 _ESC관련 공정표_'05 안전관리계획서_품질시험계획(060828)" xfId="4795"/>
    <cellStyle name="_입찰표지 _ESC관련 공정표_1차변경갑지(전체12.10)" xfId="4796"/>
    <cellStyle name="_입찰표지 _ESC관련 공정표_1차변경갑지(전체12.10)_'05 안전관리계획서" xfId="4797"/>
    <cellStyle name="_입찰표지 _ESC관련 공정표_1차변경갑지(전체12.10)_'05 안전관리계획서_품질시험계획(060828)" xfId="4798"/>
    <cellStyle name="_입찰표지 _ESC관련 공정표_1차변경갑지(전체12.10)_발주갑지(3차분" xfId="4799"/>
    <cellStyle name="_입찰표지 _ESC관련 공정표_1차변경갑지(전체12.10)_발주갑지(3차분_'05 안전관리계획서" xfId="4800"/>
    <cellStyle name="_입찰표지 _ESC관련 공정표_1차변경갑지(전체12.10)_발주갑지(3차분_'05 안전관리계획서_품질시험계획(060828)" xfId="4801"/>
    <cellStyle name="_입찰표지 _ESC관련 공정표_1차변경갑지(전체12.10)_발주갑지(3차분_발주갑지(3차분1.08)" xfId="4802"/>
    <cellStyle name="_입찰표지 _ESC관련 공정표_1차변경갑지(전체12.10)_발주갑지(3차분_발주갑지(3차분1.08)_'05 안전관리계획서" xfId="4803"/>
    <cellStyle name="_입찰표지 _ESC관련 공정표_1차변경갑지(전체12.10)_발주갑지(3차분_발주갑지(3차분1.08)_'05 안전관리계획서_품질시험계획(060828)" xfId="4804"/>
    <cellStyle name="_입찰표지 _ESC관련 공정표_1차변경갑지(전체12.10)_발주갑지(3차분_발주갑지(3차분1.08)_품질시험계획(060828)" xfId="4805"/>
    <cellStyle name="_입찰표지 _ESC관련 공정표_1차변경갑지(전체12.10)_발주갑지(3차분_품질시험계획(060828)" xfId="4806"/>
    <cellStyle name="_입찰표지 _ESC관련 공정표_1차변경갑지(전체12.10)_발주갑지(3차분1.08)" xfId="4807"/>
    <cellStyle name="_입찰표지 _ESC관련 공정표_1차변경갑지(전체12.10)_발주갑지(3차분1.08)_'05 안전관리계획서" xfId="4808"/>
    <cellStyle name="_입찰표지 _ESC관련 공정표_1차변경갑지(전체12.10)_발주갑지(3차분1.08)_'05 안전관리계획서_품질시험계획(060828)" xfId="4809"/>
    <cellStyle name="_입찰표지 _ESC관련 공정표_1차변경갑지(전체12.10)_발주갑지(3차분1.08)_발주갑지(3차분1.08)" xfId="4810"/>
    <cellStyle name="_입찰표지 _ESC관련 공정표_1차변경갑지(전체12.10)_발주갑지(3차분1.08)_발주갑지(3차분1.08)_'05 안전관리계획서" xfId="4811"/>
    <cellStyle name="_입찰표지 _ESC관련 공정표_1차변경갑지(전체12.10)_발주갑지(3차분1.08)_발주갑지(3차분1.08)_'05 안전관리계획서_품질시험계획(060828)" xfId="4812"/>
    <cellStyle name="_입찰표지 _ESC관련 공정표_1차변경갑지(전체12.10)_발주갑지(3차분1.08)_발주갑지(3차분1.08)_품질시험계획(060828)" xfId="4813"/>
    <cellStyle name="_입찰표지 _ESC관련 공정표_1차변경갑지(전체12.10)_발주갑지(3차분1.08)_품질시험계획(060828)" xfId="4814"/>
    <cellStyle name="_입찰표지 _ESC관련 공정표_1차변경갑지(전체12.10)_품질시험계획(060828)" xfId="4815"/>
    <cellStyle name="_입찰표지 _ESC관련 공정표_1차변경갑지(전체12.10진)" xfId="4816"/>
    <cellStyle name="_입찰표지 _ESC관련 공정표_1차변경갑지(전체12.10진)_'05 안전관리계획서" xfId="4817"/>
    <cellStyle name="_입찰표지 _ESC관련 공정표_1차변경갑지(전체12.10진)_'05 안전관리계획서_품질시험계획(060828)" xfId="4818"/>
    <cellStyle name="_입찰표지 _ESC관련 공정표_1차변경갑지(전체12.10진)_발주갑지(3차분" xfId="4819"/>
    <cellStyle name="_입찰표지 _ESC관련 공정표_1차변경갑지(전체12.10진)_발주갑지(3차분_'05 안전관리계획서" xfId="4820"/>
    <cellStyle name="_입찰표지 _ESC관련 공정표_1차변경갑지(전체12.10진)_발주갑지(3차분_'05 안전관리계획서_품질시험계획(060828)" xfId="4821"/>
    <cellStyle name="_입찰표지 _ESC관련 공정표_1차변경갑지(전체12.10진)_발주갑지(3차분_발주갑지(3차분1.08)" xfId="4822"/>
    <cellStyle name="_입찰표지 _ESC관련 공정표_1차변경갑지(전체12.10진)_발주갑지(3차분_발주갑지(3차분1.08)_'05 안전관리계획서" xfId="4823"/>
    <cellStyle name="_입찰표지 _ESC관련 공정표_1차변경갑지(전체12.10진)_발주갑지(3차분_발주갑지(3차분1.08)_'05 안전관리계획서_품질시험계획(060828)" xfId="4824"/>
    <cellStyle name="_입찰표지 _ESC관련 공정표_1차변경갑지(전체12.10진)_발주갑지(3차분_발주갑지(3차분1.08)_품질시험계획(060828)" xfId="4825"/>
    <cellStyle name="_입찰표지 _ESC관련 공정표_1차변경갑지(전체12.10진)_발주갑지(3차분_품질시험계획(060828)" xfId="4826"/>
    <cellStyle name="_입찰표지 _ESC관련 공정표_1차변경갑지(전체12.10진)_발주갑지(3차분1.08)" xfId="4827"/>
    <cellStyle name="_입찰표지 _ESC관련 공정표_1차변경갑지(전체12.10진)_발주갑지(3차분1.08)_'05 안전관리계획서" xfId="4828"/>
    <cellStyle name="_입찰표지 _ESC관련 공정표_1차변경갑지(전체12.10진)_발주갑지(3차분1.08)_'05 안전관리계획서_품질시험계획(060828)" xfId="4829"/>
    <cellStyle name="_입찰표지 _ESC관련 공정표_1차변경갑지(전체12.10진)_발주갑지(3차분1.08)_발주갑지(3차분1.08)" xfId="4830"/>
    <cellStyle name="_입찰표지 _ESC관련 공정표_1차변경갑지(전체12.10진)_발주갑지(3차분1.08)_발주갑지(3차분1.08)_'05 안전관리계획서" xfId="4831"/>
    <cellStyle name="_입찰표지 _ESC관련 공정표_1차변경갑지(전체12.10진)_발주갑지(3차분1.08)_발주갑지(3차분1.08)_'05 안전관리계획서_품질시험계획(060828)" xfId="4832"/>
    <cellStyle name="_입찰표지 _ESC관련 공정표_1차변경갑지(전체12.10진)_발주갑지(3차분1.08)_발주갑지(3차분1.08)_품질시험계획(060828)" xfId="4833"/>
    <cellStyle name="_입찰표지 _ESC관련 공정표_1차변경갑지(전체12.10진)_발주갑지(3차분1.08)_품질시험계획(060828)" xfId="4834"/>
    <cellStyle name="_입찰표지 _ESC관련 공정표_1차변경갑지(전체12.10진)_품질시험계획(060828)" xfId="4835"/>
    <cellStyle name="_입찰표지 _ESC관련 공정표_발주갑지(3차분" xfId="4836"/>
    <cellStyle name="_입찰표지 _ESC관련 공정표_발주갑지(3차분_'05 안전관리계획서" xfId="4837"/>
    <cellStyle name="_입찰표지 _ESC관련 공정표_발주갑지(3차분_'05 안전관리계획서_품질시험계획(060828)" xfId="4838"/>
    <cellStyle name="_입찰표지 _ESC관련 공정표_발주갑지(3차분_발주갑지(3차분1.08)" xfId="4839"/>
    <cellStyle name="_입찰표지 _ESC관련 공정표_발주갑지(3차분_발주갑지(3차분1.08)_'05 안전관리계획서" xfId="4840"/>
    <cellStyle name="_입찰표지 _ESC관련 공정표_발주갑지(3차분_발주갑지(3차분1.08)_'05 안전관리계획서_품질시험계획(060828)" xfId="4841"/>
    <cellStyle name="_입찰표지 _ESC관련 공정표_발주갑지(3차분_발주갑지(3차분1.08)_품질시험계획(060828)" xfId="4842"/>
    <cellStyle name="_입찰표지 _ESC관련 공정표_발주갑지(3차분_품질시험계획(060828)" xfId="4843"/>
    <cellStyle name="_입찰표지 _ESC관련 공정표_발주갑지(3차분1.08)" xfId="4844"/>
    <cellStyle name="_입찰표지 _ESC관련 공정표_발주갑지(3차분1.08)_'05 안전관리계획서" xfId="4845"/>
    <cellStyle name="_입찰표지 _ESC관련 공정표_발주갑지(3차분1.08)_'05 안전관리계획서_품질시험계획(060828)" xfId="4846"/>
    <cellStyle name="_입찰표지 _ESC관련 공정표_발주갑지(3차분1.08)_발주갑지(3차분1.08)" xfId="4847"/>
    <cellStyle name="_입찰표지 _ESC관련 공정표_발주갑지(3차분1.08)_발주갑지(3차분1.08)_'05 안전관리계획서" xfId="4848"/>
    <cellStyle name="_입찰표지 _ESC관련 공정표_발주갑지(3차분1.08)_발주갑지(3차분1.08)_'05 안전관리계획서_품질시험계획(060828)" xfId="4849"/>
    <cellStyle name="_입찰표지 _ESC관련 공정표_발주갑지(3차분1.08)_발주갑지(3차분1.08)_품질시험계획(060828)" xfId="4850"/>
    <cellStyle name="_입찰표지 _ESC관련 공정표_발주갑지(3차분1.08)_품질시험계획(060828)" xfId="4851"/>
    <cellStyle name="_입찰표지 _ESC관련 공정표_예정공정표(2003년분)" xfId="4852"/>
    <cellStyle name="_입찰표지 _ESC관련 공정표_예정공정표(2003년분)_'05 안전관리계획서" xfId="4853"/>
    <cellStyle name="_입찰표지 _ESC관련 공정표_예정공정표(2003년분)_'05 안전관리계획서_품질시험계획(060828)" xfId="4854"/>
    <cellStyle name="_입찰표지 _ESC관련 공정표_예정공정표(2003년분)_발주갑지(3차분" xfId="4855"/>
    <cellStyle name="_입찰표지 _ESC관련 공정표_예정공정표(2003년분)_발주갑지(3차분_'05 안전관리계획서" xfId="4856"/>
    <cellStyle name="_입찰표지 _ESC관련 공정표_예정공정표(2003년분)_발주갑지(3차분_'05 안전관리계획서_품질시험계획(060828)" xfId="4857"/>
    <cellStyle name="_입찰표지 _ESC관련 공정표_예정공정표(2003년분)_발주갑지(3차분_발주갑지(3차분1.08)" xfId="4858"/>
    <cellStyle name="_입찰표지 _ESC관련 공정표_예정공정표(2003년분)_발주갑지(3차분_발주갑지(3차분1.08)_'05 안전관리계획서" xfId="4859"/>
    <cellStyle name="_입찰표지 _ESC관련 공정표_예정공정표(2003년분)_발주갑지(3차분_발주갑지(3차분1.08)_'05 안전관리계획서_품질시험계획(060828)" xfId="4860"/>
    <cellStyle name="_입찰표지 _ESC관련 공정표_예정공정표(2003년분)_발주갑지(3차분_발주갑지(3차분1.08)_품질시험계획(060828)" xfId="4861"/>
    <cellStyle name="_입찰표지 _ESC관련 공정표_예정공정표(2003년분)_발주갑지(3차분_품질시험계획(060828)" xfId="4862"/>
    <cellStyle name="_입찰표지 _ESC관련 공정표_예정공정표(2003년분)_발주갑지(3차분1.08)" xfId="4863"/>
    <cellStyle name="_입찰표지 _ESC관련 공정표_예정공정표(2003년분)_발주갑지(3차분1.08)_'05 안전관리계획서" xfId="4864"/>
    <cellStyle name="_입찰표지 _ESC관련 공정표_예정공정표(2003년분)_발주갑지(3차분1.08)_'05 안전관리계획서_품질시험계획(060828)" xfId="4865"/>
    <cellStyle name="_입찰표지 _ESC관련 공정표_예정공정표(2003년분)_발주갑지(3차분1.08)_발주갑지(3차분1.08)" xfId="4866"/>
    <cellStyle name="_입찰표지 _ESC관련 공정표_예정공정표(2003년분)_발주갑지(3차분1.08)_발주갑지(3차분1.08)_'05 안전관리계획서" xfId="4867"/>
    <cellStyle name="_입찰표지 _ESC관련 공정표_예정공정표(2003년분)_발주갑지(3차분1.08)_발주갑지(3차분1.08)_'05 안전관리계획서_품질시험계획(060828)" xfId="4868"/>
    <cellStyle name="_입찰표지 _ESC관련 공정표_예정공정표(2003년분)_발주갑지(3차분1.08)_발주갑지(3차분1.08)_품질시험계획(060828)" xfId="4869"/>
    <cellStyle name="_입찰표지 _ESC관련 공정표_예정공정표(2003년분)_발주갑지(3차분1.08)_품질시험계획(060828)" xfId="4870"/>
    <cellStyle name="_입찰표지 _ESC관련 공정표_예정공정표(2003년분)_품질시험계획(060828)" xfId="4871"/>
    <cellStyle name="_입찰표지 _ESC관련 공정표_전체4회변경예정공정표" xfId="4872"/>
    <cellStyle name="_입찰표지 _ESC관련 공정표_전체4회변경예정공정표_'05 안전관리계획서" xfId="4873"/>
    <cellStyle name="_입찰표지 _ESC관련 공정표_전체4회변경예정공정표_'05 안전관리계획서_품질시험계획(060828)" xfId="4874"/>
    <cellStyle name="_입찰표지 _ESC관련 공정표_전체4회변경예정공정표_품질시험계획(060828)" xfId="4875"/>
    <cellStyle name="_입찰표지 _ESC관련 공정표_전체변경3회" xfId="4876"/>
    <cellStyle name="_입찰표지 _ESC관련 공정표_전체변경3회_'05 안전관리계획서" xfId="4877"/>
    <cellStyle name="_입찰표지 _ESC관련 공정표_전체변경3회_'05 안전관리계획서_품질시험계획(060828)" xfId="4878"/>
    <cellStyle name="_입찰표지 _ESC관련 공정표_전체변경3회_품질시험계획(060828)" xfId="4879"/>
    <cellStyle name="_입찰표지 _ESC관련 공정표_품질시험계획(060828)" xfId="4880"/>
    <cellStyle name="_입찰표지 _ESC관련 공정표11월18일" xfId="4881"/>
    <cellStyle name="_입찰표지 _ESC관련 공정표11월18일_'05 안전관리계획서" xfId="4882"/>
    <cellStyle name="_입찰표지 _ESC관련 공정표11월18일_'05 안전관리계획서_품질시험계획(060828)" xfId="4883"/>
    <cellStyle name="_입찰표지 _ESC관련 공정표11월18일_1차변경갑지(전체12.10)" xfId="4884"/>
    <cellStyle name="_입찰표지 _ESC관련 공정표11월18일_1차변경갑지(전체12.10)_'05 안전관리계획서" xfId="4885"/>
    <cellStyle name="_입찰표지 _ESC관련 공정표11월18일_1차변경갑지(전체12.10)_'05 안전관리계획서_품질시험계획(060828)" xfId="4886"/>
    <cellStyle name="_입찰표지 _ESC관련 공정표11월18일_1차변경갑지(전체12.10)_발주갑지(3차분" xfId="4887"/>
    <cellStyle name="_입찰표지 _ESC관련 공정표11월18일_1차변경갑지(전체12.10)_발주갑지(3차분_'05 안전관리계획서" xfId="4888"/>
    <cellStyle name="_입찰표지 _ESC관련 공정표11월18일_1차변경갑지(전체12.10)_발주갑지(3차분_'05 안전관리계획서_품질시험계획(060828)" xfId="4889"/>
    <cellStyle name="_입찰표지 _ESC관련 공정표11월18일_1차변경갑지(전체12.10)_발주갑지(3차분_발주갑지(3차분1.08)" xfId="4890"/>
    <cellStyle name="_입찰표지 _ESC관련 공정표11월18일_1차변경갑지(전체12.10)_발주갑지(3차분_발주갑지(3차분1.08)_'05 안전관리계획서" xfId="4891"/>
    <cellStyle name="_입찰표지 _ESC관련 공정표11월18일_1차변경갑지(전체12.10)_발주갑지(3차분_발주갑지(3차분1.08)_'05 안전관리계획서_품질시험계획(060828)" xfId="4892"/>
    <cellStyle name="_입찰표지 _ESC관련 공정표11월18일_1차변경갑지(전체12.10)_발주갑지(3차분_발주갑지(3차분1.08)_품질시험계획(060828)" xfId="4893"/>
    <cellStyle name="_입찰표지 _ESC관련 공정표11월18일_1차변경갑지(전체12.10)_발주갑지(3차분_품질시험계획(060828)" xfId="4894"/>
    <cellStyle name="_입찰표지 _ESC관련 공정표11월18일_1차변경갑지(전체12.10)_발주갑지(3차분1.08)" xfId="4895"/>
    <cellStyle name="_입찰표지 _ESC관련 공정표11월18일_1차변경갑지(전체12.10)_발주갑지(3차분1.08)_'05 안전관리계획서" xfId="4896"/>
    <cellStyle name="_입찰표지 _ESC관련 공정표11월18일_1차변경갑지(전체12.10)_발주갑지(3차분1.08)_'05 안전관리계획서_품질시험계획(060828)" xfId="4897"/>
    <cellStyle name="_입찰표지 _ESC관련 공정표11월18일_1차변경갑지(전체12.10)_발주갑지(3차분1.08)_발주갑지(3차분1.08)" xfId="4898"/>
    <cellStyle name="_입찰표지 _ESC관련 공정표11월18일_1차변경갑지(전체12.10)_발주갑지(3차분1.08)_발주갑지(3차분1.08)_'05 안전관리계획서" xfId="4899"/>
    <cellStyle name="_입찰표지 _ESC관련 공정표11월18일_1차변경갑지(전체12.10)_발주갑지(3차분1.08)_발주갑지(3차분1.08)_'05 안전관리계획서_품질시험계획(060828)" xfId="4900"/>
    <cellStyle name="_입찰표지 _ESC관련 공정표11월18일_1차변경갑지(전체12.10)_발주갑지(3차분1.08)_발주갑지(3차분1.08)_품질시험계획(060828)" xfId="4901"/>
    <cellStyle name="_입찰표지 _ESC관련 공정표11월18일_1차변경갑지(전체12.10)_발주갑지(3차분1.08)_품질시험계획(060828)" xfId="4902"/>
    <cellStyle name="_입찰표지 _ESC관련 공정표11월18일_1차변경갑지(전체12.10)_품질시험계획(060828)" xfId="4903"/>
    <cellStyle name="_입찰표지 _ESC관련 공정표11월18일_1차변경갑지(전체12.10진)" xfId="4904"/>
    <cellStyle name="_입찰표지 _ESC관련 공정표11월18일_1차변경갑지(전체12.10진)_'05 안전관리계획서" xfId="4905"/>
    <cellStyle name="_입찰표지 _ESC관련 공정표11월18일_1차변경갑지(전체12.10진)_'05 안전관리계획서_품질시험계획(060828)" xfId="4906"/>
    <cellStyle name="_입찰표지 _ESC관련 공정표11월18일_1차변경갑지(전체12.10진)_발주갑지(3차분" xfId="4907"/>
    <cellStyle name="_입찰표지 _ESC관련 공정표11월18일_1차변경갑지(전체12.10진)_발주갑지(3차분_'05 안전관리계획서" xfId="4908"/>
    <cellStyle name="_입찰표지 _ESC관련 공정표11월18일_1차변경갑지(전체12.10진)_발주갑지(3차분_'05 안전관리계획서_품질시험계획(060828)" xfId="4909"/>
    <cellStyle name="_입찰표지 _ESC관련 공정표11월18일_1차변경갑지(전체12.10진)_발주갑지(3차분_발주갑지(3차분1.08)" xfId="4910"/>
    <cellStyle name="_입찰표지 _ESC관련 공정표11월18일_1차변경갑지(전체12.10진)_발주갑지(3차분_발주갑지(3차분1.08)_'05 안전관리계획서" xfId="4911"/>
    <cellStyle name="_입찰표지 _ESC관련 공정표11월18일_1차변경갑지(전체12.10진)_발주갑지(3차분_발주갑지(3차분1.08)_'05 안전관리계획서_품질시험계획(060828)" xfId="4912"/>
    <cellStyle name="_입찰표지 _ESC관련 공정표11월18일_1차변경갑지(전체12.10진)_발주갑지(3차분_발주갑지(3차분1.08)_품질시험계획(060828)" xfId="4913"/>
    <cellStyle name="_입찰표지 _ESC관련 공정표11월18일_1차변경갑지(전체12.10진)_발주갑지(3차분_품질시험계획(060828)" xfId="4914"/>
    <cellStyle name="_입찰표지 _ESC관련 공정표11월18일_1차변경갑지(전체12.10진)_발주갑지(3차분1.08)" xfId="4915"/>
    <cellStyle name="_입찰표지 _ESC관련 공정표11월18일_1차변경갑지(전체12.10진)_발주갑지(3차분1.08)_'05 안전관리계획서" xfId="4916"/>
    <cellStyle name="_입찰표지 _ESC관련 공정표11월18일_1차변경갑지(전체12.10진)_발주갑지(3차분1.08)_'05 안전관리계획서_품질시험계획(060828)" xfId="4917"/>
    <cellStyle name="_입찰표지 _ESC관련 공정표11월18일_1차변경갑지(전체12.10진)_발주갑지(3차분1.08)_발주갑지(3차분1.08)" xfId="4918"/>
    <cellStyle name="_입찰표지 _ESC관련 공정표11월18일_1차변경갑지(전체12.10진)_발주갑지(3차분1.08)_발주갑지(3차분1.08)_'05 안전관리계획서" xfId="4919"/>
    <cellStyle name="_입찰표지 _ESC관련 공정표11월18일_1차변경갑지(전체12.10진)_발주갑지(3차분1.08)_발주갑지(3차분1.08)_'05 안전관리계획서_품질시험계획(060828)" xfId="4920"/>
    <cellStyle name="_입찰표지 _ESC관련 공정표11월18일_1차변경갑지(전체12.10진)_발주갑지(3차분1.08)_발주갑지(3차분1.08)_품질시험계획(060828)" xfId="4921"/>
    <cellStyle name="_입찰표지 _ESC관련 공정표11월18일_1차변경갑지(전체12.10진)_발주갑지(3차분1.08)_품질시험계획(060828)" xfId="4922"/>
    <cellStyle name="_입찰표지 _ESC관련 공정표11월18일_1차변경갑지(전체12.10진)_품질시험계획(060828)" xfId="4923"/>
    <cellStyle name="_입찰표지 _ESC관련 공정표11월18일_발주갑지(3차분" xfId="4924"/>
    <cellStyle name="_입찰표지 _ESC관련 공정표11월18일_발주갑지(3차분_'05 안전관리계획서" xfId="4925"/>
    <cellStyle name="_입찰표지 _ESC관련 공정표11월18일_발주갑지(3차분_'05 안전관리계획서_품질시험계획(060828)" xfId="4926"/>
    <cellStyle name="_입찰표지 _ESC관련 공정표11월18일_발주갑지(3차분_발주갑지(3차분1.08)" xfId="4927"/>
    <cellStyle name="_입찰표지 _ESC관련 공정표11월18일_발주갑지(3차분_발주갑지(3차분1.08)_'05 안전관리계획서" xfId="4928"/>
    <cellStyle name="_입찰표지 _ESC관련 공정표11월18일_발주갑지(3차분_발주갑지(3차분1.08)_'05 안전관리계획서_품질시험계획(060828)" xfId="4929"/>
    <cellStyle name="_입찰표지 _ESC관련 공정표11월18일_발주갑지(3차분_발주갑지(3차분1.08)_품질시험계획(060828)" xfId="4930"/>
    <cellStyle name="_입찰표지 _ESC관련 공정표11월18일_발주갑지(3차분_품질시험계획(060828)" xfId="4931"/>
    <cellStyle name="_입찰표지 _ESC관련 공정표11월18일_발주갑지(3차분1.08)" xfId="4932"/>
    <cellStyle name="_입찰표지 _ESC관련 공정표11월18일_발주갑지(3차분1.08)_'05 안전관리계획서" xfId="4933"/>
    <cellStyle name="_입찰표지 _ESC관련 공정표11월18일_발주갑지(3차분1.08)_'05 안전관리계획서_품질시험계획(060828)" xfId="4934"/>
    <cellStyle name="_입찰표지 _ESC관련 공정표11월18일_발주갑지(3차분1.08)_발주갑지(3차분1.08)" xfId="4935"/>
    <cellStyle name="_입찰표지 _ESC관련 공정표11월18일_발주갑지(3차분1.08)_발주갑지(3차분1.08)_'05 안전관리계획서" xfId="4936"/>
    <cellStyle name="_입찰표지 _ESC관련 공정표11월18일_발주갑지(3차분1.08)_발주갑지(3차분1.08)_'05 안전관리계획서_품질시험계획(060828)" xfId="4937"/>
    <cellStyle name="_입찰표지 _ESC관련 공정표11월18일_발주갑지(3차분1.08)_발주갑지(3차분1.08)_품질시험계획(060828)" xfId="4938"/>
    <cellStyle name="_입찰표지 _ESC관련 공정표11월18일_발주갑지(3차분1.08)_품질시험계획(060828)" xfId="4939"/>
    <cellStyle name="_입찰표지 _ESC관련 공정표11월18일_예정공정표(2003년분)" xfId="4940"/>
    <cellStyle name="_입찰표지 _ESC관련 공정표11월18일_예정공정표(2003년분)_'05 안전관리계획서" xfId="4941"/>
    <cellStyle name="_입찰표지 _ESC관련 공정표11월18일_예정공정표(2003년분)_'05 안전관리계획서_품질시험계획(060828)" xfId="4942"/>
    <cellStyle name="_입찰표지 _ESC관련 공정표11월18일_예정공정표(2003년분)_발주갑지(3차분" xfId="4943"/>
    <cellStyle name="_입찰표지 _ESC관련 공정표11월18일_예정공정표(2003년분)_발주갑지(3차분_'05 안전관리계획서" xfId="4944"/>
    <cellStyle name="_입찰표지 _ESC관련 공정표11월18일_예정공정표(2003년분)_발주갑지(3차분_'05 안전관리계획서_품질시험계획(060828)" xfId="4945"/>
    <cellStyle name="_입찰표지 _ESC관련 공정표11월18일_예정공정표(2003년분)_발주갑지(3차분_발주갑지(3차분1.08)" xfId="4946"/>
    <cellStyle name="_입찰표지 _ESC관련 공정표11월18일_예정공정표(2003년분)_발주갑지(3차분_발주갑지(3차분1.08)_'05 안전관리계획서" xfId="4947"/>
    <cellStyle name="_입찰표지 _ESC관련 공정표11월18일_예정공정표(2003년분)_발주갑지(3차분_발주갑지(3차분1.08)_'05 안전관리계획서_품질시험계획(060828)" xfId="4948"/>
    <cellStyle name="_입찰표지 _ESC관련 공정표11월18일_예정공정표(2003년분)_발주갑지(3차분_발주갑지(3차분1.08)_품질시험계획(060828)" xfId="4949"/>
    <cellStyle name="_입찰표지 _ESC관련 공정표11월18일_예정공정표(2003년분)_발주갑지(3차분_품질시험계획(060828)" xfId="4950"/>
    <cellStyle name="_입찰표지 _ESC관련 공정표11월18일_예정공정표(2003년분)_발주갑지(3차분1.08)" xfId="4951"/>
    <cellStyle name="_입찰표지 _ESC관련 공정표11월18일_예정공정표(2003년분)_발주갑지(3차분1.08)_'05 안전관리계획서" xfId="4952"/>
    <cellStyle name="_입찰표지 _ESC관련 공정표11월18일_예정공정표(2003년분)_발주갑지(3차분1.08)_'05 안전관리계획서_품질시험계획(060828)" xfId="4953"/>
    <cellStyle name="_입찰표지 _ip (2)" xfId="4954"/>
    <cellStyle name="_입찰표지 _ip (2)_1차 실행예산" xfId="4955"/>
    <cellStyle name="_입찰표지 _ip (2)_1차 실행예산_가설 사무실 및 SHOP 설치(통합)" xfId="4956"/>
    <cellStyle name="_입찰표지 _ip (2)_1차 실행예산-1" xfId="4957"/>
    <cellStyle name="_입찰표지 _ip (2)_1차 실행예산-1_가설 사무실 및 SHOP 설치(통합)" xfId="4958"/>
    <cellStyle name="_입찰표지 _ip (2)_2차 실행예산-1(2)" xfId="4959"/>
    <cellStyle name="_입찰표지 _ip (2)_2차 실행예산-1(2)_가설 사무실 및 SHOP 설치(통합)" xfId="4960"/>
    <cellStyle name="_입찰표지 _ip (2)_가설 사무실 및 SHOP 설치(통합)" xfId="4961"/>
    <cellStyle name="_입찰표지 _ip (2)_인하대 하이테크센타 신축공사 (견적)" xfId="4962"/>
    <cellStyle name="_입찰표지 _ip (2)_인하대 하이테크센타 신축공사 (견적)_가설 사무실 및 SHOP 설치(통합)" xfId="4963"/>
    <cellStyle name="_입찰표지 _ip (2)_인하대계약" xfId="4964"/>
    <cellStyle name="_입찰표지 _ip (2)_인하대계약_가설 사무실 및 SHOP 설치(통합)" xfId="4965"/>
    <cellStyle name="_입찰표지 _ip (2)_중간정산예정서-12065" xfId="4966"/>
    <cellStyle name="_입찰표지 _ip (2)_중간정산예정서-12065_가설 사무실 및 SHOP 설치(통합)" xfId="4967"/>
    <cellStyle name="_입찰표지 _jipbun (2)" xfId="4968"/>
    <cellStyle name="_입찰표지 _jipbun (2)_1차 실행예산" xfId="4969"/>
    <cellStyle name="_입찰표지 _jipbun (2)_1차 실행예산_가설 사무실 및 SHOP 설치(통합)" xfId="4970"/>
    <cellStyle name="_입찰표지 _jipbun (2)_1차 실행예산-1" xfId="4971"/>
    <cellStyle name="_입찰표지 _jipbun (2)_1차 실행예산-1_가설 사무실 및 SHOP 설치(통합)" xfId="4972"/>
    <cellStyle name="_입찰표지 _jipbun (2)_2차 실행예산-1(2)" xfId="4973"/>
    <cellStyle name="_입찰표지 _jipbun (2)_2차 실행예산-1(2)_가설 사무실 및 SHOP 설치(통합)" xfId="4974"/>
    <cellStyle name="_입찰표지 _jipbun (2)_가설 사무실 및 SHOP 설치(통합)" xfId="4975"/>
    <cellStyle name="_입찰표지 _jipbun (2)_인하대 하이테크센타 신축공사 (견적)" xfId="4976"/>
    <cellStyle name="_입찰표지 _jipbun (2)_인하대 하이테크센타 신축공사 (견적)_가설 사무실 및 SHOP 설치(통합)" xfId="4977"/>
    <cellStyle name="_입찰표지 _jipbun (2)_인하대계약" xfId="4978"/>
    <cellStyle name="_입찰표지 _jipbun (2)_인하대계약_가설 사무실 및 SHOP 설치(통합)" xfId="4979"/>
    <cellStyle name="_입찰표지 _jipbun (2)_중간정산예정서-12065" xfId="4980"/>
    <cellStyle name="_입찰표지 _jipbun (2)_중간정산예정서-12065_가설 사무실 및 SHOP 설치(통합)" xfId="4981"/>
    <cellStyle name="_입찰표지 _가설 사무실 및 SHOP 설치(통합)" xfId="4579"/>
    <cellStyle name="_입찰표지 _공문" xfId="4580"/>
    <cellStyle name="_입찰표지 _공문_'05 안전관리계획서" xfId="4581"/>
    <cellStyle name="_입찰표지 _공문_'05 안전관리계획서_품질시험계획(060828)" xfId="4582"/>
    <cellStyle name="_입찰표지 _공문_품질시험계획(060828)" xfId="4583"/>
    <cellStyle name="_입찰표지 _광장주차장" xfId="4584"/>
    <cellStyle name="_입찰표지 _노원문화회관전기" xfId="4585"/>
    <cellStyle name="_입찰표지 _노원문화회관전기_신사동업무시설빌딩분리" xfId="4586"/>
    <cellStyle name="_입찰표지 _노원문화회관전기_입찰견적서(제출)" xfId="4587"/>
    <cellStyle name="_입찰표지 _노원문화회관전기_입찰견적서(제출-세원NEGO)" xfId="4588"/>
    <cellStyle name="_입찰표지 _노원문화회관전기_입찰견적서(제출-수정)" xfId="4589"/>
    <cellStyle name="_입찰표지 _대전저유소탱크전기계장공사" xfId="4590"/>
    <cellStyle name="_입찰표지 _대전저유소탱크전기계장공사_광장주차장" xfId="4591"/>
    <cellStyle name="_입찰표지 _대전저유소탱크전기계장공사_신사동업무시설빌딩분리" xfId="4592"/>
    <cellStyle name="_입찰표지 _대전저유소탱크전기계장공사_입찰견적서(제출)" xfId="4593"/>
    <cellStyle name="_입찰표지 _대전저유소탱크전기계장공사_입찰견적서(제출-세원NEGO)" xfId="4594"/>
    <cellStyle name="_입찰표지 _대전저유소탱크전기계장공사_입찰견적서(제출-수정)" xfId="4595"/>
    <cellStyle name="_입찰표지 _도곡동임시" xfId="4596"/>
    <cellStyle name="_입찰표지 _도곡동임시_신사동업무시설빌딩분리" xfId="4597"/>
    <cellStyle name="_입찰표지 _도곡동임시_입찰견적서(제출)" xfId="4598"/>
    <cellStyle name="_입찰표지 _도곡동임시_입찰견적서(제출-세원NEGO)" xfId="4599"/>
    <cellStyle name="_입찰표지 _도곡동임시_입찰견적서(제출-수정)" xfId="4600"/>
    <cellStyle name="_입찰표지 _발주갑지(3차분" xfId="4601"/>
    <cellStyle name="_입찰표지 _발주갑지(3차분_'05 안전관리계획서" xfId="4602"/>
    <cellStyle name="_입찰표지 _발주갑지(3차분_'05 안전관리계획서_품질시험계획(060828)" xfId="4603"/>
    <cellStyle name="_입찰표지 _발주갑지(3차분_발주갑지(3차분1.08)" xfId="4604"/>
    <cellStyle name="_입찰표지 _발주갑지(3차분_발주갑지(3차분1.08)_'05 안전관리계획서" xfId="4605"/>
    <cellStyle name="_입찰표지 _발주갑지(3차분_발주갑지(3차분1.08)_'05 안전관리계획서_품질시험계획(060828)" xfId="4606"/>
    <cellStyle name="_입찰표지 _발주갑지(3차분_발주갑지(3차분1.08)_품질시험계획(060828)" xfId="4607"/>
    <cellStyle name="_입찰표지 _발주갑지(3차분_품질시험계획(060828)" xfId="4608"/>
    <cellStyle name="_입찰표지 _발주갑지(3차분1.08)" xfId="4609"/>
    <cellStyle name="_입찰표지 _발주갑지(3차분1.08)_'05 안전관리계획서" xfId="4610"/>
    <cellStyle name="_입찰표지 _발주갑지(3차분1.08)_'05 안전관리계획서_품질시험계획(060828)" xfId="4611"/>
    <cellStyle name="_입찰표지 _발주갑지(3차분1.08)_발주갑지(3차분1.08)" xfId="4612"/>
    <cellStyle name="_입찰표지 _발주갑지(3차분1.08)_발주갑지(3차분1.08)_'05 안전관리계획서" xfId="4613"/>
    <cellStyle name="_입찰표지 _발주갑지(3차분1.08)_발주갑지(3차분1.08)_'05 안전관리계획서_품질시험계획(060828)" xfId="4614"/>
    <cellStyle name="_입찰표지 _발주갑지(3차분1.08)_발주갑지(3차분1.08)_품질시험계획(060828)" xfId="4615"/>
    <cellStyle name="_입찰표지 _발주갑지(3차분1.08)_품질시험계획(060828)" xfId="4616"/>
    <cellStyle name="_입찰표지 _부천 소사" xfId="4617"/>
    <cellStyle name="_입찰표지 _부천 소사 2차" xfId="4618"/>
    <cellStyle name="_입찰표지 _부천 소사 2차_신사동업무시설빌딩분리" xfId="4619"/>
    <cellStyle name="_입찰표지 _부천 소사 2차_입찰견적서(제출)" xfId="4620"/>
    <cellStyle name="_입찰표지 _부천 소사 2차_입찰견적서(제출-세원NEGO)" xfId="4621"/>
    <cellStyle name="_입찰표지 _부천 소사 2차_입찰견적서(제출-수정)" xfId="4622"/>
    <cellStyle name="_입찰표지 _부천 소사_신사동업무시설빌딩분리" xfId="4623"/>
    <cellStyle name="_입찰표지 _부천 소사_입찰견적서(제출)" xfId="4624"/>
    <cellStyle name="_입찰표지 _부천 소사_입찰견적서(제출-세원NEGO)" xfId="4625"/>
    <cellStyle name="_입찰표지 _부천 소사_입찰견적서(제출-수정)" xfId="4626"/>
    <cellStyle name="_입찰표지 _수출입은행" xfId="4627"/>
    <cellStyle name="_입찰표지 _수출입은행_신사동업무시설빌딩분리" xfId="4628"/>
    <cellStyle name="_입찰표지 _수출입은행_입찰견적서(제출)" xfId="4629"/>
    <cellStyle name="_입찰표지 _수출입은행_입찰견적서(제출-세원NEGO)" xfId="4630"/>
    <cellStyle name="_입찰표지 _수출입은행_입찰견적서(제출-수정)" xfId="4631"/>
    <cellStyle name="_입찰표지 _신사동업무시설빌딩분리" xfId="4632"/>
    <cellStyle name="_입찰표지 _월곳집행(본사)" xfId="4633"/>
    <cellStyle name="_입찰표지 _월곳집행(본사)_공내역서(소방)" xfId="4634"/>
    <cellStyle name="_입찰표지 _월곳집행(본사)_공내역서(소방final)" xfId="4635"/>
    <cellStyle name="_입찰표지 _인하대 하이테크센타 신축공사 (견적)" xfId="4636"/>
    <cellStyle name="_입찰표지 _인하대 하이테크센타 신축공사 (견적)_가설 사무실 및 SHOP 설치(통합)" xfId="4637"/>
    <cellStyle name="_입찰표지 _인하대계약" xfId="4638"/>
    <cellStyle name="_입찰표지 _인하대계약_가설 사무실 및 SHOP 설치(통합)" xfId="4639"/>
    <cellStyle name="_입찰표지 _입찰견적서(제출)" xfId="4640"/>
    <cellStyle name="_입찰표지 _입찰견적서(제출-세원NEGO)" xfId="4641"/>
    <cellStyle name="_입찰표지 _입찰견적서(제출-수정)" xfId="4642"/>
    <cellStyle name="_입찰표지 _중간정산예정서-12065" xfId="4643"/>
    <cellStyle name="_입찰표지 _중간정산예정서-12065_가설 사무실 및 SHOP 설치(통합)" xfId="4644"/>
    <cellStyle name="_입찰표지 _집행 (93)" xfId="4645"/>
    <cellStyle name="_입찰표지 _집행 (93)_'05 안전관리계획서" xfId="4646"/>
    <cellStyle name="_입찰표지 _집행 (93)_'05 안전관리계획서_품질시험계획(060828)" xfId="4647"/>
    <cellStyle name="_입찰표지 _집행 (93)_1차 실행예산" xfId="4648"/>
    <cellStyle name="_입찰표지 _집행 (93)_1차 실행예산_가설 사무실 및 SHOP 설치(통합)" xfId="4649"/>
    <cellStyle name="_입찰표지 _집행 (93)_1차 실행예산-1" xfId="4650"/>
    <cellStyle name="_입찰표지 _집행 (93)_1차 실행예산-1_가설 사무실 및 SHOP 설치(통합)" xfId="4651"/>
    <cellStyle name="_입찰표지 _집행 (93)_2차 실행예산-1(2)" xfId="4652"/>
    <cellStyle name="_입찰표지 _집행 (93)_2차 실행예산-1(2)_가설 사무실 및 SHOP 설치(통합)" xfId="4653"/>
    <cellStyle name="_입찰표지 _집행 (93)_가설 사무실 및 SHOP 설치(통합)" xfId="4654"/>
    <cellStyle name="_입찰표지 _집행 (93)_인하대 하이테크센타 신축공사 (견적)" xfId="4655"/>
    <cellStyle name="_입찰표지 _집행 (93)_인하대 하이테크센타 신축공사 (견적)_가설 사무실 및 SHOP 설치(통합)" xfId="4656"/>
    <cellStyle name="_입찰표지 _집행 (93)_인하대계약" xfId="4657"/>
    <cellStyle name="_입찰표지 _집행 (93)_인하대계약_가설 사무실 및 SHOP 설치(통합)" xfId="4658"/>
    <cellStyle name="_입찰표지 _집행 (93)_중간정산예정서-12065" xfId="4659"/>
    <cellStyle name="_입찰표지 _집행 (93)_중간정산예정서-12065_가설 사무실 및 SHOP 설치(통합)" xfId="4660"/>
    <cellStyle name="_입찰표지 _집행 (93)_품질시험계획(060828)" xfId="4661"/>
    <cellStyle name="_입찰표지 _충정로임시동력(계약)" xfId="4662"/>
    <cellStyle name="_입찰표지 _충정로임시동력(계약)_신사동업무시설빌딩분리" xfId="4663"/>
    <cellStyle name="_입찰표지 _충정로임시동력(계약)_입찰견적서(제출)" xfId="4664"/>
    <cellStyle name="_입찰표지 _충정로임시동력(계약)_입찰견적서(제출-세원NEGO)" xfId="4665"/>
    <cellStyle name="_입찰표지 _충정로임시동력(계약)_입찰견적서(제출-수정)" xfId="4666"/>
    <cellStyle name="_입찰표지 _품질시험계획(060828)" xfId="4667"/>
    <cellStyle name="_자동제어공내역" xfId="4982"/>
    <cellStyle name="_자동제어-공내역(SK대전둔산사옥)" xfId="4983"/>
    <cellStyle name="_자원관리소 산출서" xfId="4984"/>
    <cellStyle name="_자재집계" xfId="4985"/>
    <cellStyle name="_작업내역(전기,통신)" xfId="4986"/>
    <cellStyle name="_잠실점" xfId="4987"/>
    <cellStyle name="_잠실점약전내역" xfId="4988"/>
    <cellStyle name="_장비작업량" xfId="4989"/>
    <cellStyle name="_장성호TY2" xfId="4990"/>
    <cellStyle name="_장성호TY2_2.여주jc7교" xfId="4991"/>
    <cellStyle name="_장치제원(D)" xfId="4992"/>
    <cellStyle name="_장치제원(D)_철골추가물량12.10" xfId="4993"/>
    <cellStyle name="_적격 " xfId="4994"/>
    <cellStyle name="_적격 _1차 실행예산" xfId="4995"/>
    <cellStyle name="_적격 _1차 실행예산_가설 사무실 및 SHOP 설치(통합)" xfId="4996"/>
    <cellStyle name="_적격 _1차 실행예산-1" xfId="4997"/>
    <cellStyle name="_적격 _1차 실행예산-1_가설 사무실 및 SHOP 설치(통합)" xfId="4998"/>
    <cellStyle name="_적격 _2차 실행예산-1(2)" xfId="4999"/>
    <cellStyle name="_적격 _2차 실행예산-1(2)_가설 사무실 및 SHOP 설치(통합)" xfId="5000"/>
    <cellStyle name="_적격 _가설 사무실 및 SHOP 설치(통합)" xfId="5001"/>
    <cellStyle name="_적격 _견갑" xfId="5002"/>
    <cellStyle name="_적격 _견갑_1차 실행예산" xfId="5003"/>
    <cellStyle name="_적격 _견갑_1차 실행예산_가설 사무실 및 SHOP 설치(통합)" xfId="5004"/>
    <cellStyle name="_적격 _견갑_1차 실행예산-1" xfId="5005"/>
    <cellStyle name="_적격 _견갑_1차 실행예산-1_가설 사무실 및 SHOP 설치(통합)" xfId="5006"/>
    <cellStyle name="_적격 _견갑_2차 실행예산-1(2)" xfId="5007"/>
    <cellStyle name="_적격 _견갑_2차 실행예산-1(2)_가설 사무실 및 SHOP 설치(통합)" xfId="5008"/>
    <cellStyle name="_적격 _견갑_가설 사무실 및 SHOP 설치(통합)" xfId="5009"/>
    <cellStyle name="_적격 _견갑_인하대 하이테크센타 신축공사 (견적)" xfId="5010"/>
    <cellStyle name="_적격 _견갑_인하대 하이테크센타 신축공사 (견적)_가설 사무실 및 SHOP 설치(통합)" xfId="5011"/>
    <cellStyle name="_적격 _견갑_인하대계약" xfId="5012"/>
    <cellStyle name="_적격 _견갑_인하대계약_가설 사무실 및 SHOP 설치(통합)" xfId="5013"/>
    <cellStyle name="_적격 _견갑_중간정산예정서-12065" xfId="5014"/>
    <cellStyle name="_적격 _견갑_중간정산예정서-12065_가설 사무실 및 SHOP 설치(통합)" xfId="5015"/>
    <cellStyle name="_적격 _광장주차장" xfId="5016"/>
    <cellStyle name="_적격 _노원문화회관전기" xfId="5017"/>
    <cellStyle name="_적격 _노원문화회관전기_신사동업무시설빌딩분리" xfId="5018"/>
    <cellStyle name="_적격 _노원문화회관전기_입찰견적서(제출)" xfId="5019"/>
    <cellStyle name="_적격 _노원문화회관전기_입찰견적서(제출-세원NEGO)" xfId="5020"/>
    <cellStyle name="_적격 _노원문화회관전기_입찰견적서(제출-수정)" xfId="5021"/>
    <cellStyle name="_적격 _대전저유소탱크전기계장공사" xfId="5022"/>
    <cellStyle name="_적격 _대전저유소탱크전기계장공사_광장주차장" xfId="5023"/>
    <cellStyle name="_적격 _대전저유소탱크전기계장공사_신사동업무시설빌딩분리" xfId="5024"/>
    <cellStyle name="_적격 _대전저유소탱크전기계장공사_입찰견적서(제출)" xfId="5025"/>
    <cellStyle name="_적격 _대전저유소탱크전기계장공사_입찰견적서(제출-세원NEGO)" xfId="5026"/>
    <cellStyle name="_적격 _대전저유소탱크전기계장공사_입찰견적서(제출-수정)" xfId="5027"/>
    <cellStyle name="_적격 _도곡동임시" xfId="5028"/>
    <cellStyle name="_적격 _도곡동임시_신사동업무시설빌딩분리" xfId="5029"/>
    <cellStyle name="_적격 _도곡동임시_입찰견적서(제출)" xfId="5030"/>
    <cellStyle name="_적격 _도곡동임시_입찰견적서(제출-세원NEGO)" xfId="5031"/>
    <cellStyle name="_적격 _도곡동임시_입찰견적서(제출-수정)" xfId="5032"/>
    <cellStyle name="_적격 _부대1" xfId="5033"/>
    <cellStyle name="_적격 _부대1_1차 실행예산" xfId="5034"/>
    <cellStyle name="_적격 _부대1_1차 실행예산_가설 사무실 및 SHOP 설치(통합)" xfId="5035"/>
    <cellStyle name="_적격 _부대1_1차 실행예산-1" xfId="5036"/>
    <cellStyle name="_적격 _부대1_1차 실행예산-1_가설 사무실 및 SHOP 설치(통합)" xfId="5037"/>
    <cellStyle name="_적격 _부대1_2차 실행예산-1(2)" xfId="5038"/>
    <cellStyle name="_적격 _부대1_2차 실행예산-1(2)_가설 사무실 및 SHOP 설치(통합)" xfId="5039"/>
    <cellStyle name="_적격 _부대1_가설 사무실 및 SHOP 설치(통합)" xfId="5040"/>
    <cellStyle name="_적격 _부대1_인하대 하이테크센타 신축공사 (견적)" xfId="5041"/>
    <cellStyle name="_적격 _부대1_인하대 하이테크센타 신축공사 (견적)_가설 사무실 및 SHOP 설치(통합)" xfId="5042"/>
    <cellStyle name="_적격 _부대1_인하대계약" xfId="5043"/>
    <cellStyle name="_적격 _부대1_인하대계약_가설 사무실 및 SHOP 설치(통합)" xfId="5044"/>
    <cellStyle name="_적격 _부대1_중간정산예정서-12065" xfId="5045"/>
    <cellStyle name="_적격 _부대1_중간정산예정서-12065_가설 사무실 및 SHOP 설치(통합)" xfId="5046"/>
    <cellStyle name="_적격 _부천 소사" xfId="5047"/>
    <cellStyle name="_적격 _부천 소사 2차" xfId="5048"/>
    <cellStyle name="_적격 _부천 소사 2차_신사동업무시설빌딩분리" xfId="5049"/>
    <cellStyle name="_적격 _부천 소사 2차_입찰견적서(제출)" xfId="5050"/>
    <cellStyle name="_적격 _부천 소사 2차_입찰견적서(제출-세원NEGO)" xfId="5051"/>
    <cellStyle name="_적격 _부천 소사 2차_입찰견적서(제출-수정)" xfId="5052"/>
    <cellStyle name="_적격 _부천 소사_신사동업무시설빌딩분리" xfId="5053"/>
    <cellStyle name="_적격 _부천 소사_입찰견적서(제출)" xfId="5054"/>
    <cellStyle name="_적격 _부천 소사_입찰견적서(제출-세원NEGO)" xfId="5055"/>
    <cellStyle name="_적격 _부천 소사_입찰견적서(제출-수정)" xfId="5056"/>
    <cellStyle name="_적격 _수출입은행" xfId="5057"/>
    <cellStyle name="_적격 _수출입은행_신사동업무시설빌딩분리" xfId="5058"/>
    <cellStyle name="_적격 _수출입은행_입찰견적서(제출)" xfId="5059"/>
    <cellStyle name="_적격 _수출입은행_입찰견적서(제출-세원NEGO)" xfId="5060"/>
    <cellStyle name="_적격 _수출입은행_입찰견적서(제출-수정)" xfId="5061"/>
    <cellStyle name="_적격 _신사동업무시설빌딩분리" xfId="5062"/>
    <cellStyle name="_적격 _월곳집행(본사)" xfId="5063"/>
    <cellStyle name="_적격 _월곳집행(본사)_공내역서(소방)" xfId="5064"/>
    <cellStyle name="_적격 _월곳집행(본사)_공내역서(소방final)" xfId="5065"/>
    <cellStyle name="_적격 _인하대 하이테크센타 신축공사 (견적)" xfId="5066"/>
    <cellStyle name="_적격 _인하대 하이테크센타 신축공사 (견적)_가설 사무실 및 SHOP 설치(통합)" xfId="5067"/>
    <cellStyle name="_적격 _인하대계약" xfId="5068"/>
    <cellStyle name="_적격 _인하대계약_가설 사무실 및 SHOP 설치(통합)" xfId="5069"/>
    <cellStyle name="_적격 _입찰견적서(제출)" xfId="5070"/>
    <cellStyle name="_적격 _입찰견적서(제출-세원NEGO)" xfId="5071"/>
    <cellStyle name="_적격 _입찰견적서(제출-수정)" xfId="5072"/>
    <cellStyle name="_적격 _중간정산예정서-12065" xfId="5073"/>
    <cellStyle name="_적격 _중간정산예정서-12065_가설 사무실 및 SHOP 설치(통합)" xfId="5074"/>
    <cellStyle name="_적격 _집행" xfId="5075"/>
    <cellStyle name="_적격 _집행_1차 실행예산" xfId="5076"/>
    <cellStyle name="_적격 _집행_1차 실행예산_가설 사무실 및 SHOP 설치(통합)" xfId="5077"/>
    <cellStyle name="_적격 _집행_1차 실행예산-1" xfId="5078"/>
    <cellStyle name="_적격 _집행_1차 실행예산-1_가설 사무실 및 SHOP 설치(통합)" xfId="5079"/>
    <cellStyle name="_적격 _집행_2차 실행예산-1(2)" xfId="5080"/>
    <cellStyle name="_적격 _집행_2차 실행예산-1(2)_가설 사무실 및 SHOP 설치(통합)" xfId="5081"/>
    <cellStyle name="_적격 _집행_가설 사무실 및 SHOP 설치(통합)" xfId="5082"/>
    <cellStyle name="_적격 _집행_인하대 하이테크센타 신축공사 (견적)" xfId="5083"/>
    <cellStyle name="_적격 _집행_인하대 하이테크센타 신축공사 (견적)_가설 사무실 및 SHOP 설치(통합)" xfId="5084"/>
    <cellStyle name="_적격 _집행_인하대계약" xfId="5085"/>
    <cellStyle name="_적격 _집행_인하대계약_가설 사무실 및 SHOP 설치(통합)" xfId="5086"/>
    <cellStyle name="_적격 _집행_중간정산예정서-12065" xfId="5087"/>
    <cellStyle name="_적격 _집행_중간정산예정서-12065_가설 사무실 및 SHOP 설치(통합)" xfId="5088"/>
    <cellStyle name="_적격 _집행갑지 " xfId="5089"/>
    <cellStyle name="_적격 _집행갑지 _1차 실행예산" xfId="5090"/>
    <cellStyle name="_적격 _집행갑지 _1차 실행예산_가설 사무실 및 SHOP 설치(통합)" xfId="5091"/>
    <cellStyle name="_적격 _집행갑지 _1차 실행예산-1" xfId="5092"/>
    <cellStyle name="_적격 _집행갑지 _1차 실행예산-1_가설 사무실 및 SHOP 설치(통합)" xfId="5093"/>
    <cellStyle name="_적격 _집행갑지 _2차 실행예산-1(2)" xfId="5094"/>
    <cellStyle name="_적격 _집행갑지 _2차 실행예산-1(2)_가설 사무실 및 SHOP 설치(통합)" xfId="5095"/>
    <cellStyle name="_적격 _집행갑지 _가설 사무실 및 SHOP 설치(통합)" xfId="5096"/>
    <cellStyle name="_적격 _집행갑지 _인하대 하이테크센타 신축공사 (견적)" xfId="5097"/>
    <cellStyle name="_적격 _집행갑지 _인하대 하이테크센타 신축공사 (견적)_가설 사무실 및 SHOP 설치(통합)" xfId="5098"/>
    <cellStyle name="_적격 _집행갑지 _인하대계약" xfId="5099"/>
    <cellStyle name="_적격 _집행갑지 _인하대계약_가설 사무실 및 SHOP 설치(통합)" xfId="5100"/>
    <cellStyle name="_적격 _집행갑지 _중간정산예정서-12065" xfId="5101"/>
    <cellStyle name="_적격 _집행갑지 _중간정산예정서-12065_가설 사무실 및 SHOP 설치(통합)" xfId="5102"/>
    <cellStyle name="_적격 _집행설계분석 " xfId="5103"/>
    <cellStyle name="_적격 _집행설계분석 _1차 실행예산" xfId="5104"/>
    <cellStyle name="_적격 _집행설계분석 _1차 실행예산_가설 사무실 및 SHOP 설치(통합)" xfId="5105"/>
    <cellStyle name="_적격 _집행설계분석 _1차 실행예산-1" xfId="5106"/>
    <cellStyle name="_적격 _집행설계분석 _1차 실행예산-1_가설 사무실 및 SHOP 설치(통합)" xfId="5107"/>
    <cellStyle name="_적격 _집행설계분석 _2차 실행예산-1(2)" xfId="5108"/>
    <cellStyle name="_적격 _집행설계분석 _2차 실행예산-1(2)_가설 사무실 및 SHOP 설치(통합)" xfId="5109"/>
    <cellStyle name="_적격 _집행설계분석 _가설 사무실 및 SHOP 설치(통합)" xfId="5110"/>
    <cellStyle name="_적격 _집행설계분석 _인하대 하이테크센타 신축공사 (견적)" xfId="5111"/>
    <cellStyle name="_적격 _집행설계분석 _인하대 하이테크센타 신축공사 (견적)_가설 사무실 및 SHOP 설치(통합)" xfId="5112"/>
    <cellStyle name="_적격 _집행설계분석 _인하대계약" xfId="5113"/>
    <cellStyle name="_적격 _집행설계분석 _인하대계약_가설 사무실 및 SHOP 설치(통합)" xfId="5114"/>
    <cellStyle name="_적격 _집행설계분석 _중간정산예정서-12065" xfId="5115"/>
    <cellStyle name="_적격 _집행설계분석 _중간정산예정서-12065_가설 사무실 및 SHOP 설치(통합)" xfId="5116"/>
    <cellStyle name="_적격 _충정로임시동력(계약)" xfId="5117"/>
    <cellStyle name="_적격 _충정로임시동력(계약)_신사동업무시설빌딩분리" xfId="5118"/>
    <cellStyle name="_적격 _충정로임시동력(계약)_입찰견적서(제출)" xfId="5119"/>
    <cellStyle name="_적격 _충정로임시동력(계약)_입찰견적서(제출-세원NEGO)" xfId="5120"/>
    <cellStyle name="_적격 _충정로임시동력(계약)_입찰견적서(제출-수정)" xfId="5121"/>
    <cellStyle name="_적격(화산) " xfId="5122"/>
    <cellStyle name="_적격(화산) _1차 실행예산" xfId="5123"/>
    <cellStyle name="_적격(화산) _1차 실행예산_가설 사무실 및 SHOP 설치(통합)" xfId="5124"/>
    <cellStyle name="_적격(화산) _1차 실행예산-1" xfId="5125"/>
    <cellStyle name="_적격(화산) _1차 실행예산-1_가설 사무실 및 SHOP 설치(통합)" xfId="5126"/>
    <cellStyle name="_적격(화산) _2차 실행예산-1(2)" xfId="5127"/>
    <cellStyle name="_적격(화산) _2차 실행예산-1(2)_가설 사무실 및 SHOP 설치(통합)" xfId="5128"/>
    <cellStyle name="_적격(화산) _DOBUN" xfId="5684"/>
    <cellStyle name="_적격(화산) _DOBUN_1차 실행예산" xfId="5685"/>
    <cellStyle name="_적격(화산) _DOBUN_1차 실행예산_가설 사무실 및 SHOP 설치(통합)" xfId="5686"/>
    <cellStyle name="_적격(화산) _DOBUN_1차 실행예산-1" xfId="5687"/>
    <cellStyle name="_적격(화산) _DOBUN_1차 실행예산-1_가설 사무실 및 SHOP 설치(통합)" xfId="5688"/>
    <cellStyle name="_적격(화산) _DOBUN_2차 실행예산-1(2)" xfId="5689"/>
    <cellStyle name="_적격(화산) _DOBUN_2차 실행예산-1(2)_가설 사무실 및 SHOP 설치(통합)" xfId="5690"/>
    <cellStyle name="_적격(화산) _DOBUN_가설 사무실 및 SHOP 설치(통합)" xfId="5691"/>
    <cellStyle name="_적격(화산) _DOBUN_인하대 하이테크센타 신축공사 (견적)" xfId="5692"/>
    <cellStyle name="_적격(화산) _DOBUN_인하대 하이테크센타 신축공사 (견적)_가설 사무실 및 SHOP 설치(통합)" xfId="5693"/>
    <cellStyle name="_적격(화산) _DOBUN_인하대계약" xfId="5694"/>
    <cellStyle name="_적격(화산) _DOBUN_인하대계약_가설 사무실 및 SHOP 설치(통합)" xfId="5695"/>
    <cellStyle name="_적격(화산) _DOBUN_중간정산예정서-12065" xfId="5696"/>
    <cellStyle name="_적격(화산) _DOBUN_중간정산예정서-12065_가설 사무실 및 SHOP 설치(통합)" xfId="5697"/>
    <cellStyle name="_적격(화산) _NAE" xfId="5698"/>
    <cellStyle name="_적격(화산) _NAE_1차 실행예산" xfId="5699"/>
    <cellStyle name="_적격(화산) _NAE_1차 실행예산_가설 사무실 및 SHOP 설치(통합)" xfId="5700"/>
    <cellStyle name="_적격(화산) _NAE_1차 실행예산-1" xfId="5701"/>
    <cellStyle name="_적격(화산) _NAE_1차 실행예산-1_가설 사무실 및 SHOP 설치(통합)" xfId="5702"/>
    <cellStyle name="_적격(화산) _NAE_2차 실행예산-1(2)" xfId="5703"/>
    <cellStyle name="_적격(화산) _NAE_2차 실행예산-1(2)_가설 사무실 및 SHOP 설치(통합)" xfId="5704"/>
    <cellStyle name="_적격(화산) _NAE_가설 사무실 및 SHOP 설치(통합)" xfId="5705"/>
    <cellStyle name="_적격(화산) _NAE_인하대 하이테크센타 신축공사 (견적)" xfId="5706"/>
    <cellStyle name="_적격(화산) _NAE_인하대 하이테크센타 신축공사 (견적)_가설 사무실 및 SHOP 설치(통합)" xfId="5707"/>
    <cellStyle name="_적격(화산) _NAE_인하대계약" xfId="5708"/>
    <cellStyle name="_적격(화산) _NAE_인하대계약_가설 사무실 및 SHOP 설치(통합)" xfId="5709"/>
    <cellStyle name="_적격(화산) _NAE_중간정산예정서-12065" xfId="5710"/>
    <cellStyle name="_적격(화산) _NAE_중간정산예정서-12065_가설 사무실 및 SHOP 설치(통합)" xfId="5711"/>
    <cellStyle name="_적격(화산) _가설 사무실 및 SHOP 설치(통합)" xfId="5129"/>
    <cellStyle name="_적격(화산) _견갑" xfId="5130"/>
    <cellStyle name="_적격(화산) _견갑 (2)" xfId="5131"/>
    <cellStyle name="_적격(화산) _견갑 (2)_1차 실행예산" xfId="5132"/>
    <cellStyle name="_적격(화산) _견갑 (2)_1차 실행예산_가설 사무실 및 SHOP 설치(통합)" xfId="5133"/>
    <cellStyle name="_적격(화산) _견갑 (2)_1차 실행예산-1" xfId="5134"/>
    <cellStyle name="_적격(화산) _견갑 (2)_1차 실행예산-1_가설 사무실 및 SHOP 설치(통합)" xfId="5135"/>
    <cellStyle name="_적격(화산) _견갑 (2)_2차 실행예산-1(2)" xfId="5136"/>
    <cellStyle name="_적격(화산) _견갑 (2)_2차 실행예산-1(2)_가설 사무실 및 SHOP 설치(통합)" xfId="5137"/>
    <cellStyle name="_적격(화산) _견갑 (2)_가설 사무실 및 SHOP 설치(통합)" xfId="5138"/>
    <cellStyle name="_적격(화산) _견갑 (2)_인하대 하이테크센타 신축공사 (견적)" xfId="5139"/>
    <cellStyle name="_적격(화산) _견갑 (2)_인하대 하이테크센타 신축공사 (견적)_가설 사무실 및 SHOP 설치(통합)" xfId="5140"/>
    <cellStyle name="_적격(화산) _견갑 (2)_인하대계약" xfId="5141"/>
    <cellStyle name="_적격(화산) _견갑 (2)_인하대계약_가설 사무실 및 SHOP 설치(통합)" xfId="5142"/>
    <cellStyle name="_적격(화산) _견갑 (2)_중간정산예정서-12065" xfId="5143"/>
    <cellStyle name="_적격(화산) _견갑 (2)_중간정산예정서-12065_가설 사무실 및 SHOP 설치(통합)" xfId="5144"/>
    <cellStyle name="_적격(화산) _견갑 (3)" xfId="5145"/>
    <cellStyle name="_적격(화산) _견갑 (3)_1차 실행예산" xfId="5146"/>
    <cellStyle name="_적격(화산) _견갑 (3)_1차 실행예산_가설 사무실 및 SHOP 설치(통합)" xfId="5147"/>
    <cellStyle name="_적격(화산) _견갑 (3)_1차 실행예산-1" xfId="5148"/>
    <cellStyle name="_적격(화산) _견갑 (3)_1차 실행예산-1_가설 사무실 및 SHOP 설치(통합)" xfId="5149"/>
    <cellStyle name="_적격(화산) _견갑 (3)_2차 실행예산-1(2)" xfId="5150"/>
    <cellStyle name="_적격(화산) _견갑 (3)_2차 실행예산-1(2)_가설 사무실 및 SHOP 설치(통합)" xfId="5151"/>
    <cellStyle name="_적격(화산) _견갑 (3)_가설 사무실 및 SHOP 설치(통합)" xfId="5152"/>
    <cellStyle name="_적격(화산) _견갑 (3)_인하대 하이테크센타 신축공사 (견적)" xfId="5153"/>
    <cellStyle name="_적격(화산) _견갑 (3)_인하대 하이테크센타 신축공사 (견적)_가설 사무실 및 SHOP 설치(통합)" xfId="5154"/>
    <cellStyle name="_적격(화산) _견갑 (3)_인하대계약" xfId="5155"/>
    <cellStyle name="_적격(화산) _견갑 (3)_인하대계약_가설 사무실 및 SHOP 설치(통합)" xfId="5156"/>
    <cellStyle name="_적격(화산) _견갑 (3)_중간정산예정서-12065" xfId="5157"/>
    <cellStyle name="_적격(화산) _견갑 (3)_중간정산예정서-12065_가설 사무실 및 SHOP 설치(통합)" xfId="5158"/>
    <cellStyle name="_적격(화산) _견갑 (4)" xfId="5159"/>
    <cellStyle name="_적격(화산) _견갑 (4)_1차 실행예산" xfId="5160"/>
    <cellStyle name="_적격(화산) _견갑 (4)_1차 실행예산_가설 사무실 및 SHOP 설치(통합)" xfId="5161"/>
    <cellStyle name="_적격(화산) _견갑 (4)_1차 실행예산-1" xfId="5162"/>
    <cellStyle name="_적격(화산) _견갑 (4)_1차 실행예산-1_가설 사무실 및 SHOP 설치(통합)" xfId="5163"/>
    <cellStyle name="_적격(화산) _견갑 (4)_2차 실행예산-1(2)" xfId="5164"/>
    <cellStyle name="_적격(화산) _견갑 (4)_2차 실행예산-1(2)_가설 사무실 및 SHOP 설치(통합)" xfId="5165"/>
    <cellStyle name="_적격(화산) _견갑 (4)_가설 사무실 및 SHOP 설치(통합)" xfId="5166"/>
    <cellStyle name="_적격(화산) _견갑 (4)_인하대 하이테크센타 신축공사 (견적)" xfId="5167"/>
    <cellStyle name="_적격(화산) _견갑 (4)_인하대 하이테크센타 신축공사 (견적)_가설 사무실 및 SHOP 설치(통합)" xfId="5168"/>
    <cellStyle name="_적격(화산) _견갑 (4)_인하대계약" xfId="5169"/>
    <cellStyle name="_적격(화산) _견갑 (4)_인하대계약_가설 사무실 및 SHOP 설치(통합)" xfId="5170"/>
    <cellStyle name="_적격(화산) _견갑 (4)_중간정산예정서-12065" xfId="5171"/>
    <cellStyle name="_적격(화산) _견갑 (4)_중간정산예정서-12065_가설 사무실 및 SHOP 설치(통합)" xfId="5172"/>
    <cellStyle name="_적격(화산) _견갑_1차 실행예산" xfId="5173"/>
    <cellStyle name="_적격(화산) _견갑_1차 실행예산_가설 사무실 및 SHOP 설치(통합)" xfId="5174"/>
    <cellStyle name="_적격(화산) _견갑_1차 실행예산-1" xfId="5175"/>
    <cellStyle name="_적격(화산) _견갑_1차 실행예산-1_가설 사무실 및 SHOP 설치(통합)" xfId="5176"/>
    <cellStyle name="_적격(화산) _견갑_2차 실행예산-1(2)" xfId="5177"/>
    <cellStyle name="_적격(화산) _견갑_2차 실행예산-1(2)_가설 사무실 및 SHOP 설치(통합)" xfId="5178"/>
    <cellStyle name="_적격(화산) _견갑_가설 사무실 및 SHOP 설치(통합)" xfId="5179"/>
    <cellStyle name="_적격(화산) _견갑_인하대 하이테크센타 신축공사 (견적)" xfId="5180"/>
    <cellStyle name="_적격(화산) _견갑_인하대 하이테크센타 신축공사 (견적)_가설 사무실 및 SHOP 설치(통합)" xfId="5181"/>
    <cellStyle name="_적격(화산) _견갑_인하대계약" xfId="5182"/>
    <cellStyle name="_적격(화산) _견갑_인하대계약_가설 사무실 및 SHOP 설치(통합)" xfId="5183"/>
    <cellStyle name="_적격(화산) _견갑_중간정산예정서-12065" xfId="5184"/>
    <cellStyle name="_적격(화산) _견갑_중간정산예정서-12065_가설 사무실 및 SHOP 설치(통합)" xfId="5185"/>
    <cellStyle name="_적격(화산) _견갑1 (2)" xfId="5186"/>
    <cellStyle name="_적격(화산) _견갑1 (2)_1차 실행예산" xfId="5187"/>
    <cellStyle name="_적격(화산) _견갑1 (2)_1차 실행예산_가설 사무실 및 SHOP 설치(통합)" xfId="5188"/>
    <cellStyle name="_적격(화산) _견갑1 (2)_1차 실행예산-1" xfId="5189"/>
    <cellStyle name="_적격(화산) _견갑1 (2)_1차 실행예산-1_가설 사무실 및 SHOP 설치(통합)" xfId="5190"/>
    <cellStyle name="_적격(화산) _견갑1 (2)_2차 실행예산-1(2)" xfId="5191"/>
    <cellStyle name="_적격(화산) _견갑1 (2)_2차 실행예산-1(2)_가설 사무실 및 SHOP 설치(통합)" xfId="5192"/>
    <cellStyle name="_적격(화산) _견갑1 (2)_가설 사무실 및 SHOP 설치(통합)" xfId="5193"/>
    <cellStyle name="_적격(화산) _견갑1 (2)_인하대 하이테크센타 신축공사 (견적)" xfId="5194"/>
    <cellStyle name="_적격(화산) _견갑1 (2)_인하대 하이테크센타 신축공사 (견적)_가설 사무실 및 SHOP 설치(통합)" xfId="5195"/>
    <cellStyle name="_적격(화산) _견갑1 (2)_인하대계약" xfId="5196"/>
    <cellStyle name="_적격(화산) _견갑1 (2)_인하대계약_가설 사무실 및 SHOP 설치(통합)" xfId="5197"/>
    <cellStyle name="_적격(화산) _견갑1 (2)_중간정산예정서-12065" xfId="5198"/>
    <cellStyle name="_적격(화산) _견갑1 (2)_중간정산예정서-12065_가설 사무실 및 SHOP 설치(통합)" xfId="5199"/>
    <cellStyle name="_적격(화산) _견적1" xfId="5200"/>
    <cellStyle name="_적격(화산) _견적1 (2)" xfId="5201"/>
    <cellStyle name="_적격(화산) _견적1 (2)_1차 실행예산" xfId="5202"/>
    <cellStyle name="_적격(화산) _견적1 (2)_1차 실행예산_가설 사무실 및 SHOP 설치(통합)" xfId="5203"/>
    <cellStyle name="_적격(화산) _견적1 (2)_1차 실행예산-1" xfId="5204"/>
    <cellStyle name="_적격(화산) _견적1 (2)_1차 실행예산-1_가설 사무실 및 SHOP 설치(통합)" xfId="5205"/>
    <cellStyle name="_적격(화산) _견적1 (2)_2차 실행예산-1(2)" xfId="5206"/>
    <cellStyle name="_적격(화산) _견적1 (2)_2차 실행예산-1(2)_가설 사무실 및 SHOP 설치(통합)" xfId="5207"/>
    <cellStyle name="_적격(화산) _견적1 (2)_가설 사무실 및 SHOP 설치(통합)" xfId="5208"/>
    <cellStyle name="_적격(화산) _견적1 (2)_인하대 하이테크센타 신축공사 (견적)" xfId="5209"/>
    <cellStyle name="_적격(화산) _견적1 (2)_인하대 하이테크센타 신축공사 (견적)_가설 사무실 및 SHOP 설치(통합)" xfId="5210"/>
    <cellStyle name="_적격(화산) _견적1 (2)_인하대계약" xfId="5211"/>
    <cellStyle name="_적격(화산) _견적1 (2)_인하대계약_가설 사무실 및 SHOP 설치(통합)" xfId="5212"/>
    <cellStyle name="_적격(화산) _견적1 (2)_중간정산예정서-12065" xfId="5213"/>
    <cellStyle name="_적격(화산) _견적1 (2)_중간정산예정서-12065_가설 사무실 및 SHOP 설치(통합)" xfId="5214"/>
    <cellStyle name="_적격(화산) _견적1_1차 실행예산" xfId="5215"/>
    <cellStyle name="_적격(화산) _견적1_1차 실행예산_가설 사무실 및 SHOP 설치(통합)" xfId="5216"/>
    <cellStyle name="_적격(화산) _견적1_1차 실행예산-1" xfId="5217"/>
    <cellStyle name="_적격(화산) _견적1_1차 실행예산-1_가설 사무실 및 SHOP 설치(통합)" xfId="5218"/>
    <cellStyle name="_적격(화산) _견적1_2차 실행예산-1(2)" xfId="5219"/>
    <cellStyle name="_적격(화산) _견적1_2차 실행예산-1(2)_가설 사무실 및 SHOP 설치(통합)" xfId="5220"/>
    <cellStyle name="_적격(화산) _견적1_가설 사무실 및 SHOP 설치(통합)" xfId="5221"/>
    <cellStyle name="_적격(화산) _견적1_인하대 하이테크센타 신축공사 (견적)" xfId="5222"/>
    <cellStyle name="_적격(화산) _견적1_인하대 하이테크센타 신축공사 (견적)_가설 사무실 및 SHOP 설치(통합)" xfId="5223"/>
    <cellStyle name="_적격(화산) _견적1_인하대계약" xfId="5224"/>
    <cellStyle name="_적격(화산) _견적1_인하대계약_가설 사무실 및 SHOP 설치(통합)" xfId="5225"/>
    <cellStyle name="_적격(화산) _견적1_중간정산예정서-12065" xfId="5226"/>
    <cellStyle name="_적격(화산) _견적1_중간정산예정서-12065_가설 사무실 및 SHOP 설치(통합)" xfId="5227"/>
    <cellStyle name="_적격(화산) _견적2 (2)" xfId="5228"/>
    <cellStyle name="_적격(화산) _견적2 (2)_1차 실행예산" xfId="5229"/>
    <cellStyle name="_적격(화산) _견적2 (2)_1차 실행예산_가설 사무실 및 SHOP 설치(통합)" xfId="5230"/>
    <cellStyle name="_적격(화산) _견적2 (2)_1차 실행예산-1" xfId="5231"/>
    <cellStyle name="_적격(화산) _견적2 (2)_1차 실행예산-1_가설 사무실 및 SHOP 설치(통합)" xfId="5232"/>
    <cellStyle name="_적격(화산) _견적2 (2)_2차 실행예산-1(2)" xfId="5233"/>
    <cellStyle name="_적격(화산) _견적2 (2)_2차 실행예산-1(2)_가설 사무실 및 SHOP 설치(통합)" xfId="5234"/>
    <cellStyle name="_적격(화산) _견적2 (2)_가설 사무실 및 SHOP 설치(통합)" xfId="5235"/>
    <cellStyle name="_적격(화산) _견적2 (2)_인하대 하이테크센타 신축공사 (견적)" xfId="5236"/>
    <cellStyle name="_적격(화산) _견적2 (2)_인하대 하이테크센타 신축공사 (견적)_가설 사무실 및 SHOP 설치(통합)" xfId="5237"/>
    <cellStyle name="_적격(화산) _견적2 (2)_인하대계약" xfId="5238"/>
    <cellStyle name="_적격(화산) _견적2 (2)_인하대계약_가설 사무실 및 SHOP 설치(통합)" xfId="5239"/>
    <cellStyle name="_적격(화산) _견적2 (2)_중간정산예정서-12065" xfId="5240"/>
    <cellStyle name="_적격(화산) _견적2 (2)_중간정산예정서-12065_가설 사무실 및 SHOP 설치(통합)" xfId="5241"/>
    <cellStyle name="_적격(화산) _견적3 (2)" xfId="5242"/>
    <cellStyle name="_적격(화산) _견적3 (2)_1차 실행예산" xfId="5243"/>
    <cellStyle name="_적격(화산) _견적3 (2)_1차 실행예산_가설 사무실 및 SHOP 설치(통합)" xfId="5244"/>
    <cellStyle name="_적격(화산) _견적3 (2)_1차 실행예산-1" xfId="5245"/>
    <cellStyle name="_적격(화산) _견적3 (2)_1차 실행예산-1_가설 사무실 및 SHOP 설치(통합)" xfId="5246"/>
    <cellStyle name="_적격(화산) _견적3 (2)_2차 실행예산-1(2)" xfId="5247"/>
    <cellStyle name="_적격(화산) _견적3 (2)_2차 실행예산-1(2)_가설 사무실 및 SHOP 설치(통합)" xfId="5248"/>
    <cellStyle name="_적격(화산) _견적3 (2)_가설 사무실 및 SHOP 설치(통합)" xfId="5249"/>
    <cellStyle name="_적격(화산) _견적3 (2)_인하대 하이테크센타 신축공사 (견적)" xfId="5250"/>
    <cellStyle name="_적격(화산) _견적3 (2)_인하대 하이테크센타 신축공사 (견적)_가설 사무실 및 SHOP 설치(통합)" xfId="5251"/>
    <cellStyle name="_적격(화산) _견적3 (2)_인하대계약" xfId="5252"/>
    <cellStyle name="_적격(화산) _견적3 (2)_인하대계약_가설 사무실 및 SHOP 설치(통합)" xfId="5253"/>
    <cellStyle name="_적격(화산) _견적3 (2)_중간정산예정서-12065" xfId="5254"/>
    <cellStyle name="_적격(화산) _견적3 (2)_중간정산예정서-12065_가설 사무실 및 SHOP 설치(통합)" xfId="5255"/>
    <cellStyle name="_적격(화산) _광장주차장" xfId="5256"/>
    <cellStyle name="_적격(화산) _노원문화회관전기" xfId="5257"/>
    <cellStyle name="_적격(화산) _노원문화회관전기_신사동업무시설빌딩분리" xfId="5258"/>
    <cellStyle name="_적격(화산) _노원문화회관전기_입찰견적서(제출)" xfId="5259"/>
    <cellStyle name="_적격(화산) _노원문화회관전기_입찰견적서(제출-세원NEGO)" xfId="5260"/>
    <cellStyle name="_적격(화산) _노원문화회관전기_입찰견적서(제출-수정)" xfId="5261"/>
    <cellStyle name="_적격(화산) _단가대비" xfId="5262"/>
    <cellStyle name="_적격(화산) _단가대비_1차 실행예산" xfId="5263"/>
    <cellStyle name="_적격(화산) _단가대비_1차 실행예산_가설 사무실 및 SHOP 설치(통합)" xfId="5264"/>
    <cellStyle name="_적격(화산) _단가대비_1차 실행예산-1" xfId="5265"/>
    <cellStyle name="_적격(화산) _단가대비_1차 실행예산-1_가설 사무실 및 SHOP 설치(통합)" xfId="5266"/>
    <cellStyle name="_적격(화산) _단가대비_2차 실행예산-1(2)" xfId="5267"/>
    <cellStyle name="_적격(화산) _단가대비_2차 실행예산-1(2)_가설 사무실 및 SHOP 설치(통합)" xfId="5268"/>
    <cellStyle name="_적격(화산) _단가대비_가설 사무실 및 SHOP 설치(통합)" xfId="5269"/>
    <cellStyle name="_적격(화산) _단가대비_인하대 하이테크센타 신축공사 (견적)" xfId="5270"/>
    <cellStyle name="_적격(화산) _단가대비_인하대 하이테크센타 신축공사 (견적)_가설 사무실 및 SHOP 설치(통합)" xfId="5271"/>
    <cellStyle name="_적격(화산) _단가대비_인하대계약" xfId="5272"/>
    <cellStyle name="_적격(화산) _단가대비_인하대계약_가설 사무실 및 SHOP 설치(통합)" xfId="5273"/>
    <cellStyle name="_적격(화산) _단가대비_중간정산예정서-12065" xfId="5274"/>
    <cellStyle name="_적격(화산) _단가대비_중간정산예정서-12065_가설 사무실 및 SHOP 설치(통합)" xfId="5275"/>
    <cellStyle name="_적격(화산) _대전저유소탱크전기계장공사" xfId="5276"/>
    <cellStyle name="_적격(화산) _대전저유소탱크전기계장공사_광장주차장" xfId="5277"/>
    <cellStyle name="_적격(화산) _대전저유소탱크전기계장공사_신사동업무시설빌딩분리" xfId="5278"/>
    <cellStyle name="_적격(화산) _대전저유소탱크전기계장공사_입찰견적서(제출)" xfId="5279"/>
    <cellStyle name="_적격(화산) _대전저유소탱크전기계장공사_입찰견적서(제출-세원NEGO)" xfId="5280"/>
    <cellStyle name="_적격(화산) _대전저유소탱크전기계장공사_입찰견적서(제출-수정)" xfId="5281"/>
    <cellStyle name="_적격(화산) _도곡동임시" xfId="5282"/>
    <cellStyle name="_적격(화산) _도곡동임시_신사동업무시설빌딩분리" xfId="5283"/>
    <cellStyle name="_적격(화산) _도곡동임시_입찰견적서(제출)" xfId="5284"/>
    <cellStyle name="_적격(화산) _도곡동임시_입찰견적서(제출-세원NEGO)" xfId="5285"/>
    <cellStyle name="_적격(화산) _도곡동임시_입찰견적서(제출-수정)" xfId="5286"/>
    <cellStyle name="_적격(화산) _본오오목천" xfId="5287"/>
    <cellStyle name="_적격(화산) _본오오목천_1차 실행예산" xfId="5288"/>
    <cellStyle name="_적격(화산) _본오오목천_1차 실행예산_가설 사무실 및 SHOP 설치(통합)" xfId="5289"/>
    <cellStyle name="_적격(화산) _본오오목천_1차 실행예산-1" xfId="5290"/>
    <cellStyle name="_적격(화산) _본오오목천_1차 실행예산-1_가설 사무실 및 SHOP 설치(통합)" xfId="5291"/>
    <cellStyle name="_적격(화산) _본오오목천_2차 실행예산-1(2)" xfId="5292"/>
    <cellStyle name="_적격(화산) _본오오목천_2차 실행예산-1(2)_가설 사무실 및 SHOP 설치(통합)" xfId="5293"/>
    <cellStyle name="_적격(화산) _본오오목천_가설 사무실 및 SHOP 설치(통합)" xfId="5294"/>
    <cellStyle name="_적격(화산) _본오오목천_인하대 하이테크센타 신축공사 (견적)" xfId="5295"/>
    <cellStyle name="_적격(화산) _본오오목천_인하대 하이테크센타 신축공사 (견적)_가설 사무실 및 SHOP 설치(통합)" xfId="5296"/>
    <cellStyle name="_적격(화산) _본오오목천_인하대계약" xfId="5297"/>
    <cellStyle name="_적격(화산) _본오오목천_인하대계약_가설 사무실 및 SHOP 설치(통합)" xfId="5298"/>
    <cellStyle name="_적격(화산) _본오오목천_중간정산예정서-12065" xfId="5299"/>
    <cellStyle name="_적격(화산) _본오오목천_중간정산예정서-12065_가설 사무실 및 SHOP 설치(통합)" xfId="5300"/>
    <cellStyle name="_적격(화산) _부대철콘 (2)" xfId="5301"/>
    <cellStyle name="_적격(화산) _부대철콘 (2)_1차 실행예산" xfId="5302"/>
    <cellStyle name="_적격(화산) _부대철콘 (2)_1차 실행예산_가설 사무실 및 SHOP 설치(통합)" xfId="5303"/>
    <cellStyle name="_적격(화산) _부대철콘 (2)_1차 실행예산-1" xfId="5304"/>
    <cellStyle name="_적격(화산) _부대철콘 (2)_1차 실행예산-1_가설 사무실 및 SHOP 설치(통합)" xfId="5305"/>
    <cellStyle name="_적격(화산) _부대철콘 (2)_2차 실행예산-1(2)" xfId="5306"/>
    <cellStyle name="_적격(화산) _부대철콘 (2)_2차 실행예산-1(2)_가설 사무실 및 SHOP 설치(통합)" xfId="5307"/>
    <cellStyle name="_적격(화산) _부대철콘 (2)_가설 사무실 및 SHOP 설치(통합)" xfId="5308"/>
    <cellStyle name="_적격(화산) _부대철콘 (2)_인하대 하이테크센타 신축공사 (견적)" xfId="5309"/>
    <cellStyle name="_적격(화산) _부대철콘 (2)_인하대 하이테크센타 신축공사 (견적)_가설 사무실 및 SHOP 설치(통합)" xfId="5310"/>
    <cellStyle name="_적격(화산) _부대철콘 (2)_인하대계약" xfId="5311"/>
    <cellStyle name="_적격(화산) _부대철콘 (2)_인하대계약_가설 사무실 및 SHOP 설치(통합)" xfId="5312"/>
    <cellStyle name="_적격(화산) _부대철콘 (2)_중간정산예정서-12065" xfId="5313"/>
    <cellStyle name="_적격(화산) _부대철콘 (2)_중간정산예정서-12065_가설 사무실 및 SHOP 설치(통합)" xfId="5314"/>
    <cellStyle name="_적격(화산) _부대철콘 (3)" xfId="5315"/>
    <cellStyle name="_적격(화산) _부대철콘 (3)_1차 실행예산" xfId="5316"/>
    <cellStyle name="_적격(화산) _부대철콘 (3)_1차 실행예산_가설 사무실 및 SHOP 설치(통합)" xfId="5317"/>
    <cellStyle name="_적격(화산) _부대철콘 (3)_1차 실행예산-1" xfId="5318"/>
    <cellStyle name="_적격(화산) _부대철콘 (3)_1차 실행예산-1_가설 사무실 및 SHOP 설치(통합)" xfId="5319"/>
    <cellStyle name="_적격(화산) _부대철콘 (3)_2차 실행예산-1(2)" xfId="5320"/>
    <cellStyle name="_적격(화산) _부대철콘 (3)_2차 실행예산-1(2)_가설 사무실 및 SHOP 설치(통합)" xfId="5321"/>
    <cellStyle name="_적격(화산) _부대철콘 (3)_가설 사무실 및 SHOP 설치(통합)" xfId="5322"/>
    <cellStyle name="_적격(화산) _부대철콘 (3)_인하대 하이테크센타 신축공사 (견적)" xfId="5323"/>
    <cellStyle name="_적격(화산) _부대철콘 (3)_인하대 하이테크센타 신축공사 (견적)_가설 사무실 및 SHOP 설치(통합)" xfId="5324"/>
    <cellStyle name="_적격(화산) _부대철콘 (3)_인하대계약" xfId="5325"/>
    <cellStyle name="_적격(화산) _부대철콘 (3)_인하대계약_가설 사무실 및 SHOP 설치(통합)" xfId="5326"/>
    <cellStyle name="_적격(화산) _부대철콘 (3)_중간정산예정서-12065" xfId="5327"/>
    <cellStyle name="_적격(화산) _부대철콘 (3)_중간정산예정서-12065_가설 사무실 및 SHOP 설치(통합)" xfId="5328"/>
    <cellStyle name="_적격(화산) _부대철콘 (4)" xfId="5329"/>
    <cellStyle name="_적격(화산) _부대철콘 (4)_1차 실행예산" xfId="5330"/>
    <cellStyle name="_적격(화산) _부대철콘 (4)_1차 실행예산_가설 사무실 및 SHOP 설치(통합)" xfId="5331"/>
    <cellStyle name="_적격(화산) _부대철콘 (4)_1차 실행예산-1" xfId="5332"/>
    <cellStyle name="_적격(화산) _부대철콘 (4)_1차 실행예산-1_가설 사무실 및 SHOP 설치(통합)" xfId="5333"/>
    <cellStyle name="_적격(화산) _부대철콘 (4)_2차 실행예산-1(2)" xfId="5334"/>
    <cellStyle name="_적격(화산) _부대철콘 (4)_2차 실행예산-1(2)_가설 사무실 및 SHOP 설치(통합)" xfId="5335"/>
    <cellStyle name="_적격(화산) _부대철콘 (4)_가설 사무실 및 SHOP 설치(통합)" xfId="5336"/>
    <cellStyle name="_적격(화산) _부대철콘 (4)_인하대 하이테크센타 신축공사 (견적)" xfId="5337"/>
    <cellStyle name="_적격(화산) _부대철콘 (4)_인하대 하이테크센타 신축공사 (견적)_가설 사무실 및 SHOP 설치(통합)" xfId="5338"/>
    <cellStyle name="_적격(화산) _부대철콘 (4)_인하대계약" xfId="5339"/>
    <cellStyle name="_적격(화산) _부대철콘 (4)_인하대계약_가설 사무실 및 SHOP 설치(통합)" xfId="5340"/>
    <cellStyle name="_적격(화산) _부대철콘 (4)_중간정산예정서-12065" xfId="5341"/>
    <cellStyle name="_적격(화산) _부대철콘 (4)_중간정산예정서-12065_가설 사무실 및 SHOP 설치(통합)" xfId="5342"/>
    <cellStyle name="_적격(화산) _부대토공 (2)" xfId="5343"/>
    <cellStyle name="_적격(화산) _부대토공 (2)_1차 실행예산" xfId="5344"/>
    <cellStyle name="_적격(화산) _부대토공 (2)_1차 실행예산_가설 사무실 및 SHOP 설치(통합)" xfId="5345"/>
    <cellStyle name="_적격(화산) _부대토공 (2)_1차 실행예산-1" xfId="5346"/>
    <cellStyle name="_적격(화산) _부대토공 (2)_1차 실행예산-1_가설 사무실 및 SHOP 설치(통합)" xfId="5347"/>
    <cellStyle name="_적격(화산) _부대토공 (2)_2차 실행예산-1(2)" xfId="5348"/>
    <cellStyle name="_적격(화산) _부대토공 (2)_2차 실행예산-1(2)_가설 사무실 및 SHOP 설치(통합)" xfId="5349"/>
    <cellStyle name="_적격(화산) _부대토공 (2)_가설 사무실 및 SHOP 설치(통합)" xfId="5350"/>
    <cellStyle name="_적격(화산) _부대토공 (2)_인하대 하이테크센타 신축공사 (견적)" xfId="5351"/>
    <cellStyle name="_적격(화산) _부대토공 (2)_인하대 하이테크센타 신축공사 (견적)_가설 사무실 및 SHOP 설치(통합)" xfId="5352"/>
    <cellStyle name="_적격(화산) _부대토공 (2)_인하대계약" xfId="5353"/>
    <cellStyle name="_적격(화산) _부대토공 (2)_인하대계약_가설 사무실 및 SHOP 설치(통합)" xfId="5354"/>
    <cellStyle name="_적격(화산) _부대토공 (2)_중간정산예정서-12065" xfId="5355"/>
    <cellStyle name="_적격(화산) _부대토공 (2)_중간정산예정서-12065_가설 사무실 및 SHOP 설치(통합)" xfId="5356"/>
    <cellStyle name="_적격(화산) _부대토공 (3)" xfId="5357"/>
    <cellStyle name="_적격(화산) _부대토공 (3)_1차 실행예산" xfId="5358"/>
    <cellStyle name="_적격(화산) _부대토공 (3)_1차 실행예산_가설 사무실 및 SHOP 설치(통합)" xfId="5359"/>
    <cellStyle name="_적격(화산) _부대토공 (3)_1차 실행예산-1" xfId="5360"/>
    <cellStyle name="_적격(화산) _부대토공 (3)_1차 실행예산-1_가설 사무실 및 SHOP 설치(통합)" xfId="5361"/>
    <cellStyle name="_적격(화산) _부대토공 (3)_2차 실행예산-1(2)" xfId="5362"/>
    <cellStyle name="_적격(화산) _부대토공 (3)_2차 실행예산-1(2)_가설 사무실 및 SHOP 설치(통합)" xfId="5363"/>
    <cellStyle name="_적격(화산) _부대토공 (3)_가설 사무실 및 SHOP 설치(통합)" xfId="5364"/>
    <cellStyle name="_적격(화산) _부대토공 (3)_인하대 하이테크센타 신축공사 (견적)" xfId="5365"/>
    <cellStyle name="_적격(화산) _부대토공 (3)_인하대 하이테크센타 신축공사 (견적)_가설 사무실 및 SHOP 설치(통합)" xfId="5366"/>
    <cellStyle name="_적격(화산) _부대토공 (3)_인하대계약" xfId="5367"/>
    <cellStyle name="_적격(화산) _부대토공 (3)_인하대계약_가설 사무실 및 SHOP 설치(통합)" xfId="5368"/>
    <cellStyle name="_적격(화산) _부대토공 (3)_중간정산예정서-12065" xfId="5369"/>
    <cellStyle name="_적격(화산) _부대토공 (3)_중간정산예정서-12065_가설 사무실 및 SHOP 설치(통합)" xfId="5370"/>
    <cellStyle name="_적격(화산) _부별지" xfId="5371"/>
    <cellStyle name="_적격(화산) _부별지_1차 실행예산" xfId="5372"/>
    <cellStyle name="_적격(화산) _부별지_1차 실행예산_가설 사무실 및 SHOP 설치(통합)" xfId="5373"/>
    <cellStyle name="_적격(화산) _부별지_1차 실행예산-1" xfId="5374"/>
    <cellStyle name="_적격(화산) _부별지_1차 실행예산-1_가설 사무실 및 SHOP 설치(통합)" xfId="5375"/>
    <cellStyle name="_적격(화산) _부별지_2차 실행예산-1(2)" xfId="5376"/>
    <cellStyle name="_적격(화산) _부별지_2차 실행예산-1(2)_가설 사무실 및 SHOP 설치(통합)" xfId="5377"/>
    <cellStyle name="_적격(화산) _부별지_buip (2)" xfId="5385"/>
    <cellStyle name="_적격(화산) _부별지_buip (2)_1차 실행예산" xfId="5386"/>
    <cellStyle name="_적격(화산) _부별지_buip (2)_1차 실행예산_가설 사무실 및 SHOP 설치(통합)" xfId="5387"/>
    <cellStyle name="_적격(화산) _부별지_buip (2)_1차 실행예산-1" xfId="5388"/>
    <cellStyle name="_적격(화산) _부별지_buip (2)_1차 실행예산-1_가설 사무실 및 SHOP 설치(통합)" xfId="5389"/>
    <cellStyle name="_적격(화산) _부별지_buip (2)_2차 실행예산-1(2)" xfId="5390"/>
    <cellStyle name="_적격(화산) _부별지_buip (2)_2차 실행예산-1(2)_가설 사무실 및 SHOP 설치(통합)" xfId="5391"/>
    <cellStyle name="_적격(화산) _부별지_buip (2)_가설 사무실 및 SHOP 설치(통합)" xfId="5392"/>
    <cellStyle name="_적격(화산) _부별지_buip (2)_인하대 하이테크센타 신축공사 (견적)" xfId="5393"/>
    <cellStyle name="_적격(화산) _부별지_buip (2)_인하대 하이테크센타 신축공사 (견적)_가설 사무실 및 SHOP 설치(통합)" xfId="5394"/>
    <cellStyle name="_적격(화산) _부별지_buip (2)_인하대계약" xfId="5395"/>
    <cellStyle name="_적격(화산) _부별지_buip (2)_인하대계약_가설 사무실 및 SHOP 설치(통합)" xfId="5396"/>
    <cellStyle name="_적격(화산) _부별지_buip (2)_중간정산예정서-12065" xfId="5397"/>
    <cellStyle name="_적격(화산) _부별지_buip (2)_중간정산예정서-12065_가설 사무실 및 SHOP 설치(통합)" xfId="5398"/>
    <cellStyle name="_적격(화산) _부별지_ip (2)" xfId="5399"/>
    <cellStyle name="_적격(화산) _부별지_ip (2)_1차 실행예산" xfId="5400"/>
    <cellStyle name="_적격(화산) _부별지_ip (2)_1차 실행예산_가설 사무실 및 SHOP 설치(통합)" xfId="5401"/>
    <cellStyle name="_적격(화산) _부별지_ip (2)_1차 실행예산-1" xfId="5402"/>
    <cellStyle name="_적격(화산) _부별지_ip (2)_1차 실행예산-1_가설 사무실 및 SHOP 설치(통합)" xfId="5403"/>
    <cellStyle name="_적격(화산) _부별지_ip (2)_2차 실행예산-1(2)" xfId="5404"/>
    <cellStyle name="_적격(화산) _부별지_ip (2)_2차 실행예산-1(2)_가설 사무실 및 SHOP 설치(통합)" xfId="5405"/>
    <cellStyle name="_적격(화산) _부별지_ip (2)_가설 사무실 및 SHOP 설치(통합)" xfId="5406"/>
    <cellStyle name="_적격(화산) _부별지_ip (2)_인하대 하이테크센타 신축공사 (견적)" xfId="5407"/>
    <cellStyle name="_적격(화산) _부별지_ip (2)_인하대 하이테크센타 신축공사 (견적)_가설 사무실 및 SHOP 설치(통합)" xfId="5408"/>
    <cellStyle name="_적격(화산) _부별지_ip (2)_인하대계약" xfId="5409"/>
    <cellStyle name="_적격(화산) _부별지_ip (2)_인하대계약_가설 사무실 및 SHOP 설치(통합)" xfId="5410"/>
    <cellStyle name="_적격(화산) _부별지_ip (2)_중간정산예정서-12065" xfId="5411"/>
    <cellStyle name="_적격(화산) _부별지_ip (2)_중간정산예정서-12065_가설 사무실 및 SHOP 설치(통합)" xfId="5412"/>
    <cellStyle name="_적격(화산) _부별지_jipbun (2)" xfId="5413"/>
    <cellStyle name="_적격(화산) _부별지_jipbun (2)_1차 실행예산" xfId="5414"/>
    <cellStyle name="_적격(화산) _부별지_jipbun (2)_1차 실행예산_가설 사무실 및 SHOP 설치(통합)" xfId="5415"/>
    <cellStyle name="_적격(화산) _부별지_jipbun (2)_1차 실행예산-1" xfId="5416"/>
    <cellStyle name="_적격(화산) _부별지_jipbun (2)_1차 실행예산-1_가설 사무실 및 SHOP 설치(통합)" xfId="5417"/>
    <cellStyle name="_적격(화산) _부별지_jipbun (2)_2차 실행예산-1(2)" xfId="5418"/>
    <cellStyle name="_적격(화산) _부별지_jipbun (2)_2차 실행예산-1(2)_가설 사무실 및 SHOP 설치(통합)" xfId="5419"/>
    <cellStyle name="_적격(화산) _부별지_jipbun (2)_가설 사무실 및 SHOP 설치(통합)" xfId="5420"/>
    <cellStyle name="_적격(화산) _부별지_jipbun (2)_인하대 하이테크센타 신축공사 (견적)" xfId="5421"/>
    <cellStyle name="_적격(화산) _부별지_jipbun (2)_인하대 하이테크센타 신축공사 (견적)_가설 사무실 및 SHOP 설치(통합)" xfId="5422"/>
    <cellStyle name="_적격(화산) _부별지_jipbun (2)_인하대계약" xfId="5423"/>
    <cellStyle name="_적격(화산) _부별지_jipbun (2)_인하대계약_가설 사무실 및 SHOP 설치(통합)" xfId="5424"/>
    <cellStyle name="_적격(화산) _부별지_jipbun (2)_중간정산예정서-12065" xfId="5425"/>
    <cellStyle name="_적격(화산) _부별지_jipbun (2)_중간정산예정서-12065_가설 사무실 및 SHOP 설치(통합)" xfId="5426"/>
    <cellStyle name="_적격(화산) _부별지_가설 사무실 및 SHOP 설치(통합)" xfId="5378"/>
    <cellStyle name="_적격(화산) _부별지_인하대 하이테크센타 신축공사 (견적)" xfId="5379"/>
    <cellStyle name="_적격(화산) _부별지_인하대 하이테크센타 신축공사 (견적)_가설 사무실 및 SHOP 설치(통합)" xfId="5380"/>
    <cellStyle name="_적격(화산) _부별지_인하대계약" xfId="5381"/>
    <cellStyle name="_적격(화산) _부별지_인하대계약_가설 사무실 및 SHOP 설치(통합)" xfId="5382"/>
    <cellStyle name="_적격(화산) _부별지_중간정산예정서-12065" xfId="5383"/>
    <cellStyle name="_적격(화산) _부별지_중간정산예정서-12065_가설 사무실 및 SHOP 설치(통합)" xfId="5384"/>
    <cellStyle name="_적격(화산) _부천 소사" xfId="5427"/>
    <cellStyle name="_적격(화산) _부천 소사 2차" xfId="5428"/>
    <cellStyle name="_적격(화산) _부천 소사 2차_신사동업무시설빌딩분리" xfId="5429"/>
    <cellStyle name="_적격(화산) _부천 소사 2차_입찰견적서(제출)" xfId="5430"/>
    <cellStyle name="_적격(화산) _부천 소사 2차_입찰견적서(제출-세원NEGO)" xfId="5431"/>
    <cellStyle name="_적격(화산) _부천 소사 2차_입찰견적서(제출-수정)" xfId="5432"/>
    <cellStyle name="_적격(화산) _부천 소사_신사동업무시설빌딩분리" xfId="5433"/>
    <cellStyle name="_적격(화산) _부천 소사_입찰견적서(제출)" xfId="5434"/>
    <cellStyle name="_적격(화산) _부천 소사_입찰견적서(제출-세원NEGO)" xfId="5435"/>
    <cellStyle name="_적격(화산) _부천 소사_입찰견적서(제출-수정)" xfId="5436"/>
    <cellStyle name="_적격(화산) _설계" xfId="5437"/>
    <cellStyle name="_적격(화산) _설계 (2)" xfId="5438"/>
    <cellStyle name="_적격(화산) _설계 (2)_1차 실행예산" xfId="5439"/>
    <cellStyle name="_적격(화산) _설계 (2)_1차 실행예산_가설 사무실 및 SHOP 설치(통합)" xfId="5440"/>
    <cellStyle name="_적격(화산) _설계 (2)_1차 실행예산-1" xfId="5441"/>
    <cellStyle name="_적격(화산) _설계 (2)_1차 실행예산-1_가설 사무실 및 SHOP 설치(통합)" xfId="5442"/>
    <cellStyle name="_적격(화산) _설계 (2)_2차 실행예산-1(2)" xfId="5443"/>
    <cellStyle name="_적격(화산) _설계 (2)_2차 실행예산-1(2)_가설 사무실 및 SHOP 설치(통합)" xfId="5444"/>
    <cellStyle name="_적격(화산) _설계 (2)_가설 사무실 및 SHOP 설치(통합)" xfId="5445"/>
    <cellStyle name="_적격(화산) _설계 (2)_인하대 하이테크센타 신축공사 (견적)" xfId="5446"/>
    <cellStyle name="_적격(화산) _설계 (2)_인하대 하이테크센타 신축공사 (견적)_가설 사무실 및 SHOP 설치(통합)" xfId="5447"/>
    <cellStyle name="_적격(화산) _설계 (2)_인하대계약" xfId="5448"/>
    <cellStyle name="_적격(화산) _설계 (2)_인하대계약_가설 사무실 및 SHOP 설치(통합)" xfId="5449"/>
    <cellStyle name="_적격(화산) _설계 (2)_중간정산예정서-12065" xfId="5450"/>
    <cellStyle name="_적격(화산) _설계 (2)_중간정산예정서-12065_가설 사무실 및 SHOP 설치(통합)" xfId="5451"/>
    <cellStyle name="_적격(화산) _설계_1차 실행예산" xfId="5452"/>
    <cellStyle name="_적격(화산) _설계_1차 실행예산_가설 사무실 및 SHOP 설치(통합)" xfId="5453"/>
    <cellStyle name="_적격(화산) _설계_1차 실행예산-1" xfId="5454"/>
    <cellStyle name="_적격(화산) _설계_1차 실행예산-1_가설 사무실 및 SHOP 설치(통합)" xfId="5455"/>
    <cellStyle name="_적격(화산) _설계_2차 실행예산-1(2)" xfId="5456"/>
    <cellStyle name="_적격(화산) _설계_2차 실행예산-1(2)_가설 사무실 및 SHOP 설치(통합)" xfId="5457"/>
    <cellStyle name="_적격(화산) _설계_가설 사무실 및 SHOP 설치(통합)" xfId="5458"/>
    <cellStyle name="_적격(화산) _설계_인하대 하이테크센타 신축공사 (견적)" xfId="5459"/>
    <cellStyle name="_적격(화산) _설계_인하대 하이테크센타 신축공사 (견적)_가설 사무실 및 SHOP 설치(통합)" xfId="5460"/>
    <cellStyle name="_적격(화산) _설계_인하대계약" xfId="5461"/>
    <cellStyle name="_적격(화산) _설계_인하대계약_가설 사무실 및 SHOP 설치(통합)" xfId="5462"/>
    <cellStyle name="_적격(화산) _설계_중간정산예정서-12065" xfId="5463"/>
    <cellStyle name="_적격(화산) _설계_중간정산예정서-12065_가설 사무실 및 SHOP 설치(통합)" xfId="5464"/>
    <cellStyle name="_적격(화산) _수출입은행" xfId="5465"/>
    <cellStyle name="_적격(화산) _수출입은행_신사동업무시설빌딩분리" xfId="5466"/>
    <cellStyle name="_적격(화산) _수출입은행_입찰견적서(제출)" xfId="5467"/>
    <cellStyle name="_적격(화산) _수출입은행_입찰견적서(제출-세원NEGO)" xfId="5468"/>
    <cellStyle name="_적격(화산) _수출입은행_입찰견적서(제출-수정)" xfId="5469"/>
    <cellStyle name="_적격(화산) _신사동업무시설빌딩분리" xfId="5470"/>
    <cellStyle name="_적격(화산) _월곳집행(본사)" xfId="5471"/>
    <cellStyle name="_적격(화산) _월곳집행(본사)_공내역서(소방)" xfId="5472"/>
    <cellStyle name="_적격(화산) _월곳집행(본사)_공내역서(소방final)" xfId="5473"/>
    <cellStyle name="_적격(화산) _인하대 하이테크센타 신축공사 (견적)" xfId="5474"/>
    <cellStyle name="_적격(화산) _인하대 하이테크센타 신축공사 (견적)_가설 사무실 및 SHOP 설치(통합)" xfId="5475"/>
    <cellStyle name="_적격(화산) _인하대계약" xfId="5476"/>
    <cellStyle name="_적격(화산) _인하대계약_가설 사무실 및 SHOP 설치(통합)" xfId="5477"/>
    <cellStyle name="_적격(화산) _입찰 (2)" xfId="5478"/>
    <cellStyle name="_적격(화산) _입찰 (2)_1차 실행예산" xfId="5479"/>
    <cellStyle name="_적격(화산) _입찰 (2)_1차 실행예산_가설 사무실 및 SHOP 설치(통합)" xfId="5480"/>
    <cellStyle name="_적격(화산) _입찰 (2)_1차 실행예산-1" xfId="5481"/>
    <cellStyle name="_적격(화산) _입찰 (2)_1차 실행예산-1_가설 사무실 및 SHOP 설치(통합)" xfId="5482"/>
    <cellStyle name="_적격(화산) _입찰 (2)_2차 실행예산-1(2)" xfId="5483"/>
    <cellStyle name="_적격(화산) _입찰 (2)_2차 실행예산-1(2)_가설 사무실 및 SHOP 설치(통합)" xfId="5484"/>
    <cellStyle name="_적격(화산) _입찰 (2)_가설 사무실 및 SHOP 설치(통합)" xfId="5485"/>
    <cellStyle name="_적격(화산) _입찰 (2)_인하대 하이테크센타 신축공사 (견적)" xfId="5486"/>
    <cellStyle name="_적격(화산) _입찰 (2)_인하대 하이테크센타 신축공사 (견적)_가설 사무실 및 SHOP 설치(통합)" xfId="5487"/>
    <cellStyle name="_적격(화산) _입찰 (2)_인하대계약" xfId="5488"/>
    <cellStyle name="_적격(화산) _입찰 (2)_인하대계약_가설 사무실 및 SHOP 설치(통합)" xfId="5489"/>
    <cellStyle name="_적격(화산) _입찰 (2)_중간정산예정서-12065" xfId="5490"/>
    <cellStyle name="_적격(화산) _입찰 (2)_중간정산예정서-12065_가설 사무실 및 SHOP 설치(통합)" xfId="5491"/>
    <cellStyle name="_적격(화산) _입찰견적서(제출)" xfId="5492"/>
    <cellStyle name="_적격(화산) _입찰견적서(제출-세원NEGO)" xfId="5493"/>
    <cellStyle name="_적격(화산) _입찰견적서(제출-수정)" xfId="5494"/>
    <cellStyle name="_적격(화산) _중간정산예정서-12065" xfId="5495"/>
    <cellStyle name="_적격(화산) _중간정산예정서-12065_가설 사무실 및 SHOP 설치(통합)" xfId="5496"/>
    <cellStyle name="_적격(화산) _집갑 (2)" xfId="5497"/>
    <cellStyle name="_적격(화산) _집갑 (2)_1차 실행예산" xfId="5498"/>
    <cellStyle name="_적격(화산) _집갑 (2)_1차 실행예산_가설 사무실 및 SHOP 설치(통합)" xfId="5499"/>
    <cellStyle name="_적격(화산) _집갑 (2)_1차 실행예산-1" xfId="5500"/>
    <cellStyle name="_적격(화산) _집갑 (2)_1차 실행예산-1_가설 사무실 및 SHOP 설치(통합)" xfId="5501"/>
    <cellStyle name="_적격(화산) _집갑 (2)_2차 실행예산-1(2)" xfId="5502"/>
    <cellStyle name="_적격(화산) _집갑 (2)_2차 실행예산-1(2)_가설 사무실 및 SHOP 설치(통합)" xfId="5503"/>
    <cellStyle name="_적격(화산) _집갑 (2)_가설 사무실 및 SHOP 설치(통합)" xfId="5504"/>
    <cellStyle name="_적격(화산) _집갑 (2)_인하대 하이테크센타 신축공사 (견적)" xfId="5505"/>
    <cellStyle name="_적격(화산) _집갑 (2)_인하대 하이테크센타 신축공사 (견적)_가설 사무실 및 SHOP 설치(통합)" xfId="5506"/>
    <cellStyle name="_적격(화산) _집갑 (2)_인하대계약" xfId="5507"/>
    <cellStyle name="_적격(화산) _집갑 (2)_인하대계약_가설 사무실 및 SHOP 설치(통합)" xfId="5508"/>
    <cellStyle name="_적격(화산) _집갑 (2)_중간정산예정서-12065" xfId="5509"/>
    <cellStyle name="_적격(화산) _집갑 (2)_중간정산예정서-12065_가설 사무실 및 SHOP 설치(통합)" xfId="5510"/>
    <cellStyle name="_적격(화산) _집행 (2)" xfId="5511"/>
    <cellStyle name="_적격(화산) _집행 (2)_1차 실행예산" xfId="5512"/>
    <cellStyle name="_적격(화산) _집행 (2)_1차 실행예산_가설 사무실 및 SHOP 설치(통합)" xfId="5513"/>
    <cellStyle name="_적격(화산) _집행 (2)_1차 실행예산-1" xfId="5514"/>
    <cellStyle name="_적격(화산) _집행 (2)_1차 실행예산-1_가설 사무실 및 SHOP 설치(통합)" xfId="5515"/>
    <cellStyle name="_적격(화산) _집행 (2)_2차 실행예산-1(2)" xfId="5516"/>
    <cellStyle name="_적격(화산) _집행 (2)_2차 실행예산-1(2)_가설 사무실 및 SHOP 설치(통합)" xfId="5517"/>
    <cellStyle name="_적격(화산) _집행 (2)_가설 사무실 및 SHOP 설치(통합)" xfId="5518"/>
    <cellStyle name="_적격(화산) _집행 (2)_인하대 하이테크센타 신축공사 (견적)" xfId="5519"/>
    <cellStyle name="_적격(화산) _집행 (2)_인하대 하이테크센타 신축공사 (견적)_가설 사무실 및 SHOP 설치(통합)" xfId="5520"/>
    <cellStyle name="_적격(화산) _집행 (2)_인하대계약" xfId="5521"/>
    <cellStyle name="_적격(화산) _집행 (2)_인하대계약_가설 사무실 및 SHOP 설치(통합)" xfId="5522"/>
    <cellStyle name="_적격(화산) _집행 (2)_중간정산예정서-12065" xfId="5523"/>
    <cellStyle name="_적격(화산) _집행 (2)_중간정산예정서-12065_가설 사무실 및 SHOP 설치(통합)" xfId="5524"/>
    <cellStyle name="_적격(화산) _집행 (93)" xfId="5525"/>
    <cellStyle name="_적격(화산) _집행 (93)_1차 실행예산" xfId="5526"/>
    <cellStyle name="_적격(화산) _집행 (93)_1차 실행예산_가설 사무실 및 SHOP 설치(통합)" xfId="5527"/>
    <cellStyle name="_적격(화산) _집행 (93)_1차 실행예산-1" xfId="5528"/>
    <cellStyle name="_적격(화산) _집행 (93)_1차 실행예산-1_가설 사무실 및 SHOP 설치(통합)" xfId="5529"/>
    <cellStyle name="_적격(화산) _집행 (93)_2차 실행예산-1(2)" xfId="5530"/>
    <cellStyle name="_적격(화산) _집행 (93)_2차 실행예산-1(2)_가설 사무실 및 SHOP 설치(통합)" xfId="5531"/>
    <cellStyle name="_적격(화산) _집행 (93)_가설 사무실 및 SHOP 설치(통합)" xfId="5532"/>
    <cellStyle name="_적격(화산) _집행 (93)_인하대 하이테크센타 신축공사 (견적)" xfId="5533"/>
    <cellStyle name="_적격(화산) _집행 (93)_인하대 하이테크센타 신축공사 (견적)_가설 사무실 및 SHOP 설치(통합)" xfId="5534"/>
    <cellStyle name="_적격(화산) _집행 (93)_인하대계약" xfId="5535"/>
    <cellStyle name="_적격(화산) _집행 (93)_인하대계약_가설 사무실 및 SHOP 설치(통합)" xfId="5536"/>
    <cellStyle name="_적격(화산) _집행 (93)_중간정산예정서-12065" xfId="5537"/>
    <cellStyle name="_적격(화산) _집행 (93)_중간정산예정서-12065_가설 사무실 및 SHOP 설치(통합)" xfId="5538"/>
    <cellStyle name="_적격(화산) _철콘 (2)" xfId="5539"/>
    <cellStyle name="_적격(화산) _철콘 (2)_1차 실행예산" xfId="5540"/>
    <cellStyle name="_적격(화산) _철콘 (2)_1차 실행예산_가설 사무실 및 SHOP 설치(통합)" xfId="5541"/>
    <cellStyle name="_적격(화산) _철콘 (2)_1차 실행예산-1" xfId="5542"/>
    <cellStyle name="_적격(화산) _철콘 (2)_1차 실행예산-1_가설 사무실 및 SHOP 설치(통합)" xfId="5543"/>
    <cellStyle name="_적격(화산) _철콘 (2)_2차 실행예산-1(2)" xfId="5544"/>
    <cellStyle name="_적격(화산) _철콘 (2)_2차 실행예산-1(2)_가설 사무실 및 SHOP 설치(통합)" xfId="5545"/>
    <cellStyle name="_적격(화산) _철콘 (2)_가설 사무실 및 SHOP 설치(통합)" xfId="5546"/>
    <cellStyle name="_적격(화산) _철콘 (2)_인하대 하이테크센타 신축공사 (견적)" xfId="5547"/>
    <cellStyle name="_적격(화산) _철콘 (2)_인하대 하이테크센타 신축공사 (견적)_가설 사무실 및 SHOP 설치(통합)" xfId="5548"/>
    <cellStyle name="_적격(화산) _철콘 (2)_인하대계약" xfId="5549"/>
    <cellStyle name="_적격(화산) _철콘 (2)_인하대계약_가설 사무실 및 SHOP 설치(통합)" xfId="5550"/>
    <cellStyle name="_적격(화산) _철콘 (2)_중간정산예정서-12065" xfId="5551"/>
    <cellStyle name="_적격(화산) _철콘 (2)_중간정산예정서-12065_가설 사무실 및 SHOP 설치(통합)" xfId="5552"/>
    <cellStyle name="_적격(화산) _철콘 (3)" xfId="5553"/>
    <cellStyle name="_적격(화산) _철콘 (3)_1차 실행예산" xfId="5554"/>
    <cellStyle name="_적격(화산) _철콘 (3)_1차 실행예산_가설 사무실 및 SHOP 설치(통합)" xfId="5555"/>
    <cellStyle name="_적격(화산) _철콘 (3)_1차 실행예산-1" xfId="5556"/>
    <cellStyle name="_적격(화산) _철콘 (3)_1차 실행예산-1_가설 사무실 및 SHOP 설치(통합)" xfId="5557"/>
    <cellStyle name="_적격(화산) _철콘 (3)_2차 실행예산-1(2)" xfId="5558"/>
    <cellStyle name="_적격(화산) _철콘 (3)_2차 실행예산-1(2)_가설 사무실 및 SHOP 설치(통합)" xfId="5559"/>
    <cellStyle name="_적격(화산) _철콘 (3)_가설 사무실 및 SHOP 설치(통합)" xfId="5560"/>
    <cellStyle name="_적격(화산) _철콘 (3)_인하대 하이테크센타 신축공사 (견적)" xfId="5561"/>
    <cellStyle name="_적격(화산) _철콘 (3)_인하대 하이테크센타 신축공사 (견적)_가설 사무실 및 SHOP 설치(통합)" xfId="5562"/>
    <cellStyle name="_적격(화산) _철콘 (3)_인하대계약" xfId="5563"/>
    <cellStyle name="_적격(화산) _철콘 (3)_인하대계약_가설 사무실 및 SHOP 설치(통합)" xfId="5564"/>
    <cellStyle name="_적격(화산) _철콘 (3)_중간정산예정서-12065" xfId="5565"/>
    <cellStyle name="_적격(화산) _철콘 (3)_중간정산예정서-12065_가설 사무실 및 SHOP 설치(통합)" xfId="5566"/>
    <cellStyle name="_적격(화산) _철콘 (4)" xfId="5567"/>
    <cellStyle name="_적격(화산) _철콘 (4)_1차 실행예산" xfId="5568"/>
    <cellStyle name="_적격(화산) _철콘 (4)_1차 실행예산_가설 사무실 및 SHOP 설치(통합)" xfId="5569"/>
    <cellStyle name="_적격(화산) _철콘 (4)_1차 실행예산-1" xfId="5570"/>
    <cellStyle name="_적격(화산) _철콘 (4)_1차 실행예산-1_가설 사무실 및 SHOP 설치(통합)" xfId="5571"/>
    <cellStyle name="_적격(화산) _철콘 (4)_2차 실행예산-1(2)" xfId="5572"/>
    <cellStyle name="_적격(화산) _철콘 (4)_2차 실행예산-1(2)_가설 사무실 및 SHOP 설치(통합)" xfId="5573"/>
    <cellStyle name="_적격(화산) _철콘 (4)_가설 사무실 및 SHOP 설치(통합)" xfId="5574"/>
    <cellStyle name="_적격(화산) _철콘 (4)_인하대 하이테크센타 신축공사 (견적)" xfId="5575"/>
    <cellStyle name="_적격(화산) _철콘 (4)_인하대 하이테크센타 신축공사 (견적)_가설 사무실 및 SHOP 설치(통합)" xfId="5576"/>
    <cellStyle name="_적격(화산) _철콘 (4)_인하대계약" xfId="5577"/>
    <cellStyle name="_적격(화산) _철콘 (4)_인하대계약_가설 사무실 및 SHOP 설치(통합)" xfId="5578"/>
    <cellStyle name="_적격(화산) _철콘 (4)_중간정산예정서-12065" xfId="5579"/>
    <cellStyle name="_적격(화산) _철콘 (4)_중간정산예정서-12065_가설 사무실 및 SHOP 설치(통합)" xfId="5580"/>
    <cellStyle name="_적격(화산) _철콘 (5)" xfId="5581"/>
    <cellStyle name="_적격(화산) _철콘 (5)_1차 실행예산" xfId="5582"/>
    <cellStyle name="_적격(화산) _철콘 (5)_1차 실행예산_가설 사무실 및 SHOP 설치(통합)" xfId="5583"/>
    <cellStyle name="_적격(화산) _철콘 (5)_1차 실행예산-1" xfId="5584"/>
    <cellStyle name="_적격(화산) _철콘 (5)_1차 실행예산-1_가설 사무실 및 SHOP 설치(통합)" xfId="5585"/>
    <cellStyle name="_적격(화산) _철콘 (5)_2차 실행예산-1(2)" xfId="5586"/>
    <cellStyle name="_적격(화산) _철콘 (5)_2차 실행예산-1(2)_가설 사무실 및 SHOP 설치(통합)" xfId="5587"/>
    <cellStyle name="_적격(화산) _철콘 (5)_가설 사무실 및 SHOP 설치(통합)" xfId="5588"/>
    <cellStyle name="_적격(화산) _철콘 (5)_인하대 하이테크센타 신축공사 (견적)" xfId="5589"/>
    <cellStyle name="_적격(화산) _철콘 (5)_인하대 하이테크센타 신축공사 (견적)_가설 사무실 및 SHOP 설치(통합)" xfId="5590"/>
    <cellStyle name="_적격(화산) _철콘 (5)_인하대계약" xfId="5591"/>
    <cellStyle name="_적격(화산) _철콘 (5)_인하대계약_가설 사무실 및 SHOP 설치(통합)" xfId="5592"/>
    <cellStyle name="_적격(화산) _철콘 (5)_중간정산예정서-12065" xfId="5593"/>
    <cellStyle name="_적격(화산) _철콘 (5)_중간정산예정서-12065_가설 사무실 및 SHOP 설치(통합)" xfId="5594"/>
    <cellStyle name="_적격(화산) _충정로임시동력(계약)" xfId="5595"/>
    <cellStyle name="_적격(화산) _충정로임시동력(계약)_신사동업무시설빌딩분리" xfId="5596"/>
    <cellStyle name="_적격(화산) _충정로임시동력(계약)_입찰견적서(제출)" xfId="5597"/>
    <cellStyle name="_적격(화산) _충정로임시동력(계약)_입찰견적서(제출-세원NEGO)" xfId="5598"/>
    <cellStyle name="_적격(화산) _충정로임시동력(계약)_입찰견적서(제출-수정)" xfId="5599"/>
    <cellStyle name="_적격(화산) _토공 (2)" xfId="5600"/>
    <cellStyle name="_적격(화산) _토공 (2)_1차 실행예산" xfId="5601"/>
    <cellStyle name="_적격(화산) _토공 (2)_1차 실행예산_가설 사무실 및 SHOP 설치(통합)" xfId="5602"/>
    <cellStyle name="_적격(화산) _토공 (2)_1차 실행예산-1" xfId="5603"/>
    <cellStyle name="_적격(화산) _토공 (2)_1차 실행예산-1_가설 사무실 및 SHOP 설치(통합)" xfId="5604"/>
    <cellStyle name="_적격(화산) _토공 (2)_2차 실행예산-1(2)" xfId="5605"/>
    <cellStyle name="_적격(화산) _토공 (2)_2차 실행예산-1(2)_가설 사무실 및 SHOP 설치(통합)" xfId="5606"/>
    <cellStyle name="_적격(화산) _토공 (2)_가설 사무실 및 SHOP 설치(통합)" xfId="5607"/>
    <cellStyle name="_적격(화산) _토공 (2)_인하대 하이테크센타 신축공사 (견적)" xfId="5608"/>
    <cellStyle name="_적격(화산) _토공 (2)_인하대 하이테크센타 신축공사 (견적)_가설 사무실 및 SHOP 설치(통합)" xfId="5609"/>
    <cellStyle name="_적격(화산) _토공 (2)_인하대계약" xfId="5610"/>
    <cellStyle name="_적격(화산) _토공 (2)_인하대계약_가설 사무실 및 SHOP 설치(통합)" xfId="5611"/>
    <cellStyle name="_적격(화산) _토공 (2)_중간정산예정서-12065" xfId="5612"/>
    <cellStyle name="_적격(화산) _토공 (2)_중간정산예정서-12065_가설 사무실 및 SHOP 설치(통합)" xfId="5613"/>
    <cellStyle name="_적격(화산) _하도1 (2)" xfId="5614"/>
    <cellStyle name="_적격(화산) _하도1 (2)_1차 실행예산" xfId="5615"/>
    <cellStyle name="_적격(화산) _하도1 (2)_1차 실행예산_가설 사무실 및 SHOP 설치(통합)" xfId="5616"/>
    <cellStyle name="_적격(화산) _하도1 (2)_1차 실행예산-1" xfId="5617"/>
    <cellStyle name="_적격(화산) _하도1 (2)_1차 실행예산-1_가설 사무실 및 SHOP 설치(통합)" xfId="5618"/>
    <cellStyle name="_적격(화산) _하도1 (2)_2차 실행예산-1(2)" xfId="5619"/>
    <cellStyle name="_적격(화산) _하도1 (2)_2차 실행예산-1(2)_가설 사무실 및 SHOP 설치(통합)" xfId="5620"/>
    <cellStyle name="_적격(화산) _하도1 (2)_가설 사무실 및 SHOP 설치(통합)" xfId="5621"/>
    <cellStyle name="_적격(화산) _하도1 (2)_인하대 하이테크센타 신축공사 (견적)" xfId="5622"/>
    <cellStyle name="_적격(화산) _하도1 (2)_인하대 하이테크센타 신축공사 (견적)_가설 사무실 및 SHOP 설치(통합)" xfId="5623"/>
    <cellStyle name="_적격(화산) _하도1 (2)_인하대계약" xfId="5624"/>
    <cellStyle name="_적격(화산) _하도1 (2)_인하대계약_가설 사무실 및 SHOP 설치(통합)" xfId="5625"/>
    <cellStyle name="_적격(화산) _하도1 (2)_중간정산예정서-12065" xfId="5626"/>
    <cellStyle name="_적격(화산) _하도1 (2)_중간정산예정서-12065_가설 사무실 및 SHOP 설치(통합)" xfId="5627"/>
    <cellStyle name="_적격(화산) _하사항" xfId="5628"/>
    <cellStyle name="_적격(화산) _하사항_1차 실행예산" xfId="5629"/>
    <cellStyle name="_적격(화산) _하사항_1차 실행예산_가설 사무실 및 SHOP 설치(통합)" xfId="5630"/>
    <cellStyle name="_적격(화산) _하사항_1차 실행예산-1" xfId="5631"/>
    <cellStyle name="_적격(화산) _하사항_1차 실행예산-1_가설 사무실 및 SHOP 설치(통합)" xfId="5632"/>
    <cellStyle name="_적격(화산) _하사항_2차 실행예산-1(2)" xfId="5633"/>
    <cellStyle name="_적격(화산) _하사항_2차 실행예산-1(2)_가설 사무실 및 SHOP 설치(통합)" xfId="5634"/>
    <cellStyle name="_적격(화산) _하사항_buip (2)" xfId="5642"/>
    <cellStyle name="_적격(화산) _하사항_buip (2)_1차 실행예산" xfId="5643"/>
    <cellStyle name="_적격(화산) _하사항_buip (2)_1차 실행예산_가설 사무실 및 SHOP 설치(통합)" xfId="5644"/>
    <cellStyle name="_적격(화산) _하사항_buip (2)_1차 실행예산-1" xfId="5645"/>
    <cellStyle name="_적격(화산) _하사항_buip (2)_1차 실행예산-1_가설 사무실 및 SHOP 설치(통합)" xfId="5646"/>
    <cellStyle name="_적격(화산) _하사항_buip (2)_2차 실행예산-1(2)" xfId="5647"/>
    <cellStyle name="_적격(화산) _하사항_buip (2)_2차 실행예산-1(2)_가설 사무실 및 SHOP 설치(통합)" xfId="5648"/>
    <cellStyle name="_적격(화산) _하사항_buip (2)_가설 사무실 및 SHOP 설치(통합)" xfId="5649"/>
    <cellStyle name="_적격(화산) _하사항_buip (2)_인하대 하이테크센타 신축공사 (견적)" xfId="5650"/>
    <cellStyle name="_적격(화산) _하사항_buip (2)_인하대 하이테크센타 신축공사 (견적)_가설 사무실 및 SHOP 설치(통합)" xfId="5651"/>
    <cellStyle name="_적격(화산) _하사항_buip (2)_인하대계약" xfId="5652"/>
    <cellStyle name="_적격(화산) _하사항_buip (2)_인하대계약_가설 사무실 및 SHOP 설치(통합)" xfId="5653"/>
    <cellStyle name="_적격(화산) _하사항_buip (2)_중간정산예정서-12065" xfId="5654"/>
    <cellStyle name="_적격(화산) _하사항_buip (2)_중간정산예정서-12065_가설 사무실 및 SHOP 설치(통합)" xfId="5655"/>
    <cellStyle name="_적격(화산) _하사항_ip (2)" xfId="5656"/>
    <cellStyle name="_적격(화산) _하사항_ip (2)_1차 실행예산" xfId="5657"/>
    <cellStyle name="_적격(화산) _하사항_ip (2)_1차 실행예산_가설 사무실 및 SHOP 설치(통합)" xfId="5658"/>
    <cellStyle name="_적격(화산) _하사항_ip (2)_1차 실행예산-1" xfId="5659"/>
    <cellStyle name="_적격(화산) _하사항_ip (2)_1차 실행예산-1_가설 사무실 및 SHOP 설치(통합)" xfId="5660"/>
    <cellStyle name="_적격(화산) _하사항_ip (2)_2차 실행예산-1(2)" xfId="5661"/>
    <cellStyle name="_적격(화산) _하사항_ip (2)_2차 실행예산-1(2)_가설 사무실 및 SHOP 설치(통합)" xfId="5662"/>
    <cellStyle name="_적격(화산) _하사항_ip (2)_가설 사무실 및 SHOP 설치(통합)" xfId="5663"/>
    <cellStyle name="_적격(화산) _하사항_ip (2)_인하대 하이테크센타 신축공사 (견적)" xfId="5664"/>
    <cellStyle name="_적격(화산) _하사항_ip (2)_인하대 하이테크센타 신축공사 (견적)_가설 사무실 및 SHOP 설치(통합)" xfId="5665"/>
    <cellStyle name="_적격(화산) _하사항_ip (2)_인하대계약" xfId="5666"/>
    <cellStyle name="_적격(화산) _하사항_ip (2)_인하대계약_가설 사무실 및 SHOP 설치(통합)" xfId="5667"/>
    <cellStyle name="_적격(화산) _하사항_ip (2)_중간정산예정서-12065" xfId="5668"/>
    <cellStyle name="_적격(화산) _하사항_ip (2)_중간정산예정서-12065_가설 사무실 및 SHOP 설치(통합)" xfId="5669"/>
    <cellStyle name="_적격(화산) _하사항_jipbun (2)" xfId="5670"/>
    <cellStyle name="_적격(화산) _하사항_jipbun (2)_1차 실행예산" xfId="5671"/>
    <cellStyle name="_적격(화산) _하사항_jipbun (2)_1차 실행예산_가설 사무실 및 SHOP 설치(통합)" xfId="5672"/>
    <cellStyle name="_적격(화산) _하사항_jipbun (2)_1차 실행예산-1" xfId="5673"/>
    <cellStyle name="_적격(화산) _하사항_jipbun (2)_1차 실행예산-1_가설 사무실 및 SHOP 설치(통합)" xfId="5674"/>
    <cellStyle name="_적격(화산) _하사항_jipbun (2)_2차 실행예산-1(2)" xfId="5675"/>
    <cellStyle name="_적격(화산) _하사항_jipbun (2)_2차 실행예산-1(2)_가설 사무실 및 SHOP 설치(통합)" xfId="5676"/>
    <cellStyle name="_적격(화산) _하사항_jipbun (2)_가설 사무실 및 SHOP 설치(통합)" xfId="5677"/>
    <cellStyle name="_적격(화산) _하사항_jipbun (2)_인하대 하이테크센타 신축공사 (견적)" xfId="5678"/>
    <cellStyle name="_적격(화산) _하사항_jipbun (2)_인하대 하이테크센타 신축공사 (견적)_가설 사무실 및 SHOP 설치(통합)" xfId="5679"/>
    <cellStyle name="_적격(화산) _하사항_jipbun (2)_인하대계약" xfId="5680"/>
    <cellStyle name="_적격(화산) _하사항_jipbun (2)_인하대계약_가설 사무실 및 SHOP 설치(통합)" xfId="5681"/>
    <cellStyle name="_적격(화산) _하사항_jipbun (2)_중간정산예정서-12065" xfId="5682"/>
    <cellStyle name="_적격(화산) _하사항_jipbun (2)_중간정산예정서-12065_가설 사무실 및 SHOP 설치(통합)" xfId="5683"/>
    <cellStyle name="_적격(화산) _하사항_가설 사무실 및 SHOP 설치(통합)" xfId="5635"/>
    <cellStyle name="_적격(화산) _하사항_인하대 하이테크센타 신축공사 (견적)" xfId="5636"/>
    <cellStyle name="_적격(화산) _하사항_인하대 하이테크센타 신축공사 (견적)_가설 사무실 및 SHOP 설치(통합)" xfId="5637"/>
    <cellStyle name="_적격(화산) _하사항_인하대계약" xfId="5638"/>
    <cellStyle name="_적격(화산) _하사항_인하대계약_가설 사무실 및 SHOP 설치(통합)" xfId="5639"/>
    <cellStyle name="_적격(화산) _하사항_중간정산예정서-12065" xfId="5640"/>
    <cellStyle name="_적격(화산) _하사항_중간정산예정서-12065_가설 사무실 및 SHOP 설치(통합)" xfId="5641"/>
    <cellStyle name="_전기계측내역서" xfId="5712"/>
    <cellStyle name="_전기공사" xfId="5713"/>
    <cellStyle name="_전기공사(진천)" xfId="5714"/>
    <cellStyle name="_전기공사_철골추가물량12.10" xfId="5715"/>
    <cellStyle name="_전기공사실행(전체)내역" xfId="5716"/>
    <cellStyle name="_전기내역서(최종본2)" xfId="5717"/>
    <cellStyle name="_전기설비기초-FF" xfId="5718"/>
    <cellStyle name="_전력07년본사현재인력(070416)" xfId="5719"/>
    <cellStyle name="_전력07년사업계획인력(061116)" xfId="5720"/>
    <cellStyle name="_전력1공구설계변경" xfId="5721"/>
    <cellStyle name="_전력간선" xfId="5722"/>
    <cellStyle name="_전력제어 설비공사" xfId="5723"/>
    <cellStyle name="_전체공사내역서" xfId="5724"/>
    <cellStyle name="_절취운반다짐" xfId="5725"/>
    <cellStyle name="_정산-1,2층일반전기" xfId="5726"/>
    <cellStyle name="_정산세부내역(건설사정)" xfId="5727"/>
    <cellStyle name="_정산일반전기공사" xfId="5728"/>
    <cellStyle name="_제출(8.25)내역서(토목)_2차" xfId="5729"/>
    <cellStyle name="_제출견적서(삼우)" xfId="5730"/>
    <cellStyle name="_제출내역" xfId="5731"/>
    <cellStyle name="_조경내역서" xfId="5732"/>
    <cellStyle name="_조명제어-영등포점" xfId="5733"/>
    <cellStyle name="_조인양식" xfId="5734"/>
    <cellStyle name="_조직도 및 인원동원계획(익산070825)" xfId="5735"/>
    <cellStyle name="_조직도(Linde PJT)R.0" xfId="5736"/>
    <cellStyle name="_준공-약전설비공사" xfId="5737"/>
    <cellStyle name="_중계점약전내역(발의내역)" xfId="5738"/>
    <cellStyle name="_직원화장실설비공사내역" xfId="5739"/>
    <cellStyle name="_집계" xfId="5740"/>
    <cellStyle name="_집계표" xfId="5741"/>
    <cellStyle name="_집행갑지 " xfId="5742"/>
    <cellStyle name="_집행갑지 _1차 실행예산" xfId="5743"/>
    <cellStyle name="_집행갑지 _1차 실행예산_가설 사무실 및 SHOP 설치(통합)" xfId="5744"/>
    <cellStyle name="_집행갑지 _1차 실행예산-1" xfId="5745"/>
    <cellStyle name="_집행갑지 _1차 실행예산-1_가설 사무실 및 SHOP 설치(통합)" xfId="5746"/>
    <cellStyle name="_집행갑지 _2차 실행예산-1(2)" xfId="5747"/>
    <cellStyle name="_집행갑지 _2차 실행예산-1(2)_가설 사무실 및 SHOP 설치(통합)" xfId="5748"/>
    <cellStyle name="_집행갑지 _가설 사무실 및 SHOP 설치(통합)" xfId="5749"/>
    <cellStyle name="_집행갑지 _인하대 하이테크센타 신축공사 (견적)" xfId="5750"/>
    <cellStyle name="_집행갑지 _인하대 하이테크센타 신축공사 (견적)_가설 사무실 및 SHOP 설치(통합)" xfId="5751"/>
    <cellStyle name="_집행갑지 _인하대계약" xfId="5752"/>
    <cellStyle name="_집행갑지 _인하대계약_가설 사무실 및 SHOP 설치(통합)" xfId="5753"/>
    <cellStyle name="_집행갑지 _중간정산예정서-12065" xfId="5754"/>
    <cellStyle name="_집행갑지 _중간정산예정서-12065_가설 사무실 및 SHOP 설치(통합)" xfId="5755"/>
    <cellStyle name="_철골비교" xfId="5756"/>
    <cellStyle name="_첨단실행" xfId="5757"/>
    <cellStyle name="_청명건설" xfId="5758"/>
    <cellStyle name="_청명건설_O-Acid Tank(TK-2210)용량증대 참고견적서" xfId="5759"/>
    <cellStyle name="_청명건설_PO충류장 증설 견적서" xfId="5760"/>
    <cellStyle name="_초기실행내역(0320)" xfId="5761"/>
    <cellStyle name="_총괄공사대갑 " xfId="5762"/>
    <cellStyle name="_총괄내역서" xfId="5763"/>
    <cellStyle name="_총괄대갑내역서(0327)" xfId="5764"/>
    <cellStyle name="_추가견적서" xfId="5765"/>
    <cellStyle name="_추정(갑지)" xfId="5766"/>
    <cellStyle name="_추정대비ITC" xfId="5767"/>
    <cellStyle name="_출하장 긴급복구 견적서" xfId="5768"/>
    <cellStyle name="_충주공용버스터미널" xfId="5769"/>
    <cellStyle name="_충주점" xfId="5770"/>
    <cellStyle name="_카톨릭병원(최종-20021120)" xfId="5771"/>
    <cellStyle name="_태산LCD(부대입찰삼우이엠씨)" xfId="5772"/>
    <cellStyle name="_태안7,8 건설공사(기계분야_계약)-1" xfId="5773"/>
    <cellStyle name="_태안7,8 건설공사(제어분야_계약)" xfId="5774"/>
    <cellStyle name="_태안7,8호기 - 경비항목 요율" xfId="5775"/>
    <cellStyle name="_터빈발전기기초(단가)" xfId="5776"/>
    <cellStyle name="_터빈발전기기초(단가)_AC-05옥내기기기초" xfId="5781"/>
    <cellStyle name="_터빈발전기기초(단가)_AC-05옥내기기기초_기성검사보고서(금화9회)(1)" xfId="5782"/>
    <cellStyle name="_터빈발전기기초(단가)_AC-05옥내기기기초_기성검사보고서(금화9회)(1)_제11회 탈황기성분(0604)" xfId="5783"/>
    <cellStyle name="_터빈발전기기초(단가)_AC-05옥내기기기초_제11회 탈황기성분(0604)" xfId="5784"/>
    <cellStyle name="_터빈발전기기초(단가)_AC-05옥내기기기초_탈황-기성고 산출보고 MP-161-165('05.03.07)" xfId="5785"/>
    <cellStyle name="_터빈발전기기초(단가)_기성검사보고서(금화9회)(1)" xfId="5777"/>
    <cellStyle name="_터빈발전기기초(단가)_기성검사보고서(금화9회)(1)_제11회 탈황기성분(0604)" xfId="5778"/>
    <cellStyle name="_터빈발전기기초(단가)_제11회 탈황기성분(0604)" xfId="5779"/>
    <cellStyle name="_터빈발전기기초(단가)_탈황-기성고 산출보고 MP-161-165('05.03.07)" xfId="5780"/>
    <cellStyle name="_토공사공법변경(0530)" xfId="5786"/>
    <cellStyle name="_토공사공법변경(0530)_개략공사비(양천구신월동_Rev3_07.06.08_최종Q.G3.2결재)" xfId="5787"/>
    <cellStyle name="_토공사공법변경(0530)_등촌동 그레이스힐 신축공사 내역서 (12,27_수정본)" xfId="5788"/>
    <cellStyle name="_토목실행(최종)" xfId="5789"/>
    <cellStyle name="_토목최종" xfId="5790"/>
    <cellStyle name="_팀관리비 REV.3" xfId="5791"/>
    <cellStyle name="_펌프장" xfId="5792"/>
    <cellStyle name="_페어견적" xfId="5793"/>
    <cellStyle name="_평창하이테크-제출" xfId="5794"/>
    <cellStyle name="_평택1-4_기계공사(공내역서)-송부용-05-1223제출" xfId="5795"/>
    <cellStyle name="_평택이동" xfId="5796"/>
    <cellStyle name="_포항실행견적내역" xfId="5797"/>
    <cellStyle name="_포항점1공구변경내역서" xfId="5798"/>
    <cellStyle name="_포항점내역(건설본부)" xfId="5799"/>
    <cellStyle name="_표지판시설물 (version 1)" xfId="5800"/>
    <cellStyle name="_품셈" xfId="5801"/>
    <cellStyle name="_품셈_AC-01터빈주제어및보일러기초" xfId="5807"/>
    <cellStyle name="_품셈_AC-01터빈주제어및보일러기초_기성검사보고서(금화9회)(1)" xfId="5808"/>
    <cellStyle name="_품셈_AC-01터빈주제어및보일러기초_기성검사보고서(금화9회)(1)_제11회 탈황기성분(0604)" xfId="5809"/>
    <cellStyle name="_품셈_AC-01터빈주제어및보일러기초_제11회 탈황기성분(0604)" xfId="5810"/>
    <cellStyle name="_품셈_AC-04터빈발전기기초" xfId="5811"/>
    <cellStyle name="_품셈_AC-04터빈발전기기초_기성검사보고서(금화9회)(1)" xfId="5812"/>
    <cellStyle name="_품셈_AC-04터빈발전기기초_기성검사보고서(금화9회)(1)_제11회 탈황기성분(0604)" xfId="5813"/>
    <cellStyle name="_품셈_AC-04터빈발전기기초_제11회 탈황기성분(0604)" xfId="5814"/>
    <cellStyle name="_품셈_AC-05옥내기기기초" xfId="5815"/>
    <cellStyle name="_품셈_AC-05옥내기기기초_기성검사보고서(금화9회)(1)" xfId="5816"/>
    <cellStyle name="_품셈_AC-05옥내기기기초_기성검사보고서(금화9회)(1)_제11회 탈황기성분(0604)" xfId="5817"/>
    <cellStyle name="_품셈_AC-05옥내기기기초_제11회 탈황기성분(0604)" xfId="5818"/>
    <cellStyle name="_품셈_AC-05옥내기기기초_탈황-기성고 산출보고 MP-161-165('05.03.07)" xfId="5819"/>
    <cellStyle name="_품셈_기성검사보고서(금화9회)(1)" xfId="5802"/>
    <cellStyle name="_품셈_기성검사보고서(금화9회)(1)_제11회 탈황기성분(0604)" xfId="5803"/>
    <cellStyle name="_품셈_제11회 탈황기성분(0604)" xfId="5804"/>
    <cellStyle name="_품셈_조경(final)-비교" xfId="5805"/>
    <cellStyle name="_품셈_탈황-기성고 산출보고 MP-161-165('05.03.07)" xfId="5806"/>
    <cellStyle name="_품의서" xfId="5820"/>
    <cellStyle name="_품의서_개략견적(부산_범천동)" xfId="5821"/>
    <cellStyle name="_품의서_개략견적(부산_범천동)_개략공사비(대구_대봉동_Rev1_05.10.19)" xfId="5822"/>
    <cellStyle name="_품의서_개략공사비(양천구신월동_Rev3_07.06.08_최종Q.G3.2결재)" xfId="5823"/>
    <cellStyle name="_품의서_등촌동 그레이스힐 신축공사 내역서 (12,27_수정본)" xfId="5824"/>
    <cellStyle name="_품질관리비산출" xfId="5825"/>
    <cellStyle name="_풍림임시" xfId="5826"/>
    <cellStyle name="_하계동계약" xfId="5827"/>
    <cellStyle name="_하반기성과급인별LIST" xfId="5828"/>
    <cellStyle name="_하사항" xfId="5829"/>
    <cellStyle name="_하사항_1차 실행예산" xfId="5830"/>
    <cellStyle name="_하사항_1차 실행예산_가설 사무실 및 SHOP 설치(통합)" xfId="5831"/>
    <cellStyle name="_하사항_1차 실행예산-1" xfId="5832"/>
    <cellStyle name="_하사항_1차 실행예산-1_가설 사무실 및 SHOP 설치(통합)" xfId="5833"/>
    <cellStyle name="_하사항_2차 실행예산-1(2)" xfId="5834"/>
    <cellStyle name="_하사항_2차 실행예산-1(2)_가설 사무실 및 SHOP 설치(통합)" xfId="5835"/>
    <cellStyle name="_하사항_가설 사무실 및 SHOP 설치(통합)" xfId="5836"/>
    <cellStyle name="_하사항_인하대 하이테크센타 신축공사 (견적)" xfId="5837"/>
    <cellStyle name="_하사항_인하대 하이테크센타 신축공사 (견적)_가설 사무실 및 SHOP 설치(통합)" xfId="5838"/>
    <cellStyle name="_하사항_인하대계약" xfId="5839"/>
    <cellStyle name="_하사항_인하대계약_가설 사무실 및 SHOP 설치(통합)" xfId="5840"/>
    <cellStyle name="_하사항_중간정산예정서-12065" xfId="5841"/>
    <cellStyle name="_하사항_중간정산예정서-12065_가설 사무실 및 SHOP 설치(통합)" xfId="5842"/>
    <cellStyle name="_한전공사비포함- QG2.5-appendix(20071203)" xfId="5843"/>
    <cellStyle name="_한효빌딩개보수" xfId="5844"/>
    <cellStyle name="_현가화기준" xfId="5845"/>
    <cellStyle name="_현장 관리비-051028" xfId="5846"/>
    <cellStyle name="_현장 관리비-061218" xfId="5847"/>
    <cellStyle name="_현장관리비(REV.7)" xfId="5848"/>
    <cellStyle name="_현장조직도 " xfId="5849"/>
    <cellStyle name="_현장조직도(송도061226)" xfId="5850"/>
    <cellStyle name="_현장조직도(영월)" xfId="5851"/>
    <cellStyle name="_현장조직도(천안청수)관리용" xfId="5852"/>
    <cellStyle name="_현장조직도(파주061226)" xfId="5853"/>
    <cellStyle name="_현장조직도및동원계획(구)-080109" xfId="5854"/>
    <cellStyle name="_현장조직도및동원계획(구)-080114" xfId="5855"/>
    <cellStyle name="_협력업체list" xfId="5858"/>
    <cellStyle name="_협력업체견적대비(수송동)" xfId="5856"/>
    <cellStyle name="_협력업체견적대비(행신)" xfId="5857"/>
    <cellStyle name="_호남선백양사SS외" xfId="5859"/>
    <cellStyle name="_호안블럭수량" xfId="5860"/>
    <cellStyle name="_호텔동 임시동력공사" xfId="5861"/>
    <cellStyle name="_호텔약전전기공사(1공구)-발의" xfId="5862"/>
    <cellStyle name="_홍대,화정견적" xfId="5863"/>
    <cellStyle name="_화명 일반전기(금양) 정산" xfId="5864"/>
    <cellStyle name="_화명통신정산" xfId="5865"/>
    <cellStyle name="_화성태안아파트" xfId="5866"/>
    <cellStyle name="_효자APT가설공사" xfId="5867"/>
    <cellStyle name="|à_x0001_m" xfId="6042"/>
    <cellStyle name="¡" xfId="6043"/>
    <cellStyle name="¡_20030218144011020-E1C865BF" xfId="6044"/>
    <cellStyle name="¡_20030218144011020-E1C865BF_AC-01터빈주제어및보일러기초" xfId="6049"/>
    <cellStyle name="¡_20030218144011020-E1C865BF_AC-01터빈주제어및보일러기초_기성검사보고서(금화9회)(1)" xfId="6050"/>
    <cellStyle name="¡_20030218144011020-E1C865BF_AC-01터빈주제어및보일러기초_기성검사보고서(금화9회)(1)_제11회 탈황기성분(0604)" xfId="6051"/>
    <cellStyle name="¡_20030218144011020-E1C865BF_AC-01터빈주제어및보일러기초_제11회 탈황기성분(0604)" xfId="6052"/>
    <cellStyle name="¡_20030218144011020-E1C865BF_AC-04터빈발전기기초" xfId="6053"/>
    <cellStyle name="¡_20030218144011020-E1C865BF_AC-04터빈발전기기초_기성검사보고서(금화9회)(1)" xfId="6054"/>
    <cellStyle name="¡_20030218144011020-E1C865BF_AC-04터빈발전기기초_기성검사보고서(금화9회)(1)_제11회 탈황기성분(0604)" xfId="6055"/>
    <cellStyle name="¡_20030218144011020-E1C865BF_AC-04터빈발전기기초_제11회 탈황기성분(0604)" xfId="6056"/>
    <cellStyle name="¡_20030218144011020-E1C865BF_AC-05옥내기기기초" xfId="6057"/>
    <cellStyle name="¡_20030218144011020-E1C865BF_AC-05옥내기기기초_기성검사보고서(금화9회)(1)" xfId="6058"/>
    <cellStyle name="¡_20030218144011020-E1C865BF_AC-05옥내기기기초_기성검사보고서(금화9회)(1)_제11회 탈황기성분(0604)" xfId="6059"/>
    <cellStyle name="¡_20030218144011020-E1C865BF_AC-05옥내기기기초_제11회 탈황기성분(0604)" xfId="6060"/>
    <cellStyle name="¡_20030218144011020-E1C865BF_AC-05옥내기기기초_탈황-기성고 산출보고 MP-161-165('05.03.07)" xfId="6061"/>
    <cellStyle name="¡_20030218144011020-E1C865BF_기성검사보고서(금화9회)(1)" xfId="6045"/>
    <cellStyle name="¡_20030218144011020-E1C865BF_기성검사보고서(금화9회)(1)_제11회 탈황기성분(0604)" xfId="6046"/>
    <cellStyle name="¡_20030218144011020-E1C865BF_제11회 탈황기성분(0604)" xfId="6047"/>
    <cellStyle name="¡_20030218144011020-E1C865BF_탈황-기성고 산출보고 MP-161-165('05.03.07)" xfId="6048"/>
    <cellStyle name="¡_329전기설비기초-비교" xfId="6062"/>
    <cellStyle name="¡_329전기설비기초-비교_탈황-기성고 산출보고 MP-161-165('05.03.07)" xfId="6063"/>
    <cellStyle name="¡_AC-01터빈주제어및보일러기초" xfId="6193"/>
    <cellStyle name="¡_AC-01터빈주제어및보일러기초_기성검사보고서(금화9회)(1)" xfId="6194"/>
    <cellStyle name="¡_AC-01터빈주제어및보일러기초_기성검사보고서(금화9회)(1)_제11회 탈황기성분(0604)" xfId="6195"/>
    <cellStyle name="¡_AC-01터빈주제어및보일러기초_제11회 탈황기성분(0604)" xfId="6196"/>
    <cellStyle name="¡_AC-02터빈및주제어철골(사급-최종-1)-1201" xfId="6197"/>
    <cellStyle name="¡_AC-02터빈및주제어철골(사급-최종-1)-1201_기성검사보고서(금화9회)(1)" xfId="6198"/>
    <cellStyle name="¡_AC-02터빈및주제어철골(사급-최종-1)-1201_기성검사보고서(금화9회)(1)_제11회 탈황기성분(0604)" xfId="6199"/>
    <cellStyle name="¡_AC-02터빈및주제어철골(사급-최종-1)-1201_제11회 탈황기성분(0604)" xfId="6200"/>
    <cellStyle name="¡_AC-04터빈발전기기초" xfId="6201"/>
    <cellStyle name="¡_AC-04터빈발전기기초_기성검사보고서(금화9회)(1)" xfId="6202"/>
    <cellStyle name="¡_AC-04터빈발전기기초_기성검사보고서(금화9회)(1)_제11회 탈황기성분(0604)" xfId="6203"/>
    <cellStyle name="¡_AC-04터빈발전기기초_제11회 탈황기성분(0604)" xfId="6204"/>
    <cellStyle name="¡_AC-06옥내기기기초(최종)-1129" xfId="6205"/>
    <cellStyle name="¡_냉각수배수로-비교" xfId="6064"/>
    <cellStyle name="¡_냉각수배수로-비교_탈황-기성고 산출보고 MP-161-165('05.03.07)" xfId="6065"/>
    <cellStyle name="¡_냉각수취수펌프구조물-비교" xfId="6066"/>
    <cellStyle name="¡_냉각수취수펌프구조물-비교_탈황-기성고 산출보고 MP-161-165('05.03.07)" xfId="6067"/>
    <cellStyle name="¡_사급재료비및운반비" xfId="6068"/>
    <cellStyle name="¡_사급재료비및운반비_AC-01터빈주제어및보일러기초" xfId="6117"/>
    <cellStyle name="¡_사급재료비및운반비_AC-01터빈주제어및보일러기초_기성검사보고서(금화9회)(1)" xfId="6118"/>
    <cellStyle name="¡_사급재료비및운반비_AC-01터빈주제어및보일러기초_기성검사보고서(금화9회)(1)_제11회 탈황기성분(0604)" xfId="6119"/>
    <cellStyle name="¡_사급재료비및운반비_AC-01터빈주제어및보일러기초_제11회 탈황기성분(0604)" xfId="6120"/>
    <cellStyle name="¡_사급재료비및운반비_AC-04터빈발전기기초" xfId="6121"/>
    <cellStyle name="¡_사급재료비및운반비_AC-04터빈발전기기초_기성검사보고서(금화9회)(1)" xfId="6122"/>
    <cellStyle name="¡_사급재료비및운반비_AC-04터빈발전기기초_기성검사보고서(금화9회)(1)_제11회 탈황기성분(0604)" xfId="6123"/>
    <cellStyle name="¡_사급재료비및운반비_AC-04터빈발전기기초_제11회 탈황기성분(0604)" xfId="6124"/>
    <cellStyle name="¡_사급재료비및운반비_AC-05옥내기기기초" xfId="6125"/>
    <cellStyle name="¡_사급재료비및운반비_AC-05옥내기기기초_기성검사보고서(금화9회)(1)" xfId="6126"/>
    <cellStyle name="¡_사급재료비및운반비_AC-05옥내기기기초_기성검사보고서(금화9회)(1)_제11회 탈황기성분(0604)" xfId="6127"/>
    <cellStyle name="¡_사급재료비및운반비_AC-05옥내기기기초_제11회 탈황기성분(0604)" xfId="6128"/>
    <cellStyle name="¡_사급재료비및운반비_AC-05옥내기기기초_탈황-기성고 산출보고 MP-161-165('05.03.07)" xfId="6129"/>
    <cellStyle name="¡_사급재료비및운반비_AC-06옥내기기기초(최종)-1129" xfId="6130"/>
    <cellStyle name="¡_사급재료비및운반비_AC-06옥내기기기초(최종)-1129_기성검사보고서(금화9회)(1)" xfId="6131"/>
    <cellStyle name="¡_사급재료비및운반비_AC-06옥내기기기초(최종)-1129_기성검사보고서(금화9회)(1)_제11회 탈황기성분(0604)" xfId="6132"/>
    <cellStyle name="¡_사급재료비및운반비_AC-06옥내기기기초(최종)-1129_제11회 탈황기성분(0604)" xfId="6133"/>
    <cellStyle name="¡_사급재료비및운반비_기성검사보고서(금화9회)(1)" xfId="6069"/>
    <cellStyle name="¡_사급재료비및운반비_기성검사보고서(금화9회)(1)_제11회 탈황기성분(0604)" xfId="6070"/>
    <cellStyle name="¡_사급재료비및운반비_제11회 탈황기성분(0604)" xfId="6071"/>
    <cellStyle name="¡_사급재료비및운반비_탈황-기성고 산출보고 MP-161-165('05.03.07)" xfId="6072"/>
    <cellStyle name="¡_사급재료비및운반비_터빈발전기기초(단가)" xfId="6073"/>
    <cellStyle name="¡_사급재료비및운반비_터빈발전기기초(단가)_1" xfId="6074"/>
    <cellStyle name="¡_사급재료비및운반비_터빈발전기기초(단가)_1_2004년도 기성전망액" xfId="6075"/>
    <cellStyle name="¡_사급재료비및운반비_터빈발전기기초(단가)_1_2004년도 기성전망액_탈황-기성고 산출보고 MP-161-165('05.03.07)" xfId="6076"/>
    <cellStyle name="¡_사급재료비및운반비_터빈발전기기초(단가)_1_AC-05옥내기기기초" xfId="6083"/>
    <cellStyle name="¡_사급재료비및운반비_터빈발전기기초(단가)_1_AC-05옥내기기기초_2004년도 기성전망액" xfId="6084"/>
    <cellStyle name="¡_사급재료비및운반비_터빈발전기기초(단가)_1_AC-05옥내기기기초_2004년도 기성전망액_탈황-기성고 산출보고 MP-161-165('05.03.07)" xfId="6085"/>
    <cellStyle name="¡_사급재료비및운반비_터빈발전기기초(단가)_1_AC-05옥내기기기초_PKG별 설계.계약금액,가중치('04.04.06)" xfId="6092"/>
    <cellStyle name="¡_사급재료비및운반비_터빈발전기기초(단가)_1_AC-05옥내기기기초_PKG별 설계.계약금액,가중치('04.04.06)_탈황-기성고 산출보고 MP-161-165('05.03.07)" xfId="6093"/>
    <cellStyle name="¡_사급재료비및운반비_터빈발전기기초(단가)_1_AC-05옥내기기기초_기성검사보고서(금화9회)(1)" xfId="6086"/>
    <cellStyle name="¡_사급재료비및운반비_터빈발전기기초(단가)_1_AC-05옥내기기기초_기성검사보고서(금화9회)(1)_제11회 탈황기성분(0604)" xfId="6087"/>
    <cellStyle name="¡_사급재료비및운반비_터빈발전기기초(단가)_1_AC-05옥내기기기초_발주처 기성 취하현황(태안7,8)" xfId="6088"/>
    <cellStyle name="¡_사급재료비및운반비_터빈발전기기초(단가)_1_AC-05옥내기기기초_발주처 기성 취하현황(태안7,8)_탈황-기성고 산출보고 MP-161-165('05.03.07)" xfId="6089"/>
    <cellStyle name="¡_사급재료비및운반비_터빈발전기기초(단가)_1_AC-05옥내기기기초_제11회 탈황기성분(0604)" xfId="6090"/>
    <cellStyle name="¡_사급재료비및운반비_터빈발전기기초(단가)_1_AC-05옥내기기기초_탈황-기성고 산출보고 MP-161-165('05.03.07)" xfId="6091"/>
    <cellStyle name="¡_사급재료비및운반비_터빈발전기기초(단가)_1_PKG별 설계.계약금액,가중치('04.04.06)" xfId="6094"/>
    <cellStyle name="¡_사급재료비및운반비_터빈발전기기초(단가)_1_PKG별 설계.계약금액,가중치('04.04.06)_탈황-기성고 산출보고 MP-161-165('05.03.07)" xfId="6095"/>
    <cellStyle name="¡_사급재료비및운반비_터빈발전기기초(단가)_1_기성검사보고서(금화9회)(1)" xfId="6077"/>
    <cellStyle name="¡_사급재료비및운반비_터빈발전기기초(단가)_1_기성검사보고서(금화9회)(1)_제11회 탈황기성분(0604)" xfId="6078"/>
    <cellStyle name="¡_사급재료비및운반비_터빈발전기기초(단가)_1_발주처 기성 취하현황(태안7,8)" xfId="6079"/>
    <cellStyle name="¡_사급재료비및운반비_터빈발전기기초(단가)_1_발주처 기성 취하현황(태안7,8)_탈황-기성고 산출보고 MP-161-165('05.03.07)" xfId="6080"/>
    <cellStyle name="¡_사급재료비및운반비_터빈발전기기초(단가)_1_제11회 탈황기성분(0604)" xfId="6081"/>
    <cellStyle name="¡_사급재료비및운반비_터빈발전기기초(단가)_1_탈황-기성고 산출보고 MP-161-165('05.03.07)" xfId="6082"/>
    <cellStyle name="¡_사급재료비및운반비_터빈발전기기초(단가)_2004년도 기성전망액" xfId="6096"/>
    <cellStyle name="¡_사급재료비및운반비_터빈발전기기초(단가)_2004년도 기성전망액_탈황-기성고 산출보고 MP-161-165('05.03.07)" xfId="6097"/>
    <cellStyle name="¡_사급재료비및운반비_터빈발전기기초(단가)_AC-05옥내기기기초" xfId="6104"/>
    <cellStyle name="¡_사급재료비및운반비_터빈발전기기초(단가)_AC-05옥내기기기초_2004년도 기성전망액" xfId="6105"/>
    <cellStyle name="¡_사급재료비및운반비_터빈발전기기초(단가)_AC-05옥내기기기초_2004년도 기성전망액_탈황-기성고 산출보고 MP-161-165('05.03.07)" xfId="6106"/>
    <cellStyle name="¡_사급재료비및운반비_터빈발전기기초(단가)_AC-05옥내기기기초_PKG별 설계.계약금액,가중치('04.04.06)" xfId="6113"/>
    <cellStyle name="¡_사급재료비및운반비_터빈발전기기초(단가)_AC-05옥내기기기초_PKG별 설계.계약금액,가중치('04.04.06)_탈황-기성고 산출보고 MP-161-165('05.03.07)" xfId="6114"/>
    <cellStyle name="¡_사급재료비및운반비_터빈발전기기초(단가)_AC-05옥내기기기초_기성검사보고서(금화9회)(1)" xfId="6107"/>
    <cellStyle name="¡_사급재료비및운반비_터빈발전기기초(단가)_AC-05옥내기기기초_기성검사보고서(금화9회)(1)_제11회 탈황기성분(0604)" xfId="6108"/>
    <cellStyle name="¡_사급재료비및운반비_터빈발전기기초(단가)_AC-05옥내기기기초_발주처 기성 취하현황(태안7,8)" xfId="6109"/>
    <cellStyle name="¡_사급재료비및운반비_터빈발전기기초(단가)_AC-05옥내기기기초_발주처 기성 취하현황(태안7,8)_탈황-기성고 산출보고 MP-161-165('05.03.07)" xfId="6110"/>
    <cellStyle name="¡_사급재료비및운반비_터빈발전기기초(단가)_AC-05옥내기기기초_제11회 탈황기성분(0604)" xfId="6111"/>
    <cellStyle name="¡_사급재료비및운반비_터빈발전기기초(단가)_AC-05옥내기기기초_탈황-기성고 산출보고 MP-161-165('05.03.07)" xfId="6112"/>
    <cellStyle name="¡_사급재료비및운반비_터빈발전기기초(단가)_PKG별 설계.계약금액,가중치('04.04.06)" xfId="6115"/>
    <cellStyle name="¡_사급재료비및운반비_터빈발전기기초(단가)_PKG별 설계.계약금액,가중치('04.04.06)_탈황-기성고 산출보고 MP-161-165('05.03.07)" xfId="6116"/>
    <cellStyle name="¡_사급재료비및운반비_터빈발전기기초(단가)_기성검사보고서(금화9회)(1)" xfId="6098"/>
    <cellStyle name="¡_사급재료비및운반비_터빈발전기기초(단가)_기성검사보고서(금화9회)(1)_제11회 탈황기성분(0604)" xfId="6099"/>
    <cellStyle name="¡_사급재료비및운반비_터빈발전기기초(단가)_발주처 기성 취하현황(태안7,8)" xfId="6100"/>
    <cellStyle name="¡_사급재료비및운반비_터빈발전기기초(단가)_발주처 기성 취하현황(태안7,8)_탈황-기성고 산출보고 MP-161-165('05.03.07)" xfId="6101"/>
    <cellStyle name="¡_사급재료비및운반비_터빈발전기기초(단가)_제11회 탈황기성분(0604)" xfId="6102"/>
    <cellStyle name="¡_사급재료비및운반비_터빈발전기기초(단가)_탈황-기성고 산출보고 MP-161-165('05.03.07)" xfId="6103"/>
    <cellStyle name="¡_석탄취급설비기초-비교" xfId="6134"/>
    <cellStyle name="¡_석탄취급설비기초-비교_탈황-기성고 산출보고 MP-161-165('05.03.07)" xfId="6135"/>
    <cellStyle name="¡_설계명세서" xfId="6136"/>
    <cellStyle name="¡_수량및 단가 산출내용표" xfId="6137"/>
    <cellStyle name="¡_수량및 단가 산출내용표_AC-01터빈주제어및보일러기초" xfId="6144"/>
    <cellStyle name="¡_수량및 단가 산출내용표_AC-01터빈주제어및보일러기초_기성검사보고서(금화9회)(1)" xfId="6145"/>
    <cellStyle name="¡_수량및 단가 산출내용표_AC-01터빈주제어및보일러기초_기성검사보고서(금화9회)(1)_제11회 탈황기성분(0604)" xfId="6146"/>
    <cellStyle name="¡_수량및 단가 산출내용표_AC-01터빈주제어및보일러기초_제11회 탈황기성분(0604)" xfId="6147"/>
    <cellStyle name="¡_수량및 단가 산출내용표_AC-04터빈발전기기초" xfId="6148"/>
    <cellStyle name="¡_수량및 단가 산출내용표_AC-04터빈발전기기초_기성검사보고서(금화9회)(1)" xfId="6149"/>
    <cellStyle name="¡_수량및 단가 산출내용표_AC-04터빈발전기기초_기성검사보고서(금화9회)(1)_제11회 탈황기성분(0604)" xfId="6150"/>
    <cellStyle name="¡_수량및 단가 산출내용표_AC-04터빈발전기기초_제11회 탈황기성분(0604)" xfId="6151"/>
    <cellStyle name="¡_수량및 단가 산출내용표_AC-05옥내기기기초" xfId="6152"/>
    <cellStyle name="¡_수량및 단가 산출내용표_AC-05옥내기기기초_기성검사보고서(금화9회)(1)" xfId="6153"/>
    <cellStyle name="¡_수량및 단가 산출내용표_AC-05옥내기기기초_기성검사보고서(금화9회)(1)_제11회 탈황기성분(0604)" xfId="6154"/>
    <cellStyle name="¡_수량및 단가 산출내용표_AC-05옥내기기기초_제11회 탈황기성분(0604)" xfId="6155"/>
    <cellStyle name="¡_수량및 단가 산출내용표_AC-05옥내기기기초_탈황-기성고 산출보고 MP-161-165('05.03.07)" xfId="6156"/>
    <cellStyle name="¡_수량및 단가 산출내용표_기성검사보고서(금화9회)(1)" xfId="6138"/>
    <cellStyle name="¡_수량및 단가 산출내용표_기성검사보고서(금화9회)(1)_제11회 탈황기성분(0604)" xfId="6139"/>
    <cellStyle name="¡_수량및 단가 산출내용표_제11회 탈황기성분(0604)" xfId="6140"/>
    <cellStyle name="¡_수량및 단가 산출내용표_추가품셈1-박" xfId="6141"/>
    <cellStyle name="¡_수량및 단가 산출내용표_추가품셈1-박_탈황-기성고 산출보고 MP-161-165('05.03.07)" xfId="6142"/>
    <cellStyle name="¡_수량및 단가 산출내용표_탈황-기성고 산출보고 MP-161-165('05.03.07)" xfId="6143"/>
    <cellStyle name="¡_영흥#3,4 보일러철골설치및마감(MC-01)FINAL" xfId="6157"/>
    <cellStyle name="¡_영흥#3,4 보일러철골설치및마감(MC-01)FINAL_기성검사보고서(금화9회)(1)" xfId="6158"/>
    <cellStyle name="¡_영흥#3,4 보일러철골설치및마감(MC-01)FINAL_기성검사보고서(금화9회)(1)_제11회 탈황기성분(0604)" xfId="6159"/>
    <cellStyle name="¡_영흥#3,4 보일러철골설치및마감(MC-01)FINAL_제11회 탈황기성분(0604)" xfId="6160"/>
    <cellStyle name="¡_영흥#3,4 옥내기기기초(AC-05)" xfId="6161"/>
    <cellStyle name="¡_영흥#3,4 옥내기기기초(AC-05)_기성검사보고서(금화9회)(1)" xfId="6162"/>
    <cellStyle name="¡_영흥#3,4 옥내기기기초(AC-05)_기성검사보고서(금화9회)(1)_제11회 탈황기성분(0604)" xfId="6163"/>
    <cellStyle name="¡_영흥#3,4 옥내기기기초(AC-05)_제11회 탈황기성분(0604)" xfId="6164"/>
    <cellStyle name="¡_영흥#3,4 터빈발전기기초(AC-04)" xfId="6165"/>
    <cellStyle name="¡_영흥#3,4 터빈발전기기초(AC-04)_기성검사보고서(금화9회)(1)" xfId="6166"/>
    <cellStyle name="¡_영흥#3,4 터빈발전기기초(AC-04)_기성검사보고서(금화9회)(1)_제11회 탈황기성분(0604)" xfId="6167"/>
    <cellStyle name="¡_영흥#3,4 터빈발전기기초(AC-04)_제11회 탈황기성분(0604)" xfId="6168"/>
    <cellStyle name="¡_옥외탱크기초-비교" xfId="6169"/>
    <cellStyle name="¡_옥외탱크기초-비교_탈황-기성고 산출보고 MP-161-165('05.03.07)" xfId="6170"/>
    <cellStyle name="¡_전기설비기초-FF" xfId="6171"/>
    <cellStyle name="¡_전기설비기초-FF_탈황-기성고 산출보고 MP-161-165('05.03.07)" xfId="6172"/>
    <cellStyle name="¡_추가품셈1-박" xfId="6173"/>
    <cellStyle name="¡_추가품셈1-박_탈황-기성고 산출보고 MP-161-165('05.03.07)" xfId="6174"/>
    <cellStyle name="¡_태안7,8철골견적안" xfId="6175"/>
    <cellStyle name="¡_태안7,8철골견적안_기성검사보고서(금화9회)(1)" xfId="6176"/>
    <cellStyle name="¡_태안7,8철골견적안_기성검사보고서(금화9회)(1)_제11회 탈황기성분(0604)" xfId="6177"/>
    <cellStyle name="¡_태안7,8철골견적안_제11회 탈황기성분(0604)" xfId="6178"/>
    <cellStyle name="¡_태안7,8철골견적안1" xfId="6179"/>
    <cellStyle name="¡_태안7,8철골견적안1_기성검사보고서(금화9회)(1)" xfId="6180"/>
    <cellStyle name="¡_태안7,8철골견적안1_기성검사보고서(금화9회)(1)_제11회 탈황기성분(0604)" xfId="6181"/>
    <cellStyle name="¡_태안7,8철골견적안1_제11회 탈황기성분(0604)" xfId="6182"/>
    <cellStyle name="¡_터빈발전기기초(단가)" xfId="6183"/>
    <cellStyle name="¡_터빈발전기기초(단가)_AC-05옥내기기기초" xfId="6188"/>
    <cellStyle name="¡_터빈발전기기초(단가)_AC-05옥내기기기초_기성검사보고서(금화9회)(1)" xfId="6189"/>
    <cellStyle name="¡_터빈발전기기초(단가)_AC-05옥내기기기초_기성검사보고서(금화9회)(1)_제11회 탈황기성분(0604)" xfId="6190"/>
    <cellStyle name="¡_터빈발전기기초(단가)_AC-05옥내기기기초_제11회 탈황기성분(0604)" xfId="6191"/>
    <cellStyle name="¡_터빈발전기기초(단가)_AC-05옥내기기기초_탈황-기성고 산출보고 MP-161-165('05.03.07)" xfId="6192"/>
    <cellStyle name="¡_터빈발전기기초(단가)_기성검사보고서(금화9회)(1)" xfId="6184"/>
    <cellStyle name="¡_터빈발전기기초(단가)_기성검사보고서(금화9회)(1)_제11회 탈황기성분(0604)" xfId="6185"/>
    <cellStyle name="¡_터빈발전기기초(단가)_제11회 탈황기성분(0604)" xfId="6186"/>
    <cellStyle name="¡_터빈발전기기초(단가)_탈황-기성고 산출보고 MP-161-165('05.03.07)" xfId="6187"/>
    <cellStyle name="¡§i" xfId="6206"/>
    <cellStyle name="¡ër" xfId="6207"/>
    <cellStyle name="¨i" xfId="6208"/>
    <cellStyle name="¨ïo" xfId="6209"/>
    <cellStyle name="´Þ·?" xfId="6210"/>
    <cellStyle name="´Þ·¯" xfId="6211"/>
    <cellStyle name="¿­¾îº» ÇÏÀÌÆÛ¸µÅ©" xfId="424"/>
    <cellStyle name="¿­¾îº» ÇÏÀÌÆÛ¸µÅ© 2" xfId="425"/>
    <cellStyle name="’Ê‰Ý [0.00]_ Att. 1- Cover" xfId="6212"/>
    <cellStyle name="’E‰Y [0.00]_laroux" xfId="6213"/>
    <cellStyle name="’Ê‰Ý_ Att. 1- Cover" xfId="6214"/>
    <cellStyle name="’E‰Y_laroux" xfId="6215"/>
    <cellStyle name="￠´@?e_TEST-1 " xfId="6221"/>
    <cellStyle name="￠´d￠´A|i[0]_RESULTS" xfId="9"/>
    <cellStyle name="￠´d￠´A|i_RESULTS" xfId="10"/>
    <cellStyle name="¢®¡" xfId="6222"/>
    <cellStyle name="¢®e" xfId="6223"/>
    <cellStyle name="¤@?e_TEST-1 " xfId="6224"/>
    <cellStyle name="\MNPREF32.DLL&amp;" xfId="6239"/>
    <cellStyle name="+,-,0" xfId="6216"/>
    <cellStyle name="△ []" xfId="6217"/>
    <cellStyle name="△ [0]" xfId="6218"/>
    <cellStyle name="△백분율" xfId="6219"/>
    <cellStyle name="△서식" xfId="8"/>
    <cellStyle name="△콤마" xfId="6220"/>
    <cellStyle name="©öe" xfId="6225"/>
    <cellStyle name="°iA¤¼O¼yA¡" xfId="6226"/>
    <cellStyle name="°íÁ¤¼Ò¼ýÁ¡" xfId="6227"/>
    <cellStyle name="°iA¤¼O¼yA¡_건축내역서" xfId="6228"/>
    <cellStyle name="°íÁ¤¼Ò¼ýÁ¡_성도견적서_Anchor bolt Bill of material of GTG  STG_20110312" xfId="6229"/>
    <cellStyle name="°iA¤Aa·A1" xfId="6230"/>
    <cellStyle name="°íÁ¤Ãâ·Â1" xfId="6231"/>
    <cellStyle name="°iA¤Aa·A1_성도견적서_Anchor bolt Bill of material of GTG  STG_20110312" xfId="6232"/>
    <cellStyle name="°íÁ¤Ãâ·Â1_성도견적서_Anchor bolt Bill of material of GTG  STG_20110312" xfId="6233"/>
    <cellStyle name="°iA¤Aa·A2" xfId="6234"/>
    <cellStyle name="°íÁ¤Ãâ·Â2" xfId="6235"/>
    <cellStyle name="°iA¤Aa·A2_성도견적서_Anchor bolt Bill of material of GTG  STG_20110312" xfId="6236"/>
    <cellStyle name="°íÁ¤Ãâ·Â2_성도견적서_Anchor bolt Bill of material of GTG  STG_20110312" xfId="6237"/>
    <cellStyle name="•W?_ Att. 1- Cover" xfId="6238"/>
    <cellStyle name="æØè [0.00]_NT Server " xfId="8227"/>
    <cellStyle name="æØè_NT Server " xfId="8228"/>
    <cellStyle name="ÊÝ [0.00]_NT Server " xfId="8860"/>
    <cellStyle name="ÊÝ_NT Server " xfId="8861"/>
    <cellStyle name="0" xfId="426"/>
    <cellStyle name="0 2" xfId="6240"/>
    <cellStyle name="0,0_x000d__x000a_NA_x000d__x000a_" xfId="427"/>
    <cellStyle name="0.0" xfId="428"/>
    <cellStyle name="0.00" xfId="429"/>
    <cellStyle name="00" xfId="6241"/>
    <cellStyle name="00 2" xfId="6242"/>
    <cellStyle name="0000.0" xfId="6243"/>
    <cellStyle name="¼yAU(R)" xfId="6244"/>
    <cellStyle name="1" xfId="6245"/>
    <cellStyle name="1 2" xfId="6246"/>
    <cellStyle name="¹?¤? [0]_SPECIAL-PROCESS" xfId="6247"/>
    <cellStyle name="¹?¤?_SPECIAL-PROCESS" xfId="6248"/>
    <cellStyle name="1_LIMICO Quote 01" xfId="6251"/>
    <cellStyle name="1_Quote 02" xfId="6252"/>
    <cellStyle name="1_시운전비용_090612(Rev.1)" xfId="6249"/>
    <cellStyle name="1_평택1-4_기계공사(공내역서)-송부용-05-1223제출" xfId="6250"/>
    <cellStyle name="10" xfId="6253"/>
    <cellStyle name="10공/㎥" xfId="6254"/>
    <cellStyle name="11" xfId="6255"/>
    <cellStyle name="111" xfId="6256"/>
    <cellStyle name="12" xfId="6257"/>
    <cellStyle name="¹e" xfId="6259"/>
    <cellStyle name="¹éº" xfId="6260"/>
    <cellStyle name="¹éºÐÀ² [0]" xfId="6261"/>
    <cellStyle name="¹éºÐÀ² [2]" xfId="6262"/>
    <cellStyle name="¹éºÐÀ²_¿îÀüÀÚ±Ý" xfId="6263"/>
    <cellStyle name="¹eºÐA²_±aA¸" xfId="11"/>
    <cellStyle name="1월" xfId="6258"/>
    <cellStyle name="2" xfId="6264"/>
    <cellStyle name="2)" xfId="6265"/>
    <cellStyle name="20% - Accent1" xfId="146"/>
    <cellStyle name="20% - Accent1 2" xfId="430"/>
    <cellStyle name="20% - Accent2" xfId="150"/>
    <cellStyle name="20% - Accent2 2" xfId="431"/>
    <cellStyle name="20% - Accent3" xfId="154"/>
    <cellStyle name="20% - Accent3 2" xfId="432"/>
    <cellStyle name="20% - Accent4" xfId="158"/>
    <cellStyle name="20% - Accent4 2" xfId="433"/>
    <cellStyle name="20% - Accent5" xfId="162"/>
    <cellStyle name="20% - Accent5 2" xfId="434"/>
    <cellStyle name="20% - Accent6" xfId="166"/>
    <cellStyle name="20% - Accent6 2" xfId="435"/>
    <cellStyle name="20% - Énfasis1" xfId="6266"/>
    <cellStyle name="20% - Énfasis2" xfId="6267"/>
    <cellStyle name="20% - Énfasis3" xfId="6268"/>
    <cellStyle name="20% - Énfasis4" xfId="6269"/>
    <cellStyle name="20% - Énfasis5" xfId="6270"/>
    <cellStyle name="20% - Énfasis6" xfId="6271"/>
    <cellStyle name="20% - 강조색1 10" xfId="833"/>
    <cellStyle name="20% - 강조색1 11" xfId="847"/>
    <cellStyle name="20% - 강조색1 12" xfId="8961"/>
    <cellStyle name="20% - 강조색1 13" xfId="8983"/>
    <cellStyle name="20% - 강조색1 14" xfId="9015"/>
    <cellStyle name="20% - 강조색1 15" xfId="9022"/>
    <cellStyle name="20% - 강조색1 16" xfId="9021"/>
    <cellStyle name="20% - 강조색1 17" xfId="9025"/>
    <cellStyle name="20% - 강조색1 18" xfId="9039"/>
    <cellStyle name="20% - 강조색1 19" xfId="9052"/>
    <cellStyle name="20% - 강조색1 2" xfId="172"/>
    <cellStyle name="20% - 강조색1 2 2" xfId="233"/>
    <cellStyle name="20% - 강조색1 2 2 2" xfId="367"/>
    <cellStyle name="20% - 강조색1 2 2 3" xfId="806"/>
    <cellStyle name="20% - 강조색1 2 3" xfId="306"/>
    <cellStyle name="20% - 강조색1 2 4" xfId="745"/>
    <cellStyle name="20% - 강조색1 20" xfId="9066"/>
    <cellStyle name="20% - 강조색1 21" xfId="9080"/>
    <cellStyle name="20% - 강조색1 22" xfId="9093"/>
    <cellStyle name="20% - 강조색1 23" xfId="9133"/>
    <cellStyle name="20% - 강조색1 24" xfId="9108"/>
    <cellStyle name="20% - 강조색1 25" xfId="9121"/>
    <cellStyle name="20% - 강조색1 26" xfId="9150"/>
    <cellStyle name="20% - 강조색1 27" xfId="9164"/>
    <cellStyle name="20% - 강조색1 28" xfId="9178"/>
    <cellStyle name="20% - 강조색1 29" xfId="9192"/>
    <cellStyle name="20% - 강조색1 3" xfId="178"/>
    <cellStyle name="20% - 강조색1 3 2" xfId="239"/>
    <cellStyle name="20% - 강조색1 3 2 2" xfId="373"/>
    <cellStyle name="20% - 강조색1 3 2 3" xfId="812"/>
    <cellStyle name="20% - 강조색1 3 3" xfId="312"/>
    <cellStyle name="20% - 강조색1 3 4" xfId="751"/>
    <cellStyle name="20% - 강조색1 30" xfId="9206"/>
    <cellStyle name="20% - 강조색1 31" xfId="9220"/>
    <cellStyle name="20% - 강조색1 32" xfId="9234"/>
    <cellStyle name="20% - 강조색1 33" xfId="9248"/>
    <cellStyle name="20% - 강조색1 34" xfId="9262"/>
    <cellStyle name="20% - 강조색1 35" xfId="9276"/>
    <cellStyle name="20% - 강조색1 36" xfId="9290"/>
    <cellStyle name="20% - 강조색1 37" xfId="9304"/>
    <cellStyle name="20% - 강조색1 38" xfId="9318"/>
    <cellStyle name="20% - 강조색1 39" xfId="9332"/>
    <cellStyle name="20% - 강조색1 4" xfId="198"/>
    <cellStyle name="20% - 강조색1 4 2" xfId="332"/>
    <cellStyle name="20% - 강조색1 4 3" xfId="771"/>
    <cellStyle name="20% - 강조색1 40" xfId="9346"/>
    <cellStyle name="20% - 강조색1 41" xfId="9360"/>
    <cellStyle name="20% - 강조색1 42" xfId="9374"/>
    <cellStyle name="20% - 강조색1 43" xfId="9388"/>
    <cellStyle name="20% - 강조색1 44" xfId="9402"/>
    <cellStyle name="20% - 강조색1 45" xfId="9416"/>
    <cellStyle name="20% - 강조색1 46" xfId="9430"/>
    <cellStyle name="20% - 강조색1 47" xfId="9444"/>
    <cellStyle name="20% - 강조색1 48" xfId="9458"/>
    <cellStyle name="20% - 강조색1 49" xfId="9472"/>
    <cellStyle name="20% - 강조색1 5" xfId="212"/>
    <cellStyle name="20% - 강조색1 5 2" xfId="346"/>
    <cellStyle name="20% - 강조색1 5 3" xfId="785"/>
    <cellStyle name="20% - 강조색1 50" xfId="9486"/>
    <cellStyle name="20% - 강조색1 51" xfId="9500"/>
    <cellStyle name="20% - 강조색1 52" xfId="9514"/>
    <cellStyle name="20% - 강조색1 53" xfId="9528"/>
    <cellStyle name="20% - 강조색1 54" xfId="9542"/>
    <cellStyle name="20% - 강조색1 55" xfId="9556"/>
    <cellStyle name="20% - 강조색1 56" xfId="9570"/>
    <cellStyle name="20% - 강조색1 57" xfId="9584"/>
    <cellStyle name="20% - 강조색1 58" xfId="9597"/>
    <cellStyle name="20% - 강조색1 59" xfId="9611"/>
    <cellStyle name="20% - 강조색1 6" xfId="262"/>
    <cellStyle name="20% - 강조색1 6 2" xfId="394"/>
    <cellStyle name="20% - 강조색1 60" xfId="9625"/>
    <cellStyle name="20% - 강조색1 61" xfId="9639"/>
    <cellStyle name="20% - 강조색1 62" xfId="9653"/>
    <cellStyle name="20% - 강조색1 63" xfId="9667"/>
    <cellStyle name="20% - 강조색1 64" xfId="9681"/>
    <cellStyle name="20% - 강조색1 65" xfId="9695"/>
    <cellStyle name="20% - 강조색1 66" xfId="9709"/>
    <cellStyle name="20% - 강조색1 67" xfId="9723"/>
    <cellStyle name="20% - 강조색1 68" xfId="9737"/>
    <cellStyle name="20% - 강조색1 69" xfId="9751"/>
    <cellStyle name="20% - 강조색1 7" xfId="282"/>
    <cellStyle name="20% - 강조색1 70" xfId="9764"/>
    <cellStyle name="20% - 강조색1 71" xfId="9777"/>
    <cellStyle name="20% - 강조색1 72" xfId="9790"/>
    <cellStyle name="20% - 강조색1 73" xfId="9803"/>
    <cellStyle name="20% - 강조색1 8" xfId="700"/>
    <cellStyle name="20% - 강조색1 9" xfId="713"/>
    <cellStyle name="20% - 강조색2 10" xfId="835"/>
    <cellStyle name="20% - 강조색2 11" xfId="849"/>
    <cellStyle name="20% - 강조색2 12" xfId="8963"/>
    <cellStyle name="20% - 강조색2 13" xfId="8985"/>
    <cellStyle name="20% - 강조색2 14" xfId="9019"/>
    <cellStyle name="20% - 강조색2 15" xfId="9033"/>
    <cellStyle name="20% - 강조색2 16" xfId="9046"/>
    <cellStyle name="20% - 강조색2 17" xfId="9060"/>
    <cellStyle name="20% - 강조색2 18" xfId="9074"/>
    <cellStyle name="20% - 강조색2 19" xfId="9087"/>
    <cellStyle name="20% - 강조색2 2" xfId="176"/>
    <cellStyle name="20% - 강조색2 2 2" xfId="237"/>
    <cellStyle name="20% - 강조색2 2 2 2" xfId="371"/>
    <cellStyle name="20% - 강조색2 2 2 3" xfId="810"/>
    <cellStyle name="20% - 강조색2 2 3" xfId="310"/>
    <cellStyle name="20% - 강조색2 2 4" xfId="749"/>
    <cellStyle name="20% - 강조색2 20" xfId="9101"/>
    <cellStyle name="20% - 강조색2 21" xfId="9115"/>
    <cellStyle name="20% - 강조색2 22" xfId="9129"/>
    <cellStyle name="20% - 강조색2 23" xfId="9139"/>
    <cellStyle name="20% - 강조색2 24" xfId="9158"/>
    <cellStyle name="20% - 강조색2 25" xfId="9172"/>
    <cellStyle name="20% - 강조색2 26" xfId="9186"/>
    <cellStyle name="20% - 강조색2 27" xfId="9200"/>
    <cellStyle name="20% - 강조색2 28" xfId="9214"/>
    <cellStyle name="20% - 강조색2 29" xfId="9228"/>
    <cellStyle name="20% - 강조색2 3" xfId="186"/>
    <cellStyle name="20% - 강조색2 3 2" xfId="247"/>
    <cellStyle name="20% - 강조색2 3 2 2" xfId="381"/>
    <cellStyle name="20% - 강조색2 3 2 3" xfId="820"/>
    <cellStyle name="20% - 강조색2 3 3" xfId="320"/>
    <cellStyle name="20% - 강조색2 3 4" xfId="759"/>
    <cellStyle name="20% - 강조색2 30" xfId="9242"/>
    <cellStyle name="20% - 강조색2 31" xfId="9256"/>
    <cellStyle name="20% - 강조색2 32" xfId="9270"/>
    <cellStyle name="20% - 강조색2 33" xfId="9284"/>
    <cellStyle name="20% - 강조색2 34" xfId="9298"/>
    <cellStyle name="20% - 강조색2 35" xfId="9312"/>
    <cellStyle name="20% - 강조색2 36" xfId="9326"/>
    <cellStyle name="20% - 강조색2 37" xfId="9340"/>
    <cellStyle name="20% - 강조색2 38" xfId="9354"/>
    <cellStyle name="20% - 강조색2 39" xfId="9368"/>
    <cellStyle name="20% - 강조색2 4" xfId="200"/>
    <cellStyle name="20% - 강조색2 4 2" xfId="334"/>
    <cellStyle name="20% - 강조색2 4 3" xfId="773"/>
    <cellStyle name="20% - 강조색2 40" xfId="9382"/>
    <cellStyle name="20% - 강조색2 41" xfId="9396"/>
    <cellStyle name="20% - 강조색2 42" xfId="9410"/>
    <cellStyle name="20% - 강조색2 43" xfId="9424"/>
    <cellStyle name="20% - 강조색2 44" xfId="9438"/>
    <cellStyle name="20% - 강조색2 45" xfId="9452"/>
    <cellStyle name="20% - 강조색2 46" xfId="9466"/>
    <cellStyle name="20% - 강조색2 47" xfId="9480"/>
    <cellStyle name="20% - 강조색2 48" xfId="9494"/>
    <cellStyle name="20% - 강조색2 49" xfId="9508"/>
    <cellStyle name="20% - 강조색2 5" xfId="214"/>
    <cellStyle name="20% - 강조색2 5 2" xfId="348"/>
    <cellStyle name="20% - 강조색2 5 3" xfId="787"/>
    <cellStyle name="20% - 강조색2 50" xfId="9522"/>
    <cellStyle name="20% - 강조색2 51" xfId="9536"/>
    <cellStyle name="20% - 강조색2 52" xfId="9550"/>
    <cellStyle name="20% - 강조색2 53" xfId="9564"/>
    <cellStyle name="20% - 강조색2 54" xfId="9578"/>
    <cellStyle name="20% - 강조색2 55" xfId="9591"/>
    <cellStyle name="20% - 강조색2 56" xfId="9605"/>
    <cellStyle name="20% - 강조색2 57" xfId="9619"/>
    <cellStyle name="20% - 강조색2 58" xfId="9633"/>
    <cellStyle name="20% - 강조색2 59" xfId="9647"/>
    <cellStyle name="20% - 강조색2 6" xfId="264"/>
    <cellStyle name="20% - 강조색2 6 2" xfId="396"/>
    <cellStyle name="20% - 강조색2 60" xfId="9661"/>
    <cellStyle name="20% - 강조색2 61" xfId="9675"/>
    <cellStyle name="20% - 강조색2 62" xfId="9689"/>
    <cellStyle name="20% - 강조색2 63" xfId="9703"/>
    <cellStyle name="20% - 강조색2 64" xfId="9717"/>
    <cellStyle name="20% - 강조색2 65" xfId="9731"/>
    <cellStyle name="20% - 강조색2 66" xfId="9745"/>
    <cellStyle name="20% - 강조색2 67" xfId="9758"/>
    <cellStyle name="20% - 강조색2 68" xfId="9771"/>
    <cellStyle name="20% - 강조색2 69" xfId="9784"/>
    <cellStyle name="20% - 강조색2 7" xfId="284"/>
    <cellStyle name="20% - 강조색2 70" xfId="9797"/>
    <cellStyle name="20% - 강조색2 71" xfId="9810"/>
    <cellStyle name="20% - 강조색2 72" xfId="9820"/>
    <cellStyle name="20% - 강조색2 73" xfId="9830"/>
    <cellStyle name="20% - 강조색2 8" xfId="702"/>
    <cellStyle name="20% - 강조색2 9" xfId="715"/>
    <cellStyle name="20% - 강조색3 10" xfId="837"/>
    <cellStyle name="20% - 강조색3 11" xfId="851"/>
    <cellStyle name="20% - 강조색3 12" xfId="8965"/>
    <cellStyle name="20% - 강조색3 13" xfId="8987"/>
    <cellStyle name="20% - 강조색3 14" xfId="9023"/>
    <cellStyle name="20% - 강조색3 15" xfId="9017"/>
    <cellStyle name="20% - 강조색3 16" xfId="9014"/>
    <cellStyle name="20% - 강조색3 17" xfId="9026"/>
    <cellStyle name="20% - 강조색3 18" xfId="9040"/>
    <cellStyle name="20% - 강조색3 19" xfId="9053"/>
    <cellStyle name="20% - 강조색3 2" xfId="179"/>
    <cellStyle name="20% - 강조색3 2 2" xfId="240"/>
    <cellStyle name="20% - 강조색3 2 2 2" xfId="374"/>
    <cellStyle name="20% - 강조색3 2 2 3" xfId="813"/>
    <cellStyle name="20% - 강조색3 2 3" xfId="313"/>
    <cellStyle name="20% - 강조색3 2 4" xfId="752"/>
    <cellStyle name="20% - 강조색3 20" xfId="9067"/>
    <cellStyle name="20% - 강조색3 21" xfId="9081"/>
    <cellStyle name="20% - 강조색3 22" xfId="9094"/>
    <cellStyle name="20% - 강조색3 23" xfId="9148"/>
    <cellStyle name="20% - 강조색3 24" xfId="9147"/>
    <cellStyle name="20% - 강조색3 25" xfId="9107"/>
    <cellStyle name="20% - 강조색3 26" xfId="9151"/>
    <cellStyle name="20% - 강조색3 27" xfId="9165"/>
    <cellStyle name="20% - 강조색3 28" xfId="9179"/>
    <cellStyle name="20% - 강조색3 29" xfId="9193"/>
    <cellStyle name="20% - 강조색3 3" xfId="174"/>
    <cellStyle name="20% - 강조색3 3 2" xfId="235"/>
    <cellStyle name="20% - 강조색3 3 2 2" xfId="369"/>
    <cellStyle name="20% - 강조색3 3 2 3" xfId="808"/>
    <cellStyle name="20% - 강조색3 3 3" xfId="308"/>
    <cellStyle name="20% - 강조색3 3 4" xfId="747"/>
    <cellStyle name="20% - 강조색3 30" xfId="9207"/>
    <cellStyle name="20% - 강조색3 31" xfId="9221"/>
    <cellStyle name="20% - 강조색3 32" xfId="9235"/>
    <cellStyle name="20% - 강조색3 33" xfId="9249"/>
    <cellStyle name="20% - 강조색3 34" xfId="9263"/>
    <cellStyle name="20% - 강조색3 35" xfId="9277"/>
    <cellStyle name="20% - 강조색3 36" xfId="9291"/>
    <cellStyle name="20% - 강조색3 37" xfId="9305"/>
    <cellStyle name="20% - 강조색3 38" xfId="9319"/>
    <cellStyle name="20% - 강조색3 39" xfId="9333"/>
    <cellStyle name="20% - 강조색3 4" xfId="202"/>
    <cellStyle name="20% - 강조색3 4 2" xfId="336"/>
    <cellStyle name="20% - 강조색3 4 3" xfId="775"/>
    <cellStyle name="20% - 강조색3 40" xfId="9347"/>
    <cellStyle name="20% - 강조색3 41" xfId="9361"/>
    <cellStyle name="20% - 강조색3 42" xfId="9375"/>
    <cellStyle name="20% - 강조색3 43" xfId="9389"/>
    <cellStyle name="20% - 강조색3 44" xfId="9403"/>
    <cellStyle name="20% - 강조색3 45" xfId="9417"/>
    <cellStyle name="20% - 강조색3 46" xfId="9431"/>
    <cellStyle name="20% - 강조색3 47" xfId="9445"/>
    <cellStyle name="20% - 강조색3 48" xfId="9459"/>
    <cellStyle name="20% - 강조색3 49" xfId="9473"/>
    <cellStyle name="20% - 강조색3 5" xfId="216"/>
    <cellStyle name="20% - 강조색3 5 2" xfId="350"/>
    <cellStyle name="20% - 강조색3 5 3" xfId="789"/>
    <cellStyle name="20% - 강조색3 50" xfId="9487"/>
    <cellStyle name="20% - 강조색3 51" xfId="9501"/>
    <cellStyle name="20% - 강조색3 52" xfId="9515"/>
    <cellStyle name="20% - 강조색3 53" xfId="9529"/>
    <cellStyle name="20% - 강조색3 54" xfId="9543"/>
    <cellStyle name="20% - 강조색3 55" xfId="9557"/>
    <cellStyle name="20% - 강조색3 56" xfId="9571"/>
    <cellStyle name="20% - 강조색3 57" xfId="9585"/>
    <cellStyle name="20% - 강조색3 58" xfId="9598"/>
    <cellStyle name="20% - 강조색3 59" xfId="9612"/>
    <cellStyle name="20% - 강조색3 6" xfId="266"/>
    <cellStyle name="20% - 강조색3 6 2" xfId="398"/>
    <cellStyle name="20% - 강조색3 60" xfId="9626"/>
    <cellStyle name="20% - 강조색3 61" xfId="9640"/>
    <cellStyle name="20% - 강조색3 62" xfId="9654"/>
    <cellStyle name="20% - 강조색3 63" xfId="9668"/>
    <cellStyle name="20% - 강조색3 64" xfId="9682"/>
    <cellStyle name="20% - 강조색3 65" xfId="9696"/>
    <cellStyle name="20% - 강조색3 66" xfId="9710"/>
    <cellStyle name="20% - 강조색3 67" xfId="9724"/>
    <cellStyle name="20% - 강조색3 68" xfId="9738"/>
    <cellStyle name="20% - 강조색3 69" xfId="9752"/>
    <cellStyle name="20% - 강조색3 7" xfId="286"/>
    <cellStyle name="20% - 강조색3 70" xfId="9765"/>
    <cellStyle name="20% - 강조색3 71" xfId="9778"/>
    <cellStyle name="20% - 강조색3 72" xfId="9791"/>
    <cellStyle name="20% - 강조색3 73" xfId="9804"/>
    <cellStyle name="20% - 강조색3 8" xfId="704"/>
    <cellStyle name="20% - 강조색3 9" xfId="717"/>
    <cellStyle name="20% - 강조색4 10" xfId="839"/>
    <cellStyle name="20% - 강조색4 11" xfId="853"/>
    <cellStyle name="20% - 강조색4 12" xfId="8967"/>
    <cellStyle name="20% - 강조색4 13" xfId="8989"/>
    <cellStyle name="20% - 강조색4 14" xfId="9027"/>
    <cellStyle name="20% - 강조색4 15" xfId="9041"/>
    <cellStyle name="20% - 강조색4 16" xfId="9054"/>
    <cellStyle name="20% - 강조색4 17" xfId="9068"/>
    <cellStyle name="20% - 강조색4 18" xfId="9082"/>
    <cellStyle name="20% - 강조색4 19" xfId="9095"/>
    <cellStyle name="20% - 강조색4 2" xfId="181"/>
    <cellStyle name="20% - 강조색4 2 2" xfId="242"/>
    <cellStyle name="20% - 강조색4 2 2 2" xfId="376"/>
    <cellStyle name="20% - 강조색4 2 2 3" xfId="815"/>
    <cellStyle name="20% - 강조색4 2 3" xfId="315"/>
    <cellStyle name="20% - 강조색4 2 4" xfId="754"/>
    <cellStyle name="20% - 강조색4 20" xfId="9109"/>
    <cellStyle name="20% - 강조색4 21" xfId="9123"/>
    <cellStyle name="20% - 강조색4 22" xfId="9137"/>
    <cellStyle name="20% - 강조색4 23" xfId="9152"/>
    <cellStyle name="20% - 강조색4 24" xfId="9166"/>
    <cellStyle name="20% - 강조색4 25" xfId="9180"/>
    <cellStyle name="20% - 강조색4 26" xfId="9194"/>
    <cellStyle name="20% - 강조색4 27" xfId="9208"/>
    <cellStyle name="20% - 강조색4 28" xfId="9222"/>
    <cellStyle name="20% - 강조색4 29" xfId="9236"/>
    <cellStyle name="20% - 강조색4 3" xfId="190"/>
    <cellStyle name="20% - 강조색4 3 2" xfId="251"/>
    <cellStyle name="20% - 강조색4 3 2 2" xfId="385"/>
    <cellStyle name="20% - 강조색4 3 2 3" xfId="824"/>
    <cellStyle name="20% - 강조색4 3 3" xfId="324"/>
    <cellStyle name="20% - 강조색4 3 4" xfId="763"/>
    <cellStyle name="20% - 강조색4 30" xfId="9250"/>
    <cellStyle name="20% - 강조색4 31" xfId="9264"/>
    <cellStyle name="20% - 강조색4 32" xfId="9278"/>
    <cellStyle name="20% - 강조색4 33" xfId="9292"/>
    <cellStyle name="20% - 강조색4 34" xfId="9306"/>
    <cellStyle name="20% - 강조색4 35" xfId="9320"/>
    <cellStyle name="20% - 강조색4 36" xfId="9334"/>
    <cellStyle name="20% - 강조색4 37" xfId="9348"/>
    <cellStyle name="20% - 강조색4 38" xfId="9362"/>
    <cellStyle name="20% - 강조색4 39" xfId="9376"/>
    <cellStyle name="20% - 강조색4 4" xfId="204"/>
    <cellStyle name="20% - 강조색4 4 2" xfId="338"/>
    <cellStyle name="20% - 강조색4 4 3" xfId="777"/>
    <cellStyle name="20% - 강조색4 40" xfId="9390"/>
    <cellStyle name="20% - 강조색4 41" xfId="9404"/>
    <cellStyle name="20% - 강조색4 42" xfId="9418"/>
    <cellStyle name="20% - 강조색4 43" xfId="9432"/>
    <cellStyle name="20% - 강조색4 44" xfId="9446"/>
    <cellStyle name="20% - 강조색4 45" xfId="9460"/>
    <cellStyle name="20% - 강조색4 46" xfId="9474"/>
    <cellStyle name="20% - 강조색4 47" xfId="9488"/>
    <cellStyle name="20% - 강조색4 48" xfId="9502"/>
    <cellStyle name="20% - 강조색4 49" xfId="9516"/>
    <cellStyle name="20% - 강조색4 5" xfId="218"/>
    <cellStyle name="20% - 강조색4 5 2" xfId="352"/>
    <cellStyle name="20% - 강조색4 5 3" xfId="791"/>
    <cellStyle name="20% - 강조색4 50" xfId="9530"/>
    <cellStyle name="20% - 강조색4 51" xfId="9544"/>
    <cellStyle name="20% - 강조색4 52" xfId="9558"/>
    <cellStyle name="20% - 강조색4 53" xfId="9572"/>
    <cellStyle name="20% - 강조색4 54" xfId="9586"/>
    <cellStyle name="20% - 강조색4 55" xfId="9599"/>
    <cellStyle name="20% - 강조색4 56" xfId="9613"/>
    <cellStyle name="20% - 강조색4 57" xfId="9627"/>
    <cellStyle name="20% - 강조색4 58" xfId="9641"/>
    <cellStyle name="20% - 강조색4 59" xfId="9655"/>
    <cellStyle name="20% - 강조색4 6" xfId="268"/>
    <cellStyle name="20% - 강조색4 6 2" xfId="400"/>
    <cellStyle name="20% - 강조색4 60" xfId="9669"/>
    <cellStyle name="20% - 강조색4 61" xfId="9683"/>
    <cellStyle name="20% - 강조색4 62" xfId="9697"/>
    <cellStyle name="20% - 강조색4 63" xfId="9711"/>
    <cellStyle name="20% - 강조색4 64" xfId="9725"/>
    <cellStyle name="20% - 강조색4 65" xfId="9739"/>
    <cellStyle name="20% - 강조색4 66" xfId="9753"/>
    <cellStyle name="20% - 강조색4 67" xfId="9766"/>
    <cellStyle name="20% - 강조색4 68" xfId="9779"/>
    <cellStyle name="20% - 강조색4 69" xfId="9792"/>
    <cellStyle name="20% - 강조색4 7" xfId="289"/>
    <cellStyle name="20% - 강조색4 70" xfId="9805"/>
    <cellStyle name="20% - 강조색4 71" xfId="9815"/>
    <cellStyle name="20% - 강조색4 72" xfId="9825"/>
    <cellStyle name="20% - 강조색4 73" xfId="9834"/>
    <cellStyle name="20% - 강조색4 8" xfId="706"/>
    <cellStyle name="20% - 강조색4 9" xfId="719"/>
    <cellStyle name="20% - 강조색5 10" xfId="841"/>
    <cellStyle name="20% - 강조색5 11" xfId="855"/>
    <cellStyle name="20% - 강조색5 12" xfId="8969"/>
    <cellStyle name="20% - 강조색5 13" xfId="8991"/>
    <cellStyle name="20% - 강조색5 14" xfId="9031"/>
    <cellStyle name="20% - 강조색5 15" xfId="9044"/>
    <cellStyle name="20% - 강조색5 16" xfId="9058"/>
    <cellStyle name="20% - 강조색5 17" xfId="9072"/>
    <cellStyle name="20% - 강조색5 18" xfId="9085"/>
    <cellStyle name="20% - 강조색5 19" xfId="9099"/>
    <cellStyle name="20% - 강조색5 2" xfId="184"/>
    <cellStyle name="20% - 강조색5 2 2" xfId="245"/>
    <cellStyle name="20% - 강조색5 2 2 2" xfId="379"/>
    <cellStyle name="20% - 강조색5 2 2 3" xfId="818"/>
    <cellStyle name="20% - 강조색5 2 3" xfId="318"/>
    <cellStyle name="20% - 강조색5 2 4" xfId="757"/>
    <cellStyle name="20% - 강조색5 20" xfId="9113"/>
    <cellStyle name="20% - 강조색5 21" xfId="9127"/>
    <cellStyle name="20% - 강조색5 22" xfId="9141"/>
    <cellStyle name="20% - 강조색5 23" xfId="9156"/>
    <cellStyle name="20% - 강조색5 24" xfId="9170"/>
    <cellStyle name="20% - 강조색5 25" xfId="9184"/>
    <cellStyle name="20% - 강조색5 26" xfId="9198"/>
    <cellStyle name="20% - 강조색5 27" xfId="9212"/>
    <cellStyle name="20% - 강조색5 28" xfId="9226"/>
    <cellStyle name="20% - 강조색5 29" xfId="9240"/>
    <cellStyle name="20% - 강조색5 3" xfId="192"/>
    <cellStyle name="20% - 강조색5 3 2" xfId="253"/>
    <cellStyle name="20% - 강조색5 3 2 2" xfId="387"/>
    <cellStyle name="20% - 강조색5 3 2 3" xfId="826"/>
    <cellStyle name="20% - 강조색5 3 3" xfId="326"/>
    <cellStyle name="20% - 강조색5 3 4" xfId="765"/>
    <cellStyle name="20% - 강조색5 30" xfId="9254"/>
    <cellStyle name="20% - 강조색5 31" xfId="9268"/>
    <cellStyle name="20% - 강조색5 32" xfId="9282"/>
    <cellStyle name="20% - 강조색5 33" xfId="9296"/>
    <cellStyle name="20% - 강조색5 34" xfId="9310"/>
    <cellStyle name="20% - 강조색5 35" xfId="9324"/>
    <cellStyle name="20% - 강조색5 36" xfId="9338"/>
    <cellStyle name="20% - 강조색5 37" xfId="9352"/>
    <cellStyle name="20% - 강조색5 38" xfId="9366"/>
    <cellStyle name="20% - 강조색5 39" xfId="9380"/>
    <cellStyle name="20% - 강조색5 4" xfId="206"/>
    <cellStyle name="20% - 강조색5 4 2" xfId="340"/>
    <cellStyle name="20% - 강조색5 4 3" xfId="779"/>
    <cellStyle name="20% - 강조색5 40" xfId="9394"/>
    <cellStyle name="20% - 강조색5 41" xfId="9408"/>
    <cellStyle name="20% - 강조색5 42" xfId="9422"/>
    <cellStyle name="20% - 강조색5 43" xfId="9436"/>
    <cellStyle name="20% - 강조색5 44" xfId="9450"/>
    <cellStyle name="20% - 강조색5 45" xfId="9464"/>
    <cellStyle name="20% - 강조색5 46" xfId="9478"/>
    <cellStyle name="20% - 강조색5 47" xfId="9492"/>
    <cellStyle name="20% - 강조색5 48" xfId="9506"/>
    <cellStyle name="20% - 강조색5 49" xfId="9520"/>
    <cellStyle name="20% - 강조색5 5" xfId="220"/>
    <cellStyle name="20% - 강조색5 5 2" xfId="354"/>
    <cellStyle name="20% - 강조색5 5 3" xfId="793"/>
    <cellStyle name="20% - 강조색5 50" xfId="9534"/>
    <cellStyle name="20% - 강조색5 51" xfId="9548"/>
    <cellStyle name="20% - 강조색5 52" xfId="9562"/>
    <cellStyle name="20% - 강조색5 53" xfId="9576"/>
    <cellStyle name="20% - 강조색5 54" xfId="9589"/>
    <cellStyle name="20% - 강조색5 55" xfId="9603"/>
    <cellStyle name="20% - 강조색5 56" xfId="9617"/>
    <cellStyle name="20% - 강조색5 57" xfId="9631"/>
    <cellStyle name="20% - 강조색5 58" xfId="9645"/>
    <cellStyle name="20% - 강조색5 59" xfId="9659"/>
    <cellStyle name="20% - 강조색5 6" xfId="270"/>
    <cellStyle name="20% - 강조색5 6 2" xfId="402"/>
    <cellStyle name="20% - 강조색5 60" xfId="9673"/>
    <cellStyle name="20% - 강조색5 61" xfId="9687"/>
    <cellStyle name="20% - 강조색5 62" xfId="9701"/>
    <cellStyle name="20% - 강조색5 63" xfId="9715"/>
    <cellStyle name="20% - 강조색5 64" xfId="9729"/>
    <cellStyle name="20% - 강조색5 65" xfId="9743"/>
    <cellStyle name="20% - 강조색5 66" xfId="9756"/>
    <cellStyle name="20% - 강조색5 67" xfId="9769"/>
    <cellStyle name="20% - 강조색5 68" xfId="9782"/>
    <cellStyle name="20% - 강조색5 69" xfId="9795"/>
    <cellStyle name="20% - 강조색5 7" xfId="291"/>
    <cellStyle name="20% - 강조색5 70" xfId="9808"/>
    <cellStyle name="20% - 강조색5 71" xfId="9818"/>
    <cellStyle name="20% - 강조색5 72" xfId="9828"/>
    <cellStyle name="20% - 강조색5 73" xfId="9836"/>
    <cellStyle name="20% - 강조색5 8" xfId="708"/>
    <cellStyle name="20% - 강조색5 9" xfId="721"/>
    <cellStyle name="20% - 강조색6 10" xfId="843"/>
    <cellStyle name="20% - 강조색6 11" xfId="857"/>
    <cellStyle name="20% - 강조색6 12" xfId="8971"/>
    <cellStyle name="20% - 강조색6 13" xfId="8993"/>
    <cellStyle name="20% - 강조색6 14" xfId="9035"/>
    <cellStyle name="20% - 강조색6 15" xfId="9048"/>
    <cellStyle name="20% - 강조색6 16" xfId="9062"/>
    <cellStyle name="20% - 강조색6 17" xfId="9076"/>
    <cellStyle name="20% - 강조색6 18" xfId="9089"/>
    <cellStyle name="20% - 강조색6 19" xfId="9103"/>
    <cellStyle name="20% - 강조색6 2" xfId="187"/>
    <cellStyle name="20% - 강조색6 2 2" xfId="248"/>
    <cellStyle name="20% - 강조색6 2 2 2" xfId="382"/>
    <cellStyle name="20% - 강조색6 2 2 3" xfId="821"/>
    <cellStyle name="20% - 강조색6 2 3" xfId="321"/>
    <cellStyle name="20% - 강조색6 2 4" xfId="760"/>
    <cellStyle name="20% - 강조색6 20" xfId="9117"/>
    <cellStyle name="20% - 강조색6 21" xfId="9131"/>
    <cellStyle name="20% - 강조색6 22" xfId="9145"/>
    <cellStyle name="20% - 강조색6 23" xfId="9160"/>
    <cellStyle name="20% - 강조색6 24" xfId="9174"/>
    <cellStyle name="20% - 강조색6 25" xfId="9188"/>
    <cellStyle name="20% - 강조색6 26" xfId="9202"/>
    <cellStyle name="20% - 강조색6 27" xfId="9216"/>
    <cellStyle name="20% - 강조색6 28" xfId="9230"/>
    <cellStyle name="20% - 강조색6 29" xfId="9244"/>
    <cellStyle name="20% - 강조색6 3" xfId="194"/>
    <cellStyle name="20% - 강조색6 3 2" xfId="255"/>
    <cellStyle name="20% - 강조색6 3 2 2" xfId="389"/>
    <cellStyle name="20% - 강조색6 3 2 3" xfId="828"/>
    <cellStyle name="20% - 강조색6 3 3" xfId="328"/>
    <cellStyle name="20% - 강조색6 3 4" xfId="767"/>
    <cellStyle name="20% - 강조색6 30" xfId="9258"/>
    <cellStyle name="20% - 강조색6 31" xfId="9272"/>
    <cellStyle name="20% - 강조색6 32" xfId="9286"/>
    <cellStyle name="20% - 강조색6 33" xfId="9300"/>
    <cellStyle name="20% - 강조색6 34" xfId="9314"/>
    <cellStyle name="20% - 강조색6 35" xfId="9328"/>
    <cellStyle name="20% - 강조색6 36" xfId="9342"/>
    <cellStyle name="20% - 강조색6 37" xfId="9356"/>
    <cellStyle name="20% - 강조색6 38" xfId="9370"/>
    <cellStyle name="20% - 강조색6 39" xfId="9384"/>
    <cellStyle name="20% - 강조색6 4" xfId="208"/>
    <cellStyle name="20% - 강조색6 4 2" xfId="342"/>
    <cellStyle name="20% - 강조색6 4 3" xfId="781"/>
    <cellStyle name="20% - 강조색6 40" xfId="9398"/>
    <cellStyle name="20% - 강조색6 41" xfId="9412"/>
    <cellStyle name="20% - 강조색6 42" xfId="9426"/>
    <cellStyle name="20% - 강조색6 43" xfId="9440"/>
    <cellStyle name="20% - 강조색6 44" xfId="9454"/>
    <cellStyle name="20% - 강조색6 45" xfId="9468"/>
    <cellStyle name="20% - 강조색6 46" xfId="9482"/>
    <cellStyle name="20% - 강조색6 47" xfId="9496"/>
    <cellStyle name="20% - 강조색6 48" xfId="9510"/>
    <cellStyle name="20% - 강조색6 49" xfId="9524"/>
    <cellStyle name="20% - 강조색6 5" xfId="222"/>
    <cellStyle name="20% - 강조색6 5 2" xfId="356"/>
    <cellStyle name="20% - 강조색6 5 3" xfId="795"/>
    <cellStyle name="20% - 강조색6 50" xfId="9538"/>
    <cellStyle name="20% - 강조색6 51" xfId="9552"/>
    <cellStyle name="20% - 강조색6 52" xfId="9566"/>
    <cellStyle name="20% - 강조색6 53" xfId="9580"/>
    <cellStyle name="20% - 강조색6 54" xfId="9593"/>
    <cellStyle name="20% - 강조색6 55" xfId="9607"/>
    <cellStyle name="20% - 강조색6 56" xfId="9621"/>
    <cellStyle name="20% - 강조색6 57" xfId="9635"/>
    <cellStyle name="20% - 강조색6 58" xfId="9649"/>
    <cellStyle name="20% - 강조색6 59" xfId="9663"/>
    <cellStyle name="20% - 강조색6 6" xfId="272"/>
    <cellStyle name="20% - 강조색6 6 2" xfId="404"/>
    <cellStyle name="20% - 강조색6 60" xfId="9677"/>
    <cellStyle name="20% - 강조색6 61" xfId="9691"/>
    <cellStyle name="20% - 강조색6 62" xfId="9705"/>
    <cellStyle name="20% - 강조색6 63" xfId="9719"/>
    <cellStyle name="20% - 강조색6 64" xfId="9733"/>
    <cellStyle name="20% - 강조색6 65" xfId="9747"/>
    <cellStyle name="20% - 강조색6 66" xfId="9760"/>
    <cellStyle name="20% - 강조색6 67" xfId="9773"/>
    <cellStyle name="20% - 강조색6 68" xfId="9786"/>
    <cellStyle name="20% - 강조색6 69" xfId="9799"/>
    <cellStyle name="20% - 강조색6 7" xfId="293"/>
    <cellStyle name="20% - 강조색6 70" xfId="9811"/>
    <cellStyle name="20% - 강조색6 71" xfId="9821"/>
    <cellStyle name="20% - 강조색6 72" xfId="9831"/>
    <cellStyle name="20% - 강조색6 73" xfId="9838"/>
    <cellStyle name="20% - 강조색6 8" xfId="710"/>
    <cellStyle name="20% - 강조색6 9" xfId="723"/>
    <cellStyle name="22" xfId="6272"/>
    <cellStyle name="222" xfId="6273"/>
    <cellStyle name="³?A￥" xfId="6274"/>
    <cellStyle name="³¯Â¥" xfId="6275"/>
    <cellStyle name="333" xfId="6276"/>
    <cellStyle name="³f¹o [0]_RESULTS" xfId="12"/>
    <cellStyle name="3자리" xfId="6277"/>
    <cellStyle name="40% - Accent1" xfId="147"/>
    <cellStyle name="40% - Accent1 2" xfId="436"/>
    <cellStyle name="40% - Accent2" xfId="151"/>
    <cellStyle name="40% - Accent2 2" xfId="437"/>
    <cellStyle name="40% - Accent3" xfId="155"/>
    <cellStyle name="40% - Accent3 2" xfId="438"/>
    <cellStyle name="40% - Accent4" xfId="159"/>
    <cellStyle name="40% - Accent4 2" xfId="439"/>
    <cellStyle name="40% - Accent5" xfId="163"/>
    <cellStyle name="40% - Accent5 2" xfId="440"/>
    <cellStyle name="40% - Accent6" xfId="167"/>
    <cellStyle name="40% - Accent6 2" xfId="441"/>
    <cellStyle name="40% - Énfasis1" xfId="6278"/>
    <cellStyle name="40% - Énfasis2" xfId="6279"/>
    <cellStyle name="40% - Énfasis3" xfId="6280"/>
    <cellStyle name="40% - Énfasis4" xfId="6281"/>
    <cellStyle name="40% - Énfasis5" xfId="6282"/>
    <cellStyle name="40% - Énfasis6" xfId="6283"/>
    <cellStyle name="40% - 강조색1 10" xfId="834"/>
    <cellStyle name="40% - 강조색1 11" xfId="848"/>
    <cellStyle name="40% - 강조색1 12" xfId="8962"/>
    <cellStyle name="40% - 강조색1 13" xfId="8984"/>
    <cellStyle name="40% - 강조색1 14" xfId="9016"/>
    <cellStyle name="40% - 강조색1 15" xfId="9018"/>
    <cellStyle name="40% - 강조색1 16" xfId="9037"/>
    <cellStyle name="40% - 강조색1 17" xfId="9050"/>
    <cellStyle name="40% - 강조색1 18" xfId="9064"/>
    <cellStyle name="40% - 강조색1 19" xfId="9078"/>
    <cellStyle name="40% - 강조색1 2" xfId="173"/>
    <cellStyle name="40% - 강조색1 2 2" xfId="234"/>
    <cellStyle name="40% - 강조색1 2 2 2" xfId="368"/>
    <cellStyle name="40% - 강조색1 2 2 3" xfId="807"/>
    <cellStyle name="40% - 강조색1 2 3" xfId="307"/>
    <cellStyle name="40% - 강조색1 2 4" xfId="746"/>
    <cellStyle name="40% - 강조색1 20" xfId="9091"/>
    <cellStyle name="40% - 강조색1 21" xfId="9105"/>
    <cellStyle name="40% - 강조색1 22" xfId="9119"/>
    <cellStyle name="40% - 강조색1 23" xfId="9122"/>
    <cellStyle name="40% - 강조색1 24" xfId="9143"/>
    <cellStyle name="40% - 강조색1 25" xfId="9162"/>
    <cellStyle name="40% - 강조색1 26" xfId="9176"/>
    <cellStyle name="40% - 강조색1 27" xfId="9190"/>
    <cellStyle name="40% - 강조색1 28" xfId="9204"/>
    <cellStyle name="40% - 강조색1 29" xfId="9218"/>
    <cellStyle name="40% - 강조색1 3" xfId="175"/>
    <cellStyle name="40% - 강조색1 3 2" xfId="236"/>
    <cellStyle name="40% - 강조색1 3 2 2" xfId="370"/>
    <cellStyle name="40% - 강조색1 3 2 3" xfId="809"/>
    <cellStyle name="40% - 강조색1 3 3" xfId="309"/>
    <cellStyle name="40% - 강조색1 3 4" xfId="748"/>
    <cellStyle name="40% - 강조색1 30" xfId="9232"/>
    <cellStyle name="40% - 강조색1 31" xfId="9246"/>
    <cellStyle name="40% - 강조색1 32" xfId="9260"/>
    <cellStyle name="40% - 강조색1 33" xfId="9274"/>
    <cellStyle name="40% - 강조색1 34" xfId="9288"/>
    <cellStyle name="40% - 강조색1 35" xfId="9302"/>
    <cellStyle name="40% - 강조색1 36" xfId="9316"/>
    <cellStyle name="40% - 강조색1 37" xfId="9330"/>
    <cellStyle name="40% - 강조색1 38" xfId="9344"/>
    <cellStyle name="40% - 강조색1 39" xfId="9358"/>
    <cellStyle name="40% - 강조색1 4" xfId="199"/>
    <cellStyle name="40% - 강조색1 4 2" xfId="333"/>
    <cellStyle name="40% - 강조색1 4 3" xfId="772"/>
    <cellStyle name="40% - 강조색1 40" xfId="9372"/>
    <cellStyle name="40% - 강조색1 41" xfId="9386"/>
    <cellStyle name="40% - 강조색1 42" xfId="9400"/>
    <cellStyle name="40% - 강조색1 43" xfId="9414"/>
    <cellStyle name="40% - 강조색1 44" xfId="9428"/>
    <cellStyle name="40% - 강조색1 45" xfId="9442"/>
    <cellStyle name="40% - 강조색1 46" xfId="9456"/>
    <cellStyle name="40% - 강조색1 47" xfId="9470"/>
    <cellStyle name="40% - 강조색1 48" xfId="9484"/>
    <cellStyle name="40% - 강조색1 49" xfId="9498"/>
    <cellStyle name="40% - 강조색1 5" xfId="213"/>
    <cellStyle name="40% - 강조색1 5 2" xfId="347"/>
    <cellStyle name="40% - 강조색1 5 3" xfId="786"/>
    <cellStyle name="40% - 강조색1 50" xfId="9512"/>
    <cellStyle name="40% - 강조색1 51" xfId="9526"/>
    <cellStyle name="40% - 강조색1 52" xfId="9540"/>
    <cellStyle name="40% - 강조색1 53" xfId="9554"/>
    <cellStyle name="40% - 강조색1 54" xfId="9568"/>
    <cellStyle name="40% - 강조색1 55" xfId="9582"/>
    <cellStyle name="40% - 강조색1 56" xfId="9595"/>
    <cellStyle name="40% - 강조색1 57" xfId="9609"/>
    <cellStyle name="40% - 강조색1 58" xfId="9623"/>
    <cellStyle name="40% - 강조색1 59" xfId="9637"/>
    <cellStyle name="40% - 강조색1 6" xfId="263"/>
    <cellStyle name="40% - 강조색1 6 2" xfId="395"/>
    <cellStyle name="40% - 강조색1 60" xfId="9651"/>
    <cellStyle name="40% - 강조색1 61" xfId="9665"/>
    <cellStyle name="40% - 강조색1 62" xfId="9679"/>
    <cellStyle name="40% - 강조색1 63" xfId="9693"/>
    <cellStyle name="40% - 강조색1 64" xfId="9707"/>
    <cellStyle name="40% - 강조색1 65" xfId="9721"/>
    <cellStyle name="40% - 강조색1 66" xfId="9735"/>
    <cellStyle name="40% - 강조색1 67" xfId="9749"/>
    <cellStyle name="40% - 강조색1 68" xfId="9762"/>
    <cellStyle name="40% - 강조색1 69" xfId="9775"/>
    <cellStyle name="40% - 강조색1 7" xfId="283"/>
    <cellStyle name="40% - 강조색1 70" xfId="9788"/>
    <cellStyle name="40% - 강조색1 71" xfId="9801"/>
    <cellStyle name="40% - 강조색1 72" xfId="9813"/>
    <cellStyle name="40% - 강조색1 73" xfId="9823"/>
    <cellStyle name="40% - 강조색1 8" xfId="701"/>
    <cellStyle name="40% - 강조색1 9" xfId="714"/>
    <cellStyle name="40% - 강조색2 10" xfId="836"/>
    <cellStyle name="40% - 강조색2 11" xfId="850"/>
    <cellStyle name="40% - 강조색2 12" xfId="8964"/>
    <cellStyle name="40% - 강조색2 13" xfId="8986"/>
    <cellStyle name="40% - 강조색2 14" xfId="9020"/>
    <cellStyle name="40% - 강조색2 15" xfId="9029"/>
    <cellStyle name="40% - 강조색2 16" xfId="9043"/>
    <cellStyle name="40% - 강조색2 17" xfId="9056"/>
    <cellStyle name="40% - 강조색2 18" xfId="9070"/>
    <cellStyle name="40% - 강조색2 19" xfId="9084"/>
    <cellStyle name="40% - 강조색2 2" xfId="177"/>
    <cellStyle name="40% - 강조색2 2 2" xfId="238"/>
    <cellStyle name="40% - 강조색2 2 2 2" xfId="372"/>
    <cellStyle name="40% - 강조색2 2 2 3" xfId="811"/>
    <cellStyle name="40% - 강조색2 2 3" xfId="311"/>
    <cellStyle name="40% - 강조색2 2 4" xfId="750"/>
    <cellStyle name="40% - 강조색2 20" xfId="9097"/>
    <cellStyle name="40% - 강조색2 21" xfId="9111"/>
    <cellStyle name="40% - 강조색2 22" xfId="9125"/>
    <cellStyle name="40% - 강조색2 23" xfId="9135"/>
    <cellStyle name="40% - 강조색2 24" xfId="9154"/>
    <cellStyle name="40% - 강조색2 25" xfId="9168"/>
    <cellStyle name="40% - 강조색2 26" xfId="9182"/>
    <cellStyle name="40% - 강조색2 27" xfId="9196"/>
    <cellStyle name="40% - 강조색2 28" xfId="9210"/>
    <cellStyle name="40% - 강조색2 29" xfId="9224"/>
    <cellStyle name="40% - 강조색2 3" xfId="183"/>
    <cellStyle name="40% - 강조색2 3 2" xfId="244"/>
    <cellStyle name="40% - 강조색2 3 2 2" xfId="378"/>
    <cellStyle name="40% - 강조색2 3 2 3" xfId="817"/>
    <cellStyle name="40% - 강조색2 3 3" xfId="317"/>
    <cellStyle name="40% - 강조색2 3 4" xfId="756"/>
    <cellStyle name="40% - 강조색2 30" xfId="9238"/>
    <cellStyle name="40% - 강조색2 31" xfId="9252"/>
    <cellStyle name="40% - 강조색2 32" xfId="9266"/>
    <cellStyle name="40% - 강조색2 33" xfId="9280"/>
    <cellStyle name="40% - 강조색2 34" xfId="9294"/>
    <cellStyle name="40% - 강조색2 35" xfId="9308"/>
    <cellStyle name="40% - 강조색2 36" xfId="9322"/>
    <cellStyle name="40% - 강조색2 37" xfId="9336"/>
    <cellStyle name="40% - 강조색2 38" xfId="9350"/>
    <cellStyle name="40% - 강조색2 39" xfId="9364"/>
    <cellStyle name="40% - 강조색2 4" xfId="201"/>
    <cellStyle name="40% - 강조색2 4 2" xfId="335"/>
    <cellStyle name="40% - 강조색2 4 3" xfId="774"/>
    <cellStyle name="40% - 강조색2 40" xfId="9378"/>
    <cellStyle name="40% - 강조색2 41" xfId="9392"/>
    <cellStyle name="40% - 강조색2 42" xfId="9406"/>
    <cellStyle name="40% - 강조색2 43" xfId="9420"/>
    <cellStyle name="40% - 강조색2 44" xfId="9434"/>
    <cellStyle name="40% - 강조색2 45" xfId="9448"/>
    <cellStyle name="40% - 강조색2 46" xfId="9462"/>
    <cellStyle name="40% - 강조색2 47" xfId="9476"/>
    <cellStyle name="40% - 강조색2 48" xfId="9490"/>
    <cellStyle name="40% - 강조색2 49" xfId="9504"/>
    <cellStyle name="40% - 강조색2 5" xfId="215"/>
    <cellStyle name="40% - 강조색2 5 2" xfId="349"/>
    <cellStyle name="40% - 강조색2 5 3" xfId="788"/>
    <cellStyle name="40% - 강조색2 50" xfId="9518"/>
    <cellStyle name="40% - 강조색2 51" xfId="9532"/>
    <cellStyle name="40% - 강조색2 52" xfId="9546"/>
    <cellStyle name="40% - 강조색2 53" xfId="9560"/>
    <cellStyle name="40% - 강조색2 54" xfId="9574"/>
    <cellStyle name="40% - 강조색2 55" xfId="9588"/>
    <cellStyle name="40% - 강조색2 56" xfId="9601"/>
    <cellStyle name="40% - 강조색2 57" xfId="9615"/>
    <cellStyle name="40% - 강조색2 58" xfId="9629"/>
    <cellStyle name="40% - 강조색2 59" xfId="9643"/>
    <cellStyle name="40% - 강조색2 6" xfId="265"/>
    <cellStyle name="40% - 강조색2 6 2" xfId="397"/>
    <cellStyle name="40% - 강조색2 60" xfId="9657"/>
    <cellStyle name="40% - 강조색2 61" xfId="9671"/>
    <cellStyle name="40% - 강조색2 62" xfId="9685"/>
    <cellStyle name="40% - 강조색2 63" xfId="9699"/>
    <cellStyle name="40% - 강조색2 64" xfId="9713"/>
    <cellStyle name="40% - 강조색2 65" xfId="9727"/>
    <cellStyle name="40% - 강조색2 66" xfId="9741"/>
    <cellStyle name="40% - 강조색2 67" xfId="9755"/>
    <cellStyle name="40% - 강조색2 68" xfId="9768"/>
    <cellStyle name="40% - 강조색2 69" xfId="9781"/>
    <cellStyle name="40% - 강조색2 7" xfId="285"/>
    <cellStyle name="40% - 강조색2 70" xfId="9794"/>
    <cellStyle name="40% - 강조색2 71" xfId="9807"/>
    <cellStyle name="40% - 강조색2 72" xfId="9817"/>
    <cellStyle name="40% - 강조색2 73" xfId="9827"/>
    <cellStyle name="40% - 강조색2 8" xfId="703"/>
    <cellStyle name="40% - 강조색2 9" xfId="716"/>
    <cellStyle name="40% - 강조색3 10" xfId="838"/>
    <cellStyle name="40% - 강조색3 11" xfId="852"/>
    <cellStyle name="40% - 강조색3 12" xfId="8966"/>
    <cellStyle name="40% - 강조색3 13" xfId="8988"/>
    <cellStyle name="40% - 강조색3 14" xfId="9024"/>
    <cellStyle name="40% - 강조색3 15" xfId="9038"/>
    <cellStyle name="40% - 강조색3 16" xfId="9051"/>
    <cellStyle name="40% - 강조색3 17" xfId="9065"/>
    <cellStyle name="40% - 강조색3 18" xfId="9079"/>
    <cellStyle name="40% - 강조색3 19" xfId="9092"/>
    <cellStyle name="40% - 강조색3 2" xfId="180"/>
    <cellStyle name="40% - 강조색3 2 2" xfId="241"/>
    <cellStyle name="40% - 강조색3 2 2 2" xfId="375"/>
    <cellStyle name="40% - 강조색3 2 2 3" xfId="814"/>
    <cellStyle name="40% - 강조색3 2 3" xfId="314"/>
    <cellStyle name="40% - 강조색3 2 4" xfId="753"/>
    <cellStyle name="40% - 강조색3 20" xfId="9106"/>
    <cellStyle name="40% - 강조색3 21" xfId="9120"/>
    <cellStyle name="40% - 강조색3 22" xfId="9134"/>
    <cellStyle name="40% - 강조색3 23" xfId="9149"/>
    <cellStyle name="40% - 강조색3 24" xfId="9163"/>
    <cellStyle name="40% - 강조색3 25" xfId="9177"/>
    <cellStyle name="40% - 강조색3 26" xfId="9191"/>
    <cellStyle name="40% - 강조색3 27" xfId="9205"/>
    <cellStyle name="40% - 강조색3 28" xfId="9219"/>
    <cellStyle name="40% - 강조색3 29" xfId="9233"/>
    <cellStyle name="40% - 강조색3 3" xfId="189"/>
    <cellStyle name="40% - 강조색3 3 2" xfId="250"/>
    <cellStyle name="40% - 강조색3 3 2 2" xfId="384"/>
    <cellStyle name="40% - 강조색3 3 2 3" xfId="823"/>
    <cellStyle name="40% - 강조색3 3 3" xfId="323"/>
    <cellStyle name="40% - 강조색3 3 4" xfId="762"/>
    <cellStyle name="40% - 강조색3 30" xfId="9247"/>
    <cellStyle name="40% - 강조색3 31" xfId="9261"/>
    <cellStyle name="40% - 강조색3 32" xfId="9275"/>
    <cellStyle name="40% - 강조색3 33" xfId="9289"/>
    <cellStyle name="40% - 강조색3 34" xfId="9303"/>
    <cellStyle name="40% - 강조색3 35" xfId="9317"/>
    <cellStyle name="40% - 강조색3 36" xfId="9331"/>
    <cellStyle name="40% - 강조색3 37" xfId="9345"/>
    <cellStyle name="40% - 강조색3 38" xfId="9359"/>
    <cellStyle name="40% - 강조색3 39" xfId="9373"/>
    <cellStyle name="40% - 강조색3 4" xfId="203"/>
    <cellStyle name="40% - 강조색3 4 2" xfId="337"/>
    <cellStyle name="40% - 강조색3 4 3" xfId="776"/>
    <cellStyle name="40% - 강조색3 40" xfId="9387"/>
    <cellStyle name="40% - 강조색3 41" xfId="9401"/>
    <cellStyle name="40% - 강조색3 42" xfId="9415"/>
    <cellStyle name="40% - 강조색3 43" xfId="9429"/>
    <cellStyle name="40% - 강조색3 44" xfId="9443"/>
    <cellStyle name="40% - 강조색3 45" xfId="9457"/>
    <cellStyle name="40% - 강조색3 46" xfId="9471"/>
    <cellStyle name="40% - 강조색3 47" xfId="9485"/>
    <cellStyle name="40% - 강조색3 48" xfId="9499"/>
    <cellStyle name="40% - 강조색3 49" xfId="9513"/>
    <cellStyle name="40% - 강조색3 5" xfId="217"/>
    <cellStyle name="40% - 강조색3 5 2" xfId="351"/>
    <cellStyle name="40% - 강조색3 5 3" xfId="790"/>
    <cellStyle name="40% - 강조색3 50" xfId="9527"/>
    <cellStyle name="40% - 강조색3 51" xfId="9541"/>
    <cellStyle name="40% - 강조색3 52" xfId="9555"/>
    <cellStyle name="40% - 강조색3 53" xfId="9569"/>
    <cellStyle name="40% - 강조색3 54" xfId="9583"/>
    <cellStyle name="40% - 강조색3 55" xfId="9596"/>
    <cellStyle name="40% - 강조색3 56" xfId="9610"/>
    <cellStyle name="40% - 강조색3 57" xfId="9624"/>
    <cellStyle name="40% - 강조색3 58" xfId="9638"/>
    <cellStyle name="40% - 강조색3 59" xfId="9652"/>
    <cellStyle name="40% - 강조색3 6" xfId="267"/>
    <cellStyle name="40% - 강조색3 6 2" xfId="399"/>
    <cellStyle name="40% - 강조색3 60" xfId="9666"/>
    <cellStyle name="40% - 강조색3 61" xfId="9680"/>
    <cellStyle name="40% - 강조색3 62" xfId="9694"/>
    <cellStyle name="40% - 강조색3 63" xfId="9708"/>
    <cellStyle name="40% - 강조색3 64" xfId="9722"/>
    <cellStyle name="40% - 강조색3 65" xfId="9736"/>
    <cellStyle name="40% - 강조색3 66" xfId="9750"/>
    <cellStyle name="40% - 강조색3 67" xfId="9763"/>
    <cellStyle name="40% - 강조색3 68" xfId="9776"/>
    <cellStyle name="40% - 강조색3 69" xfId="9789"/>
    <cellStyle name="40% - 강조색3 7" xfId="287"/>
    <cellStyle name="40% - 강조색3 70" xfId="9802"/>
    <cellStyle name="40% - 강조색3 71" xfId="9814"/>
    <cellStyle name="40% - 강조색3 72" xfId="9824"/>
    <cellStyle name="40% - 강조색3 73" xfId="9833"/>
    <cellStyle name="40% - 강조색3 8" xfId="705"/>
    <cellStyle name="40% - 강조색3 9" xfId="718"/>
    <cellStyle name="40% - 강조색4 10" xfId="840"/>
    <cellStyle name="40% - 강조색4 11" xfId="854"/>
    <cellStyle name="40% - 강조색4 12" xfId="8968"/>
    <cellStyle name="40% - 강조색4 13" xfId="8990"/>
    <cellStyle name="40% - 강조색4 14" xfId="9028"/>
    <cellStyle name="40% - 강조색4 15" xfId="9042"/>
    <cellStyle name="40% - 강조색4 16" xfId="9055"/>
    <cellStyle name="40% - 강조색4 17" xfId="9069"/>
    <cellStyle name="40% - 강조색4 18" xfId="9083"/>
    <cellStyle name="40% - 강조색4 19" xfId="9096"/>
    <cellStyle name="40% - 강조색4 2" xfId="182"/>
    <cellStyle name="40% - 강조색4 2 2" xfId="243"/>
    <cellStyle name="40% - 강조색4 2 2 2" xfId="377"/>
    <cellStyle name="40% - 강조색4 2 2 3" xfId="816"/>
    <cellStyle name="40% - 강조색4 2 3" xfId="316"/>
    <cellStyle name="40% - 강조색4 2 4" xfId="755"/>
    <cellStyle name="40% - 강조색4 20" xfId="9110"/>
    <cellStyle name="40% - 강조색4 21" xfId="9124"/>
    <cellStyle name="40% - 강조색4 22" xfId="9138"/>
    <cellStyle name="40% - 강조색4 23" xfId="9153"/>
    <cellStyle name="40% - 강조색4 24" xfId="9167"/>
    <cellStyle name="40% - 강조색4 25" xfId="9181"/>
    <cellStyle name="40% - 강조색4 26" xfId="9195"/>
    <cellStyle name="40% - 강조색4 27" xfId="9209"/>
    <cellStyle name="40% - 강조색4 28" xfId="9223"/>
    <cellStyle name="40% - 강조색4 29" xfId="9237"/>
    <cellStyle name="40% - 강조색4 3" xfId="191"/>
    <cellStyle name="40% - 강조색4 3 2" xfId="252"/>
    <cellStyle name="40% - 강조색4 3 2 2" xfId="386"/>
    <cellStyle name="40% - 강조색4 3 2 3" xfId="825"/>
    <cellStyle name="40% - 강조색4 3 3" xfId="325"/>
    <cellStyle name="40% - 강조색4 3 4" xfId="764"/>
    <cellStyle name="40% - 강조색4 30" xfId="9251"/>
    <cellStyle name="40% - 강조색4 31" xfId="9265"/>
    <cellStyle name="40% - 강조색4 32" xfId="9279"/>
    <cellStyle name="40% - 강조색4 33" xfId="9293"/>
    <cellStyle name="40% - 강조색4 34" xfId="9307"/>
    <cellStyle name="40% - 강조색4 35" xfId="9321"/>
    <cellStyle name="40% - 강조색4 36" xfId="9335"/>
    <cellStyle name="40% - 강조색4 37" xfId="9349"/>
    <cellStyle name="40% - 강조색4 38" xfId="9363"/>
    <cellStyle name="40% - 강조색4 39" xfId="9377"/>
    <cellStyle name="40% - 강조색4 4" xfId="205"/>
    <cellStyle name="40% - 강조색4 4 2" xfId="339"/>
    <cellStyle name="40% - 강조색4 4 3" xfId="778"/>
    <cellStyle name="40% - 강조색4 40" xfId="9391"/>
    <cellStyle name="40% - 강조색4 41" xfId="9405"/>
    <cellStyle name="40% - 강조색4 42" xfId="9419"/>
    <cellStyle name="40% - 강조색4 43" xfId="9433"/>
    <cellStyle name="40% - 강조색4 44" xfId="9447"/>
    <cellStyle name="40% - 강조색4 45" xfId="9461"/>
    <cellStyle name="40% - 강조색4 46" xfId="9475"/>
    <cellStyle name="40% - 강조색4 47" xfId="9489"/>
    <cellStyle name="40% - 강조색4 48" xfId="9503"/>
    <cellStyle name="40% - 강조색4 49" xfId="9517"/>
    <cellStyle name="40% - 강조색4 5" xfId="219"/>
    <cellStyle name="40% - 강조색4 5 2" xfId="353"/>
    <cellStyle name="40% - 강조색4 5 3" xfId="792"/>
    <cellStyle name="40% - 강조색4 50" xfId="9531"/>
    <cellStyle name="40% - 강조색4 51" xfId="9545"/>
    <cellStyle name="40% - 강조색4 52" xfId="9559"/>
    <cellStyle name="40% - 강조색4 53" xfId="9573"/>
    <cellStyle name="40% - 강조색4 54" xfId="9587"/>
    <cellStyle name="40% - 강조색4 55" xfId="9600"/>
    <cellStyle name="40% - 강조색4 56" xfId="9614"/>
    <cellStyle name="40% - 강조색4 57" xfId="9628"/>
    <cellStyle name="40% - 강조색4 58" xfId="9642"/>
    <cellStyle name="40% - 강조색4 59" xfId="9656"/>
    <cellStyle name="40% - 강조색4 6" xfId="269"/>
    <cellStyle name="40% - 강조색4 6 2" xfId="401"/>
    <cellStyle name="40% - 강조색4 60" xfId="9670"/>
    <cellStyle name="40% - 강조색4 61" xfId="9684"/>
    <cellStyle name="40% - 강조색4 62" xfId="9698"/>
    <cellStyle name="40% - 강조색4 63" xfId="9712"/>
    <cellStyle name="40% - 강조색4 64" xfId="9726"/>
    <cellStyle name="40% - 강조색4 65" xfId="9740"/>
    <cellStyle name="40% - 강조색4 66" xfId="9754"/>
    <cellStyle name="40% - 강조색4 67" xfId="9767"/>
    <cellStyle name="40% - 강조색4 68" xfId="9780"/>
    <cellStyle name="40% - 강조색4 69" xfId="9793"/>
    <cellStyle name="40% - 강조색4 7" xfId="290"/>
    <cellStyle name="40% - 강조색4 70" xfId="9806"/>
    <cellStyle name="40% - 강조색4 71" xfId="9816"/>
    <cellStyle name="40% - 강조색4 72" xfId="9826"/>
    <cellStyle name="40% - 강조색4 73" xfId="9835"/>
    <cellStyle name="40% - 강조색4 8" xfId="707"/>
    <cellStyle name="40% - 강조색4 9" xfId="720"/>
    <cellStyle name="40% - 강조색5 10" xfId="842"/>
    <cellStyle name="40% - 강조색5 11" xfId="856"/>
    <cellStyle name="40% - 강조색5 12" xfId="8970"/>
    <cellStyle name="40% - 강조색5 13" xfId="8992"/>
    <cellStyle name="40% - 강조색5 14" xfId="9032"/>
    <cellStyle name="40% - 강조색5 15" xfId="9045"/>
    <cellStyle name="40% - 강조색5 16" xfId="9059"/>
    <cellStyle name="40% - 강조색5 17" xfId="9073"/>
    <cellStyle name="40% - 강조색5 18" xfId="9086"/>
    <cellStyle name="40% - 강조색5 19" xfId="9100"/>
    <cellStyle name="40% - 강조색5 2" xfId="185"/>
    <cellStyle name="40% - 강조색5 2 2" xfId="246"/>
    <cellStyle name="40% - 강조색5 2 2 2" xfId="380"/>
    <cellStyle name="40% - 강조색5 2 2 3" xfId="819"/>
    <cellStyle name="40% - 강조색5 2 3" xfId="319"/>
    <cellStyle name="40% - 강조색5 2 4" xfId="758"/>
    <cellStyle name="40% - 강조색5 20" xfId="9114"/>
    <cellStyle name="40% - 강조색5 21" xfId="9128"/>
    <cellStyle name="40% - 강조색5 22" xfId="9142"/>
    <cellStyle name="40% - 강조색5 23" xfId="9157"/>
    <cellStyle name="40% - 강조색5 24" xfId="9171"/>
    <cellStyle name="40% - 강조색5 25" xfId="9185"/>
    <cellStyle name="40% - 강조색5 26" xfId="9199"/>
    <cellStyle name="40% - 강조색5 27" xfId="9213"/>
    <cellStyle name="40% - 강조색5 28" xfId="9227"/>
    <cellStyle name="40% - 강조색5 29" xfId="9241"/>
    <cellStyle name="40% - 강조색5 3" xfId="193"/>
    <cellStyle name="40% - 강조색5 3 2" xfId="254"/>
    <cellStyle name="40% - 강조색5 3 2 2" xfId="388"/>
    <cellStyle name="40% - 강조색5 3 2 3" xfId="827"/>
    <cellStyle name="40% - 강조색5 3 3" xfId="327"/>
    <cellStyle name="40% - 강조색5 3 4" xfId="766"/>
    <cellStyle name="40% - 강조색5 30" xfId="9255"/>
    <cellStyle name="40% - 강조색5 31" xfId="9269"/>
    <cellStyle name="40% - 강조색5 32" xfId="9283"/>
    <cellStyle name="40% - 강조색5 33" xfId="9297"/>
    <cellStyle name="40% - 강조색5 34" xfId="9311"/>
    <cellStyle name="40% - 강조색5 35" xfId="9325"/>
    <cellStyle name="40% - 강조색5 36" xfId="9339"/>
    <cellStyle name="40% - 강조색5 37" xfId="9353"/>
    <cellStyle name="40% - 강조색5 38" xfId="9367"/>
    <cellStyle name="40% - 강조색5 39" xfId="9381"/>
    <cellStyle name="40% - 강조색5 4" xfId="207"/>
    <cellStyle name="40% - 강조색5 4 2" xfId="341"/>
    <cellStyle name="40% - 강조색5 4 3" xfId="780"/>
    <cellStyle name="40% - 강조색5 40" xfId="9395"/>
    <cellStyle name="40% - 강조색5 41" xfId="9409"/>
    <cellStyle name="40% - 강조색5 42" xfId="9423"/>
    <cellStyle name="40% - 강조색5 43" xfId="9437"/>
    <cellStyle name="40% - 강조색5 44" xfId="9451"/>
    <cellStyle name="40% - 강조색5 45" xfId="9465"/>
    <cellStyle name="40% - 강조색5 46" xfId="9479"/>
    <cellStyle name="40% - 강조색5 47" xfId="9493"/>
    <cellStyle name="40% - 강조색5 48" xfId="9507"/>
    <cellStyle name="40% - 강조색5 49" xfId="9521"/>
    <cellStyle name="40% - 강조색5 5" xfId="221"/>
    <cellStyle name="40% - 강조색5 5 2" xfId="355"/>
    <cellStyle name="40% - 강조색5 5 3" xfId="794"/>
    <cellStyle name="40% - 강조색5 50" xfId="9535"/>
    <cellStyle name="40% - 강조색5 51" xfId="9549"/>
    <cellStyle name="40% - 강조색5 52" xfId="9563"/>
    <cellStyle name="40% - 강조색5 53" xfId="9577"/>
    <cellStyle name="40% - 강조색5 54" xfId="9590"/>
    <cellStyle name="40% - 강조색5 55" xfId="9604"/>
    <cellStyle name="40% - 강조색5 56" xfId="9618"/>
    <cellStyle name="40% - 강조색5 57" xfId="9632"/>
    <cellStyle name="40% - 강조색5 58" xfId="9646"/>
    <cellStyle name="40% - 강조색5 59" xfId="9660"/>
    <cellStyle name="40% - 강조색5 6" xfId="271"/>
    <cellStyle name="40% - 강조색5 6 2" xfId="403"/>
    <cellStyle name="40% - 강조색5 60" xfId="9674"/>
    <cellStyle name="40% - 강조색5 61" xfId="9688"/>
    <cellStyle name="40% - 강조색5 62" xfId="9702"/>
    <cellStyle name="40% - 강조색5 63" xfId="9716"/>
    <cellStyle name="40% - 강조색5 64" xfId="9730"/>
    <cellStyle name="40% - 강조색5 65" xfId="9744"/>
    <cellStyle name="40% - 강조색5 66" xfId="9757"/>
    <cellStyle name="40% - 강조색5 67" xfId="9770"/>
    <cellStyle name="40% - 강조색5 68" xfId="9783"/>
    <cellStyle name="40% - 강조색5 69" xfId="9796"/>
    <cellStyle name="40% - 강조색5 7" xfId="292"/>
    <cellStyle name="40% - 강조색5 70" xfId="9809"/>
    <cellStyle name="40% - 강조색5 71" xfId="9819"/>
    <cellStyle name="40% - 강조색5 72" xfId="9829"/>
    <cellStyle name="40% - 강조색5 73" xfId="9837"/>
    <cellStyle name="40% - 강조색5 8" xfId="709"/>
    <cellStyle name="40% - 강조색5 9" xfId="722"/>
    <cellStyle name="40% - 강조색6 10" xfId="844"/>
    <cellStyle name="40% - 강조색6 11" xfId="858"/>
    <cellStyle name="40% - 강조색6 12" xfId="8972"/>
    <cellStyle name="40% - 강조색6 13" xfId="8994"/>
    <cellStyle name="40% - 강조색6 14" xfId="9036"/>
    <cellStyle name="40% - 강조색6 15" xfId="9049"/>
    <cellStyle name="40% - 강조색6 16" xfId="9063"/>
    <cellStyle name="40% - 강조색6 17" xfId="9077"/>
    <cellStyle name="40% - 강조색6 18" xfId="9090"/>
    <cellStyle name="40% - 강조색6 19" xfId="9104"/>
    <cellStyle name="40% - 강조색6 2" xfId="188"/>
    <cellStyle name="40% - 강조색6 2 2" xfId="249"/>
    <cellStyle name="40% - 강조색6 2 2 2" xfId="383"/>
    <cellStyle name="40% - 강조색6 2 2 3" xfId="822"/>
    <cellStyle name="40% - 강조색6 2 3" xfId="322"/>
    <cellStyle name="40% - 강조색6 2 4" xfId="761"/>
    <cellStyle name="40% - 강조색6 20" xfId="9118"/>
    <cellStyle name="40% - 강조색6 21" xfId="9132"/>
    <cellStyle name="40% - 강조색6 22" xfId="9146"/>
    <cellStyle name="40% - 강조색6 23" xfId="9161"/>
    <cellStyle name="40% - 강조색6 24" xfId="9175"/>
    <cellStyle name="40% - 강조색6 25" xfId="9189"/>
    <cellStyle name="40% - 강조색6 26" xfId="9203"/>
    <cellStyle name="40% - 강조색6 27" xfId="9217"/>
    <cellStyle name="40% - 강조색6 28" xfId="9231"/>
    <cellStyle name="40% - 강조색6 29" xfId="9245"/>
    <cellStyle name="40% - 강조색6 3" xfId="195"/>
    <cellStyle name="40% - 강조색6 3 2" xfId="256"/>
    <cellStyle name="40% - 강조색6 3 2 2" xfId="390"/>
    <cellStyle name="40% - 강조색6 3 2 3" xfId="829"/>
    <cellStyle name="40% - 강조색6 3 3" xfId="329"/>
    <cellStyle name="40% - 강조색6 3 4" xfId="768"/>
    <cellStyle name="40% - 강조색6 30" xfId="9259"/>
    <cellStyle name="40% - 강조색6 31" xfId="9273"/>
    <cellStyle name="40% - 강조색6 32" xfId="9287"/>
    <cellStyle name="40% - 강조색6 33" xfId="9301"/>
    <cellStyle name="40% - 강조색6 34" xfId="9315"/>
    <cellStyle name="40% - 강조색6 35" xfId="9329"/>
    <cellStyle name="40% - 강조색6 36" xfId="9343"/>
    <cellStyle name="40% - 강조색6 37" xfId="9357"/>
    <cellStyle name="40% - 강조색6 38" xfId="9371"/>
    <cellStyle name="40% - 강조색6 39" xfId="9385"/>
    <cellStyle name="40% - 강조색6 4" xfId="209"/>
    <cellStyle name="40% - 강조색6 4 2" xfId="343"/>
    <cellStyle name="40% - 강조색6 4 3" xfId="782"/>
    <cellStyle name="40% - 강조색6 40" xfId="9399"/>
    <cellStyle name="40% - 강조색6 41" xfId="9413"/>
    <cellStyle name="40% - 강조색6 42" xfId="9427"/>
    <cellStyle name="40% - 강조색6 43" xfId="9441"/>
    <cellStyle name="40% - 강조색6 44" xfId="9455"/>
    <cellStyle name="40% - 강조색6 45" xfId="9469"/>
    <cellStyle name="40% - 강조색6 46" xfId="9483"/>
    <cellStyle name="40% - 강조색6 47" xfId="9497"/>
    <cellStyle name="40% - 강조색6 48" xfId="9511"/>
    <cellStyle name="40% - 강조색6 49" xfId="9525"/>
    <cellStyle name="40% - 강조색6 5" xfId="223"/>
    <cellStyle name="40% - 강조색6 5 2" xfId="357"/>
    <cellStyle name="40% - 강조색6 5 3" xfId="796"/>
    <cellStyle name="40% - 강조색6 50" xfId="9539"/>
    <cellStyle name="40% - 강조색6 51" xfId="9553"/>
    <cellStyle name="40% - 강조색6 52" xfId="9567"/>
    <cellStyle name="40% - 강조색6 53" xfId="9581"/>
    <cellStyle name="40% - 강조색6 54" xfId="9594"/>
    <cellStyle name="40% - 강조색6 55" xfId="9608"/>
    <cellStyle name="40% - 강조색6 56" xfId="9622"/>
    <cellStyle name="40% - 강조색6 57" xfId="9636"/>
    <cellStyle name="40% - 강조색6 58" xfId="9650"/>
    <cellStyle name="40% - 강조색6 59" xfId="9664"/>
    <cellStyle name="40% - 강조색6 6" xfId="273"/>
    <cellStyle name="40% - 강조색6 6 2" xfId="405"/>
    <cellStyle name="40% - 강조색6 60" xfId="9678"/>
    <cellStyle name="40% - 강조색6 61" xfId="9692"/>
    <cellStyle name="40% - 강조색6 62" xfId="9706"/>
    <cellStyle name="40% - 강조색6 63" xfId="9720"/>
    <cellStyle name="40% - 강조색6 64" xfId="9734"/>
    <cellStyle name="40% - 강조색6 65" xfId="9748"/>
    <cellStyle name="40% - 강조색6 66" xfId="9761"/>
    <cellStyle name="40% - 강조색6 67" xfId="9774"/>
    <cellStyle name="40% - 강조색6 68" xfId="9787"/>
    <cellStyle name="40% - 강조색6 69" xfId="9800"/>
    <cellStyle name="40% - 강조색6 7" xfId="294"/>
    <cellStyle name="40% - 강조색6 70" xfId="9812"/>
    <cellStyle name="40% - 강조색6 71" xfId="9822"/>
    <cellStyle name="40% - 강조색6 72" xfId="9832"/>
    <cellStyle name="40% - 강조색6 73" xfId="9839"/>
    <cellStyle name="40% - 강조색6 8" xfId="711"/>
    <cellStyle name="40% - 강조색6 9" xfId="724"/>
    <cellStyle name="44" xfId="6284"/>
    <cellStyle name="60" xfId="6285"/>
    <cellStyle name="60% - Accent1" xfId="148"/>
    <cellStyle name="60% - Accent1 2" xfId="454"/>
    <cellStyle name="60% - Accent2" xfId="152"/>
    <cellStyle name="60% - Accent2 2" xfId="455"/>
    <cellStyle name="60% - Accent3" xfId="156"/>
    <cellStyle name="60% - Accent3 2" xfId="456"/>
    <cellStyle name="60% - Accent4" xfId="160"/>
    <cellStyle name="60% - Accent4 2" xfId="457"/>
    <cellStyle name="60% - Accent5" xfId="164"/>
    <cellStyle name="60% - Accent5 2" xfId="458"/>
    <cellStyle name="60% - Accent6" xfId="168"/>
    <cellStyle name="60% - Accent6 2" xfId="459"/>
    <cellStyle name="60% - Énfasis1" xfId="6286"/>
    <cellStyle name="60% - Énfasis2" xfId="6287"/>
    <cellStyle name="60% - Énfasis3" xfId="6288"/>
    <cellStyle name="60% - Énfasis4" xfId="6289"/>
    <cellStyle name="60% - Énfasis5" xfId="6290"/>
    <cellStyle name="60% - Énfasis6" xfId="6291"/>
    <cellStyle name="60% - 강조색1 2" xfId="442"/>
    <cellStyle name="60% - 강조색1 3" xfId="443"/>
    <cellStyle name="60% - 강조색2 2" xfId="444"/>
    <cellStyle name="60% - 강조색2 3" xfId="445"/>
    <cellStyle name="60% - 강조색3 2" xfId="446"/>
    <cellStyle name="60% - 강조색3 3" xfId="447"/>
    <cellStyle name="60% - 강조색4 2" xfId="448"/>
    <cellStyle name="60% - 강조색4 3" xfId="449"/>
    <cellStyle name="60% - 강조색5 2" xfId="450"/>
    <cellStyle name="60% - 강조색5 3" xfId="451"/>
    <cellStyle name="60% - 강조색6 2" xfId="452"/>
    <cellStyle name="60% - 강조색6 3" xfId="453"/>
    <cellStyle name="9.5" xfId="6292"/>
    <cellStyle name="፺bʼōᎊb˜ō᎚b쌼ōᎪb쎄ōᎺb쎨ōᏊb쏄ōᏚb쏜ō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" xfId="8335"/>
    <cellStyle name="A" xfId="7584"/>
    <cellStyle name="a [0]_mud plant bolted" xfId="7585"/>
    <cellStyle name="A_20030218144011020-E1C865BF" xfId="7586"/>
    <cellStyle name="A_20030218144011020-E1C865BF_AC-01터빈주제어및보일러기초" xfId="7591"/>
    <cellStyle name="A_20030218144011020-E1C865BF_AC-01터빈주제어및보일러기초_기성검사보고서(금화9회)(1)" xfId="7592"/>
    <cellStyle name="A_20030218144011020-E1C865BF_AC-01터빈주제어및보일러기초_기성검사보고서(금화9회)(1)_제11회 탈황기성분(0604)" xfId="7593"/>
    <cellStyle name="A_20030218144011020-E1C865BF_AC-01터빈주제어및보일러기초_제11회 탈황기성분(0604)" xfId="7594"/>
    <cellStyle name="A_20030218144011020-E1C865BF_AC-04터빈발전기기초" xfId="7595"/>
    <cellStyle name="A_20030218144011020-E1C865BF_AC-04터빈발전기기초_기성검사보고서(금화9회)(1)" xfId="7596"/>
    <cellStyle name="A_20030218144011020-E1C865BF_AC-04터빈발전기기초_기성검사보고서(금화9회)(1)_제11회 탈황기성분(0604)" xfId="7597"/>
    <cellStyle name="A_20030218144011020-E1C865BF_AC-04터빈발전기기초_제11회 탈황기성분(0604)" xfId="7598"/>
    <cellStyle name="A_20030218144011020-E1C865BF_AC-05옥내기기기초" xfId="7599"/>
    <cellStyle name="A_20030218144011020-E1C865BF_AC-05옥내기기기초_기성검사보고서(금화9회)(1)" xfId="7600"/>
    <cellStyle name="A_20030218144011020-E1C865BF_AC-05옥내기기기초_기성검사보고서(금화9회)(1)_제11회 탈황기성분(0604)" xfId="7601"/>
    <cellStyle name="A_20030218144011020-E1C865BF_AC-05옥내기기기초_제11회 탈황기성분(0604)" xfId="7602"/>
    <cellStyle name="A_20030218144011020-E1C865BF_AC-05옥내기기기초_탈황-기성고 산출보고 MP-161-165('05.03.07)" xfId="7603"/>
    <cellStyle name="A_20030218144011020-E1C865BF_기성검사보고서(금화9회)(1)" xfId="7587"/>
    <cellStyle name="A_20030218144011020-E1C865BF_기성검사보고서(금화9회)(1)_제11회 탈황기성분(0604)" xfId="7588"/>
    <cellStyle name="A_20030218144011020-E1C865BF_제11회 탈황기성분(0604)" xfId="7589"/>
    <cellStyle name="A_20030218144011020-E1C865BF_탈황-기성고 산출보고 MP-161-165('05.03.07)" xfId="7590"/>
    <cellStyle name="A_329전기설비기초-비교" xfId="7604"/>
    <cellStyle name="A_329전기설비기초-비교_탈황-기성고 산출보고 MP-161-165('05.03.07)" xfId="7605"/>
    <cellStyle name="A_AC-01터빈주제어및보일러기초" xfId="7736"/>
    <cellStyle name="A_AC-01터빈주제어및보일러기초_기성검사보고서(금화9회)(1)" xfId="7737"/>
    <cellStyle name="A_AC-01터빈주제어및보일러기초_기성검사보고서(금화9회)(1)_제11회 탈황기성분(0604)" xfId="7738"/>
    <cellStyle name="A_AC-01터빈주제어및보일러기초_제11회 탈황기성분(0604)" xfId="7739"/>
    <cellStyle name="A_AC-02터빈및주제어철골(사급-최종-1)-1201" xfId="7740"/>
    <cellStyle name="A_AC-02터빈및주제어철골(사급-최종-1)-1201_기성검사보고서(금화9회)(1)" xfId="7741"/>
    <cellStyle name="A_AC-02터빈및주제어철골(사급-최종-1)-1201_기성검사보고서(금화9회)(1)_제11회 탈황기성분(0604)" xfId="7742"/>
    <cellStyle name="A_AC-02터빈및주제어철골(사급-최종-1)-1201_제11회 탈황기성분(0604)" xfId="7743"/>
    <cellStyle name="A_AC-04터빈발전기기초" xfId="7744"/>
    <cellStyle name="A_AC-04터빈발전기기초_기성검사보고서(금화9회)(1)" xfId="7745"/>
    <cellStyle name="A_AC-04터빈발전기기초_기성검사보고서(금화9회)(1)_제11회 탈황기성분(0604)" xfId="7746"/>
    <cellStyle name="A_AC-04터빈발전기기초_제11회 탈황기성분(0604)" xfId="7747"/>
    <cellStyle name="A_AC-06옥내기기기초(최종)-1129" xfId="7748"/>
    <cellStyle name="a_PROPOSAL BM SUM" xfId="7749"/>
    <cellStyle name="A_냉각수배수로-비교" xfId="7606"/>
    <cellStyle name="A_냉각수배수로-비교_탈황-기성고 산출보고 MP-161-165('05.03.07)" xfId="7607"/>
    <cellStyle name="A_냉각수취수펌프구조물-비교" xfId="7608"/>
    <cellStyle name="A_냉각수취수펌프구조물-비교_탈황-기성고 산출보고 MP-161-165('05.03.07)" xfId="7609"/>
    <cellStyle name="A_사급재료비및운반비" xfId="7610"/>
    <cellStyle name="A_사급재료비및운반비_AC-01터빈주제어및보일러기초" xfId="7659"/>
    <cellStyle name="A_사급재료비및운반비_AC-01터빈주제어및보일러기초_기성검사보고서(금화9회)(1)" xfId="7660"/>
    <cellStyle name="A_사급재료비및운반비_AC-01터빈주제어및보일러기초_기성검사보고서(금화9회)(1)_제11회 탈황기성분(0604)" xfId="7661"/>
    <cellStyle name="A_사급재료비및운반비_AC-01터빈주제어및보일러기초_제11회 탈황기성분(0604)" xfId="7662"/>
    <cellStyle name="A_사급재료비및운반비_AC-04터빈발전기기초" xfId="7663"/>
    <cellStyle name="A_사급재료비및운반비_AC-04터빈발전기기초_기성검사보고서(금화9회)(1)" xfId="7664"/>
    <cellStyle name="A_사급재료비및운반비_AC-04터빈발전기기초_기성검사보고서(금화9회)(1)_제11회 탈황기성분(0604)" xfId="7665"/>
    <cellStyle name="A_사급재료비및운반비_AC-04터빈발전기기초_제11회 탈황기성분(0604)" xfId="7666"/>
    <cellStyle name="A_사급재료비및운반비_AC-05옥내기기기초" xfId="7667"/>
    <cellStyle name="A_사급재료비및운반비_AC-05옥내기기기초_기성검사보고서(금화9회)(1)" xfId="7668"/>
    <cellStyle name="A_사급재료비및운반비_AC-05옥내기기기초_기성검사보고서(금화9회)(1)_제11회 탈황기성분(0604)" xfId="7669"/>
    <cellStyle name="A_사급재료비및운반비_AC-05옥내기기기초_제11회 탈황기성분(0604)" xfId="7670"/>
    <cellStyle name="A_사급재료비및운반비_AC-05옥내기기기초_탈황-기성고 산출보고 MP-161-165('05.03.07)" xfId="7671"/>
    <cellStyle name="A_사급재료비및운반비_AC-06옥내기기기초(최종)-1129" xfId="7672"/>
    <cellStyle name="A_사급재료비및운반비_AC-06옥내기기기초(최종)-1129_기성검사보고서(금화9회)(1)" xfId="7673"/>
    <cellStyle name="A_사급재료비및운반비_AC-06옥내기기기초(최종)-1129_기성검사보고서(금화9회)(1)_제11회 탈황기성분(0604)" xfId="7674"/>
    <cellStyle name="A_사급재료비및운반비_AC-06옥내기기기초(최종)-1129_제11회 탈황기성분(0604)" xfId="7675"/>
    <cellStyle name="A_사급재료비및운반비_기성검사보고서(금화9회)(1)" xfId="7611"/>
    <cellStyle name="A_사급재료비및운반비_기성검사보고서(금화9회)(1)_제11회 탈황기성분(0604)" xfId="7612"/>
    <cellStyle name="A_사급재료비및운반비_제11회 탈황기성분(0604)" xfId="7613"/>
    <cellStyle name="A_사급재료비및운반비_탈황-기성고 산출보고 MP-161-165('05.03.07)" xfId="7614"/>
    <cellStyle name="A_사급재료비및운반비_터빈발전기기초(단가)" xfId="7615"/>
    <cellStyle name="A_사급재료비및운반비_터빈발전기기초(단가)_1" xfId="7616"/>
    <cellStyle name="A_사급재료비및운반비_터빈발전기기초(단가)_1_2004년도 기성전망액" xfId="7617"/>
    <cellStyle name="A_사급재료비및운반비_터빈발전기기초(단가)_1_2004년도 기성전망액_탈황-기성고 산출보고 MP-161-165('05.03.07)" xfId="7618"/>
    <cellStyle name="A_사급재료비및운반비_터빈발전기기초(단가)_1_AC-05옥내기기기초" xfId="7625"/>
    <cellStyle name="A_사급재료비및운반비_터빈발전기기초(단가)_1_AC-05옥내기기기초_2004년도 기성전망액" xfId="7626"/>
    <cellStyle name="A_사급재료비및운반비_터빈발전기기초(단가)_1_AC-05옥내기기기초_2004년도 기성전망액_탈황-기성고 산출보고 MP-161-165('05.03.07)" xfId="7627"/>
    <cellStyle name="A_사급재료비및운반비_터빈발전기기초(단가)_1_AC-05옥내기기기초_PKG별 설계.계약금액,가중치('04.04.06)" xfId="7634"/>
    <cellStyle name="A_사급재료비및운반비_터빈발전기기초(단가)_1_AC-05옥내기기기초_PKG별 설계.계약금액,가중치('04.04.06)_탈황-기성고 산출보고 MP-161-165('05.03.07)" xfId="7635"/>
    <cellStyle name="A_사급재료비및운반비_터빈발전기기초(단가)_1_AC-05옥내기기기초_기성검사보고서(금화9회)(1)" xfId="7628"/>
    <cellStyle name="A_사급재료비및운반비_터빈발전기기초(단가)_1_AC-05옥내기기기초_기성검사보고서(금화9회)(1)_제11회 탈황기성분(0604)" xfId="7629"/>
    <cellStyle name="A_사급재료비및운반비_터빈발전기기초(단가)_1_AC-05옥내기기기초_발주처 기성 취하현황(태안7,8)" xfId="7630"/>
    <cellStyle name="A_사급재료비및운반비_터빈발전기기초(단가)_1_AC-05옥내기기기초_발주처 기성 취하현황(태안7,8)_탈황-기성고 산출보고 MP-161-165('05.03.07)" xfId="7631"/>
    <cellStyle name="A_사급재료비및운반비_터빈발전기기초(단가)_1_AC-05옥내기기기초_제11회 탈황기성분(0604)" xfId="7632"/>
    <cellStyle name="A_사급재료비및운반비_터빈발전기기초(단가)_1_AC-05옥내기기기초_탈황-기성고 산출보고 MP-161-165('05.03.07)" xfId="7633"/>
    <cellStyle name="A_사급재료비및운반비_터빈발전기기초(단가)_1_PKG별 설계.계약금액,가중치('04.04.06)" xfId="7636"/>
    <cellStyle name="A_사급재료비및운반비_터빈발전기기초(단가)_1_PKG별 설계.계약금액,가중치('04.04.06)_탈황-기성고 산출보고 MP-161-165('05.03.07)" xfId="7637"/>
    <cellStyle name="A_사급재료비및운반비_터빈발전기기초(단가)_1_기성검사보고서(금화9회)(1)" xfId="7619"/>
    <cellStyle name="A_사급재료비및운반비_터빈발전기기초(단가)_1_기성검사보고서(금화9회)(1)_제11회 탈황기성분(0604)" xfId="7620"/>
    <cellStyle name="A_사급재료비및운반비_터빈발전기기초(단가)_1_발주처 기성 취하현황(태안7,8)" xfId="7621"/>
    <cellStyle name="A_사급재료비및운반비_터빈발전기기초(단가)_1_발주처 기성 취하현황(태안7,8)_탈황-기성고 산출보고 MP-161-165('05.03.07)" xfId="7622"/>
    <cellStyle name="A_사급재료비및운반비_터빈발전기기초(단가)_1_제11회 탈황기성분(0604)" xfId="7623"/>
    <cellStyle name="A_사급재료비및운반비_터빈발전기기초(단가)_1_탈황-기성고 산출보고 MP-161-165('05.03.07)" xfId="7624"/>
    <cellStyle name="A_사급재료비및운반비_터빈발전기기초(단가)_2004년도 기성전망액" xfId="7638"/>
    <cellStyle name="A_사급재료비및운반비_터빈발전기기초(단가)_2004년도 기성전망액_탈황-기성고 산출보고 MP-161-165('05.03.07)" xfId="7639"/>
    <cellStyle name="A_사급재료비및운반비_터빈발전기기초(단가)_AC-05옥내기기기초" xfId="7646"/>
    <cellStyle name="A_사급재료비및운반비_터빈발전기기초(단가)_AC-05옥내기기기초_2004년도 기성전망액" xfId="7647"/>
    <cellStyle name="A_사급재료비및운반비_터빈발전기기초(단가)_AC-05옥내기기기초_2004년도 기성전망액_탈황-기성고 산출보고 MP-161-165('05.03.07)" xfId="7648"/>
    <cellStyle name="A_사급재료비및운반비_터빈발전기기초(단가)_AC-05옥내기기기초_PKG별 설계.계약금액,가중치('04.04.06)" xfId="7655"/>
    <cellStyle name="A_사급재료비및운반비_터빈발전기기초(단가)_AC-05옥내기기기초_PKG별 설계.계약금액,가중치('04.04.06)_탈황-기성고 산출보고 MP-161-165('05.03.07)" xfId="7656"/>
    <cellStyle name="A_사급재료비및운반비_터빈발전기기초(단가)_AC-05옥내기기기초_기성검사보고서(금화9회)(1)" xfId="7649"/>
    <cellStyle name="A_사급재료비및운반비_터빈발전기기초(단가)_AC-05옥내기기기초_기성검사보고서(금화9회)(1)_제11회 탈황기성분(0604)" xfId="7650"/>
    <cellStyle name="A_사급재료비및운반비_터빈발전기기초(단가)_AC-05옥내기기기초_발주처 기성 취하현황(태안7,8)" xfId="7651"/>
    <cellStyle name="A_사급재료비및운반비_터빈발전기기초(단가)_AC-05옥내기기기초_발주처 기성 취하현황(태안7,8)_탈황-기성고 산출보고 MP-161-165('05.03.07)" xfId="7652"/>
    <cellStyle name="A_사급재료비및운반비_터빈발전기기초(단가)_AC-05옥내기기기초_제11회 탈황기성분(0604)" xfId="7653"/>
    <cellStyle name="A_사급재료비및운반비_터빈발전기기초(단가)_AC-05옥내기기기초_탈황-기성고 산출보고 MP-161-165('05.03.07)" xfId="7654"/>
    <cellStyle name="A_사급재료비및운반비_터빈발전기기초(단가)_PKG별 설계.계약금액,가중치('04.04.06)" xfId="7657"/>
    <cellStyle name="A_사급재료비및운반비_터빈발전기기초(단가)_PKG별 설계.계약금액,가중치('04.04.06)_탈황-기성고 산출보고 MP-161-165('05.03.07)" xfId="7658"/>
    <cellStyle name="A_사급재료비및운반비_터빈발전기기초(단가)_기성검사보고서(금화9회)(1)" xfId="7640"/>
    <cellStyle name="A_사급재료비및운반비_터빈발전기기초(단가)_기성검사보고서(금화9회)(1)_제11회 탈황기성분(0604)" xfId="7641"/>
    <cellStyle name="A_사급재료비및운반비_터빈발전기기초(단가)_발주처 기성 취하현황(태안7,8)" xfId="7642"/>
    <cellStyle name="A_사급재료비및운반비_터빈발전기기초(단가)_발주처 기성 취하현황(태안7,8)_탈황-기성고 산출보고 MP-161-165('05.03.07)" xfId="7643"/>
    <cellStyle name="A_사급재료비및운반비_터빈발전기기초(단가)_제11회 탈황기성분(0604)" xfId="7644"/>
    <cellStyle name="A_사급재료비및운반비_터빈발전기기초(단가)_탈황-기성고 산출보고 MP-161-165('05.03.07)" xfId="7645"/>
    <cellStyle name="A_석탄취급설비기초-비교" xfId="7676"/>
    <cellStyle name="A_석탄취급설비기초-비교_탈황-기성고 산출보고 MP-161-165('05.03.07)" xfId="7677"/>
    <cellStyle name="A_설계명세서" xfId="7678"/>
    <cellStyle name="A_수량및 단가 산출내용표" xfId="7679"/>
    <cellStyle name="A_수량및 단가 산출내용표_AC-01터빈주제어및보일러기초" xfId="7686"/>
    <cellStyle name="A_수량및 단가 산출내용표_AC-01터빈주제어및보일러기초_기성검사보고서(금화9회)(1)" xfId="7687"/>
    <cellStyle name="A_수량및 단가 산출내용표_AC-01터빈주제어및보일러기초_기성검사보고서(금화9회)(1)_제11회 탈황기성분(0604)" xfId="7688"/>
    <cellStyle name="A_수량및 단가 산출내용표_AC-01터빈주제어및보일러기초_제11회 탈황기성분(0604)" xfId="7689"/>
    <cellStyle name="A_수량및 단가 산출내용표_AC-04터빈발전기기초" xfId="7690"/>
    <cellStyle name="A_수량및 단가 산출내용표_AC-04터빈발전기기초_기성검사보고서(금화9회)(1)" xfId="7691"/>
    <cellStyle name="A_수량및 단가 산출내용표_AC-04터빈발전기기초_기성검사보고서(금화9회)(1)_제11회 탈황기성분(0604)" xfId="7692"/>
    <cellStyle name="A_수량및 단가 산출내용표_AC-04터빈발전기기초_제11회 탈황기성분(0604)" xfId="7693"/>
    <cellStyle name="A_수량및 단가 산출내용표_AC-05옥내기기기초" xfId="7694"/>
    <cellStyle name="A_수량및 단가 산출내용표_AC-05옥내기기기초_기성검사보고서(금화9회)(1)" xfId="7695"/>
    <cellStyle name="A_수량및 단가 산출내용표_AC-05옥내기기기초_기성검사보고서(금화9회)(1)_제11회 탈황기성분(0604)" xfId="7696"/>
    <cellStyle name="A_수량및 단가 산출내용표_AC-05옥내기기기초_제11회 탈황기성분(0604)" xfId="7697"/>
    <cellStyle name="A_수량및 단가 산출내용표_AC-05옥내기기기초_탈황-기성고 산출보고 MP-161-165('05.03.07)" xfId="7698"/>
    <cellStyle name="A_수량및 단가 산출내용표_기성검사보고서(금화9회)(1)" xfId="7680"/>
    <cellStyle name="A_수량및 단가 산출내용표_기성검사보고서(금화9회)(1)_제11회 탈황기성분(0604)" xfId="7681"/>
    <cellStyle name="A_수량및 단가 산출내용표_제11회 탈황기성분(0604)" xfId="7682"/>
    <cellStyle name="A_수량및 단가 산출내용표_추가품셈1-박" xfId="7683"/>
    <cellStyle name="A_수량및 단가 산출내용표_추가품셈1-박_탈황-기성고 산출보고 MP-161-165('05.03.07)" xfId="7684"/>
    <cellStyle name="A_수량및 단가 산출내용표_탈황-기성고 산출보고 MP-161-165('05.03.07)" xfId="7685"/>
    <cellStyle name="A_영흥#3,4 보일러철골설치및마감(MC-01)FINAL" xfId="7699"/>
    <cellStyle name="A_영흥#3,4 보일러철골설치및마감(MC-01)FINAL_기성검사보고서(금화9회)(1)" xfId="7700"/>
    <cellStyle name="A_영흥#3,4 보일러철골설치및마감(MC-01)FINAL_기성검사보고서(금화9회)(1)_제11회 탈황기성분(0604)" xfId="7701"/>
    <cellStyle name="A_영흥#3,4 보일러철골설치및마감(MC-01)FINAL_제11회 탈황기성분(0604)" xfId="7702"/>
    <cellStyle name="A_영흥#3,4 옥내기기기초(AC-05)" xfId="7703"/>
    <cellStyle name="A_영흥#3,4 옥내기기기초(AC-05)_기성검사보고서(금화9회)(1)" xfId="7704"/>
    <cellStyle name="A_영흥#3,4 옥내기기기초(AC-05)_기성검사보고서(금화9회)(1)_제11회 탈황기성분(0604)" xfId="7705"/>
    <cellStyle name="A_영흥#3,4 옥내기기기초(AC-05)_제11회 탈황기성분(0604)" xfId="7706"/>
    <cellStyle name="A_영흥#3,4 터빈발전기기초(AC-04)" xfId="7707"/>
    <cellStyle name="A_영흥#3,4 터빈발전기기초(AC-04)_기성검사보고서(금화9회)(1)" xfId="7708"/>
    <cellStyle name="A_영흥#3,4 터빈발전기기초(AC-04)_기성검사보고서(금화9회)(1)_제11회 탈황기성분(0604)" xfId="7709"/>
    <cellStyle name="A_영흥#3,4 터빈발전기기초(AC-04)_제11회 탈황기성분(0604)" xfId="7710"/>
    <cellStyle name="A_옥외탱크기초-비교" xfId="7711"/>
    <cellStyle name="A_옥외탱크기초-비교_탈황-기성고 산출보고 MP-161-165('05.03.07)" xfId="7712"/>
    <cellStyle name="A_전기설비기초-FF" xfId="7713"/>
    <cellStyle name="A_전기설비기초-FF_탈황-기성고 산출보고 MP-161-165('05.03.07)" xfId="7714"/>
    <cellStyle name="A_추가품셈1-박" xfId="7715"/>
    <cellStyle name="A_추가품셈1-박_탈황-기성고 산출보고 MP-161-165('05.03.07)" xfId="7716"/>
    <cellStyle name="A_태안7,8철골견적안" xfId="7717"/>
    <cellStyle name="A_태안7,8철골견적안_기성검사보고서(금화9회)(1)" xfId="7718"/>
    <cellStyle name="A_태안7,8철골견적안_기성검사보고서(금화9회)(1)_제11회 탈황기성분(0604)" xfId="7719"/>
    <cellStyle name="A_태안7,8철골견적안_제11회 탈황기성분(0604)" xfId="7720"/>
    <cellStyle name="A_태안7,8철골견적안1" xfId="7721"/>
    <cellStyle name="A_태안7,8철골견적안1_기성검사보고서(금화9회)(1)" xfId="7722"/>
    <cellStyle name="A_태안7,8철골견적안1_기성검사보고서(금화9회)(1)_제11회 탈황기성분(0604)" xfId="7723"/>
    <cellStyle name="A_태안7,8철골견적안1_제11회 탈황기성분(0604)" xfId="7724"/>
    <cellStyle name="A_터빈발전기기초(단가)" xfId="7725"/>
    <cellStyle name="A_터빈발전기기초(단가)_AC-05옥내기기기초" xfId="7730"/>
    <cellStyle name="A_터빈발전기기초(단가)_AC-05옥내기기기초_기성검사보고서(금화9회)(1)" xfId="7731"/>
    <cellStyle name="A_터빈발전기기초(단가)_AC-05옥내기기기초_기성검사보고서(금화9회)(1)_제11회 탈황기성분(0604)" xfId="7732"/>
    <cellStyle name="A_터빈발전기기초(단가)_AC-05옥내기기기초_제11회 탈황기성분(0604)" xfId="7733"/>
    <cellStyle name="A_터빈발전기기초(단가)_AC-05옥내기기기초_탈황-기성고 산출보고 MP-161-165('05.03.07)" xfId="7734"/>
    <cellStyle name="A_터빈발전기기초(단가)_기성검사보고서(금화9회)(1)" xfId="7726"/>
    <cellStyle name="A_터빈발전기기초(단가)_기성검사보고서(금화9회)(1)_제11회 탈황기성분(0604)" xfId="7727"/>
    <cellStyle name="A_터빈발전기기초(단가)_제11회 탈황기성분(0604)" xfId="7728"/>
    <cellStyle name="A_터빈발전기기초(단가)_탈황-기성고 산출보고 MP-161-165('05.03.07)" xfId="7729"/>
    <cellStyle name="A_평택1-4_기계공사(공내역서)-송부용-05-1223제출" xfId="7735"/>
    <cellStyle name="A¡" xfId="7750"/>
    <cellStyle name="A¡§¡ⓒ¡E¡þ¡EO [0]_INQUIRY ¡E?¡Ii¡§u￠RAA¨I¡þA¨I¨￡ " xfId="7751"/>
    <cellStyle name="A¡§¡ⓒ¡E¡þ¡EO_INQUIRY ¡E?¡Ii¡§u￠RAA¨I¡þA¨I¨￡ " xfId="7752"/>
    <cellStyle name="A¡§i" xfId="7753"/>
    <cellStyle name="A¡§i¢®" xfId="7754"/>
    <cellStyle name="A¡ër¢®" xfId="7755"/>
    <cellStyle name="A¡ER￠R¡¿¡ER¡§I¡ERE¡ER¨I¡ⓒ¡EREO [0]_INQUIRY ¡ERE?¡ERIi¡ER￠R¡¿u￠RERAA￠R¡×I¡ER¨I¡ⓒA￠R¡×I￠R¡×￠RI " xfId="7756"/>
    <cellStyle name="A¡ER￠R¡¿¡ER¡§I¡ERE¡ER¨I¡ⓒ¡EREO_INQUIRY ¡ERE?¡ERIi¡ER￠R¡¿u￠RERAA￠R¡×I¡ER¨I¡ⓒA￠R¡×I￠R¡×￠RI " xfId="7757"/>
    <cellStyle name="A¡ërer" xfId="7758"/>
    <cellStyle name="A¡ERER￠RER¡ER¡E?¡ERER¡ER￠R¡¿I¡ERERE¡ERER￠R¡×I¡ER¡§I¡EREREO [0]_¡ERER￠RER¡ER¡E?uoA￠RER¡ER￠R￠?Io￠RERER￠RER¡ER￠R￠?¡EREReE￠RER¡ER￠R￠?Io " xfId="7759"/>
    <cellStyle name="A¡ERER￠RER¡ER¡E?¡ERER¡ER￠R¡¿I¡ERERE¡ERER￠R¡×I¡ER¡§I¡EREREO_¡ERER￠RER¡ER¡E?uoA￠RER¡ER￠R￠?Io￠RERER￠RER¡ER￠R￠?¡EREReE￠RER¡ER￠R￠?Io " xfId="7760"/>
    <cellStyle name="Á¦¸ñ 1(ñ§)" xfId="7761"/>
    <cellStyle name="Á¦¸ñ 1(ñé)" xfId="7762"/>
    <cellStyle name="Á¦¸ñ 2" xfId="7763"/>
    <cellStyle name="Á¦¸ñ[1 ÁÙ]" xfId="7764"/>
    <cellStyle name="Á¦¸ñ[2ÁÙ ¾Æ·¡]" xfId="7765"/>
    <cellStyle name="Á¦¸ñ[2ÁÙ À§]" xfId="7766"/>
    <cellStyle name="Á¦¸ñ1" xfId="7767"/>
    <cellStyle name="A¨" xfId="7768"/>
    <cellStyle name="A¨­￠￢￠O [0]_ ¨￢n￠￢n¨￢¡Æ ￠?u¨￢¡Æ¡¾a¨uu " xfId="7769"/>
    <cellStyle name="A¨­¢¬¢Ò [0]_¡Æ©¬Au¡íeAa" xfId="7770"/>
    <cellStyle name="A¨­￠￢￠O [0]_¨uoAa¨oCAu " xfId="7771"/>
    <cellStyle name="A¨­￠￢￠O_ ¨￢n￠￢n¨￢¡Æ ￠?u¨￢¡Æ¡¾a¨uu " xfId="7772"/>
    <cellStyle name="A¨­¢¬¢Ò_insul for equip(alt)" xfId="7773"/>
    <cellStyle name="A¨­￠￢￠O_Spectre_23_Mar_00" xfId="565"/>
    <cellStyle name="A¨­¢¬¢Ò_Spectre_23_Mar_00" xfId="566"/>
    <cellStyle name="A¨i¡" xfId="7774"/>
    <cellStyle name="A¨ï¡©¡" xfId="7775"/>
    <cellStyle name="A¢" xfId="7776"/>
    <cellStyle name="A¢®¡×i" xfId="7777"/>
    <cellStyle name="A¢®er¡" xfId="7778"/>
    <cellStyle name="A¢®ere" xfId="7779"/>
    <cellStyle name="A￠R¡×￠R¨I￠RE￠Rⓒ­￠REO [0]_ ￠R¡×￠Rⓒ­n￠RE￠Rⓒ­n￠R¡×￠Rⓒ­¡ER¡§￠R ￠RE?u￠R¡×￠Rⓒ­¡ER¡§￠R¡ER¡§ua￠R¡×uu " xfId="7780"/>
    <cellStyle name="A￠R¡×￠R¨I￠RE￠Rⓒ­￠REO_ ￠R¡×￠Rⓒ­n￠RE￠Rⓒ­n￠R¡×￠Rⓒ­¡ER¡§￠R ￠RE?u￠R¡×￠Rⓒ­¡ER¡§￠R¡ER¡§ua￠R¡×uu " xfId="7781"/>
    <cellStyle name="A©" xfId="7782"/>
    <cellStyle name="A©­¢¬¢" xfId="7783"/>
    <cellStyle name="A-9" xfId="7784"/>
    <cellStyle name="Aⓒ­" xfId="7787"/>
    <cellStyle name="Accent1" xfId="145"/>
    <cellStyle name="Accent1 2" xfId="567"/>
    <cellStyle name="Accent2" xfId="149"/>
    <cellStyle name="Accent2 2" xfId="568"/>
    <cellStyle name="Accent3" xfId="153"/>
    <cellStyle name="Accent3 2" xfId="569"/>
    <cellStyle name="Accent4" xfId="157"/>
    <cellStyle name="Accent4 2" xfId="570"/>
    <cellStyle name="Accent5" xfId="161"/>
    <cellStyle name="Accent5 2" xfId="571"/>
    <cellStyle name="Accent6" xfId="165"/>
    <cellStyle name="Accent6 2" xfId="572"/>
    <cellStyle name="Adjustable" xfId="573"/>
    <cellStyle name="adjusted" xfId="574"/>
    <cellStyle name="Ae" xfId="7788"/>
    <cellStyle name="Åë" xfId="7789"/>
    <cellStyle name="Ae_20030218144011020-E1C865BF" xfId="7790"/>
    <cellStyle name="Åë_20030218144011020-E1C865BF" xfId="7791"/>
    <cellStyle name="Ae_20030218144011020-E1C865BF_AC-01터빈주제어및보일러기초" xfId="7800"/>
    <cellStyle name="Åë_20030218144011020-E1C865BF_AC-01터빈주제어및보일러기초" xfId="7801"/>
    <cellStyle name="Ae_20030218144011020-E1C865BF_AC-01터빈주제어및보일러기초_기성검사보고서(금화9회)(1)" xfId="7802"/>
    <cellStyle name="Åë_20030218144011020-E1C865BF_AC-01터빈주제어및보일러기초_기성검사보고서(금화9회)(1)" xfId="7803"/>
    <cellStyle name="Ae_20030218144011020-E1C865BF_AC-01터빈주제어및보일러기초_기성검사보고서(금화9회)(1)_제11회 탈황기성분(0604)" xfId="7804"/>
    <cellStyle name="Åë_20030218144011020-E1C865BF_AC-01터빈주제어및보일러기초_기성검사보고서(금화9회)(1)_제11회 탈황기성분(0604)" xfId="7805"/>
    <cellStyle name="Ae_20030218144011020-E1C865BF_AC-01터빈주제어및보일러기초_제11회 탈황기성분(0604)" xfId="7806"/>
    <cellStyle name="Åë_20030218144011020-E1C865BF_AC-01터빈주제어및보일러기초_제11회 탈황기성분(0604)" xfId="7807"/>
    <cellStyle name="Ae_20030218144011020-E1C865BF_AC-04터빈발전기기초" xfId="7808"/>
    <cellStyle name="Åë_20030218144011020-E1C865BF_AC-04터빈발전기기초" xfId="7809"/>
    <cellStyle name="Ae_20030218144011020-E1C865BF_AC-04터빈발전기기초_기성검사보고서(금화9회)(1)" xfId="7810"/>
    <cellStyle name="Åë_20030218144011020-E1C865BF_AC-04터빈발전기기초_기성검사보고서(금화9회)(1)" xfId="7811"/>
    <cellStyle name="Ae_20030218144011020-E1C865BF_AC-04터빈발전기기초_기성검사보고서(금화9회)(1)_제11회 탈황기성분(0604)" xfId="7812"/>
    <cellStyle name="Åë_20030218144011020-E1C865BF_AC-04터빈발전기기초_기성검사보고서(금화9회)(1)_제11회 탈황기성분(0604)" xfId="7813"/>
    <cellStyle name="Ae_20030218144011020-E1C865BF_AC-04터빈발전기기초_제11회 탈황기성분(0604)" xfId="7814"/>
    <cellStyle name="Åë_20030218144011020-E1C865BF_AC-04터빈발전기기초_제11회 탈황기성분(0604)" xfId="7815"/>
    <cellStyle name="Ae_20030218144011020-E1C865BF_AC-05옥내기기기초" xfId="7816"/>
    <cellStyle name="Åë_20030218144011020-E1C865BF_AC-05옥내기기기초" xfId="7817"/>
    <cellStyle name="Ae_20030218144011020-E1C865BF_AC-05옥내기기기초_기성검사보고서(금화9회)(1)" xfId="7818"/>
    <cellStyle name="Åë_20030218144011020-E1C865BF_AC-05옥내기기기초_기성검사보고서(금화9회)(1)" xfId="7819"/>
    <cellStyle name="Ae_20030218144011020-E1C865BF_AC-05옥내기기기초_기성검사보고서(금화9회)(1)_제11회 탈황기성분(0604)" xfId="7820"/>
    <cellStyle name="Åë_20030218144011020-E1C865BF_AC-05옥내기기기초_기성검사보고서(금화9회)(1)_제11회 탈황기성분(0604)" xfId="7821"/>
    <cellStyle name="Ae_20030218144011020-E1C865BF_AC-05옥내기기기초_제11회 탈황기성분(0604)" xfId="7822"/>
    <cellStyle name="Åë_20030218144011020-E1C865BF_AC-05옥내기기기초_제11회 탈황기성분(0604)" xfId="7823"/>
    <cellStyle name="Ae_20030218144011020-E1C865BF_AC-05옥내기기기초_탈황-기성고 산출보고 MP-161-165('05.03.07)" xfId="7824"/>
    <cellStyle name="Åë_20030218144011020-E1C865BF_AC-05옥내기기기초_탈황-기성고 산출보고 MP-161-165('05.03.07)" xfId="7825"/>
    <cellStyle name="Ae_20030218144011020-E1C865BF_기성검사보고서(금화9회)(1)" xfId="7792"/>
    <cellStyle name="Åë_20030218144011020-E1C865BF_기성검사보고서(금화9회)(1)" xfId="7793"/>
    <cellStyle name="Ae_20030218144011020-E1C865BF_기성검사보고서(금화9회)(1)_제11회 탈황기성분(0604)" xfId="7794"/>
    <cellStyle name="Åë_20030218144011020-E1C865BF_기성검사보고서(금화9회)(1)_제11회 탈황기성분(0604)" xfId="7795"/>
    <cellStyle name="Ae_20030218144011020-E1C865BF_제11회 탈황기성분(0604)" xfId="7796"/>
    <cellStyle name="Åë_20030218144011020-E1C865BF_제11회 탈황기성분(0604)" xfId="7797"/>
    <cellStyle name="Ae_20030218144011020-E1C865BF_탈황-기성고 산출보고 MP-161-165('05.03.07)" xfId="7798"/>
    <cellStyle name="Åë_20030218144011020-E1C865BF_탈황-기성고 산출보고 MP-161-165('05.03.07)" xfId="7799"/>
    <cellStyle name="Ae_329전기설비기초-비교" xfId="7826"/>
    <cellStyle name="Åë_329전기설비기초-비교" xfId="7827"/>
    <cellStyle name="Ae_329전기설비기초-비교_탈황-기성고 산출보고 MP-161-165('05.03.07)" xfId="7828"/>
    <cellStyle name="Åë_329전기설비기초-비교_탈황-기성고 산출보고 MP-161-165('05.03.07)" xfId="7829"/>
    <cellStyle name="Ae_AC-01터빈주제어및보일러기초" xfId="8088"/>
    <cellStyle name="Åë_AC-01터빈주제어및보일러기초" xfId="8089"/>
    <cellStyle name="Ae_AC-01터빈주제어및보일러기초_기성검사보고서(금화9회)(1)" xfId="8090"/>
    <cellStyle name="Åë_AC-01터빈주제어및보일러기초_기성검사보고서(금화9회)(1)" xfId="8091"/>
    <cellStyle name="Ae_AC-01터빈주제어및보일러기초_기성검사보고서(금화9회)(1)_제11회 탈황기성분(0604)" xfId="8092"/>
    <cellStyle name="Åë_AC-01터빈주제어및보일러기초_기성검사보고서(금화9회)(1)_제11회 탈황기성분(0604)" xfId="8093"/>
    <cellStyle name="Ae_AC-01터빈주제어및보일러기초_제11회 탈황기성분(0604)" xfId="8094"/>
    <cellStyle name="Åë_AC-01터빈주제어및보일러기초_제11회 탈황기성분(0604)" xfId="8095"/>
    <cellStyle name="Ae_AC-02터빈및주제어철골(사급-최종-1)-1201" xfId="8096"/>
    <cellStyle name="Åë_AC-02터빈및주제어철골(사급-최종-1)-1201" xfId="8097"/>
    <cellStyle name="Ae_AC-02터빈및주제어철골(사급-최종-1)-1201_기성검사보고서(금화9회)(1)" xfId="8098"/>
    <cellStyle name="Åë_AC-02터빈및주제어철골(사급-최종-1)-1201_기성검사보고서(금화9회)(1)" xfId="8099"/>
    <cellStyle name="Ae_AC-02터빈및주제어철골(사급-최종-1)-1201_기성검사보고서(금화9회)(1)_제11회 탈황기성분(0604)" xfId="8100"/>
    <cellStyle name="Åë_AC-02터빈및주제어철골(사급-최종-1)-1201_기성검사보고서(금화9회)(1)_제11회 탈황기성분(0604)" xfId="8101"/>
    <cellStyle name="Ae_AC-02터빈및주제어철골(사급-최종-1)-1201_제11회 탈황기성분(0604)" xfId="8102"/>
    <cellStyle name="Åë_AC-02터빈및주제어철골(사급-최종-1)-1201_제11회 탈황기성분(0604)" xfId="8103"/>
    <cellStyle name="Ae_AC-04터빈발전기기초" xfId="8104"/>
    <cellStyle name="Åë_AC-04터빈발전기기초" xfId="8105"/>
    <cellStyle name="Ae_AC-04터빈발전기기초_기성검사보고서(금화9회)(1)" xfId="8106"/>
    <cellStyle name="Åë_AC-04터빈발전기기초_기성검사보고서(금화9회)(1)" xfId="8107"/>
    <cellStyle name="Ae_AC-04터빈발전기기초_기성검사보고서(금화9회)(1)_제11회 탈황기성분(0604)" xfId="8108"/>
    <cellStyle name="Åë_AC-04터빈발전기기초_기성검사보고서(금화9회)(1)_제11회 탈황기성분(0604)" xfId="8109"/>
    <cellStyle name="Ae_AC-04터빈발전기기초_제11회 탈황기성분(0604)" xfId="8110"/>
    <cellStyle name="Åë_AC-04터빈발전기기초_제11회 탈황기성분(0604)" xfId="8111"/>
    <cellStyle name="Ae_AC-06옥내기기기초(최종)-1129" xfId="8112"/>
    <cellStyle name="Åë_AC-06옥내기기기초(최종)-1129" xfId="8113"/>
    <cellStyle name="Ae_냉각수배수로-비교" xfId="7830"/>
    <cellStyle name="Åë_냉각수배수로-비교" xfId="7831"/>
    <cellStyle name="Ae_냉각수배수로-비교_탈황-기성고 산출보고 MP-161-165('05.03.07)" xfId="7832"/>
    <cellStyle name="Åë_냉각수배수로-비교_탈황-기성고 산출보고 MP-161-165('05.03.07)" xfId="7833"/>
    <cellStyle name="Ae_냉각수취수펌프구조물-비교" xfId="7834"/>
    <cellStyle name="Åë_냉각수취수펌프구조물-비교" xfId="7835"/>
    <cellStyle name="Ae_냉각수취수펌프구조물-비교_탈황-기성고 산출보고 MP-161-165('05.03.07)" xfId="7836"/>
    <cellStyle name="Åë_냉각수취수펌프구조물-비교_탈황-기성고 산출보고 MP-161-165('05.03.07)" xfId="7837"/>
    <cellStyle name="Ae_사급재료비및운반비" xfId="7838"/>
    <cellStyle name="Åë_사급재료비및운반비" xfId="7839"/>
    <cellStyle name="Ae_사급재료비및운반비_AC-01터빈주제어및보일러기초" xfId="7936"/>
    <cellStyle name="Åë_사급재료비및운반비_AC-01터빈주제어및보일러기초" xfId="7937"/>
    <cellStyle name="Ae_사급재료비및운반비_AC-01터빈주제어및보일러기초_기성검사보고서(금화9회)(1)" xfId="7938"/>
    <cellStyle name="Åë_사급재료비및운반비_AC-01터빈주제어및보일러기초_기성검사보고서(금화9회)(1)" xfId="7939"/>
    <cellStyle name="Ae_사급재료비및운반비_AC-01터빈주제어및보일러기초_기성검사보고서(금화9회)(1)_제11회 탈황기성분(0604)" xfId="7940"/>
    <cellStyle name="Åë_사급재료비및운반비_AC-01터빈주제어및보일러기초_기성검사보고서(금화9회)(1)_제11회 탈황기성분(0604)" xfId="7941"/>
    <cellStyle name="Ae_사급재료비및운반비_AC-01터빈주제어및보일러기초_제11회 탈황기성분(0604)" xfId="7942"/>
    <cellStyle name="Åë_사급재료비및운반비_AC-01터빈주제어및보일러기초_제11회 탈황기성분(0604)" xfId="7943"/>
    <cellStyle name="Ae_사급재료비및운반비_AC-04터빈발전기기초" xfId="7944"/>
    <cellStyle name="Åë_사급재료비및운반비_AC-04터빈발전기기초" xfId="7945"/>
    <cellStyle name="Ae_사급재료비및운반비_AC-04터빈발전기기초_기성검사보고서(금화9회)(1)" xfId="7946"/>
    <cellStyle name="Åë_사급재료비및운반비_AC-04터빈발전기기초_기성검사보고서(금화9회)(1)" xfId="7947"/>
    <cellStyle name="Ae_사급재료비및운반비_AC-04터빈발전기기초_기성검사보고서(금화9회)(1)_제11회 탈황기성분(0604)" xfId="7948"/>
    <cellStyle name="Åë_사급재료비및운반비_AC-04터빈발전기기초_기성검사보고서(금화9회)(1)_제11회 탈황기성분(0604)" xfId="7949"/>
    <cellStyle name="Ae_사급재료비및운반비_AC-04터빈발전기기초_제11회 탈황기성분(0604)" xfId="7950"/>
    <cellStyle name="Åë_사급재료비및운반비_AC-04터빈발전기기초_제11회 탈황기성분(0604)" xfId="7951"/>
    <cellStyle name="Ae_사급재료비및운반비_AC-05옥내기기기초" xfId="7952"/>
    <cellStyle name="Åë_사급재료비및운반비_AC-05옥내기기기초" xfId="7953"/>
    <cellStyle name="Ae_사급재료비및운반비_AC-05옥내기기기초_기성검사보고서(금화9회)(1)" xfId="7954"/>
    <cellStyle name="Åë_사급재료비및운반비_AC-05옥내기기기초_기성검사보고서(금화9회)(1)" xfId="7955"/>
    <cellStyle name="Ae_사급재료비및운반비_AC-05옥내기기기초_기성검사보고서(금화9회)(1)_제11회 탈황기성분(0604)" xfId="7956"/>
    <cellStyle name="Åë_사급재료비및운반비_AC-05옥내기기기초_기성검사보고서(금화9회)(1)_제11회 탈황기성분(0604)" xfId="7957"/>
    <cellStyle name="Ae_사급재료비및운반비_AC-05옥내기기기초_제11회 탈황기성분(0604)" xfId="7958"/>
    <cellStyle name="Åë_사급재료비및운반비_AC-05옥내기기기초_제11회 탈황기성분(0604)" xfId="7959"/>
    <cellStyle name="Ae_사급재료비및운반비_AC-05옥내기기기초_탈황-기성고 산출보고 MP-161-165('05.03.07)" xfId="7960"/>
    <cellStyle name="Åë_사급재료비및운반비_AC-05옥내기기기초_탈황-기성고 산출보고 MP-161-165('05.03.07)" xfId="7961"/>
    <cellStyle name="Ae_사급재료비및운반비_AC-06옥내기기기초(최종)-1129" xfId="7962"/>
    <cellStyle name="Åë_사급재료비및운반비_AC-06옥내기기기초(최종)-1129" xfId="7963"/>
    <cellStyle name="Ae_사급재료비및운반비_AC-06옥내기기기초(최종)-1129_기성검사보고서(금화9회)(1)" xfId="7964"/>
    <cellStyle name="Åë_사급재료비및운반비_AC-06옥내기기기초(최종)-1129_기성검사보고서(금화9회)(1)" xfId="7965"/>
    <cellStyle name="Ae_사급재료비및운반비_AC-06옥내기기기초(최종)-1129_기성검사보고서(금화9회)(1)_제11회 탈황기성분(0604)" xfId="7966"/>
    <cellStyle name="Åë_사급재료비및운반비_AC-06옥내기기기초(최종)-1129_기성검사보고서(금화9회)(1)_제11회 탈황기성분(0604)" xfId="7967"/>
    <cellStyle name="Ae_사급재료비및운반비_AC-06옥내기기기초(최종)-1129_제11회 탈황기성분(0604)" xfId="7968"/>
    <cellStyle name="Åë_사급재료비및운반비_AC-06옥내기기기초(최종)-1129_제11회 탈황기성분(0604)" xfId="7969"/>
    <cellStyle name="Ae_사급재료비및운반비_기성검사보고서(금화9회)(1)" xfId="7840"/>
    <cellStyle name="Åë_사급재료비및운반비_기성검사보고서(금화9회)(1)" xfId="7841"/>
    <cellStyle name="Ae_사급재료비및운반비_기성검사보고서(금화9회)(1)_제11회 탈황기성분(0604)" xfId="7842"/>
    <cellStyle name="Åë_사급재료비및운반비_기성검사보고서(금화9회)(1)_제11회 탈황기성분(0604)" xfId="7843"/>
    <cellStyle name="Ae_사급재료비및운반비_제11회 탈황기성분(0604)" xfId="7844"/>
    <cellStyle name="Åë_사급재료비및운반비_제11회 탈황기성분(0604)" xfId="7845"/>
    <cellStyle name="Ae_사급재료비및운반비_탈황-기성고 산출보고 MP-161-165('05.03.07)" xfId="7846"/>
    <cellStyle name="Åë_사급재료비및운반비_탈황-기성고 산출보고 MP-161-165('05.03.07)" xfId="7847"/>
    <cellStyle name="Ae_사급재료비및운반비_터빈발전기기초(단가)" xfId="7848"/>
    <cellStyle name="Åë_사급재료비및운반비_터빈발전기기초(단가)" xfId="7849"/>
    <cellStyle name="Ae_사급재료비및운반비_터빈발전기기초(단가)_1" xfId="7850"/>
    <cellStyle name="Åë_사급재료비및운반비_터빈발전기기초(단가)_1" xfId="7851"/>
    <cellStyle name="Ae_사급재료비및운반비_터빈발전기기초(단가)_1_2004년도 기성전망액" xfId="7852"/>
    <cellStyle name="Åë_사급재료비및운반비_터빈발전기기초(단가)_1_2004년도 기성전망액" xfId="7853"/>
    <cellStyle name="Ae_사급재료비및운반비_터빈발전기기초(단가)_1_2004년도 기성전망액_탈황-기성고 산출보고 MP-161-165('05.03.07)" xfId="7854"/>
    <cellStyle name="Åë_사급재료비및운반비_터빈발전기기초(단가)_1_2004년도 기성전망액_탈황-기성고 산출보고 MP-161-165('05.03.07)" xfId="7855"/>
    <cellStyle name="Ae_사급재료비및운반비_터빈발전기기초(단가)_1_AC-05옥내기기기초" xfId="7868"/>
    <cellStyle name="Åë_사급재료비및운반비_터빈발전기기초(단가)_1_AC-05옥내기기기초" xfId="7869"/>
    <cellStyle name="Ae_사급재료비및운반비_터빈발전기기초(단가)_1_AC-05옥내기기기초_2004년도 기성전망액" xfId="7870"/>
    <cellStyle name="Åë_사급재료비및운반비_터빈발전기기초(단가)_1_AC-05옥내기기기초_2004년도 기성전망액" xfId="7871"/>
    <cellStyle name="Ae_사급재료비및운반비_터빈발전기기초(단가)_1_AC-05옥내기기기초_2004년도 기성전망액_탈황-기성고 산출보고 MP-161-165('05.03.07)" xfId="7872"/>
    <cellStyle name="Åë_사급재료비및운반비_터빈발전기기초(단가)_1_AC-05옥내기기기초_2004년도 기성전망액_탈황-기성고 산출보고 MP-161-165('05.03.07)" xfId="7873"/>
    <cellStyle name="Ae_사급재료비및운반비_터빈발전기기초(단가)_1_AC-05옥내기기기초_PKG별 설계.계약금액,가중치('04.04.06)" xfId="7886"/>
    <cellStyle name="Åë_사급재료비및운반비_터빈발전기기초(단가)_1_AC-05옥내기기기초_PKG별 설계.계약금액,가중치('04.04.06)" xfId="7887"/>
    <cellStyle name="Ae_사급재료비및운반비_터빈발전기기초(단가)_1_AC-05옥내기기기초_PKG별 설계.계약금액,가중치('04.04.06)_탈황-기성고 산출보고 MP-161-165('05.03.07)" xfId="7888"/>
    <cellStyle name="Åë_사급재료비및운반비_터빈발전기기초(단가)_1_AC-05옥내기기기초_PKG별 설계.계약금액,가중치('04.04.06)_탈황-기성고 산출보고 MP-161-165('05.03.07)" xfId="7889"/>
    <cellStyle name="Ae_사급재료비및운반비_터빈발전기기초(단가)_1_AC-05옥내기기기초_기성검사보고서(금화9회)(1)" xfId="7874"/>
    <cellStyle name="Åë_사급재료비및운반비_터빈발전기기초(단가)_1_AC-05옥내기기기초_기성검사보고서(금화9회)(1)" xfId="7875"/>
    <cellStyle name="Ae_사급재료비및운반비_터빈발전기기초(단가)_1_AC-05옥내기기기초_기성검사보고서(금화9회)(1)_제11회 탈황기성분(0604)" xfId="7876"/>
    <cellStyle name="Åë_사급재료비및운반비_터빈발전기기초(단가)_1_AC-05옥내기기기초_기성검사보고서(금화9회)(1)_제11회 탈황기성분(0604)" xfId="7877"/>
    <cellStyle name="Ae_사급재료비및운반비_터빈발전기기초(단가)_1_AC-05옥내기기기초_발주처 기성 취하현황(태안7,8)" xfId="7878"/>
    <cellStyle name="Åë_사급재료비및운반비_터빈발전기기초(단가)_1_AC-05옥내기기기초_발주처 기성 취하현황(태안7,8)" xfId="7879"/>
    <cellStyle name="Ae_사급재료비및운반비_터빈발전기기초(단가)_1_AC-05옥내기기기초_발주처 기성 취하현황(태안7,8)_탈황-기성고 산출보고 MP-161-165('05.03.07)" xfId="7880"/>
    <cellStyle name="Åë_사급재료비및운반비_터빈발전기기초(단가)_1_AC-05옥내기기기초_발주처 기성 취하현황(태안7,8)_탈황-기성고 산출보고 MP-161-165('05.03.07)" xfId="7881"/>
    <cellStyle name="Ae_사급재료비및운반비_터빈발전기기초(단가)_1_AC-05옥내기기기초_제11회 탈황기성분(0604)" xfId="7882"/>
    <cellStyle name="Åë_사급재료비및운반비_터빈발전기기초(단가)_1_AC-05옥내기기기초_제11회 탈황기성분(0604)" xfId="7883"/>
    <cellStyle name="Ae_사급재료비및운반비_터빈발전기기초(단가)_1_AC-05옥내기기기초_탈황-기성고 산출보고 MP-161-165('05.03.07)" xfId="7884"/>
    <cellStyle name="Åë_사급재료비및운반비_터빈발전기기초(단가)_1_AC-05옥내기기기초_탈황-기성고 산출보고 MP-161-165('05.03.07)" xfId="7885"/>
    <cellStyle name="Ae_사급재료비및운반비_터빈발전기기초(단가)_1_PKG별 설계.계약금액,가중치('04.04.06)" xfId="7890"/>
    <cellStyle name="Åë_사급재료비및운반비_터빈발전기기초(단가)_1_PKG별 설계.계약금액,가중치('04.04.06)" xfId="7891"/>
    <cellStyle name="Ae_사급재료비및운반비_터빈발전기기초(단가)_1_PKG별 설계.계약금액,가중치('04.04.06)_탈황-기성고 산출보고 MP-161-165('05.03.07)" xfId="7892"/>
    <cellStyle name="Åë_사급재료비및운반비_터빈발전기기초(단가)_1_PKG별 설계.계약금액,가중치('04.04.06)_탈황-기성고 산출보고 MP-161-165('05.03.07)" xfId="7893"/>
    <cellStyle name="Ae_사급재료비및운반비_터빈발전기기초(단가)_1_기성검사보고서(금화9회)(1)" xfId="7856"/>
    <cellStyle name="Åë_사급재료비및운반비_터빈발전기기초(단가)_1_기성검사보고서(금화9회)(1)" xfId="7857"/>
    <cellStyle name="Ae_사급재료비및운반비_터빈발전기기초(단가)_1_기성검사보고서(금화9회)(1)_제11회 탈황기성분(0604)" xfId="7858"/>
    <cellStyle name="Åë_사급재료비및운반비_터빈발전기기초(단가)_1_기성검사보고서(금화9회)(1)_제11회 탈황기성분(0604)" xfId="7859"/>
    <cellStyle name="Ae_사급재료비및운반비_터빈발전기기초(단가)_1_발주처 기성 취하현황(태안7,8)" xfId="7860"/>
    <cellStyle name="Åë_사급재료비및운반비_터빈발전기기초(단가)_1_발주처 기성 취하현황(태안7,8)" xfId="7861"/>
    <cellStyle name="Ae_사급재료비및운반비_터빈발전기기초(단가)_1_발주처 기성 취하현황(태안7,8)_탈황-기성고 산출보고 MP-161-165('05.03.07)" xfId="7862"/>
    <cellStyle name="Åë_사급재료비및운반비_터빈발전기기초(단가)_1_발주처 기성 취하현황(태안7,8)_탈황-기성고 산출보고 MP-161-165('05.03.07)" xfId="7863"/>
    <cellStyle name="Ae_사급재료비및운반비_터빈발전기기초(단가)_1_제11회 탈황기성분(0604)" xfId="7864"/>
    <cellStyle name="Åë_사급재료비및운반비_터빈발전기기초(단가)_1_제11회 탈황기성분(0604)" xfId="7865"/>
    <cellStyle name="Ae_사급재료비및운반비_터빈발전기기초(단가)_1_탈황-기성고 산출보고 MP-161-165('05.03.07)" xfId="7866"/>
    <cellStyle name="Åë_사급재료비및운반비_터빈발전기기초(단가)_1_탈황-기성고 산출보고 MP-161-165('05.03.07)" xfId="7867"/>
    <cellStyle name="Ae_사급재료비및운반비_터빈발전기기초(단가)_2004년도 기성전망액" xfId="7894"/>
    <cellStyle name="Åë_사급재료비및운반비_터빈발전기기초(단가)_2004년도 기성전망액" xfId="7895"/>
    <cellStyle name="Ae_사급재료비및운반비_터빈발전기기초(단가)_2004년도 기성전망액_탈황-기성고 산출보고 MP-161-165('05.03.07)" xfId="7896"/>
    <cellStyle name="Åë_사급재료비및운반비_터빈발전기기초(단가)_2004년도 기성전망액_탈황-기성고 산출보고 MP-161-165('05.03.07)" xfId="7897"/>
    <cellStyle name="Ae_사급재료비및운반비_터빈발전기기초(단가)_AC-05옥내기기기초" xfId="7910"/>
    <cellStyle name="Åë_사급재료비및운반비_터빈발전기기초(단가)_AC-05옥내기기기초" xfId="7911"/>
    <cellStyle name="Ae_사급재료비및운반비_터빈발전기기초(단가)_AC-05옥내기기기초_2004년도 기성전망액" xfId="7912"/>
    <cellStyle name="Åë_사급재료비및운반비_터빈발전기기초(단가)_AC-05옥내기기기초_2004년도 기성전망액" xfId="7913"/>
    <cellStyle name="Ae_사급재료비및운반비_터빈발전기기초(단가)_AC-05옥내기기기초_2004년도 기성전망액_탈황-기성고 산출보고 MP-161-165('05.03.07)" xfId="7914"/>
    <cellStyle name="Åë_사급재료비및운반비_터빈발전기기초(단가)_AC-05옥내기기기초_2004년도 기성전망액_탈황-기성고 산출보고 MP-161-165('05.03.07)" xfId="7915"/>
    <cellStyle name="Ae_사급재료비및운반비_터빈발전기기초(단가)_AC-05옥내기기기초_PKG별 설계.계약금액,가중치('04.04.06)" xfId="7928"/>
    <cellStyle name="Åë_사급재료비및운반비_터빈발전기기초(단가)_AC-05옥내기기기초_PKG별 설계.계약금액,가중치('04.04.06)" xfId="7929"/>
    <cellStyle name="Ae_사급재료비및운반비_터빈발전기기초(단가)_AC-05옥내기기기초_PKG별 설계.계약금액,가중치('04.04.06)_탈황-기성고 산출보고 MP-161-165('05.03.07)" xfId="7930"/>
    <cellStyle name="Åë_사급재료비및운반비_터빈발전기기초(단가)_AC-05옥내기기기초_PKG별 설계.계약금액,가중치('04.04.06)_탈황-기성고 산출보고 MP-161-165('05.03.07)" xfId="7931"/>
    <cellStyle name="Ae_사급재료비및운반비_터빈발전기기초(단가)_AC-05옥내기기기초_기성검사보고서(금화9회)(1)" xfId="7916"/>
    <cellStyle name="Åë_사급재료비및운반비_터빈발전기기초(단가)_AC-05옥내기기기초_기성검사보고서(금화9회)(1)" xfId="7917"/>
    <cellStyle name="Ae_사급재료비및운반비_터빈발전기기초(단가)_AC-05옥내기기기초_기성검사보고서(금화9회)(1)_제11회 탈황기성분(0604)" xfId="7918"/>
    <cellStyle name="Åë_사급재료비및운반비_터빈발전기기초(단가)_AC-05옥내기기기초_기성검사보고서(금화9회)(1)_제11회 탈황기성분(0604)" xfId="7919"/>
    <cellStyle name="Ae_사급재료비및운반비_터빈발전기기초(단가)_AC-05옥내기기기초_발주처 기성 취하현황(태안7,8)" xfId="7920"/>
    <cellStyle name="Åë_사급재료비및운반비_터빈발전기기초(단가)_AC-05옥내기기기초_발주처 기성 취하현황(태안7,8)" xfId="7921"/>
    <cellStyle name="Ae_사급재료비및운반비_터빈발전기기초(단가)_AC-05옥내기기기초_발주처 기성 취하현황(태안7,8)_탈황-기성고 산출보고 MP-161-165('05.03.07)" xfId="7922"/>
    <cellStyle name="Åë_사급재료비및운반비_터빈발전기기초(단가)_AC-05옥내기기기초_발주처 기성 취하현황(태안7,8)_탈황-기성고 산출보고 MP-161-165('05.03.07)" xfId="7923"/>
    <cellStyle name="Ae_사급재료비및운반비_터빈발전기기초(단가)_AC-05옥내기기기초_제11회 탈황기성분(0604)" xfId="7924"/>
    <cellStyle name="Åë_사급재료비및운반비_터빈발전기기초(단가)_AC-05옥내기기기초_제11회 탈황기성분(0604)" xfId="7925"/>
    <cellStyle name="Ae_사급재료비및운반비_터빈발전기기초(단가)_AC-05옥내기기기초_탈황-기성고 산출보고 MP-161-165('05.03.07)" xfId="7926"/>
    <cellStyle name="Åë_사급재료비및운반비_터빈발전기기초(단가)_AC-05옥내기기기초_탈황-기성고 산출보고 MP-161-165('05.03.07)" xfId="7927"/>
    <cellStyle name="Ae_사급재료비및운반비_터빈발전기기초(단가)_PKG별 설계.계약금액,가중치('04.04.06)" xfId="7932"/>
    <cellStyle name="Åë_사급재료비및운반비_터빈발전기기초(단가)_PKG별 설계.계약금액,가중치('04.04.06)" xfId="7933"/>
    <cellStyle name="Ae_사급재료비및운반비_터빈발전기기초(단가)_PKG별 설계.계약금액,가중치('04.04.06)_탈황-기성고 산출보고 MP-161-165('05.03.07)" xfId="7934"/>
    <cellStyle name="Åë_사급재료비및운반비_터빈발전기기초(단가)_PKG별 설계.계약금액,가중치('04.04.06)_탈황-기성고 산출보고 MP-161-165('05.03.07)" xfId="7935"/>
    <cellStyle name="Ae_사급재료비및운반비_터빈발전기기초(단가)_기성검사보고서(금화9회)(1)" xfId="7898"/>
    <cellStyle name="Åë_사급재료비및운반비_터빈발전기기초(단가)_기성검사보고서(금화9회)(1)" xfId="7899"/>
    <cellStyle name="Ae_사급재료비및운반비_터빈발전기기초(단가)_기성검사보고서(금화9회)(1)_제11회 탈황기성분(0604)" xfId="7900"/>
    <cellStyle name="Åë_사급재료비및운반비_터빈발전기기초(단가)_기성검사보고서(금화9회)(1)_제11회 탈황기성분(0604)" xfId="7901"/>
    <cellStyle name="Ae_사급재료비및운반비_터빈발전기기초(단가)_발주처 기성 취하현황(태안7,8)" xfId="7902"/>
    <cellStyle name="Åë_사급재료비및운반비_터빈발전기기초(단가)_발주처 기성 취하현황(태안7,8)" xfId="7903"/>
    <cellStyle name="Ae_사급재료비및운반비_터빈발전기기초(단가)_발주처 기성 취하현황(태안7,8)_탈황-기성고 산출보고 MP-161-165('05.03.07)" xfId="7904"/>
    <cellStyle name="Åë_사급재료비및운반비_터빈발전기기초(단가)_발주처 기성 취하현황(태안7,8)_탈황-기성고 산출보고 MP-161-165('05.03.07)" xfId="7905"/>
    <cellStyle name="Ae_사급재료비및운반비_터빈발전기기초(단가)_제11회 탈황기성분(0604)" xfId="7906"/>
    <cellStyle name="Åë_사급재료비및운반비_터빈발전기기초(단가)_제11회 탈황기성분(0604)" xfId="7907"/>
    <cellStyle name="Ae_사급재료비및운반비_터빈발전기기초(단가)_탈황-기성고 산출보고 MP-161-165('05.03.07)" xfId="7908"/>
    <cellStyle name="Åë_사급재료비및운반비_터빈발전기기초(단가)_탈황-기성고 산출보고 MP-161-165('05.03.07)" xfId="7909"/>
    <cellStyle name="Ae_석탄취급설비기초-비교" xfId="7970"/>
    <cellStyle name="Åë_석탄취급설비기초-비교" xfId="7971"/>
    <cellStyle name="Ae_석탄취급설비기초-비교_탈황-기성고 산출보고 MP-161-165('05.03.07)" xfId="7972"/>
    <cellStyle name="Åë_석탄취급설비기초-비교_탈황-기성고 산출보고 MP-161-165('05.03.07)" xfId="7973"/>
    <cellStyle name="Ae_설계명세서" xfId="7974"/>
    <cellStyle name="Åë_설계명세서" xfId="7975"/>
    <cellStyle name="Ae_수량및 단가 산출내용표" xfId="7976"/>
    <cellStyle name="Åë_수량및 단가 산출내용표" xfId="7977"/>
    <cellStyle name="Ae_수량및 단가 산출내용표_AC-01터빈주제어및보일러기초" xfId="7990"/>
    <cellStyle name="Åë_수량및 단가 산출내용표_AC-01터빈주제어및보일러기초" xfId="7991"/>
    <cellStyle name="Ae_수량및 단가 산출내용표_AC-01터빈주제어및보일러기초_기성검사보고서(금화9회)(1)" xfId="7992"/>
    <cellStyle name="Åë_수량및 단가 산출내용표_AC-01터빈주제어및보일러기초_기성검사보고서(금화9회)(1)" xfId="7993"/>
    <cellStyle name="Ae_수량및 단가 산출내용표_AC-01터빈주제어및보일러기초_기성검사보고서(금화9회)(1)_제11회 탈황기성분(0604)" xfId="7994"/>
    <cellStyle name="Åë_수량및 단가 산출내용표_AC-01터빈주제어및보일러기초_기성검사보고서(금화9회)(1)_제11회 탈황기성분(0604)" xfId="7995"/>
    <cellStyle name="Ae_수량및 단가 산출내용표_AC-01터빈주제어및보일러기초_제11회 탈황기성분(0604)" xfId="7996"/>
    <cellStyle name="Åë_수량및 단가 산출내용표_AC-01터빈주제어및보일러기초_제11회 탈황기성분(0604)" xfId="7997"/>
    <cellStyle name="Ae_수량및 단가 산출내용표_AC-04터빈발전기기초" xfId="7998"/>
    <cellStyle name="Åë_수량및 단가 산출내용표_AC-04터빈발전기기초" xfId="7999"/>
    <cellStyle name="Ae_수량및 단가 산출내용표_AC-04터빈발전기기초_기성검사보고서(금화9회)(1)" xfId="8000"/>
    <cellStyle name="Åë_수량및 단가 산출내용표_AC-04터빈발전기기초_기성검사보고서(금화9회)(1)" xfId="8001"/>
    <cellStyle name="Ae_수량및 단가 산출내용표_AC-04터빈발전기기초_기성검사보고서(금화9회)(1)_제11회 탈황기성분(0604)" xfId="8002"/>
    <cellStyle name="Åë_수량및 단가 산출내용표_AC-04터빈발전기기초_기성검사보고서(금화9회)(1)_제11회 탈황기성분(0604)" xfId="8003"/>
    <cellStyle name="Ae_수량및 단가 산출내용표_AC-04터빈발전기기초_제11회 탈황기성분(0604)" xfId="8004"/>
    <cellStyle name="Åë_수량및 단가 산출내용표_AC-04터빈발전기기초_제11회 탈황기성분(0604)" xfId="8005"/>
    <cellStyle name="Ae_수량및 단가 산출내용표_AC-05옥내기기기초" xfId="8006"/>
    <cellStyle name="Åë_수량및 단가 산출내용표_AC-05옥내기기기초" xfId="8007"/>
    <cellStyle name="Ae_수량및 단가 산출내용표_AC-05옥내기기기초_기성검사보고서(금화9회)(1)" xfId="8008"/>
    <cellStyle name="Åë_수량및 단가 산출내용표_AC-05옥내기기기초_기성검사보고서(금화9회)(1)" xfId="8009"/>
    <cellStyle name="Ae_수량및 단가 산출내용표_AC-05옥내기기기초_기성검사보고서(금화9회)(1)_제11회 탈황기성분(0604)" xfId="8010"/>
    <cellStyle name="Åë_수량및 단가 산출내용표_AC-05옥내기기기초_기성검사보고서(금화9회)(1)_제11회 탈황기성분(0604)" xfId="8011"/>
    <cellStyle name="Ae_수량및 단가 산출내용표_AC-05옥내기기기초_제11회 탈황기성분(0604)" xfId="8012"/>
    <cellStyle name="Åë_수량및 단가 산출내용표_AC-05옥내기기기초_제11회 탈황기성분(0604)" xfId="8013"/>
    <cellStyle name="Ae_수량및 단가 산출내용표_AC-05옥내기기기초_탈황-기성고 산출보고 MP-161-165('05.03.07)" xfId="8014"/>
    <cellStyle name="Åë_수량및 단가 산출내용표_AC-05옥내기기기초_탈황-기성고 산출보고 MP-161-165('05.03.07)" xfId="8015"/>
    <cellStyle name="Ae_수량및 단가 산출내용표_기성검사보고서(금화9회)(1)" xfId="7978"/>
    <cellStyle name="Åë_수량및 단가 산출내용표_기성검사보고서(금화9회)(1)" xfId="7979"/>
    <cellStyle name="Ae_수량및 단가 산출내용표_기성검사보고서(금화9회)(1)_제11회 탈황기성분(0604)" xfId="7980"/>
    <cellStyle name="Åë_수량및 단가 산출내용표_기성검사보고서(금화9회)(1)_제11회 탈황기성분(0604)" xfId="7981"/>
    <cellStyle name="Ae_수량및 단가 산출내용표_제11회 탈황기성분(0604)" xfId="7982"/>
    <cellStyle name="Åë_수량및 단가 산출내용표_제11회 탈황기성분(0604)" xfId="7983"/>
    <cellStyle name="Ae_수량및 단가 산출내용표_추가품셈1-박" xfId="7984"/>
    <cellStyle name="Åë_수량및 단가 산출내용표_추가품셈1-박" xfId="7985"/>
    <cellStyle name="Ae_수량및 단가 산출내용표_추가품셈1-박_탈황-기성고 산출보고 MP-161-165('05.03.07)" xfId="7986"/>
    <cellStyle name="Åë_수량및 단가 산출내용표_추가품셈1-박_탈황-기성고 산출보고 MP-161-165('05.03.07)" xfId="7987"/>
    <cellStyle name="Ae_수량및 단가 산출내용표_탈황-기성고 산출보고 MP-161-165('05.03.07)" xfId="7988"/>
    <cellStyle name="Åë_수량및 단가 산출내용표_탈황-기성고 산출보고 MP-161-165('05.03.07)" xfId="7989"/>
    <cellStyle name="Ae_영흥#3,4 보일러철골설치및마감(MC-01)FINAL" xfId="8016"/>
    <cellStyle name="Åë_영흥#3,4 보일러철골설치및마감(MC-01)FINAL" xfId="8017"/>
    <cellStyle name="Ae_영흥#3,4 보일러철골설치및마감(MC-01)FINAL_기성검사보고서(금화9회)(1)" xfId="8018"/>
    <cellStyle name="Åë_영흥#3,4 보일러철골설치및마감(MC-01)FINAL_기성검사보고서(금화9회)(1)" xfId="8019"/>
    <cellStyle name="Ae_영흥#3,4 보일러철골설치및마감(MC-01)FINAL_기성검사보고서(금화9회)(1)_제11회 탈황기성분(0604)" xfId="8020"/>
    <cellStyle name="Åë_영흥#3,4 보일러철골설치및마감(MC-01)FINAL_기성검사보고서(금화9회)(1)_제11회 탈황기성분(0604)" xfId="8021"/>
    <cellStyle name="Ae_영흥#3,4 보일러철골설치및마감(MC-01)FINAL_제11회 탈황기성분(0604)" xfId="8022"/>
    <cellStyle name="Åë_영흥#3,4 보일러철골설치및마감(MC-01)FINAL_제11회 탈황기성분(0604)" xfId="8023"/>
    <cellStyle name="Ae_영흥#3,4 옥내기기기초(AC-05)" xfId="8024"/>
    <cellStyle name="Åë_영흥#3,4 옥내기기기초(AC-05)" xfId="8025"/>
    <cellStyle name="Ae_영흥#3,4 옥내기기기초(AC-05)_기성검사보고서(금화9회)(1)" xfId="8026"/>
    <cellStyle name="Åë_영흥#3,4 옥내기기기초(AC-05)_기성검사보고서(금화9회)(1)" xfId="8027"/>
    <cellStyle name="Ae_영흥#3,4 옥내기기기초(AC-05)_기성검사보고서(금화9회)(1)_제11회 탈황기성분(0604)" xfId="8028"/>
    <cellStyle name="Åë_영흥#3,4 옥내기기기초(AC-05)_기성검사보고서(금화9회)(1)_제11회 탈황기성분(0604)" xfId="8029"/>
    <cellStyle name="Ae_영흥#3,4 옥내기기기초(AC-05)_제11회 탈황기성분(0604)" xfId="8030"/>
    <cellStyle name="Åë_영흥#3,4 옥내기기기초(AC-05)_제11회 탈황기성분(0604)" xfId="8031"/>
    <cellStyle name="Ae_영흥#3,4 터빈발전기기초(AC-04)" xfId="8032"/>
    <cellStyle name="Åë_영흥#3,4 터빈발전기기초(AC-04)" xfId="8033"/>
    <cellStyle name="Ae_영흥#3,4 터빈발전기기초(AC-04)_기성검사보고서(금화9회)(1)" xfId="8034"/>
    <cellStyle name="Åë_영흥#3,4 터빈발전기기초(AC-04)_기성검사보고서(금화9회)(1)" xfId="8035"/>
    <cellStyle name="Ae_영흥#3,4 터빈발전기기초(AC-04)_기성검사보고서(금화9회)(1)_제11회 탈황기성분(0604)" xfId="8036"/>
    <cellStyle name="Åë_영흥#3,4 터빈발전기기초(AC-04)_기성검사보고서(금화9회)(1)_제11회 탈황기성분(0604)" xfId="8037"/>
    <cellStyle name="Ae_영흥#3,4 터빈발전기기초(AC-04)_제11회 탈황기성분(0604)" xfId="8038"/>
    <cellStyle name="Åë_영흥#3,4 터빈발전기기초(AC-04)_제11회 탈황기성분(0604)" xfId="8039"/>
    <cellStyle name="Ae_옥외탱크기초-비교" xfId="8040"/>
    <cellStyle name="Åë_옥외탱크기초-비교" xfId="8041"/>
    <cellStyle name="Ae_옥외탱크기초-비교_탈황-기성고 산출보고 MP-161-165('05.03.07)" xfId="8042"/>
    <cellStyle name="Åë_옥외탱크기초-비교_탈황-기성고 산출보고 MP-161-165('05.03.07)" xfId="8043"/>
    <cellStyle name="Ae_전기설비기초-FF" xfId="8044"/>
    <cellStyle name="Åë_전기설비기초-FF" xfId="8045"/>
    <cellStyle name="Ae_전기설비기초-FF_탈황-기성고 산출보고 MP-161-165('05.03.07)" xfId="8046"/>
    <cellStyle name="Åë_전기설비기초-FF_탈황-기성고 산출보고 MP-161-165('05.03.07)" xfId="8047"/>
    <cellStyle name="Ae_추가품셈1-박" xfId="8048"/>
    <cellStyle name="Åë_추가품셈1-박" xfId="8049"/>
    <cellStyle name="Ae_추가품셈1-박_탈황-기성고 산출보고 MP-161-165('05.03.07)" xfId="8050"/>
    <cellStyle name="Åë_추가품셈1-박_탈황-기성고 산출보고 MP-161-165('05.03.07)" xfId="8051"/>
    <cellStyle name="Ae_태안7,8철골견적안" xfId="8052"/>
    <cellStyle name="Åë_태안7,8철골견적안" xfId="8053"/>
    <cellStyle name="Ae_태안7,8철골견적안_기성검사보고서(금화9회)(1)" xfId="8054"/>
    <cellStyle name="Åë_태안7,8철골견적안_기성검사보고서(금화9회)(1)" xfId="8055"/>
    <cellStyle name="Ae_태안7,8철골견적안_기성검사보고서(금화9회)(1)_제11회 탈황기성분(0604)" xfId="8056"/>
    <cellStyle name="Åë_태안7,8철골견적안_기성검사보고서(금화9회)(1)_제11회 탈황기성분(0604)" xfId="8057"/>
    <cellStyle name="Ae_태안7,8철골견적안_제11회 탈황기성분(0604)" xfId="8058"/>
    <cellStyle name="Åë_태안7,8철골견적안_제11회 탈황기성분(0604)" xfId="8059"/>
    <cellStyle name="Ae_태안7,8철골견적안1" xfId="8060"/>
    <cellStyle name="Åë_태안7,8철골견적안1" xfId="8061"/>
    <cellStyle name="Ae_태안7,8철골견적안1_기성검사보고서(금화9회)(1)" xfId="8062"/>
    <cellStyle name="Åë_태안7,8철골견적안1_기성검사보고서(금화9회)(1)" xfId="8063"/>
    <cellStyle name="Ae_태안7,8철골견적안1_기성검사보고서(금화9회)(1)_제11회 탈황기성분(0604)" xfId="8064"/>
    <cellStyle name="Åë_태안7,8철골견적안1_기성검사보고서(금화9회)(1)_제11회 탈황기성분(0604)" xfId="8065"/>
    <cellStyle name="Ae_태안7,8철골견적안1_제11회 탈황기성분(0604)" xfId="8066"/>
    <cellStyle name="Åë_태안7,8철골견적안1_제11회 탈황기성분(0604)" xfId="8067"/>
    <cellStyle name="Ae_터빈발전기기초(단가)" xfId="8068"/>
    <cellStyle name="Åë_터빈발전기기초(단가)" xfId="8069"/>
    <cellStyle name="Ae_터빈발전기기초(단가)_AC-05옥내기기기초" xfId="8078"/>
    <cellStyle name="Åë_터빈발전기기초(단가)_AC-05옥내기기기초" xfId="8079"/>
    <cellStyle name="Ae_터빈발전기기초(단가)_AC-05옥내기기기초_기성검사보고서(금화9회)(1)" xfId="8080"/>
    <cellStyle name="Åë_터빈발전기기초(단가)_AC-05옥내기기기초_기성검사보고서(금화9회)(1)" xfId="8081"/>
    <cellStyle name="Ae_터빈발전기기초(단가)_AC-05옥내기기기초_기성검사보고서(금화9회)(1)_제11회 탈황기성분(0604)" xfId="8082"/>
    <cellStyle name="Åë_터빈발전기기초(단가)_AC-05옥내기기기초_기성검사보고서(금화9회)(1)_제11회 탈황기성분(0604)" xfId="8083"/>
    <cellStyle name="Ae_터빈발전기기초(단가)_AC-05옥내기기기초_제11회 탈황기성분(0604)" xfId="8084"/>
    <cellStyle name="Åë_터빈발전기기초(단가)_AC-05옥내기기기초_제11회 탈황기성분(0604)" xfId="8085"/>
    <cellStyle name="Ae_터빈발전기기초(단가)_AC-05옥내기기기초_탈황-기성고 산출보고 MP-161-165('05.03.07)" xfId="8086"/>
    <cellStyle name="Åë_터빈발전기기초(단가)_AC-05옥내기기기초_탈황-기성고 산출보고 MP-161-165('05.03.07)" xfId="8087"/>
    <cellStyle name="Ae_터빈발전기기초(단가)_기성검사보고서(금화9회)(1)" xfId="8070"/>
    <cellStyle name="Åë_터빈발전기기초(단가)_기성검사보고서(금화9회)(1)" xfId="8071"/>
    <cellStyle name="Ae_터빈발전기기초(단가)_기성검사보고서(금화9회)(1)_제11회 탈황기성분(0604)" xfId="8072"/>
    <cellStyle name="Åë_터빈발전기기초(단가)_기성검사보고서(금화9회)(1)_제11회 탈황기성분(0604)" xfId="8073"/>
    <cellStyle name="Ae_터빈발전기기초(단가)_제11회 탈황기성분(0604)" xfId="8074"/>
    <cellStyle name="Åë_터빈발전기기초(단가)_제11회 탈황기성분(0604)" xfId="8075"/>
    <cellStyle name="Ae_터빈발전기기초(단가)_탈황-기성고 산출보고 MP-161-165('05.03.07)" xfId="8076"/>
    <cellStyle name="Åë_터빈발전기기초(단가)_탈황-기성고 산출보고 MP-161-165('05.03.07)" xfId="8077"/>
    <cellStyle name="Aee" xfId="8114"/>
    <cellStyle name="Aee­ " xfId="8115"/>
    <cellStyle name="Åëè­ [" xfId="8116"/>
    <cellStyle name="AeE­ [0]_  A¾  CO  " xfId="8117"/>
    <cellStyle name="ÅëÈ­ [0]_ ºñ¸ñº° ¿ùº°±â¼ú " xfId="8118"/>
    <cellStyle name="AeE­ [0]_¸AAa¾×(3)" xfId="8119"/>
    <cellStyle name="ÅëÈ­ [0]_¸ðÇü¸·" xfId="8120"/>
    <cellStyle name="AeE­ [0]_¸n·I-±a°e" xfId="8121"/>
    <cellStyle name="ÅëÈ­ [0]_¸ñ·Ï-±â°è" xfId="8122"/>
    <cellStyle name="AeE­ [0]_¸n·I-±a°e_AIA§-es2A÷" xfId="8123"/>
    <cellStyle name="ÅëÈ­ [0]_¸ñ·Ï-±â°è_ÀÏÀ§-es2Â÷" xfId="8124"/>
    <cellStyle name="AeE­ [0]_¸n-E?" xfId="8125"/>
    <cellStyle name="ÅëÈ­ [0]_¸ñ-È¯" xfId="8126"/>
    <cellStyle name="AeE­ [0]_¿￢±¸°³¹ßAoAU2" xfId="8127"/>
    <cellStyle name="ÅëÈ­ [0]_¿ï»êÈ­·Â ±â±¸Á¶Á÷Ç¥" xfId="8128"/>
    <cellStyle name="AeE­ [0]_¿i≫eE­·A ±a±¸A¶A÷C￥" xfId="8129"/>
    <cellStyle name="ÅëÈ­ [0]_¿ùº°½ÇÇà" xfId="8130"/>
    <cellStyle name="AeE­ [0]_±a°e¼³ºn-AIA§¸n·I " xfId="8131"/>
    <cellStyle name="ÅëÈ­ [0]_±â°è¼³ºñ-ÀÏÀ§¸ñ·Ï " xfId="8132"/>
    <cellStyle name="AeE­ [0]_±a¼º-°ⓒ" xfId="575"/>
    <cellStyle name="ÅëÈ­ [0]_¼³ºñÀÏÀ§" xfId="8133"/>
    <cellStyle name="AeE­ [0]_¼oAa½CAu " xfId="8134"/>
    <cellStyle name="ÅëÈ­ [0]_¼öÀÍ¼º " xfId="8135"/>
    <cellStyle name="AeE­ [0]_¼oAI¼º _관악점지하1,2층약전내역" xfId="8136"/>
    <cellStyle name="ÅëÈ­ [0]_³»ºÎ°èÈ¹´ë ÃßÁ¤Â÷ÀÌ " xfId="8137"/>
    <cellStyle name="AeE­ [0]_³≫ºI°eE¹´e AßA¤A÷AI " xfId="8138"/>
    <cellStyle name="ÅëÈ­ [0]_7°èÈ¹ " xfId="8139"/>
    <cellStyle name="AeE­ [0]_A¾CO½A¼³ " xfId="8140"/>
    <cellStyle name="ÅëÈ­ [0]_ÀÏÀ§-es2Â÷" xfId="8141"/>
    <cellStyle name="AeE­ [0]_Ay°eC￥°CAaºÐ" xfId="8142"/>
    <cellStyle name="ÅëÈ­ [0]_Áý°èÇ¥°ÇÃàºÐ" xfId="8143"/>
    <cellStyle name="AeE­ [0]_BOM°eAa" xfId="8144"/>
    <cellStyle name="ÅëÈ­ [0]_BOM°èÀå" xfId="8145"/>
    <cellStyle name="AeE­ [0]_INQUIRY ¿μ¾÷AßAø " xfId="8146"/>
    <cellStyle name="ÅëÈ­ [0]_laroux" xfId="8147"/>
    <cellStyle name="AeE­ [0]_laroux_1" xfId="8148"/>
    <cellStyle name="ÅëÈ­ [0]_laroux_1" xfId="8149"/>
    <cellStyle name="AeE­ [0]_laroux_1_건축설비(견적)" xfId="8150"/>
    <cellStyle name="ÅëÈ­ [0]_laroux_1_건축설비(견적)" xfId="8151"/>
    <cellStyle name="AeE­ [0]_laroux_2" xfId="8152"/>
    <cellStyle name="ÅëÈ­ [0]_laroux_2" xfId="8153"/>
    <cellStyle name="AeE­ [0]_laroux_2_건축설비(견적)" xfId="8154"/>
    <cellStyle name="ÅëÈ­ [0]_laroux_2_건축설비(견적)" xfId="8155"/>
    <cellStyle name="AeE­ [0]_PERSONAL" xfId="8156"/>
    <cellStyle name="ÅëÈ­ [0]_Sheet1" xfId="8157"/>
    <cellStyle name="Aee­ _20030218144011020-E1C865BF" xfId="8158"/>
    <cellStyle name="AeE­_  A¾  CO  " xfId="8159"/>
    <cellStyle name="ÅëÈ­_ ºñ¸ñº° ¿ùº°±â¼ú " xfId="8160"/>
    <cellStyle name="AeE­_¸AAa¾×(3)" xfId="8161"/>
    <cellStyle name="ÅëÈ­_¸ðÇü¸·" xfId="8162"/>
    <cellStyle name="AeE­_¸n·I-±a°e" xfId="8163"/>
    <cellStyle name="ÅëÈ­_¸ñ·Ï-±â°è" xfId="8164"/>
    <cellStyle name="AeE­_¸n·I-±a°e_AIA§-es2A÷" xfId="8165"/>
    <cellStyle name="ÅëÈ­_¸ñ·Ï-±â°è_ÀÏÀ§-es2Â÷" xfId="8166"/>
    <cellStyle name="AeE­_¸n-E?" xfId="8167"/>
    <cellStyle name="ÅëÈ­_¸ñ-È¯" xfId="8168"/>
    <cellStyle name="AeE­_¿￢±¸°³¹ßAoAU2" xfId="8169"/>
    <cellStyle name="ÅëÈ­_¿ï»êÈ­·Â ±â±¸Á¶Á÷Ç¥" xfId="8170"/>
    <cellStyle name="AeE­_¿i≫eE­·A ±a±¸A¶A÷C￥" xfId="8171"/>
    <cellStyle name="ÅëÈ­_¿ùº°½ÇÇà" xfId="8172"/>
    <cellStyle name="AeE­_±a°e¼³ºn-AIA§¸n·I " xfId="8173"/>
    <cellStyle name="ÅëÈ­_±â°è¼³ºñ-ÀÏÀ§¸ñ·Ï " xfId="8174"/>
    <cellStyle name="AeE­_±a¼º-°ⓒ" xfId="576"/>
    <cellStyle name="ÅëÈ­_¼³ºñÀÏÀ§" xfId="8175"/>
    <cellStyle name="AeE­_¼oAa½CAu " xfId="8176"/>
    <cellStyle name="ÅëÈ­_¼öÀÍ¼º " xfId="8177"/>
    <cellStyle name="AeE­_¼oAI¼º _관악점지하1,2층약전내역" xfId="8178"/>
    <cellStyle name="Aee_20030218144011020-E1C865BF" xfId="8179"/>
    <cellStyle name="ÅëÈ­_³»ºÎ°èÈ¹´ë ÃßÁ¤Â÷ÀÌ " xfId="8180"/>
    <cellStyle name="AeE­_³≫ºI°eE¹´e AßA¤A÷AI " xfId="8181"/>
    <cellStyle name="ÅëÈ­_7°èÈ¹ " xfId="8182"/>
    <cellStyle name="AeE­_A¾CO½A¼³ " xfId="8183"/>
    <cellStyle name="Aee_AC-01터빈주제어및보일러기초" xfId="8184"/>
    <cellStyle name="ÅëÈ­_ÀÏ-±â" xfId="8185"/>
    <cellStyle name="AeE­_AIA§-es2A÷" xfId="8186"/>
    <cellStyle name="ÅëÈ­_ÀÏÀ§-es2Â÷" xfId="8187"/>
    <cellStyle name="AeE­_AMT " xfId="8188"/>
    <cellStyle name="ÅëÈ­_Áý°èÇ¥°ÇÃàºÐ" xfId="8189"/>
    <cellStyle name="AeE­_BOM°eAa" xfId="8190"/>
    <cellStyle name="ÅëÈ­_BOM°èÀå" xfId="8191"/>
    <cellStyle name="AeE­_INQUIRY ¿μ¾÷AßAø " xfId="8192"/>
    <cellStyle name="ÅëÈ­_laroux" xfId="8193"/>
    <cellStyle name="AeE­_laroux_1" xfId="8194"/>
    <cellStyle name="ÅëÈ­_laroux_1" xfId="8195"/>
    <cellStyle name="AeE­_laroux_1_건축설비(견적)" xfId="8196"/>
    <cellStyle name="ÅëÈ­_laroux_1_건축설비(견적)" xfId="8197"/>
    <cellStyle name="AeE­_laroux_2" xfId="8198"/>
    <cellStyle name="ÅëÈ­_laroux_2" xfId="8199"/>
    <cellStyle name="AeE­_laroux_2_건축설비(견적)" xfId="8200"/>
    <cellStyle name="ÅëÈ­_laroux_2_건축설비(견적)" xfId="8201"/>
    <cellStyle name="AeE­_PERSONAL" xfId="8202"/>
    <cellStyle name="ÅëÈ­_Sheet1" xfId="8203"/>
    <cellStyle name="Aee¡" xfId="8204"/>
    <cellStyle name="Aee¡© " xfId="8205"/>
    <cellStyle name="AeE¡© [0]_insul for equip(alt)" xfId="8206"/>
    <cellStyle name="AeE¡©_insul for equip(alt)" xfId="8207"/>
    <cellStyle name="AeE¡ⓒ [0]_ ¨￢n￠￢n¨￢¡Æ ￠?u¨￢¡Æ¡¾a¨uu " xfId="8208"/>
    <cellStyle name="AeE¡ⓒ_ ¨￢n￠￢n¨￢¡Æ ￠?u¨￢¡Æ¡¾a¨uu " xfId="8209"/>
    <cellStyle name="Aee¡e" xfId="8210"/>
    <cellStyle name="Aee¡ër" xfId="8211"/>
    <cellStyle name="AeE¡ER¡§I [0]_ ￠R¡×￠Rⓒ­n￠RE￠Rⓒ­n￠R¡×￠Rⓒ­¡ER¡§￠R ￠RE?u￠R¡×￠Rⓒ­¡ER¡§￠R¡ER¡§ua￠R¡×uu " xfId="8212"/>
    <cellStyle name="AeE¡ER¡§I_ ￠R¡×￠Rⓒ­n￠RE￠Rⓒ­n￠R¡×￠Rⓒ­¡ER¡§￠R ￠RE?u￠R¡×￠Rⓒ­¡ER¡§￠R¡ER¡§ua￠R¡×uu " xfId="8213"/>
    <cellStyle name="AeE¡ERERER¡ERER￠RER¡ER¡E?I [0]_INQUIRY ￠RERERE?￠RERERIi￠RERER¡ERER￠RER￠RE?u¡ERERERAA¡ERER￠RER¡ER¡E?I￠RERER¡ER￠R¡¿I￠RER￠R¡×IA¡ERER￠RER¡ER¡E?I¡ERER￠RER¡ER¡E?¡ERERI " xfId="8214"/>
    <cellStyle name="AeE¡ERERER¡ERER￠RER¡ER¡E?I_INQUIRY ￠RERERE?￠RERERIi￠RERER¡ERER￠RER￠RE?u¡ERERERAA¡ERER￠RER¡ER¡E?I￠RERER¡ER￠R¡¿I￠RER￠R¡×IA¡ERER￠RER¡ER¡E?I¡ERER￠RER¡ER¡E?¡ERERI " xfId="8215"/>
    <cellStyle name="Aee¢®¨" xfId="8216"/>
    <cellStyle name="Aee¢®e" xfId="8217"/>
    <cellStyle name="Aee￠r" xfId="8218"/>
    <cellStyle name="AeE￠R¨I [0]_INQUIRY ¡E?¡Ii¡§u￠RAA¨I¡þA¨I¨￡ " xfId="8219"/>
    <cellStyle name="AeE￠R¨I_INQUIRY ¡E?¡Ii¡§u￠RAA¨I¡þA¨I¨￡ " xfId="8220"/>
    <cellStyle name="AeE￠RER￠R¡×I [0]_INQUIRY ¡ERE?¡ERIi¡ER￠R¡¿u￠RERAA￠R¡×I¡ER¨I¡ⓒA￠R¡×I￠R¡×￠RI " xfId="8221"/>
    <cellStyle name="AeE￠RER￠R¡×I_INQUIRY ¡ERE?¡ERIi¡ER￠R¡¿u￠RERAA￠R¡×I¡ER¨I¡ⓒA￠R¡×I￠R¡×￠RI " xfId="8222"/>
    <cellStyle name="AeE￠RERER￠RER¡ER￠R￠?I [0]_¡ERER￠RER¡ER¡E?uoA￠RER¡ER￠R￠?Io￠RERER￠RER¡ER￠R￠?¡EREReE￠RER¡ER￠R￠?Io " xfId="8223"/>
    <cellStyle name="AeE￠RERER￠RER¡ER￠R￠?I_¡ERER￠RER¡ER¡E?uoA￠RER¡ER￠R￠?Io￠RERER￠RER¡ER￠R￠?¡EREReE￠RER¡ER￠R￠?Io " xfId="8224"/>
    <cellStyle name="AeE뫉뽇 [0]_INQUIRY 먄?먆i릷u뫉AA뽇멆A뽇뼊 " xfId="8225"/>
    <cellStyle name="AeE뫉뽇_INQUIRY 먄?먆i릷u뫉AA뽇멆A뽇뼊 " xfId="8226"/>
    <cellStyle name="ÆÛ¼¾Æ®" xfId="8229"/>
    <cellStyle name="ÆU¼¾ÆR" xfId="8230"/>
    <cellStyle name="al_QQQ" xfId="8231"/>
    <cellStyle name="ALIGNMENT" xfId="8232"/>
    <cellStyle name="Am3/h/대" xfId="8233"/>
    <cellStyle name="ÁöÁ¤µÇÁö ¾ÊÀ½" xfId="8234"/>
    <cellStyle name="AoA¤μCAo ¾EA½" xfId="8235"/>
    <cellStyle name="area-t" xfId="8236"/>
    <cellStyle name="args.style" xfId="8237"/>
    <cellStyle name="arial" xfId="8238"/>
    <cellStyle name="ARIAL-10" xfId="8239"/>
    <cellStyle name="ARIAL-8" xfId="8240"/>
    <cellStyle name="Äþ" xfId="8241"/>
    <cellStyle name="Aþ¸" xfId="8242"/>
    <cellStyle name="Äþ¸¶ [" xfId="8243"/>
    <cellStyle name="AÞ¸¶ [0]_  A¾  CO  " xfId="8244"/>
    <cellStyle name="ÄÞ¸¶ [0]_  Á¾  ÇÕ  " xfId="8245"/>
    <cellStyle name="AÞ¸¶ [0]_ 2ÆAAþº° " xfId="8246"/>
    <cellStyle name="ÄÞ¸¶ [0]_ ºñ¸ñº° ¿ùº°±â¼ú " xfId="8247"/>
    <cellStyle name="AÞ¸¶ [0]_¸AAa¾×(3)" xfId="8248"/>
    <cellStyle name="ÄÞ¸¶ [0]_¸ðÇü¸·" xfId="8249"/>
    <cellStyle name="AÞ¸¶ [0]_¸n·I-±a°e" xfId="8250"/>
    <cellStyle name="ÄÞ¸¶ [0]_¸ñ·Ï-±â°è" xfId="8251"/>
    <cellStyle name="AÞ¸¶ [0]_¸n·I-±a°e_AIA§-es2A÷" xfId="8252"/>
    <cellStyle name="ÄÞ¸¶ [0]_¸ñ·Ï-±â°è_ÀÏÀ§-es2Â÷" xfId="8253"/>
    <cellStyle name="AÞ¸¶ [0]_¸n-E?" xfId="8254"/>
    <cellStyle name="ÄÞ¸¶ [0]_¸ñ-È¯" xfId="8255"/>
    <cellStyle name="AÞ¸¶ [0]_¿i≫eE­·A ±a±¸A¶A÷C￥" xfId="8256"/>
    <cellStyle name="ÄÞ¸¶ [0]_¿ø°¡" xfId="8257"/>
    <cellStyle name="AÞ¸¶ [0]_±a°e-¸n·I" xfId="8258"/>
    <cellStyle name="ÄÞ¸¶ [0]_±â°è-¸ñ·Ï" xfId="8259"/>
    <cellStyle name="AÞ¸¶ [0]_±a°e¼³ºn-AIA§¸n·I " xfId="8260"/>
    <cellStyle name="ÄÞ¸¶ [0]_±â°è¼³ºñ-ÀÏÀ§¸ñ·Ï " xfId="8261"/>
    <cellStyle name="AÞ¸¶ [0]_±a¼º-°ⓒ" xfId="577"/>
    <cellStyle name="ÄÞ¸¶ [0]_±â¾ÈÁö" xfId="8262"/>
    <cellStyle name="AÞ¸¶ [0]_°¡³ª´U " xfId="8263"/>
    <cellStyle name="ÄÞ¸¶ [0]_°ø»çºñ¿¹»ê¼­" xfId="8264"/>
    <cellStyle name="AÞ¸¶ [0]_°ø≫cºn¿¹≫e¼­" xfId="8265"/>
    <cellStyle name="ÄÞ¸¶ [0]_¼³ºñÀÏÀ§" xfId="8266"/>
    <cellStyle name="AÞ¸¶ [0]_¼oAI¼º " xfId="8267"/>
    <cellStyle name="ÄÞ¸¶ [0]_¼öÀÍ¼º " xfId="8268"/>
    <cellStyle name="AÞ¸¶ [0]_¼oAI¼º _관악점지하1,2층약전내역" xfId="8269"/>
    <cellStyle name="ÄÞ¸¶ [0]_³»ºÎ°èÈ¹´ë ÃßÁ¤Â÷ÀÌ " xfId="8270"/>
    <cellStyle name="AÞ¸¶ [0]_³≫ºI°eE¹´e AßA¤A÷AI " xfId="8271"/>
    <cellStyle name="ÄÞ¸¶ [0]_7°èÈ¹ " xfId="8272"/>
    <cellStyle name="AÞ¸¶ [0]_AIA§-es2A÷" xfId="8273"/>
    <cellStyle name="ÄÞ¸¶ [0]_ÀÏÀ§-es2Â÷" xfId="8274"/>
    <cellStyle name="AÞ¸¶ [0]_Ay°eC￥°CAaºÐ" xfId="8275"/>
    <cellStyle name="ÄÞ¸¶ [0]_Áý°èÇ¥°ÇÃàºÐ" xfId="8276"/>
    <cellStyle name="AÞ¸¶ [0]_BOM°eAa" xfId="8277"/>
    <cellStyle name="ÄÞ¸¶ [0]_BOM°èÀå" xfId="8278"/>
    <cellStyle name="AÞ¸¶ [0]_INQUIRY ¿μ¾÷AßAø " xfId="8279"/>
    <cellStyle name="ÄÞ¸¶ [0]_laroux" xfId="8280"/>
    <cellStyle name="AÞ¸¶ [0]_laroux_1" xfId="8281"/>
    <cellStyle name="ÄÞ¸¶ [0]_laroux_1" xfId="8282"/>
    <cellStyle name="AÞ¸¶ [0]_laroux_2" xfId="8283"/>
    <cellStyle name="ÄÞ¸¶ [0]_laroux_2" xfId="8284"/>
    <cellStyle name="AÞ¸¶ [0]_Sheet1" xfId="8285"/>
    <cellStyle name="ÄÞ¸¶ [0]_Sheet1" xfId="8286"/>
    <cellStyle name="ÄÞ¸¶ [2]" xfId="8287"/>
    <cellStyle name="ÄÞ¸¶[0]" xfId="8288"/>
    <cellStyle name="AÞ¸¶_  A¾  CO  " xfId="8289"/>
    <cellStyle name="ÄÞ¸¶_  Á¾  ÇÕ  " xfId="8290"/>
    <cellStyle name="AÞ¸¶_ 2ÆAAþº° " xfId="8291"/>
    <cellStyle name="ÄÞ¸¶_ ºñ¸ñº° ¿ùº°±â¼ú " xfId="8292"/>
    <cellStyle name="AÞ¸¶_¸AAa¾×(3)" xfId="8293"/>
    <cellStyle name="ÄÞ¸¶_¸ðÇü¸·" xfId="8294"/>
    <cellStyle name="AÞ¸¶_¸n·I-±a°e" xfId="8295"/>
    <cellStyle name="ÄÞ¸¶_¸ñ·Ï-±â°è" xfId="8296"/>
    <cellStyle name="AÞ¸¶_¸n·I-±a°e_AIA§-es2A÷" xfId="8297"/>
    <cellStyle name="ÄÞ¸¶_¸ñ·Ï-±â°è_ÀÏÀ§-es2Â÷" xfId="8298"/>
    <cellStyle name="AÞ¸¶_¸n-E?" xfId="8299"/>
    <cellStyle name="ÄÞ¸¶_¸ñ-È¯" xfId="8300"/>
    <cellStyle name="AÞ¸¶_¿¹≫eA¶A¤¿a±¸¼­" xfId="8301"/>
    <cellStyle name="ÄÞ¸¶_¿ùº°½ÇÇà" xfId="8302"/>
    <cellStyle name="AÞ¸¶_±a°e¼³ºn-AIA§¸n·I " xfId="8303"/>
    <cellStyle name="ÄÞ¸¶_±â°è¼³ºñ-ÀÏÀ§¸ñ·Ï " xfId="8304"/>
    <cellStyle name="AÞ¸¶_±a¼º-°ⓒ" xfId="578"/>
    <cellStyle name="ÄÞ¸¶_¼³ºñÀÏÀ§" xfId="8305"/>
    <cellStyle name="AÞ¸¶_¼oAa½CAu " xfId="8306"/>
    <cellStyle name="ÄÞ¸¶_¼öÀÍ¼º " xfId="8307"/>
    <cellStyle name="AÞ¸¶_¼oAI¼º _관악점지하1,2층약전내역" xfId="8308"/>
    <cellStyle name="ÄÞ¸¶_³»ºÎ°èÈ¹´ë ÃßÁ¤Â÷ÀÌ " xfId="8309"/>
    <cellStyle name="AÞ¸¶_³≫ºI°eE¹´e AßA¤A÷AI " xfId="8310"/>
    <cellStyle name="ÄÞ¸¶_7°èÈ¹ " xfId="8311"/>
    <cellStyle name="AÞ¸¶_A¾CO½A¼³ " xfId="8312"/>
    <cellStyle name="ÄÞ¸¶_ÀÏÀ§-es2Â÷" xfId="8313"/>
    <cellStyle name="AÞ¸¶_Ay°eC￥°CAaºÐ" xfId="8314"/>
    <cellStyle name="ÄÞ¸¶_Áý°èÇ¥°ÇÃàºÐ" xfId="8315"/>
    <cellStyle name="AÞ¸¶_BOM°eAa" xfId="8316"/>
    <cellStyle name="ÄÞ¸¶_BOM°èÀå" xfId="8317"/>
    <cellStyle name="AÞ¸¶_INQUIRY ¿μ¾÷AßAø " xfId="8318"/>
    <cellStyle name="ÄÞ¸¶_Inspection 10" xfId="8319"/>
    <cellStyle name="AÞ¸¶_laroux_1" xfId="8320"/>
    <cellStyle name="ÄÞ¸¶_laroux_1" xfId="8321"/>
    <cellStyle name="AÞ¸¶_laroux_2" xfId="8322"/>
    <cellStyle name="ÄÞ¸¶_laroux_2" xfId="8323"/>
    <cellStyle name="AÞ¸¶_Sheet1" xfId="8324"/>
    <cellStyle name="ÄÞ¸¶_Sheet1" xfId="8325"/>
    <cellStyle name="ÀÚ¸®¼ö" xfId="8326"/>
    <cellStyle name="ÀÚ¸®¼ö0" xfId="8327"/>
    <cellStyle name="AU¸R¼o" xfId="8328"/>
    <cellStyle name="AU¸R¼o0" xfId="8329"/>
    <cellStyle name="A릷릹먄멆먄O [0]_INQUIRY 먄?먆i릷u뫉AA뽇멆A뽇뼊 " xfId="7785"/>
    <cellStyle name="A릷릹먄멆먄O_INQUIRY 먄?먆i릷u뫉AA뽇멆A뽇뼊 " xfId="7786"/>
    <cellStyle name="_x0001_b" xfId="8330"/>
    <cellStyle name="Bad" xfId="135"/>
    <cellStyle name="Bad 2" xfId="579"/>
    <cellStyle name="blank" xfId="8332"/>
    <cellStyle name="blank - Style1" xfId="8333"/>
    <cellStyle name="BlueFont" xfId="8334"/>
    <cellStyle name="Body" xfId="8337"/>
    <cellStyle name="body 2" xfId="8338"/>
    <cellStyle name="Buena" xfId="8340"/>
    <cellStyle name="๺b댜ōຊb댸ōບb뷬ōສb븄ō຺b블ō໊b븨ō໚b븼ō໪b덐ō໺b덠ō༊b델ō༚b뎔ō༪b뎬ō༺b빘ōཊb빰ōཚb뺌ōཪb뻘ōེb뻴ōྊb돌ōྚb돴ōྪb된ōྺb됸ō࿊b둔ō࿚b뼘ō࿪b뼸ō࿺b뽨ōညb뾔ōယb뿄ōဪb뒜ō်b뒸ō၊b듌ōၚb들ōၪb듸ōၺb뿴ōႊb쀐ōႚb쀬ōႪb쁴ōႺb삐ō჊b딐ōლb따ōცb땔ōჺb땬ōᄊb떀ōᄚb산ōᄪb새ōᄺb샘ōᅋb샬ōᅛb샴ōᅪb_x000c_ōᅺb0ōᆊbXōᆚbōᆪb¨ōᆺb섄ōᇊb섰ōᇚb셌ōᇪb셨ōᇺb손ōሊbÌōሚbôōሪbŀōሺbŨōቊbƀōቚb솴ōቪb쇌" xfId="8331"/>
    <cellStyle name="C" xfId="8343"/>
    <cellStyle name="ƈ᥄ƈ⁴ƈᓘƈɈƈ" xfId="8764"/>
    <cellStyle name="C?AØ_Spectre_23_Mar_00" xfId="580"/>
    <cellStyle name="C_20030218144011020-E1C865BF" xfId="8344"/>
    <cellStyle name="C_20030218144011020-E1C865BF_AC-01터빈주제어및보일러기초" xfId="8349"/>
    <cellStyle name="C_20030218144011020-E1C865BF_AC-01터빈주제어및보일러기초_기성검사보고서(금화9회)(1)" xfId="8350"/>
    <cellStyle name="C_20030218144011020-E1C865BF_AC-01터빈주제어및보일러기초_기성검사보고서(금화9회)(1)_제11회 탈황기성분(0604)" xfId="8351"/>
    <cellStyle name="C_20030218144011020-E1C865BF_AC-01터빈주제어및보일러기초_제11회 탈황기성분(0604)" xfId="8352"/>
    <cellStyle name="C_20030218144011020-E1C865BF_AC-04터빈발전기기초" xfId="8353"/>
    <cellStyle name="C_20030218144011020-E1C865BF_AC-04터빈발전기기초_기성검사보고서(금화9회)(1)" xfId="8354"/>
    <cellStyle name="C_20030218144011020-E1C865BF_AC-04터빈발전기기초_기성검사보고서(금화9회)(1)_제11회 탈황기성분(0604)" xfId="8355"/>
    <cellStyle name="C_20030218144011020-E1C865BF_AC-04터빈발전기기초_제11회 탈황기성분(0604)" xfId="8356"/>
    <cellStyle name="C_20030218144011020-E1C865BF_AC-05옥내기기기초" xfId="8357"/>
    <cellStyle name="C_20030218144011020-E1C865BF_AC-05옥내기기기초_기성검사보고서(금화9회)(1)" xfId="8358"/>
    <cellStyle name="C_20030218144011020-E1C865BF_AC-05옥내기기기초_기성검사보고서(금화9회)(1)_제11회 탈황기성분(0604)" xfId="8359"/>
    <cellStyle name="C_20030218144011020-E1C865BF_AC-05옥내기기기초_제11회 탈황기성분(0604)" xfId="8360"/>
    <cellStyle name="C_20030218144011020-E1C865BF_AC-05옥내기기기초_탈황-기성고 산출보고 MP-161-165('05.03.07)" xfId="8361"/>
    <cellStyle name="C_20030218144011020-E1C865BF_기성검사보고서(금화9회)(1)" xfId="8345"/>
    <cellStyle name="C_20030218144011020-E1C865BF_기성검사보고서(금화9회)(1)_제11회 탈황기성분(0604)" xfId="8346"/>
    <cellStyle name="C_20030218144011020-E1C865BF_제11회 탈황기성분(0604)" xfId="8347"/>
    <cellStyle name="C_20030218144011020-E1C865BF_탈황-기성고 산출보고 MP-161-165('05.03.07)" xfId="8348"/>
    <cellStyle name="C_329전기설비기초-비교" xfId="8362"/>
    <cellStyle name="C_329전기설비기초-비교_탈황-기성고 산출보고 MP-161-165('05.03.07)" xfId="8363"/>
    <cellStyle name="C_AC-01터빈주제어및보일러기초" xfId="8496"/>
    <cellStyle name="C_AC-01터빈주제어및보일러기초_기성검사보고서(금화9회)(1)" xfId="8497"/>
    <cellStyle name="C_AC-01터빈주제어및보일러기초_기성검사보고서(금화9회)(1)_제11회 탈황기성분(0604)" xfId="8498"/>
    <cellStyle name="C_AC-01터빈주제어및보일러기초_제11회 탈황기성분(0604)" xfId="8499"/>
    <cellStyle name="C_AC-02터빈및주제어철골(사급-최종-1)-1201" xfId="8500"/>
    <cellStyle name="C_AC-02터빈및주제어철골(사급-최종-1)-1201_기성검사보고서(금화9회)(1)" xfId="8501"/>
    <cellStyle name="C_AC-02터빈및주제어철골(사급-최종-1)-1201_기성검사보고서(금화9회)(1)_제11회 탈황기성분(0604)" xfId="8502"/>
    <cellStyle name="C_AC-02터빈및주제어철골(사급-최종-1)-1201_제11회 탈황기성분(0604)" xfId="8503"/>
    <cellStyle name="C_AC-04터빈발전기기초" xfId="8504"/>
    <cellStyle name="C_AC-04터빈발전기기초_기성검사보고서(금화9회)(1)" xfId="8505"/>
    <cellStyle name="C_AC-04터빈발전기기초_기성검사보고서(금화9회)(1)_제11회 탈황기성분(0604)" xfId="8506"/>
    <cellStyle name="C_AC-04터빈발전기기초_제11회 탈황기성분(0604)" xfId="8507"/>
    <cellStyle name="C_AC-06옥내기기기초(최종)-1129" xfId="8508"/>
    <cellStyle name="C_SCOPE-1" xfId="8509"/>
    <cellStyle name="C_견적서-태안7.8 SILO" xfId="8364"/>
    <cellStyle name="C_계약내역서" xfId="8365"/>
    <cellStyle name="C_기계공사(범진기공)" xfId="8366"/>
    <cellStyle name="C_냉각수배수로-비교" xfId="8367"/>
    <cellStyle name="C_냉각수배수로-비교_탈황-기성고 산출보고 MP-161-165('05.03.07)" xfId="8368"/>
    <cellStyle name="C_냉각수취수펌프구조물-비교" xfId="8369"/>
    <cellStyle name="C_냉각수취수펌프구조물-비교_탈황-기성고 산출보고 MP-161-165('05.03.07)" xfId="8370"/>
    <cellStyle name="C_사급재료비및운반비" xfId="8371"/>
    <cellStyle name="C_사급재료비및운반비_AC-01터빈주제어및보일러기초" xfId="8420"/>
    <cellStyle name="C_사급재료비및운반비_AC-01터빈주제어및보일러기초_기성검사보고서(금화9회)(1)" xfId="8421"/>
    <cellStyle name="C_사급재료비및운반비_AC-01터빈주제어및보일러기초_기성검사보고서(금화9회)(1)_제11회 탈황기성분(0604)" xfId="8422"/>
    <cellStyle name="C_사급재료비및운반비_AC-01터빈주제어및보일러기초_제11회 탈황기성분(0604)" xfId="8423"/>
    <cellStyle name="C_사급재료비및운반비_AC-04터빈발전기기초" xfId="8424"/>
    <cellStyle name="C_사급재료비및운반비_AC-04터빈발전기기초_기성검사보고서(금화9회)(1)" xfId="8425"/>
    <cellStyle name="C_사급재료비및운반비_AC-04터빈발전기기초_기성검사보고서(금화9회)(1)_제11회 탈황기성분(0604)" xfId="8426"/>
    <cellStyle name="C_사급재료비및운반비_AC-04터빈발전기기초_제11회 탈황기성분(0604)" xfId="8427"/>
    <cellStyle name="C_사급재료비및운반비_AC-05옥내기기기초" xfId="8428"/>
    <cellStyle name="C_사급재료비및운반비_AC-05옥내기기기초_기성검사보고서(금화9회)(1)" xfId="8429"/>
    <cellStyle name="C_사급재료비및운반비_AC-05옥내기기기초_기성검사보고서(금화9회)(1)_제11회 탈황기성분(0604)" xfId="8430"/>
    <cellStyle name="C_사급재료비및운반비_AC-05옥내기기기초_제11회 탈황기성분(0604)" xfId="8431"/>
    <cellStyle name="C_사급재료비및운반비_AC-05옥내기기기초_탈황-기성고 산출보고 MP-161-165('05.03.07)" xfId="8432"/>
    <cellStyle name="C_사급재료비및운반비_AC-06옥내기기기초(최종)-1129" xfId="8433"/>
    <cellStyle name="C_사급재료비및운반비_AC-06옥내기기기초(최종)-1129_기성검사보고서(금화9회)(1)" xfId="8434"/>
    <cellStyle name="C_사급재료비및운반비_AC-06옥내기기기초(최종)-1129_기성검사보고서(금화9회)(1)_제11회 탈황기성분(0604)" xfId="8435"/>
    <cellStyle name="C_사급재료비및운반비_AC-06옥내기기기초(최종)-1129_제11회 탈황기성분(0604)" xfId="8436"/>
    <cellStyle name="C_사급재료비및운반비_기성검사보고서(금화9회)(1)" xfId="8372"/>
    <cellStyle name="C_사급재료비및운반비_기성검사보고서(금화9회)(1)_제11회 탈황기성분(0604)" xfId="8373"/>
    <cellStyle name="C_사급재료비및운반비_제11회 탈황기성분(0604)" xfId="8374"/>
    <cellStyle name="C_사급재료비및운반비_탈황-기성고 산출보고 MP-161-165('05.03.07)" xfId="8375"/>
    <cellStyle name="C_사급재료비및운반비_터빈발전기기초(단가)" xfId="8376"/>
    <cellStyle name="C_사급재료비및운반비_터빈발전기기초(단가)_1" xfId="8377"/>
    <cellStyle name="C_사급재료비및운반비_터빈발전기기초(단가)_1_2004년도 기성전망액" xfId="8378"/>
    <cellStyle name="C_사급재료비및운반비_터빈발전기기초(단가)_1_2004년도 기성전망액_탈황-기성고 산출보고 MP-161-165('05.03.07)" xfId="8379"/>
    <cellStyle name="C_사급재료비및운반비_터빈발전기기초(단가)_1_AC-05옥내기기기초" xfId="8386"/>
    <cellStyle name="C_사급재료비및운반비_터빈발전기기초(단가)_1_AC-05옥내기기기초_2004년도 기성전망액" xfId="8387"/>
    <cellStyle name="C_사급재료비및운반비_터빈발전기기초(단가)_1_AC-05옥내기기기초_2004년도 기성전망액_탈황-기성고 산출보고 MP-161-165('05.03.07)" xfId="8388"/>
    <cellStyle name="C_사급재료비및운반비_터빈발전기기초(단가)_1_AC-05옥내기기기초_PKG별 설계.계약금액,가중치('04.04.06)" xfId="8395"/>
    <cellStyle name="C_사급재료비및운반비_터빈발전기기초(단가)_1_AC-05옥내기기기초_PKG별 설계.계약금액,가중치('04.04.06)_탈황-기성고 산출보고 MP-161-165('05.03.07)" xfId="8396"/>
    <cellStyle name="C_사급재료비및운반비_터빈발전기기초(단가)_1_AC-05옥내기기기초_기성검사보고서(금화9회)(1)" xfId="8389"/>
    <cellStyle name="C_사급재료비및운반비_터빈발전기기초(단가)_1_AC-05옥내기기기초_기성검사보고서(금화9회)(1)_제11회 탈황기성분(0604)" xfId="8390"/>
    <cellStyle name="C_사급재료비및운반비_터빈발전기기초(단가)_1_AC-05옥내기기기초_발주처 기성 취하현황(태안7,8)" xfId="8391"/>
    <cellStyle name="C_사급재료비및운반비_터빈발전기기초(단가)_1_AC-05옥내기기기초_발주처 기성 취하현황(태안7,8)_탈황-기성고 산출보고 MP-161-165('05.03.07)" xfId="8392"/>
    <cellStyle name="C_사급재료비및운반비_터빈발전기기초(단가)_1_AC-05옥내기기기초_제11회 탈황기성분(0604)" xfId="8393"/>
    <cellStyle name="C_사급재료비및운반비_터빈발전기기초(단가)_1_AC-05옥내기기기초_탈황-기성고 산출보고 MP-161-165('05.03.07)" xfId="8394"/>
    <cellStyle name="C_사급재료비및운반비_터빈발전기기초(단가)_1_PKG별 설계.계약금액,가중치('04.04.06)" xfId="8397"/>
    <cellStyle name="C_사급재료비및운반비_터빈발전기기초(단가)_1_PKG별 설계.계약금액,가중치('04.04.06)_탈황-기성고 산출보고 MP-161-165('05.03.07)" xfId="8398"/>
    <cellStyle name="C_사급재료비및운반비_터빈발전기기초(단가)_1_기성검사보고서(금화9회)(1)" xfId="8380"/>
    <cellStyle name="C_사급재료비및운반비_터빈발전기기초(단가)_1_기성검사보고서(금화9회)(1)_제11회 탈황기성분(0604)" xfId="8381"/>
    <cellStyle name="C_사급재료비및운반비_터빈발전기기초(단가)_1_발주처 기성 취하현황(태안7,8)" xfId="8382"/>
    <cellStyle name="C_사급재료비및운반비_터빈발전기기초(단가)_1_발주처 기성 취하현황(태안7,8)_탈황-기성고 산출보고 MP-161-165('05.03.07)" xfId="8383"/>
    <cellStyle name="C_사급재료비및운반비_터빈발전기기초(단가)_1_제11회 탈황기성분(0604)" xfId="8384"/>
    <cellStyle name="C_사급재료비및운반비_터빈발전기기초(단가)_1_탈황-기성고 산출보고 MP-161-165('05.03.07)" xfId="8385"/>
    <cellStyle name="C_사급재료비및운반비_터빈발전기기초(단가)_2004년도 기성전망액" xfId="8399"/>
    <cellStyle name="C_사급재료비및운반비_터빈발전기기초(단가)_2004년도 기성전망액_탈황-기성고 산출보고 MP-161-165('05.03.07)" xfId="8400"/>
    <cellStyle name="C_사급재료비및운반비_터빈발전기기초(단가)_AC-05옥내기기기초" xfId="8407"/>
    <cellStyle name="C_사급재료비및운반비_터빈발전기기초(단가)_AC-05옥내기기기초_2004년도 기성전망액" xfId="8408"/>
    <cellStyle name="C_사급재료비및운반비_터빈발전기기초(단가)_AC-05옥내기기기초_2004년도 기성전망액_탈황-기성고 산출보고 MP-161-165('05.03.07)" xfId="8409"/>
    <cellStyle name="C_사급재료비및운반비_터빈발전기기초(단가)_AC-05옥내기기기초_PKG별 설계.계약금액,가중치('04.04.06)" xfId="8416"/>
    <cellStyle name="C_사급재료비및운반비_터빈발전기기초(단가)_AC-05옥내기기기초_PKG별 설계.계약금액,가중치('04.04.06)_탈황-기성고 산출보고 MP-161-165('05.03.07)" xfId="8417"/>
    <cellStyle name="C_사급재료비및운반비_터빈발전기기초(단가)_AC-05옥내기기기초_기성검사보고서(금화9회)(1)" xfId="8410"/>
    <cellStyle name="C_사급재료비및운반비_터빈발전기기초(단가)_AC-05옥내기기기초_기성검사보고서(금화9회)(1)_제11회 탈황기성분(0604)" xfId="8411"/>
    <cellStyle name="C_사급재료비및운반비_터빈발전기기초(단가)_AC-05옥내기기기초_발주처 기성 취하현황(태안7,8)" xfId="8412"/>
    <cellStyle name="C_사급재료비및운반비_터빈발전기기초(단가)_AC-05옥내기기기초_발주처 기성 취하현황(태안7,8)_탈황-기성고 산출보고 MP-161-165('05.03.07)" xfId="8413"/>
    <cellStyle name="C_사급재료비및운반비_터빈발전기기초(단가)_AC-05옥내기기기초_제11회 탈황기성분(0604)" xfId="8414"/>
    <cellStyle name="C_사급재료비및운반비_터빈발전기기초(단가)_AC-05옥내기기기초_탈황-기성고 산출보고 MP-161-165('05.03.07)" xfId="8415"/>
    <cellStyle name="C_사급재료비및운반비_터빈발전기기초(단가)_PKG별 설계.계약금액,가중치('04.04.06)" xfId="8418"/>
    <cellStyle name="C_사급재료비및운반비_터빈발전기기초(단가)_PKG별 설계.계약금액,가중치('04.04.06)_탈황-기성고 산출보고 MP-161-165('05.03.07)" xfId="8419"/>
    <cellStyle name="C_사급재료비및운반비_터빈발전기기초(단가)_기성검사보고서(금화9회)(1)" xfId="8401"/>
    <cellStyle name="C_사급재료비및운반비_터빈발전기기초(단가)_기성검사보고서(금화9회)(1)_제11회 탈황기성분(0604)" xfId="8402"/>
    <cellStyle name="C_사급재료비및운반비_터빈발전기기초(단가)_발주처 기성 취하현황(태안7,8)" xfId="8403"/>
    <cellStyle name="C_사급재료비및운반비_터빈발전기기초(단가)_발주처 기성 취하현황(태안7,8)_탈황-기성고 산출보고 MP-161-165('05.03.07)" xfId="8404"/>
    <cellStyle name="C_사급재료비및운반비_터빈발전기기초(단가)_제11회 탈황기성분(0604)" xfId="8405"/>
    <cellStyle name="C_사급재료비및운반비_터빈발전기기초(단가)_탈황-기성고 산출보고 MP-161-165('05.03.07)" xfId="8406"/>
    <cellStyle name="C_석탄취급설비기초-비교" xfId="8437"/>
    <cellStyle name="C_석탄취급설비기초-비교_탈황-기성고 산출보고 MP-161-165('05.03.07)" xfId="8438"/>
    <cellStyle name="C_설계명세서" xfId="8439"/>
    <cellStyle name="C_수량및 단가 산출내용표" xfId="8440"/>
    <cellStyle name="C_수량및 단가 산출내용표_AC-01터빈주제어및보일러기초" xfId="8447"/>
    <cellStyle name="C_수량및 단가 산출내용표_AC-01터빈주제어및보일러기초_기성검사보고서(금화9회)(1)" xfId="8448"/>
    <cellStyle name="C_수량및 단가 산출내용표_AC-01터빈주제어및보일러기초_기성검사보고서(금화9회)(1)_제11회 탈황기성분(0604)" xfId="8449"/>
    <cellStyle name="C_수량및 단가 산출내용표_AC-01터빈주제어및보일러기초_제11회 탈황기성분(0604)" xfId="8450"/>
    <cellStyle name="C_수량및 단가 산출내용표_AC-04터빈발전기기초" xfId="8451"/>
    <cellStyle name="C_수량및 단가 산출내용표_AC-04터빈발전기기초_기성검사보고서(금화9회)(1)" xfId="8452"/>
    <cellStyle name="C_수량및 단가 산출내용표_AC-04터빈발전기기초_기성검사보고서(금화9회)(1)_제11회 탈황기성분(0604)" xfId="8453"/>
    <cellStyle name="C_수량및 단가 산출내용표_AC-04터빈발전기기초_제11회 탈황기성분(0604)" xfId="8454"/>
    <cellStyle name="C_수량및 단가 산출내용표_AC-05옥내기기기초" xfId="8455"/>
    <cellStyle name="C_수량및 단가 산출내용표_AC-05옥내기기기초_기성검사보고서(금화9회)(1)" xfId="8456"/>
    <cellStyle name="C_수량및 단가 산출내용표_AC-05옥내기기기초_기성검사보고서(금화9회)(1)_제11회 탈황기성분(0604)" xfId="8457"/>
    <cellStyle name="C_수량및 단가 산출내용표_AC-05옥내기기기초_제11회 탈황기성분(0604)" xfId="8458"/>
    <cellStyle name="C_수량및 단가 산출내용표_AC-05옥내기기기초_탈황-기성고 산출보고 MP-161-165('05.03.07)" xfId="8459"/>
    <cellStyle name="C_수량및 단가 산출내용표_기성검사보고서(금화9회)(1)" xfId="8441"/>
    <cellStyle name="C_수량및 단가 산출내용표_기성검사보고서(금화9회)(1)_제11회 탈황기성분(0604)" xfId="8442"/>
    <cellStyle name="C_수량및 단가 산출내용표_제11회 탈황기성분(0604)" xfId="8443"/>
    <cellStyle name="C_수량및 단가 산출내용표_추가품셈1-박" xfId="8444"/>
    <cellStyle name="C_수량및 단가 산출내용표_추가품셈1-박_탈황-기성고 산출보고 MP-161-165('05.03.07)" xfId="8445"/>
    <cellStyle name="C_수량및 단가 산출내용표_탈황-기성고 산출보고 MP-161-165('05.03.07)" xfId="8446"/>
    <cellStyle name="C_영흥#3,4 보일러철골설치및마감(MC-01)FINAL" xfId="8460"/>
    <cellStyle name="C_영흥#3,4 보일러철골설치및마감(MC-01)FINAL_기성검사보고서(금화9회)(1)" xfId="8461"/>
    <cellStyle name="C_영흥#3,4 보일러철골설치및마감(MC-01)FINAL_기성검사보고서(금화9회)(1)_제11회 탈황기성분(0604)" xfId="8462"/>
    <cellStyle name="C_영흥#3,4 보일러철골설치및마감(MC-01)FINAL_제11회 탈황기성분(0604)" xfId="8463"/>
    <cellStyle name="C_영흥#3,4 옥내기기기초(AC-05)" xfId="8464"/>
    <cellStyle name="C_영흥#3,4 옥내기기기초(AC-05)_기성검사보고서(금화9회)(1)" xfId="8465"/>
    <cellStyle name="C_영흥#3,4 옥내기기기초(AC-05)_기성검사보고서(금화9회)(1)_제11회 탈황기성분(0604)" xfId="8466"/>
    <cellStyle name="C_영흥#3,4 옥내기기기초(AC-05)_제11회 탈황기성분(0604)" xfId="8467"/>
    <cellStyle name="C_영흥#3,4 터빈발전기기초(AC-04)" xfId="8468"/>
    <cellStyle name="C_영흥#3,4 터빈발전기기초(AC-04)_기성검사보고서(금화9회)(1)" xfId="8469"/>
    <cellStyle name="C_영흥#3,4 터빈발전기기초(AC-04)_기성검사보고서(금화9회)(1)_제11회 탈황기성분(0604)" xfId="8470"/>
    <cellStyle name="C_영흥#3,4 터빈발전기기초(AC-04)_제11회 탈황기성분(0604)" xfId="8471"/>
    <cellStyle name="C_옥외탱크기초-비교" xfId="8472"/>
    <cellStyle name="C_옥외탱크기초-비교_탈황-기성고 산출보고 MP-161-165('05.03.07)" xfId="8473"/>
    <cellStyle name="C_전기설비기초-FF" xfId="8474"/>
    <cellStyle name="C_전기설비기초-FF_탈황-기성고 산출보고 MP-161-165('05.03.07)" xfId="8475"/>
    <cellStyle name="C_추가품셈1-박" xfId="8476"/>
    <cellStyle name="C_추가품셈1-박_탈황-기성고 산출보고 MP-161-165('05.03.07)" xfId="8477"/>
    <cellStyle name="C_태안7,8철골견적안" xfId="8478"/>
    <cellStyle name="C_태안7,8철골견적안_기성검사보고서(금화9회)(1)" xfId="8479"/>
    <cellStyle name="C_태안7,8철골견적안_기성검사보고서(금화9회)(1)_제11회 탈황기성분(0604)" xfId="8480"/>
    <cellStyle name="C_태안7,8철골견적안_제11회 탈황기성분(0604)" xfId="8481"/>
    <cellStyle name="C_태안7,8철골견적안1" xfId="8482"/>
    <cellStyle name="C_태안7,8철골견적안1_기성검사보고서(금화9회)(1)" xfId="8483"/>
    <cellStyle name="C_태안7,8철골견적안1_기성검사보고서(금화9회)(1)_제11회 탈황기성분(0604)" xfId="8484"/>
    <cellStyle name="C_태안7,8철골견적안1_제11회 탈황기성분(0604)" xfId="8485"/>
    <cellStyle name="C_터빈발전기기초(단가)" xfId="8486"/>
    <cellStyle name="C_터빈발전기기초(단가)_AC-05옥내기기기초" xfId="8491"/>
    <cellStyle name="C_터빈발전기기초(단가)_AC-05옥내기기기초_기성검사보고서(금화9회)(1)" xfId="8492"/>
    <cellStyle name="C_터빈발전기기초(단가)_AC-05옥내기기기초_기성검사보고서(금화9회)(1)_제11회 탈황기성분(0604)" xfId="8493"/>
    <cellStyle name="C_터빈발전기기초(단가)_AC-05옥내기기기초_제11회 탈황기성분(0604)" xfId="8494"/>
    <cellStyle name="C_터빈발전기기초(단가)_AC-05옥내기기기초_탈황-기성고 산출보고 MP-161-165('05.03.07)" xfId="8495"/>
    <cellStyle name="C_터빈발전기기초(단가)_기성검사보고서(금화9회)(1)" xfId="8487"/>
    <cellStyle name="C_터빈발전기기초(단가)_기성검사보고서(금화9회)(1)_제11회 탈황기성분(0604)" xfId="8488"/>
    <cellStyle name="C_터빈발전기기초(단가)_제11회 탈황기성분(0604)" xfId="8489"/>
    <cellStyle name="C_터빈발전기기초(단가)_탈황-기성고 산출보고 MP-161-165('05.03.07)" xfId="8490"/>
    <cellStyle name="C¡" xfId="8510"/>
    <cellStyle name="C¡ERERERIA￠RERER¡ERER￠RER￠RE?¡ERER￠RER¡ER¡E?¡ERERI_5-1¡ERERER¡ERER￠RER¡ER¡E?u￠RERERE¡ERERE¡ERERI¡ERERER¡ERER￠RER¡ER¡E?￠RERERi " xfId="8511"/>
    <cellStyle name="C¡ERIA￠R¡×¡§¡I_¡§Io¡ERi￠RE?￠R¡×￠RI¡ER¡§￠R¡§I¡ER￠R¡×￠Rⓒ­nAa " xfId="8512"/>
    <cellStyle name="C¡IA¨ª_¡ic¨u¡A¨￢I¨￢¡Æ AN¡Æe " xfId="8513"/>
    <cellStyle name="C¡ÍA¨ª_ALT2-euip" xfId="8514"/>
    <cellStyle name="C¡IA¨ª_Spectre_23_Mar_00" xfId="581"/>
    <cellStyle name="C¡ÍA¨ª_Spectre_23_Mar_00" xfId="582"/>
    <cellStyle name="C¡IA¨ª_Spectre_23_Mar_00 2" xfId="583"/>
    <cellStyle name="C¡ÍA¨ª_Spectre_23_Mar_00 2" xfId="584"/>
    <cellStyle name="C¢" xfId="8515"/>
    <cellStyle name="C￠RERERIA¡ERER￠RER¡ER¡E?￠RER¡ER￠R￠?￠RERI_¡ERER￠RER¡ER¡E?￠RERER?￠RERER￠RER¡ER￠R￠?ua3_p.mix " xfId="8516"/>
    <cellStyle name="C￠RERIA¡ER￠R¡¿￠R¡×￠RI_¡ER￠R¡¿￠RER?￠RER￠R¡×ua3_p.mix " xfId="8517"/>
    <cellStyle name="C￠RIA¡§¨￡_¡§￠R?￠R¨ua3_p.mix " xfId="8518"/>
    <cellStyle name="Ç¥" xfId="8519"/>
    <cellStyle name="Ç¥¸Ó¸´±Û(ñé)" xfId="8520"/>
    <cellStyle name="Ç¥¸Ó¸´±Û(ß¾)" xfId="8521"/>
    <cellStyle name="Ç¥¸Ó¸´±Û(ù»)" xfId="8522"/>
    <cellStyle name="C￥AØ_  A¾  CO  " xfId="8523"/>
    <cellStyle name="Ç¥ÁØ_(%)ºñ¸ñ±ººÐ·ùÇ¥" xfId="8524"/>
    <cellStyle name="C￥AØ_(%)ºn¸n±ººÐ·uC￥_1" xfId="8525"/>
    <cellStyle name="Ç¥ÁØ_(%)ºñ¸ñ±ººÐ·ùÇ¥_1" xfId="8526"/>
    <cellStyle name="C￥AØ_(%)ºn¸n±ººÐ·uC￥_1_일-토목" xfId="8527"/>
    <cellStyle name="Ç¥ÁØ_¸ÅÀÌ¼ö" xfId="8528"/>
    <cellStyle name="C￥AØ_¸n·I-±a°e_1" xfId="8529"/>
    <cellStyle name="Ç¥ÁØ_¸ñ·Ï-±â°è_1" xfId="8530"/>
    <cellStyle name="C￥AØ_¸n·I-±a°e_1_일-토목" xfId="8531"/>
    <cellStyle name="Ç¥ÁØ_¸ñ·Ï-±â°è_ÀÏÀ§-es2Â÷" xfId="8532"/>
    <cellStyle name="C￥AØ_¸n·I-±a°e_AIA§-es2A÷_목록-조경 (2)" xfId="8533"/>
    <cellStyle name="Ç¥ÁØ_¸ñÂ÷" xfId="8534"/>
    <cellStyle name="C￥AØ_¿ø°¡SM " xfId="8535"/>
    <cellStyle name="Ç¥ÁØ_±â°è(4)" xfId="8536"/>
    <cellStyle name="C￥AØ_±a°e(4)_목록-조경 (2)" xfId="8537"/>
    <cellStyle name="Ç¥ÁØ_±â°è(5)" xfId="8538"/>
    <cellStyle name="C￥AØ_±a°e(5)_HY-단산출" xfId="8539"/>
    <cellStyle name="Ç¥ÁØ_±â°è-¸ñ·Ï" xfId="8540"/>
    <cellStyle name="C￥AØ_±a°e-¸n·I_목록-조경 (2)" xfId="8541"/>
    <cellStyle name="Ç¥ÁØ_±â°è¼³ºñ-ÀÏÀ§¸ñ·Ï " xfId="8542"/>
    <cellStyle name="C￥AØ_±a°e¼³ºn-AIA§¸n·I _일-토목" xfId="8543"/>
    <cellStyle name="Ç¥ÁØ_±â¾ÈÁö" xfId="8544"/>
    <cellStyle name="C￥AØ_±aA¸ºn¸n±ºAo¼o≫eAa¼­ (2)" xfId="8545"/>
    <cellStyle name="Ç¥ÁØ_±âÈ¹ ºñ»ó" xfId="8546"/>
    <cellStyle name="C￥AØ_≫c¾÷ºIº° AN°e " xfId="8547"/>
    <cellStyle name="Ç¥ÁØ_°ÇÃà(4)" xfId="8548"/>
    <cellStyle name="C￥AØ_°CAa(4)_목록-조경 (2)" xfId="8549"/>
    <cellStyle name="Ç¥ÁØ_°ÇÃà(5)" xfId="8550"/>
    <cellStyle name="C￥AØ_°CAa(5)_목록-조경 (2)" xfId="8551"/>
    <cellStyle name="Ç¥ÁØ_°ÇÃà(6)" xfId="8552"/>
    <cellStyle name="C￥AØ_°CAa(6)_일-토목" xfId="8553"/>
    <cellStyle name="Ç¥ÁØ_°ÇÃàµµ±Þ" xfId="8554"/>
    <cellStyle name="C￥AØ_°CAa-1" xfId="8555"/>
    <cellStyle name="Ç¥ÁØ_°ÇÃà-1" xfId="8556"/>
    <cellStyle name="C￥AØ_°CAa-1_일-토목" xfId="8557"/>
    <cellStyle name="Ç¥ÁØ_°èÀå" xfId="8558"/>
    <cellStyle name="C￥AØ_°eAa_목록-조경 (2)" xfId="8559"/>
    <cellStyle name="Ç¥ÁØ_°ø»çºñ¸ñ±ººÐ·ùÇ¥" xfId="8560"/>
    <cellStyle name="C￥AØ_°ø≫cºn¸n±ººÐ·uC￥" xfId="8561"/>
    <cellStyle name="Ç¥ÁØ_0N-HANDLING " xfId="8562"/>
    <cellStyle name="C￥AØ_¼±AoAc°i_1_³≫ºI°eE¹´e AßA¤A÷AI " xfId="8563"/>
    <cellStyle name="Ç¥ÁØ_¼±ÅõÀç°í_³»ºÎ°èÈ¹´ë ÃßÁ¤Â÷ÀÌ " xfId="8564"/>
    <cellStyle name="C￥AØ_¼±AoAc°i_³≫ºI°eE¹´e AßA¤A÷AI " xfId="8565"/>
    <cellStyle name="Ç¥ÁØ_¼³ºñÀÏÀ§" xfId="8566"/>
    <cellStyle name="C￥AØ_¼³ºnAIA§_HY-단산출" xfId="8567"/>
    <cellStyle name="Ç¥ÁØ_¼ö·®ÃÑ°ýÇ¥" xfId="8568"/>
    <cellStyle name="C￥AØ_¼OAIA÷ (2)_1_³≫ºI°eE¹´e AßA¤A÷AI " xfId="8569"/>
    <cellStyle name="Ç¥ÁØ_¼ÕÀÍÂ÷ (2)_³»ºÎ°èÈ¹´ë ÃßÁ¤Â÷ÀÌ " xfId="8570"/>
    <cellStyle name="C￥AØ_¼OAIA÷ (2)_³≫ºI°eE¹´e AßA¤A÷AI " xfId="8571"/>
    <cellStyle name="Ç¥ÁØ_¼ÒÈ­" xfId="8572"/>
    <cellStyle name="C￥AØ_¼OE­_일-토목" xfId="8573"/>
    <cellStyle name="Ç¥ÁØ_½ÃÁß³ëÀÓ´Ü°¡Ç¥" xfId="8574"/>
    <cellStyle name="C￥AØ_½AAß³eAO´U°¡C￥_일-토목" xfId="8575"/>
    <cellStyle name="Ç¥ÁØ_½ÃÁß³ëÀÓÆò±Õ" xfId="8576"/>
    <cellStyle name="C￥AØ_½AAß³eAOÆo±O_목록-조경 (2)" xfId="8577"/>
    <cellStyle name="Ç¥ÁØ_1" xfId="8578"/>
    <cellStyle name="C￥AØ_1_일-토목" xfId="8579"/>
    <cellStyle name="Ç¥ÁØ_¹®Á¥¿ª»ç" xfId="8580"/>
    <cellStyle name="C￥AØ_¹°°¡º?μ¿(±a°e)" xfId="8581"/>
    <cellStyle name="Ç¥ÁØ_¹°°¡º¯µ¿(±â°è)" xfId="8582"/>
    <cellStyle name="C￥AØ_¹RA￥¿ª≫c" xfId="8583"/>
    <cellStyle name="Ç¥ÁØ_2" xfId="8584"/>
    <cellStyle name="C￥AØ_2_일-토목" xfId="8585"/>
    <cellStyle name="Ç¥ÁØ_³»¿ª¼­" xfId="8586"/>
    <cellStyle name="C￥AØ_³≫¿ª¼­" xfId="8587"/>
    <cellStyle name="Ç¥ÁØ_5-1±¤°í " xfId="8588"/>
    <cellStyle name="C￥AØ_5-1±¤°i _°ø≫c2°u " xfId="8589"/>
    <cellStyle name="Ç¥ÁØ_5-1±¤°í _021019북전주-진안 1공구 입찰가 결정-허환" xfId="8590"/>
    <cellStyle name="C￥AØ_5-1±¤°i _6RCB1 " xfId="8591"/>
    <cellStyle name="Ç¥ÁØ_5-1±¤°í _실행내역서 내역서(예견팀 최종분)" xfId="8592"/>
    <cellStyle name="C￥AØ_5-1±¤°i _울진-신태백 109 투찰가" xfId="8593"/>
    <cellStyle name="Ç¥ÁØ_5-1±¤°í _울진-신태백 109 투찰가" xfId="8594"/>
    <cellStyle name="C￥AØ_5-1±¤°i _정선 분기 TL 추정공사" xfId="8595"/>
    <cellStyle name="Ç¥ÁØ_5-1±¤°í _정선 분기 TL 추정공사" xfId="8596"/>
    <cellStyle name="C￥AØ_5-1±¤°i _정선분기실행내역" xfId="8597"/>
    <cellStyle name="Ç¥ÁØ_5-1±¤°í _정선분기실행내역" xfId="8598"/>
    <cellStyle name="C￥AØ_5-1±¤°i _정선분기실행내역_345kv 신수원-신용인 추정갑지(r1)" xfId="8599"/>
    <cellStyle name="Ç¥ÁØ_5-1±¤°í _정선분기실행내역_345kv 신수원-신용인 추정갑지(r1)" xfId="8600"/>
    <cellStyle name="C￥AØ_5-1±¤°i _정선분기실행내역_345kv 신수원-신용인 현장관리비(r1)" xfId="8601"/>
    <cellStyle name="Ç¥ÁØ_5-1±¤°í _정선분기실행내역_345kv 신수원-신용인 현장관리비(r1)" xfId="8602"/>
    <cellStyle name="C￥AØ_5-1±¤°i _정선분기실행내역_345kv 신용인-신수원 안전관리비(r1)" xfId="8603"/>
    <cellStyle name="Ç¥ÁØ_5-1±¤°í _정선분기실행내역_345kv 신용인-신수원 안전관리비(r1)" xfId="8604"/>
    <cellStyle name="C￥AØ_5-1±¤°i _정선분기실행내역_울진-신태백 109 투찰가" xfId="8605"/>
    <cellStyle name="Ç¥ÁØ_5-1±¤°í _정선분기실행내역_울진-신태백 109 투찰가" xfId="8606"/>
    <cellStyle name="C￥AØ_95010 (2)" xfId="8607"/>
    <cellStyle name="Ç¥ÁØ_95010 (2)" xfId="8608"/>
    <cellStyle name="C￥AØ_95010 (2)_일-토목" xfId="8609"/>
    <cellStyle name="Ç¥ÁØ_95020" xfId="8610"/>
    <cellStyle name="C￥AØ_95020 (2)" xfId="8611"/>
    <cellStyle name="Ç¥ÁØ_95020 (2)" xfId="8612"/>
    <cellStyle name="C￥AØ_95020 (2)_일-토목" xfId="8613"/>
    <cellStyle name="Ç¥ÁØ_95030" xfId="8614"/>
    <cellStyle name="C￥AØ_95030 (2)" xfId="8615"/>
    <cellStyle name="Ç¥ÁØ_95030 (2)" xfId="8616"/>
    <cellStyle name="C￥AØ_95030 (2)_일-토목" xfId="8617"/>
    <cellStyle name="Ç¥ÁØ_95050" xfId="8618"/>
    <cellStyle name="C￥AØ_95050_목록-조경 (2)" xfId="8619"/>
    <cellStyle name="Ç¥ÁØ_95060" xfId="8620"/>
    <cellStyle name="C￥AØ_95060_목록-조경 (2)" xfId="8621"/>
    <cellStyle name="Ç¥ÁØ_95070" xfId="8622"/>
    <cellStyle name="C￥AØ_95070_일-토목" xfId="8623"/>
    <cellStyle name="Ç¥ÁØ_À§»ý" xfId="8624"/>
    <cellStyle name="C￥AØ_A§≫y" xfId="8625"/>
    <cellStyle name="Ç¥ÁØ_Åä¸ñ(5)" xfId="8626"/>
    <cellStyle name="C￥AØ_Aa¸n(5)_목록-조경 (2)" xfId="8627"/>
    <cellStyle name="Ç¥ÁØ_Àå-1" xfId="8628"/>
    <cellStyle name="C￥AØ_Aa-1_목록-조경 (2)" xfId="8629"/>
    <cellStyle name="Ç¥ÁØ_ÀåÁö¿ª»ç" xfId="8630"/>
    <cellStyle name="C￥AØ_AaAo¿ª≫c" xfId="8631"/>
    <cellStyle name="Ç¥ÁØ_ÀåÁö-2" xfId="8632"/>
    <cellStyle name="C￥AØ_AaAo-2_일-토목" xfId="8633"/>
    <cellStyle name="Ç¥ÁØ_ÀåÁö-3" xfId="8634"/>
    <cellStyle name="C￥AØ_AaAo-3_일-토목" xfId="8635"/>
    <cellStyle name="Ç¥ÁØ_ÀåÁö-4" xfId="8636"/>
    <cellStyle name="C￥AØ_AaAo-4_일-토목" xfId="8637"/>
    <cellStyle name="Ç¥ÁØ_ÀåÁö-5" xfId="8638"/>
    <cellStyle name="C￥AØ_AaAo-5_일-토목" xfId="8639"/>
    <cellStyle name="Ç¥ÁØ_ÀåÁöÁý°è" xfId="8640"/>
    <cellStyle name="C￥AØ_AaAoAy°e_일-토목" xfId="8641"/>
    <cellStyle name="Ç¥ÁØ_Àç·áºñºñ¸ñº¯µ¿À²" xfId="8642"/>
    <cellStyle name="C￥AØ_AI-±a" xfId="8643"/>
    <cellStyle name="Ç¥ÁØ_ÀÏ-±â" xfId="8644"/>
    <cellStyle name="C￥AØ_AI-±a_목록-조경 (2)" xfId="8645"/>
    <cellStyle name="Ç¥ÁØ_ÀÏÀ§-es2Â÷" xfId="8646"/>
    <cellStyle name="C￥AØ_AIA§-es2A÷_일-토목" xfId="8647"/>
    <cellStyle name="Ç¥ÁØ_ALT4-euip " xfId="8648"/>
    <cellStyle name="C￥AØ_AN°y(1.25) " xfId="8649"/>
    <cellStyle name="Ç¥ÁØ_Áö¼öÁ¶Á¤À²_±âÅ¸ºñ¸ñ±ºÁö¼ö»êÃâ¼­" xfId="8650"/>
    <cellStyle name="C￥AØ_Ao¼oA¶A¤A²_±aA¸ºn¸n±ºAo¼o≫eAa¼­" xfId="8651"/>
    <cellStyle name="Ç¥ÁØ_Áö¼öÁ¶Á¤À²_1" xfId="8652"/>
    <cellStyle name="C￥AØ_Ao¼oA¶A¤A²_1_목록-조경 (2)" xfId="8653"/>
    <cellStyle name="Ç¥ÁØ_Áö¼öÁ¶Á¤À²_Àç·áºñºñ¸ñº¯µ¿À²" xfId="8654"/>
    <cellStyle name="C￥AØ_Ao¼oA¶A¤A²_HY-단산출" xfId="8655"/>
    <cellStyle name="Ç¥ÁØ_Áö¼öÁ¶Á¤À²_KIM" xfId="8656"/>
    <cellStyle name="C￥AØ_Ao¼oA¶A¤A²_KIM_il-건축" xfId="8657"/>
    <cellStyle name="Ç¥ÁØ_Áö¼öÁ¶Á¤À²_ºñ¸ñ±ºÆò±ÕÁö¼ö" xfId="8658"/>
    <cellStyle name="C￥AØ_Ao¼oA¶A¤A²_ºn¸n±ºÆo±OAo¼o_일-토목" xfId="8659"/>
    <cellStyle name="Ç¥ÁØ_Áö¼öÁ¶Á¤À²2" xfId="8660"/>
    <cellStyle name="C￥AØ_Ao¼oA¶A¤A²2_HY-단산출" xfId="8661"/>
    <cellStyle name="Ç¥ÁØ_ÃßÁ¤´ëÂ÷ " xfId="8662"/>
    <cellStyle name="C￥AØ_Au±a≫eAa" xfId="8663"/>
    <cellStyle name="Ç¥ÁØ_ÀÚ±Ý_1_ÃßÁ¤´ëÂ÷ " xfId="8664"/>
    <cellStyle name="C￥AØ_AU±Y_AßA¤´eA÷ " xfId="8665"/>
    <cellStyle name="Ç¥ÁØ_ÀÚ±Ý_ÃßÁ¤´ëÂ÷ " xfId="8666"/>
    <cellStyle name="C￥AØ_AUμ¿A|¾i" xfId="8667"/>
    <cellStyle name="Ç¥ÁØ_Áý°è" xfId="8668"/>
    <cellStyle name="C￥AØ_Ay°e_일-토목" xfId="8669"/>
    <cellStyle name="Ç¥ÁØ_Áý°è63" xfId="8670"/>
    <cellStyle name="C￥AØ_Ay°eC￥(2¿u) " xfId="8671"/>
    <cellStyle name="Ç¥ÁØ_Áý°èÇ¥(2¿ù) " xfId="8672"/>
    <cellStyle name="C￥AØ_Ay°eC￥(2¿u) _021019북전주-진안 1공구 입찰가 결정-허환" xfId="8673"/>
    <cellStyle name="Ç¥ÁØ_Áý°èÇ¥(2¿ù) _021019북전주-진안 1공구 입찰가 결정-허환" xfId="8674"/>
    <cellStyle name="C￥AØ_Ay°eC￥(2¿u) _실행내역서 내역서(예견팀 최종분)" xfId="8675"/>
    <cellStyle name="Ç¥ÁØ_Áý°èÇ¥(2¿ù) _실행내역서 내역서(예견팀 최종분)" xfId="8676"/>
    <cellStyle name="C￥AØ_Ay°eC￥(2¿u) _울진-신태백 109 투찰가" xfId="8677"/>
    <cellStyle name="Ç¥ÁØ_Áý°èÇ¥(2¿ù) _울진-신태백 109 투찰가" xfId="8678"/>
    <cellStyle name="C￥AØ_Ay°eC￥(2¿u) _정선 분기 TL 추정공사" xfId="8679"/>
    <cellStyle name="Ç¥ÁØ_Áý°èÇ¥(2¿ù) _정선 분기 TL 추정공사" xfId="8680"/>
    <cellStyle name="C￥AØ_Ay°eC￥(2¿u) _정선분기실행내역" xfId="8681"/>
    <cellStyle name="Ç¥ÁØ_Áý°èÇ¥(2¿ù) _정선분기실행내역" xfId="8682"/>
    <cellStyle name="C￥AØ_Ay°eC￥(2¿u) _정선분기실행내역_345kv 신수원-신용인 추정갑지(r1)" xfId="8683"/>
    <cellStyle name="Ç¥ÁØ_Áý°èÇ¥(2¿ù) _정선분기실행내역_345kv 신수원-신용인 추정갑지(r1)" xfId="8684"/>
    <cellStyle name="C￥AØ_Ay°eC￥(2¿u) _정선분기실행내역_345kv 신수원-신용인 현장관리비(r1)" xfId="8685"/>
    <cellStyle name="Ç¥ÁØ_Áý°èÇ¥(2¿ù) _정선분기실행내역_345kv 신수원-신용인 현장관리비(r1)" xfId="8686"/>
    <cellStyle name="C￥AØ_Ay°eC￥(2¿u) _정선분기실행내역_345kv 신용인-신수원 안전관리비(r1)" xfId="8687"/>
    <cellStyle name="Ç¥ÁØ_Áý°èÇ¥(2¿ù) _정선분기실행내역_345kv 신용인-신수원 안전관리비(r1)" xfId="8688"/>
    <cellStyle name="C￥AØ_Ay°eC￥(2¿u) _정선분기실행내역_울진-신태백 109 투찰가" xfId="8689"/>
    <cellStyle name="Ç¥ÁØ_Áý°èÇ¥(2¿ù) _정선분기실행내역_울진-신태백 109 투찰가" xfId="8690"/>
    <cellStyle name="C￥AØ_Ay°eC￥°CAaºÐ_일-토목" xfId="8691"/>
    <cellStyle name="Ç¥ÁØ_B" xfId="8692"/>
    <cellStyle name="C￥AØ_B_목록-조경 (2)" xfId="8693"/>
    <cellStyle name="Ç¥ÁØ_BOB-1" xfId="8694"/>
    <cellStyle name="C￥AØ_BOB-1_목록-조경 (2)" xfId="8695"/>
    <cellStyle name="Ç¥ÁØ_BOB-2" xfId="8696"/>
    <cellStyle name="C￥AØ_BOB-2_목록-조경 (2)" xfId="8697"/>
    <cellStyle name="Ç¥ÁØ_BOM°èÀå" xfId="8698"/>
    <cellStyle name="C￥AØ_BOM°eAa_일-토목" xfId="8699"/>
    <cellStyle name="Ç¥ÁØ_EACT10" xfId="8700"/>
    <cellStyle name="C￥AØ_HHHH001_HY-단산출" xfId="8701"/>
    <cellStyle name="Ç¥ÁØ_HHHHH002" xfId="8702"/>
    <cellStyle name="C￥AØ_HHHHH002_일-토목" xfId="8703"/>
    <cellStyle name="Ç¥ÁØ_Inspection 10" xfId="8704"/>
    <cellStyle name="C￥AØ_JENAE01_일-토목" xfId="8705"/>
    <cellStyle name="Ç¥ÁØ_JUN-MS05" xfId="8706"/>
    <cellStyle name="C￥AØ_JUN-MS05_일-토목" xfId="8707"/>
    <cellStyle name="Ç¥ÁØ_JUN-MS06" xfId="8708"/>
    <cellStyle name="C￥AØ_JUN-MS06_일-토목" xfId="8709"/>
    <cellStyle name="Ç¥ÁØ_KANG" xfId="8710"/>
    <cellStyle name="C￥AØ_KANG_일-토목" xfId="8711"/>
    <cellStyle name="Ç¥ÁØ_KUN" xfId="8712"/>
    <cellStyle name="C￥AØ_KUN_il-건축" xfId="8713"/>
    <cellStyle name="Ç¥ÁØ_laroux" xfId="8714"/>
    <cellStyle name="C￥AØ_laroux_°ø≫cºn¿¹≫e¼­" xfId="8715"/>
    <cellStyle name="Ç¥ÁØ_laroux_1" xfId="8716"/>
    <cellStyle name="C￥AØ_laroux_1_°ø≫cºn¿¹≫e¼­" xfId="8717"/>
    <cellStyle name="Ç¥ÁØ_laroux_1_건축설비(견적)" xfId="8718"/>
    <cellStyle name="C￥AØ_laroux_3_목록-조경 (2)" xfId="8719"/>
    <cellStyle name="Ç¥ÁØ_laroux_4" xfId="8720"/>
    <cellStyle name="C￥AØ_laroux_5" xfId="8721"/>
    <cellStyle name="Ç¥ÁØ_laroux_5" xfId="8722"/>
    <cellStyle name="C￥AØ_laroux_5_목록-조경 (2)" xfId="8723"/>
    <cellStyle name="Ç¥ÁØ_laroux_건축설비(견적)" xfId="8724"/>
    <cellStyle name="C￥AØ_LIST03_일-토목" xfId="8725"/>
    <cellStyle name="Ç¥ÁØ_NAE101" xfId="8726"/>
    <cellStyle name="C￥AØ_NAE101 (2)" xfId="8727"/>
    <cellStyle name="Ç¥ÁØ_NAE101 (2)" xfId="8728"/>
    <cellStyle name="C￥AØ_NAE101 (2)_일-토목" xfId="8729"/>
    <cellStyle name="Ç¥ÁØ_NAE201" xfId="8730"/>
    <cellStyle name="C￥AØ_NAE201_일-토목" xfId="8731"/>
    <cellStyle name="Ç¥ÁØ_NAE202" xfId="8732"/>
    <cellStyle name="C￥AØ_NAE202_목록-조경 (2)" xfId="8733"/>
    <cellStyle name="Ç¥ÁØ_NAE203" xfId="8734"/>
    <cellStyle name="C￥AØ_NAE203_HY-단산출" xfId="8735"/>
    <cellStyle name="Ç¥ÁØ_NAE204" xfId="8736"/>
    <cellStyle name="C￥AØ_NAE204_일-토목" xfId="8737"/>
    <cellStyle name="Ç¥ÁØ_NAE301" xfId="8738"/>
    <cellStyle name="C￥AØ_NAE301_목록-조경 (2)" xfId="8739"/>
    <cellStyle name="Ç¥ÁØ_º»¼±" xfId="8740"/>
    <cellStyle name="C￥AØ_º≫¼±" xfId="8741"/>
    <cellStyle name="Ç¥ÁØ_ºñ¸ñ±º(±â°è)" xfId="8742"/>
    <cellStyle name="C￥AØ_ºn¸n±º(±a°e)_목록-조경 (2)" xfId="8743"/>
    <cellStyle name="Ç¥ÁØ_ºñ¸ñ±º(°ÇÃà)" xfId="8744"/>
    <cellStyle name="C￥AØ_ºn¸n±º(°CAa)_목록-조경 (2)" xfId="8745"/>
    <cellStyle name="Ç¥ÁØ_ºñ¸ñ±ºÆò±ÕÁö¼ö" xfId="8746"/>
    <cellStyle name="C￥AØ_ºn¸n±ºÆo±OAo¼o_HY-단산출" xfId="8747"/>
    <cellStyle name="Ç¥ÁØ_p.mix " xfId="8748"/>
    <cellStyle name="C￥AØ_Sheet1_¿μ¾÷CoE² " xfId="8749"/>
    <cellStyle name="Ç¥ÁØ_Sheet1_0N-HANDLING " xfId="8750"/>
    <cellStyle name="C￥AØ_Sheet1_일-토목" xfId="8751"/>
    <cellStyle name="Calc Currency (0)" xfId="41"/>
    <cellStyle name="Calc Currency (2)" xfId="8753"/>
    <cellStyle name="Calc Percent (0)" xfId="8754"/>
    <cellStyle name="Calc Percent (1)" xfId="8755"/>
    <cellStyle name="Calc Percent (2)" xfId="8756"/>
    <cellStyle name="Calc Units (0)" xfId="8757"/>
    <cellStyle name="Calc Units (1)" xfId="8758"/>
    <cellStyle name="Calc Units (2)" xfId="8759"/>
    <cellStyle name="Calculated" xfId="8760"/>
    <cellStyle name="Calculation" xfId="139"/>
    <cellStyle name="Calculation 2" xfId="585"/>
    <cellStyle name="Cálculo" xfId="8761"/>
    <cellStyle name="CASAOrUser" xfId="8762"/>
    <cellStyle name="category" xfId="42"/>
    <cellStyle name="category 2" xfId="586"/>
    <cellStyle name="Celda de comprobación" xfId="8765"/>
    <cellStyle name="Celda vinculada" xfId="8766"/>
    <cellStyle name="Check Cell" xfId="141"/>
    <cellStyle name="Check Cell 2" xfId="587"/>
    <cellStyle name="ÇÏÀÌÆÛ¸µÅ©" xfId="588"/>
    <cellStyle name="ÇÏÀÌÆÛ¸µÅ© 2" xfId="589"/>
    <cellStyle name="CIAIÆU¸μAⓒ" xfId="8767"/>
    <cellStyle name="ƈɈƈ" xfId="8763"/>
    <cellStyle name="CMH/대" xfId="8768"/>
    <cellStyle name="CMM/대" xfId="8769"/>
    <cellStyle name="Cmma_을지 (2)_갑지 (2)_집계표 (2)_집계표 (3)_견적서 (2)" xfId="8770"/>
    <cellStyle name="Ⓒo" xfId="8771"/>
    <cellStyle name="ÇÕ»ê" xfId="8772"/>
    <cellStyle name="CO≫e" xfId="8773"/>
    <cellStyle name="ⓒøfⓒoo [0]_RESULTS" xfId="43"/>
    <cellStyle name="ⓒøfⓒoo_RESULTS" xfId="44"/>
    <cellStyle name="columns_array" xfId="8774"/>
    <cellStyle name="Comma" xfId="8776"/>
    <cellStyle name="Comma  - Style1" xfId="45"/>
    <cellStyle name="Comma  - Style2" xfId="46"/>
    <cellStyle name="Comma  - Style3" xfId="47"/>
    <cellStyle name="Comma  - Style4" xfId="48"/>
    <cellStyle name="Comma  - Style5" xfId="49"/>
    <cellStyle name="Comma  - Style6" xfId="50"/>
    <cellStyle name="Comma  - Style7" xfId="51"/>
    <cellStyle name="Comma  - Style8" xfId="52"/>
    <cellStyle name="Comma [0]" xfId="23"/>
    <cellStyle name="Comma [0] 2" xfId="8777"/>
    <cellStyle name="Comma [0]_ SG&amp;A Bridge " xfId="53"/>
    <cellStyle name="Comma [00]" xfId="8778"/>
    <cellStyle name="Comma [2]" xfId="590"/>
    <cellStyle name="Comma 0 [0]" xfId="591"/>
    <cellStyle name="comma zerodec" xfId="102"/>
    <cellStyle name="comma zerodec 2" xfId="8779"/>
    <cellStyle name="Comma_ " xfId="8780"/>
    <cellStyle name="Comma0" xfId="8781"/>
    <cellStyle name="Comma0 2" xfId="8782"/>
    <cellStyle name="Comm뼬_E&amp;ONW2" xfId="8775"/>
    <cellStyle name="Copied" xfId="8783"/>
    <cellStyle name="COST1" xfId="8784"/>
    <cellStyle name="Curre~cy [0]_MATERAL2" xfId="8785"/>
    <cellStyle name="Curren" xfId="8786"/>
    <cellStyle name="Curren?_x0012_퐀_x0017_?" xfId="8787"/>
    <cellStyle name="Currenby_Cash&amp;DSO Chart" xfId="8788"/>
    <cellStyle name="Currency" xfId="8789"/>
    <cellStyle name="Currency [0]" xfId="259"/>
    <cellStyle name="Currency [0]͢laroux_1" xfId="8790"/>
    <cellStyle name="Currency [0]䙈Q2 FY96" xfId="103"/>
    <cellStyle name="Currency [00]" xfId="8791"/>
    <cellStyle name="Currency [ﺜ]_P&amp;L_laroux" xfId="8792"/>
    <cellStyle name="Currency 10" xfId="8793"/>
    <cellStyle name="Currency 11" xfId="8794"/>
    <cellStyle name="Currency 12" xfId="8795"/>
    <cellStyle name="Currency 13" xfId="8796"/>
    <cellStyle name="Currency 14" xfId="8797"/>
    <cellStyle name="Currency 15" xfId="8798"/>
    <cellStyle name="Currency 16" xfId="8799"/>
    <cellStyle name="Currency 2" xfId="8800"/>
    <cellStyle name="Currency 3" xfId="8801"/>
    <cellStyle name="Currency 4" xfId="8802"/>
    <cellStyle name="Currency 5" xfId="8803"/>
    <cellStyle name="Currency 6" xfId="8804"/>
    <cellStyle name="Currency 7" xfId="8805"/>
    <cellStyle name="Currency 8" xfId="8806"/>
    <cellStyle name="Currency 9" xfId="8807"/>
    <cellStyle name="currency-$" xfId="8808"/>
    <cellStyle name="Currency_ " xfId="8809"/>
    <cellStyle name="Currency0" xfId="8810"/>
    <cellStyle name="Currency0 2" xfId="8811"/>
    <cellStyle name="Currency1" xfId="54"/>
    <cellStyle name="Currency1 2" xfId="8812"/>
    <cellStyle name="Curr㩠ncy_Sheet1_Q2_3월 실적 " xfId="8813"/>
    <cellStyle name="Custom - Style1" xfId="104"/>
    <cellStyle name="Custom - Style8" xfId="105"/>
    <cellStyle name="Custom - 유형8" xfId="8814"/>
    <cellStyle name="C뫉IA릷뼊_0N-HANDLING " xfId="8752"/>
    <cellStyle name="Data   - Style2" xfId="106"/>
    <cellStyle name="Data   - Style2 2" xfId="733"/>
    <cellStyle name="Data   - 유형2" xfId="8815"/>
    <cellStyle name="DataExport" xfId="8816"/>
    <cellStyle name="Date" xfId="592"/>
    <cellStyle name="Date 2" xfId="8817"/>
    <cellStyle name="Date Short" xfId="8818"/>
    <cellStyle name="Date_배관" xfId="8819"/>
    <cellStyle name="Datum" xfId="8820"/>
    <cellStyle name="Datum+Zeit" xfId="8821"/>
    <cellStyle name="DD" xfId="8822"/>
    <cellStyle name="DELTA" xfId="8823"/>
    <cellStyle name="Description" xfId="8824"/>
    <cellStyle name="Description Indent 1" xfId="8825"/>
    <cellStyle name="Description Indent 2" xfId="8826"/>
    <cellStyle name="Description_PLANTROOM~14A" xfId="8827"/>
    <cellStyle name="Dezimal (1)" xfId="8828"/>
    <cellStyle name="Dezimal (2)" xfId="8829"/>
    <cellStyle name="Dezimal [0]_ADRESS" xfId="8830"/>
    <cellStyle name="Dezimal(1)" xfId="8831"/>
    <cellStyle name="Dezimal_ADRESS" xfId="8832"/>
    <cellStyle name="Dollar (zero dec)" xfId="107"/>
    <cellStyle name="Dollar (zero dec) 2" xfId="8833"/>
    <cellStyle name="E9551&amp;R&amp;U&amp;Aآv_x0004_" xfId="8834"/>
    <cellStyle name="EA" xfId="8835"/>
    <cellStyle name="E­Æo±aE￡" xfId="8836"/>
    <cellStyle name="È­Æó±âÈ£" xfId="8837"/>
    <cellStyle name="E­Æo±aE￡_건축내역서" xfId="8838"/>
    <cellStyle name="È­Æó±âÈ£_성도견적서_Anchor bolt Bill of material of GTG  STG_20110312" xfId="8839"/>
    <cellStyle name="E­Æo±aE￡0" xfId="8840"/>
    <cellStyle name="È­Æó±âÈ£0" xfId="8841"/>
    <cellStyle name="E­Æo±aE￡0_건축내역서" xfId="8842"/>
    <cellStyle name="È­Æó±âÈ£0_성도견적서_Anchor bolt Bill of material of GTG  STG_20110312" xfId="8843"/>
    <cellStyle name="Eingabefeld" xfId="8844"/>
    <cellStyle name="Encabezado 4" xfId="8845"/>
    <cellStyle name="Énfasis1" xfId="8846"/>
    <cellStyle name="Énfasis2" xfId="8847"/>
    <cellStyle name="Énfasis3" xfId="8848"/>
    <cellStyle name="Énfasis4" xfId="8849"/>
    <cellStyle name="Énfasis5" xfId="8850"/>
    <cellStyle name="Énfasis6" xfId="8851"/>
    <cellStyle name="Enter Currency (0)" xfId="8852"/>
    <cellStyle name="Enter Currency (2)" xfId="8853"/>
    <cellStyle name="Enter Units (0)" xfId="8854"/>
    <cellStyle name="Enter Units (1)" xfId="8855"/>
    <cellStyle name="Enter Units (2)" xfId="8856"/>
    <cellStyle name="Entered" xfId="8857"/>
    <cellStyle name="Entrada" xfId="8858"/>
    <cellStyle name="Euro" xfId="593"/>
    <cellStyle name="Euro 2" xfId="594"/>
    <cellStyle name="evision Log" xfId="8859"/>
    <cellStyle name="Explanatory Text" xfId="143"/>
    <cellStyle name="Explanatory Text 2" xfId="595"/>
    <cellStyle name="F2" xfId="8862"/>
    <cellStyle name="F2 2" xfId="8863"/>
    <cellStyle name="F3" xfId="8864"/>
    <cellStyle name="F3 2" xfId="8865"/>
    <cellStyle name="F4" xfId="8866"/>
    <cellStyle name="F4 2" xfId="8867"/>
    <cellStyle name="F5" xfId="8868"/>
    <cellStyle name="F5 2" xfId="8869"/>
    <cellStyle name="F6" xfId="8870"/>
    <cellStyle name="F6 2" xfId="8871"/>
    <cellStyle name="F7" xfId="8872"/>
    <cellStyle name="F7 2" xfId="8873"/>
    <cellStyle name="F8" xfId="8874"/>
    <cellStyle name="F8 2" xfId="8875"/>
    <cellStyle name="FacNo" xfId="55"/>
    <cellStyle name="First Level" xfId="596"/>
    <cellStyle name="First Level 2" xfId="597"/>
    <cellStyle name="Fixed" xfId="8876"/>
    <cellStyle name="Fixed 2" xfId="8877"/>
    <cellStyle name="Flag" xfId="8878"/>
    <cellStyle name="Followed Hyperlink" xfId="56"/>
    <cellStyle name="Followed Hyperlink 2" xfId="598"/>
    <cellStyle name="Formulas" xfId="599"/>
    <cellStyle name="Fourth Level" xfId="600"/>
    <cellStyle name="Good" xfId="134"/>
    <cellStyle name="Good 2" xfId="601"/>
    <cellStyle name="Grey" xfId="57"/>
    <cellStyle name="_x0001_H_x0001__x0001_o_x0001_ð" xfId="8898"/>
    <cellStyle name="H1" xfId="8879"/>
    <cellStyle name="H2" xfId="8880"/>
    <cellStyle name="haha" xfId="8881"/>
    <cellStyle name="head" xfId="8882"/>
    <cellStyle name="head 1" xfId="8883"/>
    <cellStyle name="head 1-1" xfId="8884"/>
    <cellStyle name="HEADER" xfId="58"/>
    <cellStyle name="HEADER 2" xfId="602"/>
    <cellStyle name="Header1" xfId="59"/>
    <cellStyle name="Header1 2" xfId="603"/>
    <cellStyle name="Header2" xfId="60"/>
    <cellStyle name="Header2 2" xfId="604"/>
    <cellStyle name="Header2 3" xfId="728"/>
    <cellStyle name="Heading" xfId="8885"/>
    <cellStyle name="Heading 1" xfId="130"/>
    <cellStyle name="Heading 1 2" xfId="605"/>
    <cellStyle name="Heading 2" xfId="131"/>
    <cellStyle name="Heading 2 2" xfId="606"/>
    <cellStyle name="Heading 3" xfId="132"/>
    <cellStyle name="Heading 3 2" xfId="607"/>
    <cellStyle name="Heading 4" xfId="133"/>
    <cellStyle name="Heading 4 2" xfId="608"/>
    <cellStyle name="heading, 1,A MAJOR/BOLD" xfId="61"/>
    <cellStyle name="Heading”آ_x0008_" xfId="8886"/>
    <cellStyle name="Heading1" xfId="609"/>
    <cellStyle name="Heading1 2" xfId="8887"/>
    <cellStyle name="Heading2" xfId="610"/>
    <cellStyle name="Heading2 2" xfId="611"/>
    <cellStyle name="Heading3" xfId="612"/>
    <cellStyle name="Heading3 2" xfId="613"/>
    <cellStyle name="Heading4" xfId="614"/>
    <cellStyle name="Heading4 2" xfId="615"/>
    <cellStyle name="Heading5" xfId="8888"/>
    <cellStyle name="Heading6" xfId="8889"/>
    <cellStyle name="HEADINGS" xfId="616"/>
    <cellStyle name="HEADINGS 2" xfId="617"/>
    <cellStyle name="Heads" xfId="8890"/>
    <cellStyle name="helv" xfId="8891"/>
    <cellStyle name="Helv8_PFD4.XLS" xfId="8892"/>
    <cellStyle name="_x0001_H_x0001_H_x0001_H_x0001_H_x0001_H_x0001__x0001_o_x0001_ð" xfId="8895"/>
    <cellStyle name="_x0001_H_x0001_H_x0001_H_x0001_H_x0001_H_x0001_H_x0001_H_x0001_H_x0001_H_x0001_H_x0001_H_x0001_H_x0001_H_x0001_H_x0001_H_x0001_H_x0001_H_x0001_H_x0001_H_x0001_H_x0001__x0001_o_x0001_ð" xfId="8894"/>
    <cellStyle name="_x0001_H_x0001_H_x0001_H_x0001_H_x0001_H_x0001_H_x0001_H_x0001_H_x0001_H_x0001_H_x0001_H_x0001_H_x0001_H_x0001_H_x0001_H_x0001_H_x0001_H_x0001_H_x0001_H_x0001_H_x0001_H_x0001_H_x0001_H_x0001_H_x0001_H_x0001_H_x0001_H_x0001_H_x0001_H_x0001_H_x0001_H_x0001_H_x0001_H_x0001_H_x0001_H_x0001_" xfId="8893"/>
    <cellStyle name="Hiperv?culo" xfId="8896"/>
    <cellStyle name="Hiperv?culo visitado" xfId="8897"/>
    <cellStyle name="Horizontal" xfId="8899"/>
    <cellStyle name="Hyperlink" xfId="62"/>
    <cellStyle name="Hyperlink 2" xfId="618"/>
    <cellStyle name="ill N (2)" xfId="8900"/>
    <cellStyle name="Incorrecto" xfId="8901"/>
    <cellStyle name="Input" xfId="137"/>
    <cellStyle name="Input [yellow]" xfId="63"/>
    <cellStyle name="Input [yellow] 2" xfId="729"/>
    <cellStyle name="Input 2" xfId="619"/>
    <cellStyle name="Input 2 2" xfId="620"/>
    <cellStyle name="Input Cells" xfId="8902"/>
    <cellStyle name="INPUTS" xfId="621"/>
    <cellStyle name="INPUTS 2" xfId="622"/>
    <cellStyle name="Inputs2" xfId="623"/>
    <cellStyle name="Inputs2 2" xfId="624"/>
    <cellStyle name="kcal/h" xfId="8903"/>
    <cellStyle name="kg" xfId="8904"/>
    <cellStyle name="kg/h" xfId="8906"/>
    <cellStyle name="kg/h/대" xfId="8907"/>
    <cellStyle name="kg/대" xfId="8905"/>
    <cellStyle name="KIB" xfId="8908"/>
    <cellStyle name="Komma [0]_IDSflow" xfId="8909"/>
    <cellStyle name="Komma_IDSflow" xfId="8910"/>
    <cellStyle name="KW/대" xfId="8911"/>
    <cellStyle name="ℓ" xfId="8912"/>
    <cellStyle name="L`" xfId="8913"/>
    <cellStyle name="Labels - Style3" xfId="108"/>
    <cellStyle name="Labels - Style3 2" xfId="734"/>
    <cellStyle name="Labels - 유형3" xfId="8914"/>
    <cellStyle name="Lasttabelle" xfId="8915"/>
    <cellStyle name="left" xfId="8916"/>
    <cellStyle name="letter go-8" xfId="8917"/>
    <cellStyle name="level 1" xfId="625"/>
    <cellStyle name="level 1 2" xfId="626"/>
    <cellStyle name="level 2" xfId="627"/>
    <cellStyle name="level 3" xfId="628"/>
    <cellStyle name="level 4" xfId="629"/>
    <cellStyle name="Link Currency (0)" xfId="8918"/>
    <cellStyle name="Link Currency (2)" xfId="8919"/>
    <cellStyle name="Link Units (0)" xfId="8920"/>
    <cellStyle name="Link Units (1)" xfId="8921"/>
    <cellStyle name="Link Units (2)" xfId="8922"/>
    <cellStyle name="Linked Cell" xfId="140"/>
    <cellStyle name="Linked Cell 2" xfId="630"/>
    <cellStyle name="Linked Cells" xfId="8923"/>
    <cellStyle name="M" xfId="8924"/>
    <cellStyle name="M 2" xfId="8925"/>
    <cellStyle name="m_00)표지" xfId="8926"/>
    <cellStyle name="m_03)급복수계통" xfId="8927"/>
    <cellStyle name="m_04)냉각수계통" xfId="8928"/>
    <cellStyle name="m_05)도장공사" xfId="8929"/>
    <cellStyle name="m_06)공용1차" xfId="8930"/>
    <cellStyle name="m_07)배관1차" xfId="8931"/>
    <cellStyle name="m_09)보온공사" xfId="8932"/>
    <cellStyle name="m_99)적용률" xfId="8933"/>
    <cellStyle name="M2" xfId="8934"/>
    <cellStyle name="M3" xfId="8935"/>
    <cellStyle name="m3/대" xfId="8936"/>
    <cellStyle name="M3_PROPOSAL BM SUM" xfId="8937"/>
    <cellStyle name="Matrix" xfId="8938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939"/>
    <cellStyle name="Midtitle" xfId="8940"/>
    <cellStyle name="Miglia - Stile1" xfId="8941"/>
    <cellStyle name="Miglia - Stile2" xfId="8942"/>
    <cellStyle name="Miglia - Stile3" xfId="8943"/>
    <cellStyle name="Miglia - Stile4" xfId="8944"/>
    <cellStyle name="Miglia - Stile5" xfId="8945"/>
    <cellStyle name="Migliaia (0)_alkila" xfId="8946"/>
    <cellStyle name="Migliaia_alkila" xfId="8947"/>
    <cellStyle name="Millares [0]_avance para est. 6" xfId="8948"/>
    <cellStyle name="Millares_avance para est. 6" xfId="8949"/>
    <cellStyle name="Milliers [0]_399GC10" xfId="8950"/>
    <cellStyle name="Milliers_399GC10" xfId="8951"/>
    <cellStyle name="mm" xfId="8952"/>
    <cellStyle name="mma_CASH &amp; DSO" xfId="8953"/>
    <cellStyle name="mmaryInformation" xfId="8954"/>
    <cellStyle name="Model" xfId="64"/>
    <cellStyle name="Model 2" xfId="631"/>
    <cellStyle name="Moeda [0]_Acc. Concrete" xfId="8955"/>
    <cellStyle name="Moeda_Acc. Concrete" xfId="8956"/>
    <cellStyle name="Mon?aire [0]_399GC10" xfId="8957"/>
    <cellStyle name="Mon?aire_RT @ 96 Fx " xfId="632"/>
    <cellStyle name="Moneda [0]_CONTENCION CONDELL 25.051" xfId="633"/>
    <cellStyle name="Moneda_CONTENCION CONDELL 25.051" xfId="634"/>
    <cellStyle name="Neutral 2" xfId="635"/>
    <cellStyle name="no dec" xfId="636"/>
    <cellStyle name="nohs" xfId="65"/>
    <cellStyle name="Nor?al_FinPlanOutputNEW" xfId="637"/>
    <cellStyle name="Normal - Formatvorlage1" xfId="66"/>
    <cellStyle name="Normal - Formatvorlage2" xfId="67"/>
    <cellStyle name="Normal - Formatvorlage3" xfId="68"/>
    <cellStyle name="Normal - Formatvorlage4" xfId="69"/>
    <cellStyle name="Normal - Formatvorlage5" xfId="70"/>
    <cellStyle name="Normal - Formatvorlage6" xfId="71"/>
    <cellStyle name="Normal - Formatvorlage7" xfId="72"/>
    <cellStyle name="Normal - Formatvorlage8" xfId="73"/>
    <cellStyle name="Normal - Style1" xfId="74"/>
    <cellStyle name="Normal - Style1 2" xfId="639"/>
    <cellStyle name="Normal - Style2" xfId="640"/>
    <cellStyle name="Normal - Style2 2" xfId="641"/>
    <cellStyle name="Normal - Style3" xfId="642"/>
    <cellStyle name="Normal - Style3 2" xfId="643"/>
    <cellStyle name="Normal - Style4" xfId="644"/>
    <cellStyle name="Normal - Style4 2" xfId="645"/>
    <cellStyle name="Normal - Style5" xfId="646"/>
    <cellStyle name="Normal - Style5 2" xfId="647"/>
    <cellStyle name="Normal - Style6" xfId="648"/>
    <cellStyle name="Normal - Style6 2" xfId="649"/>
    <cellStyle name="Normal - Style7" xfId="650"/>
    <cellStyle name="Normal - Style7 2" xfId="651"/>
    <cellStyle name="Normal - Style8" xfId="652"/>
    <cellStyle name="Normal - Style8 2" xfId="653"/>
    <cellStyle name="Normal 2" xfId="654"/>
    <cellStyle name="Normal 2 2" xfId="655"/>
    <cellStyle name="Normal 3" xfId="656"/>
    <cellStyle name="Normal 7" xfId="694"/>
    <cellStyle name="Normal numbers" xfId="657"/>
    <cellStyle name="Normale_Entry" xfId="658"/>
    <cellStyle name="Nor᳭al_FinPlanOutputNEW" xfId="638"/>
    <cellStyle name="Note 2" xfId="659"/>
    <cellStyle name="o¶eEYAI°[0]_RESULTS" xfId="75"/>
    <cellStyle name="o¶eEYAI°_RESULTS" xfId="76"/>
    <cellStyle name="Output 2" xfId="660"/>
    <cellStyle name="Percent [2]" xfId="77"/>
    <cellStyle name="Percent 1" xfId="661"/>
    <cellStyle name="Ratio" xfId="662"/>
    <cellStyle name="Reset  - Style4" xfId="109"/>
    <cellStyle name="Reset  - Style7" xfId="110"/>
    <cellStyle name="RevList" xfId="78"/>
    <cellStyle name="second level" xfId="663"/>
    <cellStyle name="Shading" xfId="664"/>
    <cellStyle name="Shading 2" xfId="665"/>
    <cellStyle name="SMALL HEADINGS" xfId="666"/>
    <cellStyle name="SMALL HEADINGS 2" xfId="667"/>
    <cellStyle name="ßE?_RESULTS" xfId="79"/>
    <cellStyle name="Standard_A" xfId="80"/>
    <cellStyle name="style1" xfId="668"/>
    <cellStyle name="SUB HEADING" xfId="669"/>
    <cellStyle name="SUB HEADING 2" xfId="670"/>
    <cellStyle name="subhead" xfId="81"/>
    <cellStyle name="subhead 2" xfId="671"/>
    <cellStyle name="Subtotal" xfId="82"/>
    <cellStyle name="Table  - Style5" xfId="111"/>
    <cellStyle name="Table  - Style5 2" xfId="735"/>
    <cellStyle name="Table  - Style6" xfId="112"/>
    <cellStyle name="Table  - Style6 2" xfId="736"/>
    <cellStyle name="þ_x001d_ð'&amp;Oy?Hy9_x0008__x000f__x0007_æ_x0007__x0007__x0001__x0001_" xfId="672"/>
    <cellStyle name="Third Level" xfId="673"/>
    <cellStyle name="Title  - Style1" xfId="113"/>
    <cellStyle name="Title  - Style6" xfId="114"/>
    <cellStyle name="Title 2" xfId="674"/>
    <cellStyle name="Total 2" xfId="675"/>
    <cellStyle name="TotCol - Style5" xfId="115"/>
    <cellStyle name="TotCol - Style7" xfId="116"/>
    <cellStyle name="TotRow - Style4" xfId="117"/>
    <cellStyle name="TotRow - Style4 2" xfId="737"/>
    <cellStyle name="TotRow - Style8" xfId="118"/>
    <cellStyle name="TotRow - Style8 2" xfId="738"/>
    <cellStyle name="ubordinated Debt" xfId="676"/>
    <cellStyle name="UNITS" xfId="677"/>
    <cellStyle name="UNITS 2" xfId="678"/>
    <cellStyle name="UNSHADED" xfId="679"/>
    <cellStyle name="W?rung [0]_Aktenbewertung 1994" xfId="83"/>
    <cellStyle name="W?rung_Aktenbewertung 1994" xfId="84"/>
    <cellStyle name="Warning Text 2" xfId="680"/>
    <cellStyle name="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ō៪b‬ō៺bᏜō᠊b᐀ō᠚bᐬōᠪbᑜōᠺbᒌōᡊb⁜ōᡚb€ōᡪb⃔ō᡺bℌ" xfId="8341"/>
    <cellStyle name="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ō៪b‬ō៺bᏜō᠊b᐀ō᠚bᐬōᠪbᑜōᠺbᒌōᡊb⁜ōᡚb€ōᡪb⃔ō᡺bℌōᢊb⅀ōᢚbⅸōᢪb⇐" xfId="8342"/>
    <cellStyle name="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" xfId="8336"/>
    <cellStyle name="ሚbôōሪbŀōሺbŨōቊbƀōቚb솴ōቪb쇌ōቺb쇬ōኊb숄ōኚb술ōኪbƜōኺbƸōዊbǜōዚbǸōዪbɄōዺb쉀ōጊb쉬ōጚb슔ōጪb싀ōጺb쌐ōፊbɤōፚbʀō፪bʘō፺bʼōᎊb˜ō᎚b쌼ōᎪb쎄ōᎺb쎨ōᏊb쏄ōᏚb쏜ō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" xfId="8339"/>
    <cellStyle name="|?ドE" xfId="7583"/>
    <cellStyle name="가운데" xfId="6293"/>
    <cellStyle name="강조색1 2" xfId="460"/>
    <cellStyle name="강조색1 3" xfId="461"/>
    <cellStyle name="강조색2 2" xfId="462"/>
    <cellStyle name="강조색2 3" xfId="463"/>
    <cellStyle name="강조색3 2" xfId="464"/>
    <cellStyle name="강조색3 3" xfId="465"/>
    <cellStyle name="강조색4 2" xfId="466"/>
    <cellStyle name="강조색4 3" xfId="467"/>
    <cellStyle name="강조색5 2" xfId="468"/>
    <cellStyle name="강조색5 3" xfId="469"/>
    <cellStyle name="강조색6 2" xfId="470"/>
    <cellStyle name="강조색6 3" xfId="471"/>
    <cellStyle name="개" xfId="6294"/>
    <cellStyle name="개_02-포장-1" xfId="6295"/>
    <cellStyle name="개소" xfId="6296"/>
    <cellStyle name="見積" xfId="6297"/>
    <cellStyle name="견적-FRP" xfId="6299"/>
    <cellStyle name="견적-금액" xfId="6298"/>
    <cellStyle name="경고문" xfId="142" builtinId="11" customBuiltin="1"/>
    <cellStyle name="경고문 2" xfId="472"/>
    <cellStyle name="경고문 3" xfId="473"/>
    <cellStyle name="계산 2" xfId="474"/>
    <cellStyle name="계산 3" xfId="475"/>
    <cellStyle name="고정소숫점" xfId="13"/>
    <cellStyle name="고정소숫점 2" xfId="6300"/>
    <cellStyle name="고정출력1" xfId="14"/>
    <cellStyle name="고정출력2" xfId="15"/>
    <cellStyle name="공사원가계산서(조경)" xfId="6301"/>
    <cellStyle name="괄호" xfId="6302"/>
    <cellStyle name="괘선" xfId="6303"/>
    <cellStyle name="괘선.." xfId="6304"/>
    <cellStyle name="괘선_" xfId="6305"/>
    <cellStyle name="괘선1" xfId="6306"/>
    <cellStyle name="咬訌裝?INCOM1" xfId="476"/>
    <cellStyle name="咬訌裝?INCOM1 2" xfId="477"/>
    <cellStyle name="咬訌裝?INCOM10" xfId="478"/>
    <cellStyle name="咬訌裝?INCOM10 2" xfId="479"/>
    <cellStyle name="咬訌裝?INCOM2" xfId="480"/>
    <cellStyle name="咬訌裝?INCOM2 2" xfId="481"/>
    <cellStyle name="咬訌裝?INCOM3" xfId="482"/>
    <cellStyle name="咬訌裝?INCOM3 2" xfId="483"/>
    <cellStyle name="咬訌裝?INCOM4" xfId="484"/>
    <cellStyle name="咬訌裝?INCOM4 2" xfId="485"/>
    <cellStyle name="咬訌裝?INCOM5" xfId="486"/>
    <cellStyle name="咬訌裝?INCOM5 2" xfId="487"/>
    <cellStyle name="咬訌裝?INCOM6" xfId="488"/>
    <cellStyle name="咬訌裝?INCOM6 2" xfId="489"/>
    <cellStyle name="咬訌裝?INCOM7" xfId="490"/>
    <cellStyle name="咬訌裝?INCOM7 2" xfId="491"/>
    <cellStyle name="咬訌裝?INCOM8" xfId="492"/>
    <cellStyle name="咬訌裝?INCOM8 2" xfId="493"/>
    <cellStyle name="咬訌裝?INCOM9" xfId="494"/>
    <cellStyle name="咬訌裝?INCOM9 2" xfId="495"/>
    <cellStyle name="咬訌裝?PRIB11" xfId="496"/>
    <cellStyle name="咬訌裝?PRIB11 2" xfId="497"/>
    <cellStyle name="咬訌裝?report-2 " xfId="16"/>
    <cellStyle name="글꼴" xfId="6307"/>
    <cellStyle name="금액" xfId="17"/>
    <cellStyle name="금액 2" xfId="726"/>
    <cellStyle name="긪귽긬?깏깛긏" xfId="6308"/>
    <cellStyle name="기  업" xfId="124"/>
    <cellStyle name="끼_x0001_?" xfId="6309"/>
    <cellStyle name="끽방_inquiry_bq_hvac" xfId="6310"/>
    <cellStyle name="나쁨 2" xfId="498"/>
    <cellStyle name="나쁨 3" xfId="499"/>
    <cellStyle name="날짜" xfId="18"/>
    <cellStyle name="날짜형식" xfId="500"/>
    <cellStyle name="내역서" xfId="6311"/>
    <cellStyle name="내역서 2" xfId="6312"/>
    <cellStyle name="단위" xfId="6313"/>
    <cellStyle name="달러" xfId="19"/>
    <cellStyle name="델ō༚b뎔ō༪b뎬ō༺b빘ōཊb빰ōཚb뺌ōཪb뻘ōེb뻴ōྊb돌ōྚb돴ōྪb된ōྺb됸ō࿊b둔ō࿚b뼘ō࿪b뼸ō࿺b뽨ōညb뾔ōယb뿄ōဪb뒜ō်b뒸ō၊b듌ōၚb들ōၪb듸ōၺb뿴ōႊb쀐ō" xfId="6314"/>
    <cellStyle name="돋움채" xfId="6315"/>
    <cellStyle name="둔ō࿚b뼘ō࿪b뼸ō࿺b뽨ōညb뾔ōယb뿄ōဪb뒜ō်b뒸ō၊b듌ōၚb들ōၪb듸ōၺb뿴ōႊb쀐ōႚb쀬ōႪb쁴ōႺb삐ō჊b딐ōლb따ōცb땔ōჺb땬ōᄊb떀ōᄚb산ōᄪb새ōᄺb샘ōᅋb샬ō" xfId="6316"/>
    <cellStyle name="뒤에 오는 하이퍼링크" xfId="501"/>
    <cellStyle name="뒤에 오는 하이퍼링크 2" xfId="502"/>
    <cellStyle name="뒤에 오는 하이퍼링크_(주)한국팩키지" xfId="20"/>
    <cellStyle name="뒸ō၊b듌ōၚb들ōၪb듸ōၺb뿴ōႊb쀐ōႚb쀬ōႪb쁴ōႺb삐ō჊b딐ōლb따ōცb땔ōჺb땬ōᄊb떀ōᄚb산ōᄪb새ōᄺb샘ōᅋb샬ōᅛb샴ōᅪb_x000c_ōᅺb0ōᆊbXōᆚbōᆪb¨ōᆺb섄ō" xfId="6317"/>
    <cellStyle name="딐ōლb따ōცb땔ōჺb땬ōᄊb떀ōᄚb산ōᄪb새ōᄺb샘ōᅋb샬ōᅛb샴ōᅪb_x000c_ōᅺb0ōᆊbXōᆚbōᆪb¨ōᆺb섄ōᇊb섰ōᇚb셌ōᇪb셨ōᇺb손ōሊbÌōሚbôōሪbŀōሺbŨōቊbƀō" xfId="6318"/>
    <cellStyle name="똿떓죶Ø괻 [0.00]_NT Server " xfId="6319"/>
    <cellStyle name="똿떓죶Ø괻_NT Server " xfId="6320"/>
    <cellStyle name="똿뗦먛귟 [0.00]_ACT LIST" xfId="6321"/>
    <cellStyle name="똿뗦먛귟_ACT LIST" xfId="6322"/>
    <cellStyle name="마감" xfId="6323"/>
    <cellStyle name="마이너스키" xfId="6324"/>
    <cellStyle name="매" xfId="6325"/>
    <cellStyle name="매_02-포장-1" xfId="6326"/>
    <cellStyle name="메모 10" xfId="699"/>
    <cellStyle name="메모 11" xfId="832"/>
    <cellStyle name="메모 12" xfId="846"/>
    <cellStyle name="메모 13" xfId="8960"/>
    <cellStyle name="메모 14" xfId="8982"/>
    <cellStyle name="메모 15" xfId="9011"/>
    <cellStyle name="메모 16" xfId="9010"/>
    <cellStyle name="메모 17" xfId="9008"/>
    <cellStyle name="메모 18" xfId="9012"/>
    <cellStyle name="메모 19" xfId="9034"/>
    <cellStyle name="메모 2" xfId="125"/>
    <cellStyle name="메모 2 2" xfId="229"/>
    <cellStyle name="메모 2 2 2" xfId="363"/>
    <cellStyle name="메모 2 2 3" xfId="802"/>
    <cellStyle name="메모 2 3" xfId="302"/>
    <cellStyle name="메모 2 4" xfId="741"/>
    <cellStyle name="메모 20" xfId="9047"/>
    <cellStyle name="메모 21" xfId="9061"/>
    <cellStyle name="메모 22" xfId="9075"/>
    <cellStyle name="메모 23" xfId="9088"/>
    <cellStyle name="메모 24" xfId="9144"/>
    <cellStyle name="메모 25" xfId="9102"/>
    <cellStyle name="메모 26" xfId="9112"/>
    <cellStyle name="메모 27" xfId="9140"/>
    <cellStyle name="메모 28" xfId="9159"/>
    <cellStyle name="메모 29" xfId="9173"/>
    <cellStyle name="메모 3" xfId="169"/>
    <cellStyle name="메모 3 2" xfId="230"/>
    <cellStyle name="메모 3 2 2" xfId="364"/>
    <cellStyle name="메모 3 2 3" xfId="803"/>
    <cellStyle name="메모 3 3" xfId="303"/>
    <cellStyle name="메모 3 4" xfId="742"/>
    <cellStyle name="메모 30" xfId="9187"/>
    <cellStyle name="메모 31" xfId="9201"/>
    <cellStyle name="메모 32" xfId="9215"/>
    <cellStyle name="메모 33" xfId="9229"/>
    <cellStyle name="메모 34" xfId="9243"/>
    <cellStyle name="메모 35" xfId="9257"/>
    <cellStyle name="메모 36" xfId="9271"/>
    <cellStyle name="메모 37" xfId="9285"/>
    <cellStyle name="메모 38" xfId="9299"/>
    <cellStyle name="메모 39" xfId="9313"/>
    <cellStyle name="메모 4" xfId="171"/>
    <cellStyle name="메모 4 2" xfId="232"/>
    <cellStyle name="메모 4 2 2" xfId="366"/>
    <cellStyle name="메모 4 2 3" xfId="805"/>
    <cellStyle name="메모 4 3" xfId="305"/>
    <cellStyle name="메모 4 4" xfId="744"/>
    <cellStyle name="메모 40" xfId="9327"/>
    <cellStyle name="메모 41" xfId="9341"/>
    <cellStyle name="메모 42" xfId="9355"/>
    <cellStyle name="메모 43" xfId="9369"/>
    <cellStyle name="메모 44" xfId="9383"/>
    <cellStyle name="메모 45" xfId="9397"/>
    <cellStyle name="메모 46" xfId="9411"/>
    <cellStyle name="메모 47" xfId="9425"/>
    <cellStyle name="메모 48" xfId="9439"/>
    <cellStyle name="메모 49" xfId="9453"/>
    <cellStyle name="메모 5" xfId="170"/>
    <cellStyle name="메모 5 2" xfId="231"/>
    <cellStyle name="메모 5 2 2" xfId="365"/>
    <cellStyle name="메모 5 2 3" xfId="804"/>
    <cellStyle name="메모 5 3" xfId="304"/>
    <cellStyle name="메모 5 4" xfId="743"/>
    <cellStyle name="메모 50" xfId="9467"/>
    <cellStyle name="메모 51" xfId="9481"/>
    <cellStyle name="메모 52" xfId="9495"/>
    <cellStyle name="메모 53" xfId="9509"/>
    <cellStyle name="메모 54" xfId="9523"/>
    <cellStyle name="메모 55" xfId="9537"/>
    <cellStyle name="메모 56" xfId="9551"/>
    <cellStyle name="메모 57" xfId="9565"/>
    <cellStyle name="메모 58" xfId="9579"/>
    <cellStyle name="메모 59" xfId="9592"/>
    <cellStyle name="메모 6" xfId="197"/>
    <cellStyle name="메모 6 2" xfId="331"/>
    <cellStyle name="메모 6 3" xfId="770"/>
    <cellStyle name="메모 60" xfId="9606"/>
    <cellStyle name="메모 61" xfId="9620"/>
    <cellStyle name="메모 62" xfId="9634"/>
    <cellStyle name="메모 63" xfId="9648"/>
    <cellStyle name="메모 64" xfId="9662"/>
    <cellStyle name="메모 65" xfId="9676"/>
    <cellStyle name="메모 66" xfId="9690"/>
    <cellStyle name="메모 67" xfId="9704"/>
    <cellStyle name="메모 68" xfId="9718"/>
    <cellStyle name="메모 69" xfId="9732"/>
    <cellStyle name="메모 7" xfId="211"/>
    <cellStyle name="메모 7 2" xfId="345"/>
    <cellStyle name="메모 7 3" xfId="784"/>
    <cellStyle name="메모 70" xfId="9746"/>
    <cellStyle name="메모 71" xfId="9759"/>
    <cellStyle name="메모 72" xfId="9772"/>
    <cellStyle name="메모 73" xfId="9785"/>
    <cellStyle name="메모 74" xfId="9798"/>
    <cellStyle name="메모 8" xfId="261"/>
    <cellStyle name="메모 8 2" xfId="393"/>
    <cellStyle name="메모 9" xfId="281"/>
    <cellStyle name="묮뎋 [0.00]_NT Server " xfId="6327"/>
    <cellStyle name="묮뎋_NT Server " xfId="6328"/>
    <cellStyle name="물량" xfId="6329"/>
    <cellStyle name="믅됞 [0.00]_ Att. 1- Cover" xfId="6330"/>
    <cellStyle name="믅됞_ Att. 1- Cover" xfId="6331"/>
    <cellStyle name="未定義" xfId="6332"/>
    <cellStyle name="배분" xfId="6333"/>
    <cellStyle name="백" xfId="6334"/>
    <cellStyle name="백 2" xfId="6335"/>
    <cellStyle name="백_1.자재총괄(연결로)" xfId="6336"/>
    <cellStyle name="백_2.토공(대로2-29)" xfId="6337"/>
    <cellStyle name="백_20030218144011020-E1C865BF" xfId="6338"/>
    <cellStyle name="백_20030218144011020-E1C865BF_AC-01터빈주제어및보일러기초" xfId="6343"/>
    <cellStyle name="백_20030218144011020-E1C865BF_AC-01터빈주제어및보일러기초_기성검사보고서(금화9회)(1)" xfId="6344"/>
    <cellStyle name="백_20030218144011020-E1C865BF_AC-01터빈주제어및보일러기초_기성검사보고서(금화9회)(1)_제11회 탈황기성분(0604)" xfId="6345"/>
    <cellStyle name="백_20030218144011020-E1C865BF_AC-01터빈주제어및보일러기초_제11회 탈황기성분(0604)" xfId="6346"/>
    <cellStyle name="백_20030218144011020-E1C865BF_AC-04터빈발전기기초" xfId="6347"/>
    <cellStyle name="백_20030218144011020-E1C865BF_AC-04터빈발전기기초_기성검사보고서(금화9회)(1)" xfId="6348"/>
    <cellStyle name="백_20030218144011020-E1C865BF_AC-04터빈발전기기초_기성검사보고서(금화9회)(1)_제11회 탈황기성분(0604)" xfId="6349"/>
    <cellStyle name="백_20030218144011020-E1C865BF_AC-04터빈발전기기초_제11회 탈황기성분(0604)" xfId="6350"/>
    <cellStyle name="백_20030218144011020-E1C865BF_AC-05옥내기기기초" xfId="6351"/>
    <cellStyle name="백_20030218144011020-E1C865BF_AC-05옥내기기기초_기성검사보고서(금화9회)(1)" xfId="6352"/>
    <cellStyle name="백_20030218144011020-E1C865BF_AC-05옥내기기기초_기성검사보고서(금화9회)(1)_제11회 탈황기성분(0604)" xfId="6353"/>
    <cellStyle name="백_20030218144011020-E1C865BF_AC-05옥내기기기초_제11회 탈황기성분(0604)" xfId="6354"/>
    <cellStyle name="백_20030218144011020-E1C865BF_AC-05옥내기기기초_탈황-기성고 산출보고 MP-161-165('05.03.07)" xfId="6355"/>
    <cellStyle name="백_20030218144011020-E1C865BF_기성검사보고서(금화9회)(1)" xfId="6339"/>
    <cellStyle name="백_20030218144011020-E1C865BF_기성검사보고서(금화9회)(1)_제11회 탈황기성분(0604)" xfId="6340"/>
    <cellStyle name="백_20030218144011020-E1C865BF_제11회 탈황기성분(0604)" xfId="6341"/>
    <cellStyle name="백_20030218144011020-E1C865BF_탈황-기성고 산출보고 MP-161-165('05.03.07)" xfId="6342"/>
    <cellStyle name="백_3. 신광R~숭의R(배수공)" xfId="6356"/>
    <cellStyle name="백_3.우수" xfId="6357"/>
    <cellStyle name="백_3.우수_1" xfId="6358"/>
    <cellStyle name="백_3.우수공개략" xfId="6359"/>
    <cellStyle name="백_329전기설비기초-비교" xfId="6360"/>
    <cellStyle name="백_329전기설비기초-비교_탈황-기성고 산출보고 MP-161-165('05.03.07)" xfId="6361"/>
    <cellStyle name="백_4.오수" xfId="6362"/>
    <cellStyle name="백_4.오수_5.구조물공" xfId="6363"/>
    <cellStyle name="백_4.오수_8.부대공" xfId="6364"/>
    <cellStyle name="백_4.오수_9.부대공" xfId="6365"/>
    <cellStyle name="백_5.구조물공" xfId="6366"/>
    <cellStyle name="백_6.포장공개략" xfId="6367"/>
    <cellStyle name="백_AC-01터빈주제어및보일러기초" xfId="6509"/>
    <cellStyle name="백_AC-01터빈주제어및보일러기초_기성검사보고서(금화9회)(1)" xfId="6510"/>
    <cellStyle name="백_AC-01터빈주제어및보일러기초_기성검사보고서(금화9회)(1)_제11회 탈황기성분(0604)" xfId="6511"/>
    <cellStyle name="백_AC-01터빈주제어및보일러기초_제11회 탈황기성분(0604)" xfId="6512"/>
    <cellStyle name="백_AC-02터빈및주제어철골(사급-최종-1)-1201" xfId="6513"/>
    <cellStyle name="백_AC-02터빈및주제어철골(사급-최종-1)-1201_기성검사보고서(금화9회)(1)" xfId="6514"/>
    <cellStyle name="백_AC-02터빈및주제어철골(사급-최종-1)-1201_기성검사보고서(금화9회)(1)_제11회 탈황기성분(0604)" xfId="6515"/>
    <cellStyle name="백_AC-02터빈및주제어철골(사급-최종-1)-1201_제11회 탈황기성분(0604)" xfId="6516"/>
    <cellStyle name="백_AC-04터빈발전기기초" xfId="6517"/>
    <cellStyle name="백_AC-04터빈발전기기초_기성검사보고서(금화9회)(1)" xfId="6518"/>
    <cellStyle name="백_AC-04터빈발전기기초_기성검사보고서(금화9회)(1)_제11회 탈황기성분(0604)" xfId="6519"/>
    <cellStyle name="백_AC-04터빈발전기기초_제11회 탈황기성분(0604)" xfId="6520"/>
    <cellStyle name="백_AC-06옥내기기기초(최종)-1129" xfId="6521"/>
    <cellStyle name="백_깨기" xfId="6368"/>
    <cellStyle name="백_깨기_신광R~숭의R(폐기물)" xfId="6369"/>
    <cellStyle name="백_냉각수배수로-비교" xfId="6370"/>
    <cellStyle name="백_냉각수배수로-비교_탈황-기성고 산출보고 MP-161-165('05.03.07)" xfId="6371"/>
    <cellStyle name="백_냉각수취수펌프구조물-비교" xfId="6372"/>
    <cellStyle name="백_냉각수취수펌프구조물-비교_탈황-기성고 산출보고 MP-161-165('05.03.07)" xfId="6373"/>
    <cellStyle name="백_배수공" xfId="6374"/>
    <cellStyle name="백_사급재료비및운반비" xfId="6375"/>
    <cellStyle name="백_사급재료비및운반비_AC-01터빈주제어및보일러기초" xfId="6424"/>
    <cellStyle name="백_사급재료비및운반비_AC-01터빈주제어및보일러기초_기성검사보고서(금화9회)(1)" xfId="6425"/>
    <cellStyle name="백_사급재료비및운반비_AC-01터빈주제어및보일러기초_기성검사보고서(금화9회)(1)_제11회 탈황기성분(0604)" xfId="6426"/>
    <cellStyle name="백_사급재료비및운반비_AC-01터빈주제어및보일러기초_제11회 탈황기성분(0604)" xfId="6427"/>
    <cellStyle name="백_사급재료비및운반비_AC-04터빈발전기기초" xfId="6428"/>
    <cellStyle name="백_사급재료비및운반비_AC-04터빈발전기기초_기성검사보고서(금화9회)(1)" xfId="6429"/>
    <cellStyle name="백_사급재료비및운반비_AC-04터빈발전기기초_기성검사보고서(금화9회)(1)_제11회 탈황기성분(0604)" xfId="6430"/>
    <cellStyle name="백_사급재료비및운반비_AC-04터빈발전기기초_제11회 탈황기성분(0604)" xfId="6431"/>
    <cellStyle name="백_사급재료비및운반비_AC-05옥내기기기초" xfId="6432"/>
    <cellStyle name="백_사급재료비및운반비_AC-05옥내기기기초_기성검사보고서(금화9회)(1)" xfId="6433"/>
    <cellStyle name="백_사급재료비및운반비_AC-05옥내기기기초_기성검사보고서(금화9회)(1)_제11회 탈황기성분(0604)" xfId="6434"/>
    <cellStyle name="백_사급재료비및운반비_AC-05옥내기기기초_제11회 탈황기성분(0604)" xfId="6435"/>
    <cellStyle name="백_사급재료비및운반비_AC-05옥내기기기초_탈황-기성고 산출보고 MP-161-165('05.03.07)" xfId="6436"/>
    <cellStyle name="백_사급재료비및운반비_AC-06옥내기기기초(최종)-1129" xfId="6437"/>
    <cellStyle name="백_사급재료비및운반비_AC-06옥내기기기초(최종)-1129_기성검사보고서(금화9회)(1)" xfId="6438"/>
    <cellStyle name="백_사급재료비및운반비_AC-06옥내기기기초(최종)-1129_기성검사보고서(금화9회)(1)_제11회 탈황기성분(0604)" xfId="6439"/>
    <cellStyle name="백_사급재료비및운반비_AC-06옥내기기기초(최종)-1129_제11회 탈황기성분(0604)" xfId="6440"/>
    <cellStyle name="백_사급재료비및운반비_기성검사보고서(금화9회)(1)" xfId="6376"/>
    <cellStyle name="백_사급재료비및운반비_기성검사보고서(금화9회)(1)_제11회 탈황기성분(0604)" xfId="6377"/>
    <cellStyle name="백_사급재료비및운반비_제11회 탈황기성분(0604)" xfId="6378"/>
    <cellStyle name="백_사급재료비및운반비_탈황-기성고 산출보고 MP-161-165('05.03.07)" xfId="6379"/>
    <cellStyle name="백_사급재료비및운반비_터빈발전기기초(단가)" xfId="6380"/>
    <cellStyle name="백_사급재료비및운반비_터빈발전기기초(단가)_1" xfId="6381"/>
    <cellStyle name="백_사급재료비및운반비_터빈발전기기초(단가)_1_2004년도 기성전망액" xfId="6382"/>
    <cellStyle name="백_사급재료비및운반비_터빈발전기기초(단가)_1_2004년도 기성전망액_탈황-기성고 산출보고 MP-161-165('05.03.07)" xfId="6383"/>
    <cellStyle name="백_사급재료비및운반비_터빈발전기기초(단가)_1_AC-05옥내기기기초" xfId="6390"/>
    <cellStyle name="백_사급재료비및운반비_터빈발전기기초(단가)_1_AC-05옥내기기기초_2004년도 기성전망액" xfId="6391"/>
    <cellStyle name="백_사급재료비및운반비_터빈발전기기초(단가)_1_AC-05옥내기기기초_2004년도 기성전망액_탈황-기성고 산출보고 MP-161-165('05.03.07)" xfId="6392"/>
    <cellStyle name="백_사급재료비및운반비_터빈발전기기초(단가)_1_AC-05옥내기기기초_PKG별 설계.계약금액,가중치('04.04.06)" xfId="6399"/>
    <cellStyle name="백_사급재료비및운반비_터빈발전기기초(단가)_1_AC-05옥내기기기초_PKG별 설계.계약금액,가중치('04.04.06)_탈황-기성고 산출보고 MP-161-165('05.03.07)" xfId="6400"/>
    <cellStyle name="백_사급재료비및운반비_터빈발전기기초(단가)_1_AC-05옥내기기기초_기성검사보고서(금화9회)(1)" xfId="6393"/>
    <cellStyle name="백_사급재료비및운반비_터빈발전기기초(단가)_1_AC-05옥내기기기초_기성검사보고서(금화9회)(1)_제11회 탈황기성분(0604)" xfId="6394"/>
    <cellStyle name="백_사급재료비및운반비_터빈발전기기초(단가)_1_AC-05옥내기기기초_발주처 기성 취하현황(태안7,8)" xfId="6395"/>
    <cellStyle name="백_사급재료비및운반비_터빈발전기기초(단가)_1_AC-05옥내기기기초_발주처 기성 취하현황(태안7,8)_탈황-기성고 산출보고 MP-161-165('05.03.07)" xfId="6396"/>
    <cellStyle name="백_사급재료비및운반비_터빈발전기기초(단가)_1_AC-05옥내기기기초_제11회 탈황기성분(0604)" xfId="6397"/>
    <cellStyle name="백_사급재료비및운반비_터빈발전기기초(단가)_1_AC-05옥내기기기초_탈황-기성고 산출보고 MP-161-165('05.03.07)" xfId="6398"/>
    <cellStyle name="백_사급재료비및운반비_터빈발전기기초(단가)_1_PKG별 설계.계약금액,가중치('04.04.06)" xfId="6401"/>
    <cellStyle name="백_사급재료비및운반비_터빈발전기기초(단가)_1_PKG별 설계.계약금액,가중치('04.04.06)_탈황-기성고 산출보고 MP-161-165('05.03.07)" xfId="6402"/>
    <cellStyle name="백_사급재료비및운반비_터빈발전기기초(단가)_1_기성검사보고서(금화9회)(1)" xfId="6384"/>
    <cellStyle name="백_사급재료비및운반비_터빈발전기기초(단가)_1_기성검사보고서(금화9회)(1)_제11회 탈황기성분(0604)" xfId="6385"/>
    <cellStyle name="백_사급재료비및운반비_터빈발전기기초(단가)_1_발주처 기성 취하현황(태안7,8)" xfId="6386"/>
    <cellStyle name="백_사급재료비및운반비_터빈발전기기초(단가)_1_발주처 기성 취하현황(태안7,8)_탈황-기성고 산출보고 MP-161-165('05.03.07)" xfId="6387"/>
    <cellStyle name="백_사급재료비및운반비_터빈발전기기초(단가)_1_제11회 탈황기성분(0604)" xfId="6388"/>
    <cellStyle name="백_사급재료비및운반비_터빈발전기기초(단가)_1_탈황-기성고 산출보고 MP-161-165('05.03.07)" xfId="6389"/>
    <cellStyle name="백_사급재료비및운반비_터빈발전기기초(단가)_2004년도 기성전망액" xfId="6403"/>
    <cellStyle name="백_사급재료비및운반비_터빈발전기기초(단가)_2004년도 기성전망액_탈황-기성고 산출보고 MP-161-165('05.03.07)" xfId="6404"/>
    <cellStyle name="백_사급재료비및운반비_터빈발전기기초(단가)_AC-05옥내기기기초" xfId="6411"/>
    <cellStyle name="백_사급재료비및운반비_터빈발전기기초(단가)_AC-05옥내기기기초_2004년도 기성전망액" xfId="6412"/>
    <cellStyle name="백_사급재료비및운반비_터빈발전기기초(단가)_AC-05옥내기기기초_2004년도 기성전망액_탈황-기성고 산출보고 MP-161-165('05.03.07)" xfId="6413"/>
    <cellStyle name="백_사급재료비및운반비_터빈발전기기초(단가)_AC-05옥내기기기초_PKG별 설계.계약금액,가중치('04.04.06)" xfId="6420"/>
    <cellStyle name="백_사급재료비및운반비_터빈발전기기초(단가)_AC-05옥내기기기초_PKG별 설계.계약금액,가중치('04.04.06)_탈황-기성고 산출보고 MP-161-165('05.03.07)" xfId="6421"/>
    <cellStyle name="백_사급재료비및운반비_터빈발전기기초(단가)_AC-05옥내기기기초_기성검사보고서(금화9회)(1)" xfId="6414"/>
    <cellStyle name="백_사급재료비및운반비_터빈발전기기초(단가)_AC-05옥내기기기초_기성검사보고서(금화9회)(1)_제11회 탈황기성분(0604)" xfId="6415"/>
    <cellStyle name="백_사급재료비및운반비_터빈발전기기초(단가)_AC-05옥내기기기초_발주처 기성 취하현황(태안7,8)" xfId="6416"/>
    <cellStyle name="백_사급재료비및운반비_터빈발전기기초(단가)_AC-05옥내기기기초_발주처 기성 취하현황(태안7,8)_탈황-기성고 산출보고 MP-161-165('05.03.07)" xfId="6417"/>
    <cellStyle name="백_사급재료비및운반비_터빈발전기기초(단가)_AC-05옥내기기기초_제11회 탈황기성분(0604)" xfId="6418"/>
    <cellStyle name="백_사급재료비및운반비_터빈발전기기초(단가)_AC-05옥내기기기초_탈황-기성고 산출보고 MP-161-165('05.03.07)" xfId="6419"/>
    <cellStyle name="백_사급재료비및운반비_터빈발전기기초(단가)_PKG별 설계.계약금액,가중치('04.04.06)" xfId="6422"/>
    <cellStyle name="백_사급재료비및운반비_터빈발전기기초(단가)_PKG별 설계.계약금액,가중치('04.04.06)_탈황-기성고 산출보고 MP-161-165('05.03.07)" xfId="6423"/>
    <cellStyle name="백_사급재료비및운반비_터빈발전기기초(단가)_기성검사보고서(금화9회)(1)" xfId="6405"/>
    <cellStyle name="백_사급재료비및운반비_터빈발전기기초(단가)_기성검사보고서(금화9회)(1)_제11회 탈황기성분(0604)" xfId="6406"/>
    <cellStyle name="백_사급재료비및운반비_터빈발전기기초(단가)_발주처 기성 취하현황(태안7,8)" xfId="6407"/>
    <cellStyle name="백_사급재료비및운반비_터빈발전기기초(단가)_발주처 기성 취하현황(태안7,8)_탈황-기성고 산출보고 MP-161-165('05.03.07)" xfId="6408"/>
    <cellStyle name="백_사급재료비및운반비_터빈발전기기초(단가)_제11회 탈황기성분(0604)" xfId="6409"/>
    <cellStyle name="백_사급재료비및운반비_터빈발전기기초(단가)_탈황-기성고 산출보고 MP-161-165('05.03.07)" xfId="6410"/>
    <cellStyle name="백_석탄취급설비기초-비교" xfId="6441"/>
    <cellStyle name="백_석탄취급설비기초-비교_탈황-기성고 산출보고 MP-161-165('05.03.07)" xfId="6442"/>
    <cellStyle name="백_설계명세서" xfId="6443"/>
    <cellStyle name="백_솔빛마을연결도로(최종)" xfId="6444"/>
    <cellStyle name="백_수량및 단가 산출내용표" xfId="6445"/>
    <cellStyle name="백_수량및 단가 산출내용표_AC-01터빈주제어및보일러기초" xfId="6452"/>
    <cellStyle name="백_수량및 단가 산출내용표_AC-01터빈주제어및보일러기초_기성검사보고서(금화9회)(1)" xfId="6453"/>
    <cellStyle name="백_수량및 단가 산출내용표_AC-01터빈주제어및보일러기초_기성검사보고서(금화9회)(1)_제11회 탈황기성분(0604)" xfId="6454"/>
    <cellStyle name="백_수량및 단가 산출내용표_AC-01터빈주제어및보일러기초_제11회 탈황기성분(0604)" xfId="6455"/>
    <cellStyle name="백_수량및 단가 산출내용표_AC-04터빈발전기기초" xfId="6456"/>
    <cellStyle name="백_수량및 단가 산출내용표_AC-04터빈발전기기초_기성검사보고서(금화9회)(1)" xfId="6457"/>
    <cellStyle name="백_수량및 단가 산출내용표_AC-04터빈발전기기초_기성검사보고서(금화9회)(1)_제11회 탈황기성분(0604)" xfId="6458"/>
    <cellStyle name="백_수량및 단가 산출내용표_AC-04터빈발전기기초_제11회 탈황기성분(0604)" xfId="6459"/>
    <cellStyle name="백_수량및 단가 산출내용표_AC-05옥내기기기초" xfId="6460"/>
    <cellStyle name="백_수량및 단가 산출내용표_AC-05옥내기기기초_기성검사보고서(금화9회)(1)" xfId="6461"/>
    <cellStyle name="백_수량및 단가 산출내용표_AC-05옥내기기기초_기성검사보고서(금화9회)(1)_제11회 탈황기성분(0604)" xfId="6462"/>
    <cellStyle name="백_수량및 단가 산출내용표_AC-05옥내기기기초_제11회 탈황기성분(0604)" xfId="6463"/>
    <cellStyle name="백_수량및 단가 산출내용표_AC-05옥내기기기초_탈황-기성고 산출보고 MP-161-165('05.03.07)" xfId="6464"/>
    <cellStyle name="백_수량및 단가 산출내용표_기성검사보고서(금화9회)(1)" xfId="6446"/>
    <cellStyle name="백_수량및 단가 산출내용표_기성검사보고서(금화9회)(1)_제11회 탈황기성분(0604)" xfId="6447"/>
    <cellStyle name="백_수량및 단가 산출내용표_제11회 탈황기성분(0604)" xfId="6448"/>
    <cellStyle name="백_수량및 단가 산출내용표_추가품셈1-박" xfId="6449"/>
    <cellStyle name="백_수량및 단가 산출내용표_추가품셈1-박_탈황-기성고 산출보고 MP-161-165('05.03.07)" xfId="6450"/>
    <cellStyle name="백_수량및 단가 산출내용표_탈황-기성고 산출보고 MP-161-165('05.03.07)" xfId="6451"/>
    <cellStyle name="백_수량산출서(수정)" xfId="6465"/>
    <cellStyle name="백_수량산출서(수정)_3. 신광R~숭의R(배수공)" xfId="6466"/>
    <cellStyle name="백_수량산출서(수정)_깨기" xfId="6467"/>
    <cellStyle name="백_수량산출서(수정)_깨기_신광R~숭의R(폐기물)" xfId="6468"/>
    <cellStyle name="백_수량산출서(수정)_배수공" xfId="6469"/>
    <cellStyle name="백_수량산출서(수정)_솔빛마을연결도로(최종)" xfId="6470"/>
    <cellStyle name="백_영흥#3,4 보일러철골설치및마감(MC-01)FINAL" xfId="6471"/>
    <cellStyle name="백_영흥#3,4 보일러철골설치및마감(MC-01)FINAL_기성검사보고서(금화9회)(1)" xfId="6472"/>
    <cellStyle name="백_영흥#3,4 보일러철골설치및마감(MC-01)FINAL_기성검사보고서(금화9회)(1)_제11회 탈황기성분(0604)" xfId="6473"/>
    <cellStyle name="백_영흥#3,4 보일러철골설치및마감(MC-01)FINAL_제11회 탈황기성분(0604)" xfId="6474"/>
    <cellStyle name="백_영흥#3,4 옥내기기기초(AC-05)" xfId="6475"/>
    <cellStyle name="백_영흥#3,4 옥내기기기초(AC-05)_기성검사보고서(금화9회)(1)" xfId="6476"/>
    <cellStyle name="백_영흥#3,4 옥내기기기초(AC-05)_기성검사보고서(금화9회)(1)_제11회 탈황기성분(0604)" xfId="6477"/>
    <cellStyle name="백_영흥#3,4 옥내기기기초(AC-05)_제11회 탈황기성분(0604)" xfId="6478"/>
    <cellStyle name="백_영흥#3,4 터빈발전기기초(AC-04)" xfId="6479"/>
    <cellStyle name="백_영흥#3,4 터빈발전기기초(AC-04)_기성검사보고서(금화9회)(1)" xfId="6480"/>
    <cellStyle name="백_영흥#3,4 터빈발전기기초(AC-04)_기성검사보고서(금화9회)(1)_제11회 탈황기성분(0604)" xfId="6481"/>
    <cellStyle name="백_영흥#3,4 터빈발전기기초(AC-04)_제11회 탈황기성분(0604)" xfId="6482"/>
    <cellStyle name="백_옥외탱크기초-비교" xfId="6483"/>
    <cellStyle name="백_옥외탱크기초-비교_탈황-기성고 산출보고 MP-161-165('05.03.07)" xfId="6484"/>
    <cellStyle name="백_우수개략1" xfId="6485"/>
    <cellStyle name="백_전기설비기초-FF" xfId="6486"/>
    <cellStyle name="백_전기설비기초-FF_탈황-기성고 산출보고 MP-161-165('05.03.07)" xfId="6487"/>
    <cellStyle name="백_추가품셈1-박" xfId="6488"/>
    <cellStyle name="백_추가품셈1-박_탈황-기성고 산출보고 MP-161-165('05.03.07)" xfId="6489"/>
    <cellStyle name="백_태안7,8철골견적안" xfId="6490"/>
    <cellStyle name="백_태안7,8철골견적안_기성검사보고서(금화9회)(1)" xfId="6491"/>
    <cellStyle name="백_태안7,8철골견적안_기성검사보고서(금화9회)(1)_제11회 탈황기성분(0604)" xfId="6492"/>
    <cellStyle name="백_태안7,8철골견적안_제11회 탈황기성분(0604)" xfId="6493"/>
    <cellStyle name="백_태안7,8철골견적안1" xfId="6494"/>
    <cellStyle name="백_태안7,8철골견적안1_기성검사보고서(금화9회)(1)" xfId="6495"/>
    <cellStyle name="백_태안7,8철골견적안1_기성검사보고서(금화9회)(1)_제11회 탈황기성분(0604)" xfId="6496"/>
    <cellStyle name="백_태안7,8철골견적안1_제11회 탈황기성분(0604)" xfId="6497"/>
    <cellStyle name="백_터빈발전기기초(단가)" xfId="6498"/>
    <cellStyle name="백_터빈발전기기초(단가)_AC-05옥내기기기초" xfId="6503"/>
    <cellStyle name="백_터빈발전기기초(단가)_AC-05옥내기기기초_기성검사보고서(금화9회)(1)" xfId="6504"/>
    <cellStyle name="백_터빈발전기기초(단가)_AC-05옥내기기기초_기성검사보고서(금화9회)(1)_제11회 탈황기성분(0604)" xfId="6505"/>
    <cellStyle name="백_터빈발전기기초(단가)_AC-05옥내기기기초_제11회 탈황기성분(0604)" xfId="6506"/>
    <cellStyle name="백_터빈발전기기초(단가)_AC-05옥내기기기초_탈황-기성고 산출보고 MP-161-165('05.03.07)" xfId="6507"/>
    <cellStyle name="백_터빈발전기기초(단가)_기성검사보고서(금화9회)(1)" xfId="6499"/>
    <cellStyle name="백_터빈발전기기초(단가)_기성검사보고서(금화9회)(1)_제11회 탈황기성분(0604)" xfId="6500"/>
    <cellStyle name="백_터빈발전기기초(단가)_제11회 탈황기성분(0604)" xfId="6501"/>
    <cellStyle name="백_터빈발전기기초(단가)_탈황-기성고 산출보고 MP-161-165('05.03.07)" xfId="6502"/>
    <cellStyle name="백_포장수량(연결로)" xfId="6508"/>
    <cellStyle name="백만" xfId="503"/>
    <cellStyle name="백만 2" xfId="504"/>
    <cellStyle name="백만단위로" xfId="6522"/>
    <cellStyle name="백만원" xfId="505"/>
    <cellStyle name="백만원 2" xfId="506"/>
    <cellStyle name="백분율" xfId="689" builtinId="5"/>
    <cellStyle name="백분율 [△1]" xfId="6523"/>
    <cellStyle name="백분율 [△2]" xfId="6524"/>
    <cellStyle name="백분율 [0]" xfId="6525"/>
    <cellStyle name="백분율 [0] 2" xfId="6526"/>
    <cellStyle name="백분율 [2]" xfId="6527"/>
    <cellStyle name="백분율 10" xfId="6528"/>
    <cellStyle name="백분율 11" xfId="6529"/>
    <cellStyle name="백분율 12" xfId="6530"/>
    <cellStyle name="백분율 13" xfId="6531"/>
    <cellStyle name="백분율 14" xfId="6532"/>
    <cellStyle name="백분율 15" xfId="6533"/>
    <cellStyle name="백분율 16" xfId="6534"/>
    <cellStyle name="백분율 17" xfId="6535"/>
    <cellStyle name="백분율 18" xfId="6536"/>
    <cellStyle name="백분율 19" xfId="6537"/>
    <cellStyle name="백분율 2" xfId="89"/>
    <cellStyle name="백분율 2 2" xfId="688"/>
    <cellStyle name="백분율 3" xfId="507"/>
    <cellStyle name="백분율 4" xfId="508"/>
    <cellStyle name="백분율 5" xfId="6538"/>
    <cellStyle name="백분율 6" xfId="6539"/>
    <cellStyle name="백분율 7" xfId="6540"/>
    <cellStyle name="백분율 8" xfId="6541"/>
    <cellStyle name="백분율 9" xfId="6542"/>
    <cellStyle name="백분율［△1］" xfId="6543"/>
    <cellStyle name="백분율［△2］" xfId="6544"/>
    <cellStyle name="보완공사" xfId="6545"/>
    <cellStyle name="보통" xfId="136" builtinId="28" customBuiltin="1"/>
    <cellStyle name="보통 2" xfId="509"/>
    <cellStyle name="보통 3" xfId="510"/>
    <cellStyle name="봵" xfId="6546"/>
    <cellStyle name="부제목" xfId="6547"/>
    <cellStyle name="분수" xfId="6548"/>
    <cellStyle name="붘ōบb붴ōสb뷄ōฺb뷘ō๊b닄ō๚b닜ō๪b닰ō๺b댜ōຊb댸ōບb뷬ōສb븄ō຺b블ō໊b븨ō໚b븼ō໪b덐ō໺b덠ō༊b델ō༚b뎔ō༪b뎬ō༺b빘ōཊb빰ōཚb뺌ōཪb뻘ōེb뻴ōྊb돌ō" xfId="6549"/>
    <cellStyle name="뷭?" xfId="6550"/>
    <cellStyle name="뷰핗 [0]_ 쇬뇌싗닉 FLOW " xfId="6551"/>
    <cellStyle name="뷰핗_ 쇬뇌싗닉 FLOW " xfId="6552"/>
    <cellStyle name="뷽?_Q1fcst_1_안전환경서약서 (2)" xfId="6553"/>
    <cellStyle name="븨ō໚b븼ō໪b덐ō໺b덠ō༊b델ō༚b뎔ō༪b뎬ō༺b빘ōཊb빰ōཚb뺌ōཪb뻘ōེb뻴ōྊb돌ōྚb돴ōྪb된ōྺb됸ō࿊b둔ō࿚b뼘ō࿪b뼸ō࿺b뽨ōညb뾔ōယb뿄ōဪb뒜ō်b뒸ō၊b듌ō" xfId="6554"/>
    <cellStyle name="뻴ōྊb돌ōྚb돴ōྪb된ōྺb됸ō࿊b둔ō࿚b뼘ō࿪b뼸ō࿺b뽨ōညb뾔ōယb뿄ōဪb뒜ō်b뒸ō၊b듌ōၚb들ōၪb듸ōၺb뿴ōႊb쀐ōႚb쀬ōႪb쁴ōႺb삐ō჊b딐ōლb따ōცb땔ōჺb땬ō" xfId="6555"/>
    <cellStyle name="常?_RESULTS" xfId="21"/>
    <cellStyle name="常规_CM_LIST(060907)" xfId="6556"/>
    <cellStyle name="선 수 보 험 료" xfId="126"/>
    <cellStyle name="선택영역" xfId="6557"/>
    <cellStyle name="선택영역 가운데" xfId="6558"/>
    <cellStyle name="선택영역_토공수량" xfId="6559"/>
    <cellStyle name="선택영역의 가운데" xfId="6560"/>
    <cellStyle name="선택영역의 가운데로" xfId="511"/>
    <cellStyle name="선택영영" xfId="6561"/>
    <cellStyle name="설계서" xfId="6562"/>
    <cellStyle name="설명 텍스트 2" xfId="512"/>
    <cellStyle name="설명 텍스트 3" xfId="513"/>
    <cellStyle name="셀 확인 2" xfId="514"/>
    <cellStyle name="셀 확인 3" xfId="515"/>
    <cellStyle name="소숫점0" xfId="6563"/>
    <cellStyle name="소숫점3" xfId="6564"/>
    <cellStyle name="수량" xfId="6565"/>
    <cellStyle name="수량산출" xfId="6566"/>
    <cellStyle name="숫자" xfId="6567"/>
    <cellStyle name="숫자(R)" xfId="22"/>
    <cellStyle name="숫자(R) 2" xfId="6568"/>
    <cellStyle name="숫자1" xfId="6569"/>
    <cellStyle name="숫자3" xfId="6570"/>
    <cellStyle name="숫자3R" xfId="6572"/>
    <cellStyle name="숫자3자리" xfId="6571"/>
    <cellStyle name="쉼표 [0]" xfId="9878" builtinId="6"/>
    <cellStyle name="쉼표 [0] 10" xfId="412"/>
    <cellStyle name="쉼표 [0] 10 2" xfId="6573"/>
    <cellStyle name="쉼표 [0] 11" xfId="682"/>
    <cellStyle name="쉼표 [0] 12" xfId="687"/>
    <cellStyle name="쉼표 [0] 13" xfId="691"/>
    <cellStyle name="쉼표 [0] 14" xfId="696"/>
    <cellStyle name="쉼표 [0] 15" xfId="698"/>
    <cellStyle name="쉼표 [0] 16" xfId="831"/>
    <cellStyle name="쉼표 [0] 17" xfId="860"/>
    <cellStyle name="쉼표 [0] 18" xfId="864"/>
    <cellStyle name="쉼표 [0] 19" xfId="8998"/>
    <cellStyle name="쉼표 [0] 2" xfId="86"/>
    <cellStyle name="쉼표 [0] 2 10" xfId="6574"/>
    <cellStyle name="쉼표 [0] 2 11" xfId="6575"/>
    <cellStyle name="쉼표 [0] 2 12" xfId="6576"/>
    <cellStyle name="쉼표 [0] 2 13" xfId="9871"/>
    <cellStyle name="쉼표 [0] 2 2" xfId="119"/>
    <cellStyle name="쉼표 [0] 2 2 2" xfId="120"/>
    <cellStyle name="쉼표 [0] 2 2 2 2" xfId="228"/>
    <cellStyle name="쉼표 [0] 2 2 2 2 2" xfId="362"/>
    <cellStyle name="쉼표 [0] 2 2 2 2 3" xfId="801"/>
    <cellStyle name="쉼표 [0] 2 2 2 3" xfId="301"/>
    <cellStyle name="쉼표 [0] 2 2 2 4" xfId="740"/>
    <cellStyle name="쉼표 [0] 2 2 3" xfId="227"/>
    <cellStyle name="쉼표 [0] 2 2 3 2" xfId="361"/>
    <cellStyle name="쉼표 [0] 2 2 3 3" xfId="800"/>
    <cellStyle name="쉼표 [0] 2 2 4" xfId="300"/>
    <cellStyle name="쉼표 [0] 2 2 5" xfId="739"/>
    <cellStyle name="쉼표 [0] 2 3" xfId="225"/>
    <cellStyle name="쉼표 [0] 2 3 2" xfId="359"/>
    <cellStyle name="쉼표 [0] 2 3 3" xfId="798"/>
    <cellStyle name="쉼표 [0] 2 3 4" xfId="6577"/>
    <cellStyle name="쉼표 [0] 2 3 5" xfId="6578"/>
    <cellStyle name="쉼표 [0] 2 3 6" xfId="6579"/>
    <cellStyle name="쉼표 [0] 2 4" xfId="276"/>
    <cellStyle name="쉼표 [0] 2 4 2" xfId="6580"/>
    <cellStyle name="쉼표 [0] 2 4 3" xfId="6581"/>
    <cellStyle name="쉼표 [0] 2 4 4" xfId="6582"/>
    <cellStyle name="쉼표 [0] 2 4 5" xfId="6583"/>
    <cellStyle name="쉼표 [0] 2 5" xfId="298"/>
    <cellStyle name="쉼표 [0] 2 6" xfId="731"/>
    <cellStyle name="쉼표 [0] 2 7" xfId="6584"/>
    <cellStyle name="쉼표 [0] 2 8" xfId="6585"/>
    <cellStyle name="쉼표 [0] 2 9" xfId="6586"/>
    <cellStyle name="쉼표 [0] 20" xfId="9000"/>
    <cellStyle name="쉼표 [0] 21" xfId="9003"/>
    <cellStyle name="쉼표 [0] 21 2" xfId="9841"/>
    <cellStyle name="쉼표 [0] 22" xfId="9843"/>
    <cellStyle name="쉼표 [0] 23" xfId="9873"/>
    <cellStyle name="쉼표 [0] 24" xfId="9875"/>
    <cellStyle name="쉼표 [0] 3" xfId="88"/>
    <cellStyle name="쉼표 [0] 3 2" xfId="6587"/>
    <cellStyle name="쉼표 [0] 3 2 2" xfId="6588"/>
    <cellStyle name="쉼표 [0] 3 3" xfId="6589"/>
    <cellStyle name="쉼표 [0] 3 4" xfId="6590"/>
    <cellStyle name="쉼표 [0] 3 5" xfId="6591"/>
    <cellStyle name="쉼표 [0] 3 6" xfId="9862"/>
    <cellStyle name="쉼표 [0] 4" xfId="98"/>
    <cellStyle name="쉼표 [0] 4 2" xfId="92"/>
    <cellStyle name="쉼표 [0] 4 3" xfId="6592"/>
    <cellStyle name="쉼표 [0] 4 4" xfId="6593"/>
    <cellStyle name="쉼표 [0] 4 5" xfId="6594"/>
    <cellStyle name="쉼표 [0] 5" xfId="128"/>
    <cellStyle name="쉼표 [0] 5 2" xfId="6595"/>
    <cellStyle name="쉼표 [0] 5 3" xfId="8995"/>
    <cellStyle name="쉼표 [0] 5 3 2" xfId="861"/>
    <cellStyle name="쉼표 [0] 5 4" xfId="9859"/>
    <cellStyle name="쉼표 [0] 6" xfId="257"/>
    <cellStyle name="쉼표 [0] 6 2" xfId="391"/>
    <cellStyle name="쉼표 [0] 6 3" xfId="683"/>
    <cellStyle name="쉼표 [0] 6 3 2" xfId="9846"/>
    <cellStyle name="쉼표 [0] 6 3 3" xfId="9845"/>
    <cellStyle name="쉼표 [0] 6 3 4" xfId="9866"/>
    <cellStyle name="쉼표 [0] 6 4" xfId="727"/>
    <cellStyle name="쉼표 [0] 7" xfId="275"/>
    <cellStyle name="쉼표 [0] 7 2" xfId="407"/>
    <cellStyle name="쉼표 [0] 7 3" xfId="6596"/>
    <cellStyle name="쉼표 [0] 8" xfId="279"/>
    <cellStyle name="쉼표 [0] 8 2" xfId="410"/>
    <cellStyle name="쉼표 [0] 8 3" xfId="685"/>
    <cellStyle name="쉼표 [0] 8 4" xfId="9001"/>
    <cellStyle name="쉼표 [0] 9" xfId="296"/>
    <cellStyle name="쉼표 [0] 9 2" xfId="6597"/>
    <cellStyle name="쉼표 [0]_공사부담금 명세서(2000.12.31) 2" xfId="9857"/>
    <cellStyle name="쉼표 2" xfId="516"/>
    <cellStyle name="쉼표 3" xfId="517"/>
    <cellStyle name="스타일 1" xfId="24"/>
    <cellStyle name="스타일 10" xfId="6598"/>
    <cellStyle name="스타일 100" xfId="6599"/>
    <cellStyle name="스타일 101" xfId="6600"/>
    <cellStyle name="스타일 102" xfId="6601"/>
    <cellStyle name="스타일 103" xfId="6602"/>
    <cellStyle name="스타일 104" xfId="6603"/>
    <cellStyle name="스타일 105" xfId="6604"/>
    <cellStyle name="스타일 106" xfId="6605"/>
    <cellStyle name="스타일 107" xfId="6606"/>
    <cellStyle name="스타일 108" xfId="6607"/>
    <cellStyle name="스타일 109" xfId="6608"/>
    <cellStyle name="스타일 11" xfId="6609"/>
    <cellStyle name="스타일 110" xfId="6610"/>
    <cellStyle name="스타일 111" xfId="6611"/>
    <cellStyle name="스타일 112" xfId="6612"/>
    <cellStyle name="스타일 113" xfId="6613"/>
    <cellStyle name="스타일 114" xfId="6614"/>
    <cellStyle name="스타일 115" xfId="6615"/>
    <cellStyle name="스타일 116" xfId="6616"/>
    <cellStyle name="스타일 117" xfId="6617"/>
    <cellStyle name="스타일 118" xfId="6618"/>
    <cellStyle name="스타일 119" xfId="6619"/>
    <cellStyle name="스타일 12" xfId="6620"/>
    <cellStyle name="스타일 120" xfId="6621"/>
    <cellStyle name="스타일 121" xfId="6622"/>
    <cellStyle name="스타일 122" xfId="6623"/>
    <cellStyle name="스타일 123" xfId="6624"/>
    <cellStyle name="스타일 124" xfId="6625"/>
    <cellStyle name="스타일 125" xfId="6626"/>
    <cellStyle name="스타일 126" xfId="6627"/>
    <cellStyle name="스타일 127" xfId="6628"/>
    <cellStyle name="스타일 128" xfId="6629"/>
    <cellStyle name="스타일 129" xfId="6630"/>
    <cellStyle name="스타일 13" xfId="6631"/>
    <cellStyle name="스타일 130" xfId="6632"/>
    <cellStyle name="스타일 131" xfId="6633"/>
    <cellStyle name="스타일 132" xfId="6634"/>
    <cellStyle name="스타일 133" xfId="6635"/>
    <cellStyle name="스타일 134" xfId="6636"/>
    <cellStyle name="스타일 135" xfId="6637"/>
    <cellStyle name="스타일 136" xfId="6638"/>
    <cellStyle name="스타일 137" xfId="6639"/>
    <cellStyle name="스타일 138" xfId="6640"/>
    <cellStyle name="스타일 139" xfId="6641"/>
    <cellStyle name="스타일 14" xfId="6642"/>
    <cellStyle name="스타일 140" xfId="6643"/>
    <cellStyle name="스타일 141" xfId="6644"/>
    <cellStyle name="스타일 142" xfId="6645"/>
    <cellStyle name="스타일 143" xfId="6646"/>
    <cellStyle name="스타일 144" xfId="6647"/>
    <cellStyle name="스타일 145" xfId="6648"/>
    <cellStyle name="스타일 146" xfId="6649"/>
    <cellStyle name="스타일 147" xfId="6650"/>
    <cellStyle name="스타일 148" xfId="6651"/>
    <cellStyle name="스타일 149" xfId="6652"/>
    <cellStyle name="스타일 15" xfId="6653"/>
    <cellStyle name="스타일 150" xfId="6654"/>
    <cellStyle name="스타일 151" xfId="6655"/>
    <cellStyle name="스타일 152" xfId="6656"/>
    <cellStyle name="스타일 153" xfId="6657"/>
    <cellStyle name="스타일 154" xfId="6658"/>
    <cellStyle name="스타일 155" xfId="6659"/>
    <cellStyle name="스타일 156" xfId="6660"/>
    <cellStyle name="스타일 157" xfId="6661"/>
    <cellStyle name="스타일 158" xfId="6662"/>
    <cellStyle name="스타일 159" xfId="6663"/>
    <cellStyle name="스타일 16" xfId="6664"/>
    <cellStyle name="스타일 160" xfId="6665"/>
    <cellStyle name="스타일 161" xfId="6666"/>
    <cellStyle name="스타일 162" xfId="6667"/>
    <cellStyle name="스타일 163" xfId="6668"/>
    <cellStyle name="스타일 164" xfId="6669"/>
    <cellStyle name="스타일 165" xfId="6670"/>
    <cellStyle name="스타일 166" xfId="6671"/>
    <cellStyle name="스타일 167" xfId="6672"/>
    <cellStyle name="스타일 168" xfId="6673"/>
    <cellStyle name="스타일 169" xfId="6674"/>
    <cellStyle name="스타일 17" xfId="6675"/>
    <cellStyle name="스타일 170" xfId="6676"/>
    <cellStyle name="스타일 171" xfId="6677"/>
    <cellStyle name="스타일 172" xfId="6678"/>
    <cellStyle name="스타일 173" xfId="6679"/>
    <cellStyle name="스타일 174" xfId="6680"/>
    <cellStyle name="스타일 175" xfId="6681"/>
    <cellStyle name="스타일 176" xfId="6682"/>
    <cellStyle name="스타일 177" xfId="6683"/>
    <cellStyle name="스타일 178" xfId="6684"/>
    <cellStyle name="스타일 179" xfId="6685"/>
    <cellStyle name="스타일 18" xfId="6686"/>
    <cellStyle name="스타일 180" xfId="6687"/>
    <cellStyle name="스타일 181" xfId="6688"/>
    <cellStyle name="스타일 182" xfId="6689"/>
    <cellStyle name="스타일 183" xfId="6690"/>
    <cellStyle name="스타일 184" xfId="6691"/>
    <cellStyle name="스타일 185" xfId="6692"/>
    <cellStyle name="스타일 186" xfId="6693"/>
    <cellStyle name="스타일 187" xfId="6694"/>
    <cellStyle name="스타일 188" xfId="6695"/>
    <cellStyle name="스타일 189" xfId="6696"/>
    <cellStyle name="스타일 19" xfId="6697"/>
    <cellStyle name="스타일 190" xfId="6698"/>
    <cellStyle name="스타일 191" xfId="6699"/>
    <cellStyle name="스타일 192" xfId="6700"/>
    <cellStyle name="스타일 193" xfId="6701"/>
    <cellStyle name="스타일 194" xfId="6702"/>
    <cellStyle name="스타일 195" xfId="6703"/>
    <cellStyle name="스타일 196" xfId="6704"/>
    <cellStyle name="스타일 197" xfId="6705"/>
    <cellStyle name="스타일 198" xfId="6706"/>
    <cellStyle name="스타일 199" xfId="6707"/>
    <cellStyle name="스타일 2" xfId="6708"/>
    <cellStyle name="스타일 20" xfId="6709"/>
    <cellStyle name="스타일 200" xfId="6710"/>
    <cellStyle name="스타일 201" xfId="6711"/>
    <cellStyle name="스타일 202" xfId="6712"/>
    <cellStyle name="스타일 203" xfId="6713"/>
    <cellStyle name="스타일 204" xfId="6714"/>
    <cellStyle name="스타일 205" xfId="6715"/>
    <cellStyle name="스타일 206" xfId="6716"/>
    <cellStyle name="스타일 207" xfId="6717"/>
    <cellStyle name="스타일 208" xfId="6718"/>
    <cellStyle name="스타일 209" xfId="6719"/>
    <cellStyle name="스타일 21" xfId="6720"/>
    <cellStyle name="스타일 210" xfId="6721"/>
    <cellStyle name="스타일 211" xfId="6722"/>
    <cellStyle name="스타일 212" xfId="6723"/>
    <cellStyle name="스타일 213" xfId="6724"/>
    <cellStyle name="스타일 214" xfId="6725"/>
    <cellStyle name="스타일 215" xfId="6726"/>
    <cellStyle name="스타일 216" xfId="6727"/>
    <cellStyle name="스타일 217" xfId="6728"/>
    <cellStyle name="스타일 218" xfId="6729"/>
    <cellStyle name="스타일 219" xfId="6730"/>
    <cellStyle name="스타일 22" xfId="6731"/>
    <cellStyle name="스타일 220" xfId="6732"/>
    <cellStyle name="스타일 221" xfId="6733"/>
    <cellStyle name="스타일 222" xfId="6734"/>
    <cellStyle name="스타일 223" xfId="6735"/>
    <cellStyle name="스타일 224" xfId="6736"/>
    <cellStyle name="스타일 225" xfId="6737"/>
    <cellStyle name="스타일 226" xfId="6738"/>
    <cellStyle name="스타일 227" xfId="6739"/>
    <cellStyle name="스타일 228" xfId="6740"/>
    <cellStyle name="스타일 229" xfId="6741"/>
    <cellStyle name="스타일 23" xfId="6742"/>
    <cellStyle name="스타일 230" xfId="6743"/>
    <cellStyle name="스타일 231" xfId="6744"/>
    <cellStyle name="스타일 232" xfId="6745"/>
    <cellStyle name="스타일 233" xfId="6746"/>
    <cellStyle name="스타일 234" xfId="6747"/>
    <cellStyle name="스타일 235" xfId="6748"/>
    <cellStyle name="스타일 236" xfId="6749"/>
    <cellStyle name="스타일 237" xfId="6750"/>
    <cellStyle name="스타일 238" xfId="6751"/>
    <cellStyle name="스타일 239" xfId="6752"/>
    <cellStyle name="스타일 24" xfId="6753"/>
    <cellStyle name="스타일 240" xfId="6754"/>
    <cellStyle name="스타일 241" xfId="6755"/>
    <cellStyle name="스타일 242" xfId="6756"/>
    <cellStyle name="스타일 243" xfId="6757"/>
    <cellStyle name="스타일 244" xfId="6758"/>
    <cellStyle name="스타일 245" xfId="6759"/>
    <cellStyle name="스타일 246" xfId="6760"/>
    <cellStyle name="스타일 247" xfId="6761"/>
    <cellStyle name="스타일 248" xfId="6762"/>
    <cellStyle name="스타일 249" xfId="6763"/>
    <cellStyle name="스타일 25" xfId="6764"/>
    <cellStyle name="스타일 250" xfId="6765"/>
    <cellStyle name="스타일 251" xfId="6766"/>
    <cellStyle name="스타일 252" xfId="6767"/>
    <cellStyle name="스타일 253" xfId="6768"/>
    <cellStyle name="스타일 254" xfId="6769"/>
    <cellStyle name="스타일 255" xfId="6770"/>
    <cellStyle name="스타일 26" xfId="6771"/>
    <cellStyle name="스타일 27" xfId="6772"/>
    <cellStyle name="스타일 28" xfId="6773"/>
    <cellStyle name="스타일 29" xfId="6774"/>
    <cellStyle name="스타일 3" xfId="6775"/>
    <cellStyle name="스타일 30" xfId="6776"/>
    <cellStyle name="스타일 31" xfId="6777"/>
    <cellStyle name="스타일 32" xfId="6778"/>
    <cellStyle name="스타일 33" xfId="6779"/>
    <cellStyle name="스타일 34" xfId="6780"/>
    <cellStyle name="스타일 35" xfId="6781"/>
    <cellStyle name="스타일 36" xfId="6782"/>
    <cellStyle name="스타일 37" xfId="6783"/>
    <cellStyle name="스타일 38" xfId="6784"/>
    <cellStyle name="스타일 39" xfId="6785"/>
    <cellStyle name="스타일 4" xfId="6786"/>
    <cellStyle name="스타일 4 2" xfId="6787"/>
    <cellStyle name="스타일 40" xfId="6788"/>
    <cellStyle name="스타일 41" xfId="6789"/>
    <cellStyle name="스타일 42" xfId="6790"/>
    <cellStyle name="스타일 43" xfId="6791"/>
    <cellStyle name="스타일 44" xfId="6792"/>
    <cellStyle name="스타일 45" xfId="6793"/>
    <cellStyle name="스타일 46" xfId="6794"/>
    <cellStyle name="스타일 47" xfId="6795"/>
    <cellStyle name="스타일 48" xfId="6796"/>
    <cellStyle name="스타일 49" xfId="6797"/>
    <cellStyle name="스타일 5" xfId="6798"/>
    <cellStyle name="스타일 5 2" xfId="6799"/>
    <cellStyle name="스타일 50" xfId="6800"/>
    <cellStyle name="스타일 51" xfId="6801"/>
    <cellStyle name="스타일 52" xfId="6802"/>
    <cellStyle name="스타일 53" xfId="6803"/>
    <cellStyle name="스타일 54" xfId="6804"/>
    <cellStyle name="스타일 55" xfId="6805"/>
    <cellStyle name="스타일 56" xfId="6806"/>
    <cellStyle name="스타일 57" xfId="6807"/>
    <cellStyle name="스타일 58" xfId="6808"/>
    <cellStyle name="스타일 59" xfId="6809"/>
    <cellStyle name="스타일 6" xfId="6810"/>
    <cellStyle name="스타일 60" xfId="6811"/>
    <cellStyle name="스타일 61" xfId="6812"/>
    <cellStyle name="스타일 62" xfId="6813"/>
    <cellStyle name="스타일 63" xfId="6814"/>
    <cellStyle name="스타일 64" xfId="6815"/>
    <cellStyle name="스타일 65" xfId="6816"/>
    <cellStyle name="스타일 66" xfId="6817"/>
    <cellStyle name="스타일 67" xfId="6818"/>
    <cellStyle name="스타일 68" xfId="6819"/>
    <cellStyle name="스타일 69" xfId="6820"/>
    <cellStyle name="스타일 7" xfId="6821"/>
    <cellStyle name="스타일 70" xfId="6822"/>
    <cellStyle name="스타일 71" xfId="6823"/>
    <cellStyle name="스타일 72" xfId="6824"/>
    <cellStyle name="스타일 73" xfId="6825"/>
    <cellStyle name="스타일 74" xfId="6826"/>
    <cellStyle name="스타일 75" xfId="6827"/>
    <cellStyle name="스타일 76" xfId="6828"/>
    <cellStyle name="스타일 77" xfId="6829"/>
    <cellStyle name="스타일 78" xfId="6830"/>
    <cellStyle name="스타일 79" xfId="6831"/>
    <cellStyle name="스타일 8" xfId="6832"/>
    <cellStyle name="스타일 80" xfId="6833"/>
    <cellStyle name="스타일 81" xfId="6834"/>
    <cellStyle name="스타일 82" xfId="6835"/>
    <cellStyle name="스타일 83" xfId="6836"/>
    <cellStyle name="스타일 84" xfId="6837"/>
    <cellStyle name="스타일 85" xfId="6838"/>
    <cellStyle name="스타일 86" xfId="6839"/>
    <cellStyle name="스타일 87" xfId="6840"/>
    <cellStyle name="스타일 88" xfId="6841"/>
    <cellStyle name="스타일 89" xfId="6842"/>
    <cellStyle name="스타일 9" xfId="6843"/>
    <cellStyle name="스타일 90" xfId="6844"/>
    <cellStyle name="스타일 91" xfId="6845"/>
    <cellStyle name="스타일 92" xfId="6846"/>
    <cellStyle name="스타일 93" xfId="6847"/>
    <cellStyle name="스타일 94" xfId="6848"/>
    <cellStyle name="스타일 95" xfId="6849"/>
    <cellStyle name="스타일 96" xfId="6850"/>
    <cellStyle name="스타일 97" xfId="6851"/>
    <cellStyle name="스타일 98" xfId="6852"/>
    <cellStyle name="스타일 99" xfId="6853"/>
    <cellStyle name="승수" xfId="6854"/>
    <cellStyle name="안건회계법인" xfId="25"/>
    <cellStyle name="연결" xfId="6855"/>
    <cellStyle name="연결된 셀 2" xfId="518"/>
    <cellStyle name="연결된 셀 3" xfId="519"/>
    <cellStyle name="연결번호" xfId="6856"/>
    <cellStyle name="연결전환2" xfId="6857"/>
    <cellStyle name="연결전환3" xfId="6858"/>
    <cellStyle name="열어본 하이퍼링크" xfId="6859"/>
    <cellStyle name="열어본 하이퍼링크潳瑦作晦捩履⸸尰" xfId="6860"/>
    <cellStyle name="영호" xfId="6861"/>
    <cellStyle name="霓付 [0]_INQUIRY 康?眠柳 " xfId="6862"/>
    <cellStyle name="霓付_INQUIRY 康?眠柳 " xfId="6863"/>
    <cellStyle name="옛체" xfId="6864"/>
    <cellStyle name="왼" xfId="6865"/>
    <cellStyle name="왼쪽2" xfId="6866"/>
    <cellStyle name="왼쪽5" xfId="6867"/>
    <cellStyle name="요약" xfId="144" builtinId="25" customBuiltin="1"/>
    <cellStyle name="요약 2" xfId="520"/>
    <cellStyle name="요약 3" xfId="521"/>
    <cellStyle name="용량보정" xfId="6868"/>
    <cellStyle name="우괄호_박심배수구조물공" xfId="6869"/>
    <cellStyle name="우측양괄호" xfId="6870"/>
    <cellStyle name="원" xfId="99"/>
    <cellStyle name="원_매내천" xfId="6871"/>
    <cellStyle name="원_부대공(1공구)" xfId="6872"/>
    <cellStyle name="원통화" xfId="522"/>
    <cellStyle name="원통화 2" xfId="523"/>
    <cellStyle name="원화" xfId="524"/>
    <cellStyle name="원화 2" xfId="525"/>
    <cellStyle name="유1" xfId="6873"/>
    <cellStyle name="유영" xfId="6874"/>
    <cellStyle name="이연사업비" xfId="127"/>
    <cellStyle name="일반" xfId="6875"/>
    <cellStyle name="一般_Book1" xfId="6876"/>
    <cellStyle name="일반양식" xfId="6877"/>
    <cellStyle name="입력 2" xfId="526"/>
    <cellStyle name="입력 3" xfId="527"/>
    <cellStyle name="자리수" xfId="26"/>
    <cellStyle name="자리수 - 유형1" xfId="6878"/>
    <cellStyle name="자리수0" xfId="27"/>
    <cellStyle name="자리수0 2" xfId="6879"/>
    <cellStyle name="績顫눺禑 [0.00]_PRODUCT DETAIL Q1" xfId="6880"/>
    <cellStyle name="績顫눺禑_PRODUCT DETAIL Q1" xfId="6881"/>
    <cellStyle name="전" xfId="6882"/>
    <cellStyle name="전화2자리" xfId="6883"/>
    <cellStyle name="전화3자리" xfId="6884"/>
    <cellStyle name="전화4자리" xfId="6885"/>
    <cellStyle name="제곱" xfId="6886"/>
    <cellStyle name="제목" xfId="129" builtinId="15" customBuiltin="1"/>
    <cellStyle name="제목 1 2" xfId="528"/>
    <cellStyle name="제목 1 3" xfId="529"/>
    <cellStyle name="제목 1(左)" xfId="6887"/>
    <cellStyle name="제목 1(中)" xfId="6888"/>
    <cellStyle name="제목 2 2" xfId="530"/>
    <cellStyle name="제목 2 3" xfId="531"/>
    <cellStyle name="제목 3 2" xfId="532"/>
    <cellStyle name="제목 3 3" xfId="533"/>
    <cellStyle name="제목 4 2" xfId="534"/>
    <cellStyle name="제목 4 3" xfId="535"/>
    <cellStyle name="제목 5" xfId="536"/>
    <cellStyle name="제목 6" xfId="537"/>
    <cellStyle name="제목[1 줄]" xfId="6889"/>
    <cellStyle name="제목[1 줄] 2" xfId="6890"/>
    <cellStyle name="제목[2줄 아래]" xfId="6891"/>
    <cellStyle name="제목[2줄 아래] 2" xfId="6892"/>
    <cellStyle name="제목[2줄 위]" xfId="6893"/>
    <cellStyle name="제목[2줄 위] 2" xfId="6894"/>
    <cellStyle name="제목1" xfId="6895"/>
    <cellStyle name="제목1 2" xfId="6896"/>
    <cellStyle name="좋음 2" xfId="538"/>
    <cellStyle name="좋음 3" xfId="539"/>
    <cellStyle name="좌괄호_박심배수구조물공" xfId="6897"/>
    <cellStyle name="좌측양괄호" xfId="6898"/>
    <cellStyle name="주민번호" xfId="6899"/>
    <cellStyle name="中原専用" xfId="6900"/>
    <cellStyle name="지정되지 않음" xfId="28"/>
    <cellStyle name="지정되지 않음 2" xfId="540"/>
    <cellStyle name="千分位[0]_Book1" xfId="6901"/>
    <cellStyle name="千分位_Book1" xfId="6902"/>
    <cellStyle name="千位分隔[0]_R503b-Material Report(20060902)" xfId="6903"/>
    <cellStyle name="千位分隔_RESULTS" xfId="29"/>
    <cellStyle name="출력" xfId="138" builtinId="21" customBuiltin="1"/>
    <cellStyle name="출력 2" xfId="541"/>
    <cellStyle name="출력 3" xfId="542"/>
    <cellStyle name="콤" xfId="6904"/>
    <cellStyle name="콤 2" xfId="6905"/>
    <cellStyle name="콤_1.자재총괄(연결로)" xfId="6906"/>
    <cellStyle name="콤_2.토공(대로2-29)" xfId="6907"/>
    <cellStyle name="콤_20030218144011020-E1C865BF" xfId="6908"/>
    <cellStyle name="콤_20030218144011020-E1C865BF_AC-01터빈주제어및보일러기초" xfId="6913"/>
    <cellStyle name="콤_20030218144011020-E1C865BF_AC-01터빈주제어및보일러기초_기성검사보고서(금화9회)(1)" xfId="6914"/>
    <cellStyle name="콤_20030218144011020-E1C865BF_AC-01터빈주제어및보일러기초_기성검사보고서(금화9회)(1)_제11회 탈황기성분(0604)" xfId="6915"/>
    <cellStyle name="콤_20030218144011020-E1C865BF_AC-01터빈주제어및보일러기초_제11회 탈황기성분(0604)" xfId="6916"/>
    <cellStyle name="콤_20030218144011020-E1C865BF_AC-04터빈발전기기초" xfId="6917"/>
    <cellStyle name="콤_20030218144011020-E1C865BF_AC-04터빈발전기기초_기성검사보고서(금화9회)(1)" xfId="6918"/>
    <cellStyle name="콤_20030218144011020-E1C865BF_AC-04터빈발전기기초_기성검사보고서(금화9회)(1)_제11회 탈황기성분(0604)" xfId="6919"/>
    <cellStyle name="콤_20030218144011020-E1C865BF_AC-04터빈발전기기초_제11회 탈황기성분(0604)" xfId="6920"/>
    <cellStyle name="콤_20030218144011020-E1C865BF_AC-05옥내기기기초" xfId="6921"/>
    <cellStyle name="콤_20030218144011020-E1C865BF_AC-05옥내기기기초_기성검사보고서(금화9회)(1)" xfId="6922"/>
    <cellStyle name="콤_20030218144011020-E1C865BF_AC-05옥내기기기초_기성검사보고서(금화9회)(1)_제11회 탈황기성분(0604)" xfId="6923"/>
    <cellStyle name="콤_20030218144011020-E1C865BF_AC-05옥내기기기초_제11회 탈황기성분(0604)" xfId="6924"/>
    <cellStyle name="콤_20030218144011020-E1C865BF_AC-05옥내기기기초_탈황-기성고 산출보고 MP-161-165('05.03.07)" xfId="6925"/>
    <cellStyle name="콤_20030218144011020-E1C865BF_기성검사보고서(금화9회)(1)" xfId="6909"/>
    <cellStyle name="콤_20030218144011020-E1C865BF_기성검사보고서(금화9회)(1)_제11회 탈황기성분(0604)" xfId="6910"/>
    <cellStyle name="콤_20030218144011020-E1C865BF_제11회 탈황기성분(0604)" xfId="6911"/>
    <cellStyle name="콤_20030218144011020-E1C865BF_탈황-기성고 산출보고 MP-161-165('05.03.07)" xfId="6912"/>
    <cellStyle name="콤_3. 신광R~숭의R(배수공)" xfId="6926"/>
    <cellStyle name="콤_3.우수" xfId="6927"/>
    <cellStyle name="콤_3.우수_1" xfId="6928"/>
    <cellStyle name="콤_3.우수공개략" xfId="6929"/>
    <cellStyle name="콤_329전기설비기초-비교" xfId="6930"/>
    <cellStyle name="콤_329전기설비기초-비교_탈황-기성고 산출보고 MP-161-165('05.03.07)" xfId="6931"/>
    <cellStyle name="콤_4.오수" xfId="6932"/>
    <cellStyle name="콤_4.오수_5.구조물공" xfId="6933"/>
    <cellStyle name="콤_4.오수_8.부대공" xfId="6934"/>
    <cellStyle name="콤_4.오수_9.부대공" xfId="6935"/>
    <cellStyle name="콤_5.구조물공" xfId="6936"/>
    <cellStyle name="콤_6.포장공개략" xfId="6937"/>
    <cellStyle name="콤_AC-01터빈주제어및보일러기초" xfId="7079"/>
    <cellStyle name="콤_AC-01터빈주제어및보일러기초_기성검사보고서(금화9회)(1)" xfId="7080"/>
    <cellStyle name="콤_AC-01터빈주제어및보일러기초_기성검사보고서(금화9회)(1)_제11회 탈황기성분(0604)" xfId="7081"/>
    <cellStyle name="콤_AC-01터빈주제어및보일러기초_제11회 탈황기성분(0604)" xfId="7082"/>
    <cellStyle name="콤_AC-02터빈및주제어철골(사급-최종-1)-1201" xfId="7083"/>
    <cellStyle name="콤_AC-02터빈및주제어철골(사급-최종-1)-1201_기성검사보고서(금화9회)(1)" xfId="7084"/>
    <cellStyle name="콤_AC-02터빈및주제어철골(사급-최종-1)-1201_기성검사보고서(금화9회)(1)_제11회 탈황기성분(0604)" xfId="7085"/>
    <cellStyle name="콤_AC-02터빈및주제어철골(사급-최종-1)-1201_제11회 탈황기성분(0604)" xfId="7086"/>
    <cellStyle name="콤_AC-04터빈발전기기초" xfId="7087"/>
    <cellStyle name="콤_AC-04터빈발전기기초_기성검사보고서(금화9회)(1)" xfId="7088"/>
    <cellStyle name="콤_AC-04터빈발전기기초_기성검사보고서(금화9회)(1)_제11회 탈황기성분(0604)" xfId="7089"/>
    <cellStyle name="콤_AC-04터빈발전기기초_제11회 탈황기성분(0604)" xfId="7090"/>
    <cellStyle name="콤_AC-06옥내기기기초(최종)-1129" xfId="7091"/>
    <cellStyle name="콤_깨기" xfId="6938"/>
    <cellStyle name="콤_깨기_신광R~숭의R(폐기물)" xfId="6939"/>
    <cellStyle name="콤_냉각수배수로-비교" xfId="6940"/>
    <cellStyle name="콤_냉각수배수로-비교_탈황-기성고 산출보고 MP-161-165('05.03.07)" xfId="6941"/>
    <cellStyle name="콤_냉각수취수펌프구조물-비교" xfId="6942"/>
    <cellStyle name="콤_냉각수취수펌프구조물-비교_탈황-기성고 산출보고 MP-161-165('05.03.07)" xfId="6943"/>
    <cellStyle name="콤_배수공" xfId="6944"/>
    <cellStyle name="콤_사급재료비및운반비" xfId="6945"/>
    <cellStyle name="콤_사급재료비및운반비_AC-01터빈주제어및보일러기초" xfId="6994"/>
    <cellStyle name="콤_사급재료비및운반비_AC-01터빈주제어및보일러기초_기성검사보고서(금화9회)(1)" xfId="6995"/>
    <cellStyle name="콤_사급재료비및운반비_AC-01터빈주제어및보일러기초_기성검사보고서(금화9회)(1)_제11회 탈황기성분(0604)" xfId="6996"/>
    <cellStyle name="콤_사급재료비및운반비_AC-01터빈주제어및보일러기초_제11회 탈황기성분(0604)" xfId="6997"/>
    <cellStyle name="콤_사급재료비및운반비_AC-04터빈발전기기초" xfId="6998"/>
    <cellStyle name="콤_사급재료비및운반비_AC-04터빈발전기기초_기성검사보고서(금화9회)(1)" xfId="6999"/>
    <cellStyle name="콤_사급재료비및운반비_AC-04터빈발전기기초_기성검사보고서(금화9회)(1)_제11회 탈황기성분(0604)" xfId="7000"/>
    <cellStyle name="콤_사급재료비및운반비_AC-04터빈발전기기초_제11회 탈황기성분(0604)" xfId="7001"/>
    <cellStyle name="콤_사급재료비및운반비_AC-05옥내기기기초" xfId="7002"/>
    <cellStyle name="콤_사급재료비및운반비_AC-05옥내기기기초_기성검사보고서(금화9회)(1)" xfId="7003"/>
    <cellStyle name="콤_사급재료비및운반비_AC-05옥내기기기초_기성검사보고서(금화9회)(1)_제11회 탈황기성분(0604)" xfId="7004"/>
    <cellStyle name="콤_사급재료비및운반비_AC-05옥내기기기초_제11회 탈황기성분(0604)" xfId="7005"/>
    <cellStyle name="콤_사급재료비및운반비_AC-05옥내기기기초_탈황-기성고 산출보고 MP-161-165('05.03.07)" xfId="7006"/>
    <cellStyle name="콤_사급재료비및운반비_AC-06옥내기기기초(최종)-1129" xfId="7007"/>
    <cellStyle name="콤_사급재료비및운반비_AC-06옥내기기기초(최종)-1129_기성검사보고서(금화9회)(1)" xfId="7008"/>
    <cellStyle name="콤_사급재료비및운반비_AC-06옥내기기기초(최종)-1129_기성검사보고서(금화9회)(1)_제11회 탈황기성분(0604)" xfId="7009"/>
    <cellStyle name="콤_사급재료비및운반비_AC-06옥내기기기초(최종)-1129_제11회 탈황기성분(0604)" xfId="7010"/>
    <cellStyle name="콤_사급재료비및운반비_기성검사보고서(금화9회)(1)" xfId="6946"/>
    <cellStyle name="콤_사급재료비및운반비_기성검사보고서(금화9회)(1)_제11회 탈황기성분(0604)" xfId="6947"/>
    <cellStyle name="콤_사급재료비및운반비_제11회 탈황기성분(0604)" xfId="6948"/>
    <cellStyle name="콤_사급재료비및운반비_탈황-기성고 산출보고 MP-161-165('05.03.07)" xfId="6949"/>
    <cellStyle name="콤_사급재료비및운반비_터빈발전기기초(단가)" xfId="6950"/>
    <cellStyle name="콤_사급재료비및운반비_터빈발전기기초(단가)_1" xfId="6951"/>
    <cellStyle name="콤_사급재료비및운반비_터빈발전기기초(단가)_1_2004년도 기성전망액" xfId="6952"/>
    <cellStyle name="콤_사급재료비및운반비_터빈발전기기초(단가)_1_2004년도 기성전망액_탈황-기성고 산출보고 MP-161-165('05.03.07)" xfId="6953"/>
    <cellStyle name="콤_사급재료비및운반비_터빈발전기기초(단가)_1_AC-05옥내기기기초" xfId="6960"/>
    <cellStyle name="콤_사급재료비및운반비_터빈발전기기초(단가)_1_AC-05옥내기기기초_2004년도 기성전망액" xfId="6961"/>
    <cellStyle name="콤_사급재료비및운반비_터빈발전기기초(단가)_1_AC-05옥내기기기초_2004년도 기성전망액_탈황-기성고 산출보고 MP-161-165('05.03.07)" xfId="6962"/>
    <cellStyle name="콤_사급재료비및운반비_터빈발전기기초(단가)_1_AC-05옥내기기기초_PKG별 설계.계약금액,가중치('04.04.06)" xfId="6969"/>
    <cellStyle name="콤_사급재료비및운반비_터빈발전기기초(단가)_1_AC-05옥내기기기초_PKG별 설계.계약금액,가중치('04.04.06)_탈황-기성고 산출보고 MP-161-165('05.03.07)" xfId="6970"/>
    <cellStyle name="콤_사급재료비및운반비_터빈발전기기초(단가)_1_AC-05옥내기기기초_기성검사보고서(금화9회)(1)" xfId="6963"/>
    <cellStyle name="콤_사급재료비및운반비_터빈발전기기초(단가)_1_AC-05옥내기기기초_기성검사보고서(금화9회)(1)_제11회 탈황기성분(0604)" xfId="6964"/>
    <cellStyle name="콤_사급재료비및운반비_터빈발전기기초(단가)_1_AC-05옥내기기기초_발주처 기성 취하현황(태안7,8)" xfId="6965"/>
    <cellStyle name="콤_사급재료비및운반비_터빈발전기기초(단가)_1_AC-05옥내기기기초_발주처 기성 취하현황(태안7,8)_탈황-기성고 산출보고 MP-161-165('05.03.07)" xfId="6966"/>
    <cellStyle name="콤_사급재료비및운반비_터빈발전기기초(단가)_1_AC-05옥내기기기초_제11회 탈황기성분(0604)" xfId="6967"/>
    <cellStyle name="콤_사급재료비및운반비_터빈발전기기초(단가)_1_AC-05옥내기기기초_탈황-기성고 산출보고 MP-161-165('05.03.07)" xfId="6968"/>
    <cellStyle name="콤_사급재료비및운반비_터빈발전기기초(단가)_1_PKG별 설계.계약금액,가중치('04.04.06)" xfId="6971"/>
    <cellStyle name="콤_사급재료비및운반비_터빈발전기기초(단가)_1_PKG별 설계.계약금액,가중치('04.04.06)_탈황-기성고 산출보고 MP-161-165('05.03.07)" xfId="6972"/>
    <cellStyle name="콤_사급재료비및운반비_터빈발전기기초(단가)_1_기성검사보고서(금화9회)(1)" xfId="6954"/>
    <cellStyle name="콤_사급재료비및운반비_터빈발전기기초(단가)_1_기성검사보고서(금화9회)(1)_제11회 탈황기성분(0604)" xfId="6955"/>
    <cellStyle name="콤_사급재료비및운반비_터빈발전기기초(단가)_1_발주처 기성 취하현황(태안7,8)" xfId="6956"/>
    <cellStyle name="콤_사급재료비및운반비_터빈발전기기초(단가)_1_발주처 기성 취하현황(태안7,8)_탈황-기성고 산출보고 MP-161-165('05.03.07)" xfId="6957"/>
    <cellStyle name="콤_사급재료비및운반비_터빈발전기기초(단가)_1_제11회 탈황기성분(0604)" xfId="6958"/>
    <cellStyle name="콤_사급재료비및운반비_터빈발전기기초(단가)_1_탈황-기성고 산출보고 MP-161-165('05.03.07)" xfId="6959"/>
    <cellStyle name="콤_사급재료비및운반비_터빈발전기기초(단가)_2004년도 기성전망액" xfId="6973"/>
    <cellStyle name="콤_사급재료비및운반비_터빈발전기기초(단가)_2004년도 기성전망액_탈황-기성고 산출보고 MP-161-165('05.03.07)" xfId="6974"/>
    <cellStyle name="콤_사급재료비및운반비_터빈발전기기초(단가)_AC-05옥내기기기초" xfId="6981"/>
    <cellStyle name="콤_사급재료비및운반비_터빈발전기기초(단가)_AC-05옥내기기기초_2004년도 기성전망액" xfId="6982"/>
    <cellStyle name="콤_사급재료비및운반비_터빈발전기기초(단가)_AC-05옥내기기기초_2004년도 기성전망액_탈황-기성고 산출보고 MP-161-165('05.03.07)" xfId="6983"/>
    <cellStyle name="콤_사급재료비및운반비_터빈발전기기초(단가)_AC-05옥내기기기초_PKG별 설계.계약금액,가중치('04.04.06)" xfId="6990"/>
    <cellStyle name="콤_사급재료비및운반비_터빈발전기기초(단가)_AC-05옥내기기기초_PKG별 설계.계약금액,가중치('04.04.06)_탈황-기성고 산출보고 MP-161-165('05.03.07)" xfId="6991"/>
    <cellStyle name="콤_사급재료비및운반비_터빈발전기기초(단가)_AC-05옥내기기기초_기성검사보고서(금화9회)(1)" xfId="6984"/>
    <cellStyle name="콤_사급재료비및운반비_터빈발전기기초(단가)_AC-05옥내기기기초_기성검사보고서(금화9회)(1)_제11회 탈황기성분(0604)" xfId="6985"/>
    <cellStyle name="콤_사급재료비및운반비_터빈발전기기초(단가)_AC-05옥내기기기초_발주처 기성 취하현황(태안7,8)" xfId="6986"/>
    <cellStyle name="콤_사급재료비및운반비_터빈발전기기초(단가)_AC-05옥내기기기초_발주처 기성 취하현황(태안7,8)_탈황-기성고 산출보고 MP-161-165('05.03.07)" xfId="6987"/>
    <cellStyle name="콤_사급재료비및운반비_터빈발전기기초(단가)_AC-05옥내기기기초_제11회 탈황기성분(0604)" xfId="6988"/>
    <cellStyle name="콤_사급재료비및운반비_터빈발전기기초(단가)_AC-05옥내기기기초_탈황-기성고 산출보고 MP-161-165('05.03.07)" xfId="6989"/>
    <cellStyle name="콤_사급재료비및운반비_터빈발전기기초(단가)_PKG별 설계.계약금액,가중치('04.04.06)" xfId="6992"/>
    <cellStyle name="콤_사급재료비및운반비_터빈발전기기초(단가)_PKG별 설계.계약금액,가중치('04.04.06)_탈황-기성고 산출보고 MP-161-165('05.03.07)" xfId="6993"/>
    <cellStyle name="콤_사급재료비및운반비_터빈발전기기초(단가)_기성검사보고서(금화9회)(1)" xfId="6975"/>
    <cellStyle name="콤_사급재료비및운반비_터빈발전기기초(단가)_기성검사보고서(금화9회)(1)_제11회 탈황기성분(0604)" xfId="6976"/>
    <cellStyle name="콤_사급재료비및운반비_터빈발전기기초(단가)_발주처 기성 취하현황(태안7,8)" xfId="6977"/>
    <cellStyle name="콤_사급재료비및운반비_터빈발전기기초(단가)_발주처 기성 취하현황(태안7,8)_탈황-기성고 산출보고 MP-161-165('05.03.07)" xfId="6978"/>
    <cellStyle name="콤_사급재료비및운반비_터빈발전기기초(단가)_제11회 탈황기성분(0604)" xfId="6979"/>
    <cellStyle name="콤_사급재료비및운반비_터빈발전기기초(단가)_탈황-기성고 산출보고 MP-161-165('05.03.07)" xfId="6980"/>
    <cellStyle name="콤_석탄취급설비기초-비교" xfId="7011"/>
    <cellStyle name="콤_석탄취급설비기초-비교_탈황-기성고 산출보고 MP-161-165('05.03.07)" xfId="7012"/>
    <cellStyle name="콤_설계명세서" xfId="7013"/>
    <cellStyle name="콤_솔빛마을연결도로(최종)" xfId="7014"/>
    <cellStyle name="콤_수량및 단가 산출내용표" xfId="7015"/>
    <cellStyle name="콤_수량및 단가 산출내용표_AC-01터빈주제어및보일러기초" xfId="7022"/>
    <cellStyle name="콤_수량및 단가 산출내용표_AC-01터빈주제어및보일러기초_기성검사보고서(금화9회)(1)" xfId="7023"/>
    <cellStyle name="콤_수량및 단가 산출내용표_AC-01터빈주제어및보일러기초_기성검사보고서(금화9회)(1)_제11회 탈황기성분(0604)" xfId="7024"/>
    <cellStyle name="콤_수량및 단가 산출내용표_AC-01터빈주제어및보일러기초_제11회 탈황기성분(0604)" xfId="7025"/>
    <cellStyle name="콤_수량및 단가 산출내용표_AC-04터빈발전기기초" xfId="7026"/>
    <cellStyle name="콤_수량및 단가 산출내용표_AC-04터빈발전기기초_기성검사보고서(금화9회)(1)" xfId="7027"/>
    <cellStyle name="콤_수량및 단가 산출내용표_AC-04터빈발전기기초_기성검사보고서(금화9회)(1)_제11회 탈황기성분(0604)" xfId="7028"/>
    <cellStyle name="콤_수량및 단가 산출내용표_AC-04터빈발전기기초_제11회 탈황기성분(0604)" xfId="7029"/>
    <cellStyle name="콤_수량및 단가 산출내용표_AC-05옥내기기기초" xfId="7030"/>
    <cellStyle name="콤_수량및 단가 산출내용표_AC-05옥내기기기초_기성검사보고서(금화9회)(1)" xfId="7031"/>
    <cellStyle name="콤_수량및 단가 산출내용표_AC-05옥내기기기초_기성검사보고서(금화9회)(1)_제11회 탈황기성분(0604)" xfId="7032"/>
    <cellStyle name="콤_수량및 단가 산출내용표_AC-05옥내기기기초_제11회 탈황기성분(0604)" xfId="7033"/>
    <cellStyle name="콤_수량및 단가 산출내용표_AC-05옥내기기기초_탈황-기성고 산출보고 MP-161-165('05.03.07)" xfId="7034"/>
    <cellStyle name="콤_수량및 단가 산출내용표_기성검사보고서(금화9회)(1)" xfId="7016"/>
    <cellStyle name="콤_수량및 단가 산출내용표_기성검사보고서(금화9회)(1)_제11회 탈황기성분(0604)" xfId="7017"/>
    <cellStyle name="콤_수량및 단가 산출내용표_제11회 탈황기성분(0604)" xfId="7018"/>
    <cellStyle name="콤_수량및 단가 산출내용표_추가품셈1-박" xfId="7019"/>
    <cellStyle name="콤_수량및 단가 산출내용표_추가품셈1-박_탈황-기성고 산출보고 MP-161-165('05.03.07)" xfId="7020"/>
    <cellStyle name="콤_수량및 단가 산출내용표_탈황-기성고 산출보고 MP-161-165('05.03.07)" xfId="7021"/>
    <cellStyle name="콤_수량산출서(수정)" xfId="7035"/>
    <cellStyle name="콤_수량산출서(수정)_3. 신광R~숭의R(배수공)" xfId="7036"/>
    <cellStyle name="콤_수량산출서(수정)_깨기" xfId="7037"/>
    <cellStyle name="콤_수량산출서(수정)_깨기_신광R~숭의R(폐기물)" xfId="7038"/>
    <cellStyle name="콤_수량산출서(수정)_배수공" xfId="7039"/>
    <cellStyle name="콤_수량산출서(수정)_솔빛마을연결도로(최종)" xfId="7040"/>
    <cellStyle name="콤_영흥#3,4 보일러철골설치및마감(MC-01)FINAL" xfId="7041"/>
    <cellStyle name="콤_영흥#3,4 보일러철골설치및마감(MC-01)FINAL_기성검사보고서(금화9회)(1)" xfId="7042"/>
    <cellStyle name="콤_영흥#3,4 보일러철골설치및마감(MC-01)FINAL_기성검사보고서(금화9회)(1)_제11회 탈황기성분(0604)" xfId="7043"/>
    <cellStyle name="콤_영흥#3,4 보일러철골설치및마감(MC-01)FINAL_제11회 탈황기성분(0604)" xfId="7044"/>
    <cellStyle name="콤_영흥#3,4 옥내기기기초(AC-05)" xfId="7045"/>
    <cellStyle name="콤_영흥#3,4 옥내기기기초(AC-05)_기성검사보고서(금화9회)(1)" xfId="7046"/>
    <cellStyle name="콤_영흥#3,4 옥내기기기초(AC-05)_기성검사보고서(금화9회)(1)_제11회 탈황기성분(0604)" xfId="7047"/>
    <cellStyle name="콤_영흥#3,4 옥내기기기초(AC-05)_제11회 탈황기성분(0604)" xfId="7048"/>
    <cellStyle name="콤_영흥#3,4 터빈발전기기초(AC-04)" xfId="7049"/>
    <cellStyle name="콤_영흥#3,4 터빈발전기기초(AC-04)_기성검사보고서(금화9회)(1)" xfId="7050"/>
    <cellStyle name="콤_영흥#3,4 터빈발전기기초(AC-04)_기성검사보고서(금화9회)(1)_제11회 탈황기성분(0604)" xfId="7051"/>
    <cellStyle name="콤_영흥#3,4 터빈발전기기초(AC-04)_제11회 탈황기성분(0604)" xfId="7052"/>
    <cellStyle name="콤_옥외탱크기초-비교" xfId="7053"/>
    <cellStyle name="콤_옥외탱크기초-비교_탈황-기성고 산출보고 MP-161-165('05.03.07)" xfId="7054"/>
    <cellStyle name="콤_우수개략1" xfId="7055"/>
    <cellStyle name="콤_전기설비기초-FF" xfId="7056"/>
    <cellStyle name="콤_전기설비기초-FF_탈황-기성고 산출보고 MP-161-165('05.03.07)" xfId="7057"/>
    <cellStyle name="콤_추가품셈1-박" xfId="7058"/>
    <cellStyle name="콤_추가품셈1-박_탈황-기성고 산출보고 MP-161-165('05.03.07)" xfId="7059"/>
    <cellStyle name="콤_태안7,8철골견적안" xfId="7060"/>
    <cellStyle name="콤_태안7,8철골견적안_기성검사보고서(금화9회)(1)" xfId="7061"/>
    <cellStyle name="콤_태안7,8철골견적안_기성검사보고서(금화9회)(1)_제11회 탈황기성분(0604)" xfId="7062"/>
    <cellStyle name="콤_태안7,8철골견적안_제11회 탈황기성분(0604)" xfId="7063"/>
    <cellStyle name="콤_태안7,8철골견적안1" xfId="7064"/>
    <cellStyle name="콤_태안7,8철골견적안1_기성검사보고서(금화9회)(1)" xfId="7065"/>
    <cellStyle name="콤_태안7,8철골견적안1_기성검사보고서(금화9회)(1)_제11회 탈황기성분(0604)" xfId="7066"/>
    <cellStyle name="콤_태안7,8철골견적안1_제11회 탈황기성분(0604)" xfId="7067"/>
    <cellStyle name="콤_터빈발전기기초(단가)" xfId="7068"/>
    <cellStyle name="콤_터빈발전기기초(단가)_AC-05옥내기기기초" xfId="7073"/>
    <cellStyle name="콤_터빈발전기기초(단가)_AC-05옥내기기기초_기성검사보고서(금화9회)(1)" xfId="7074"/>
    <cellStyle name="콤_터빈발전기기초(단가)_AC-05옥내기기기초_기성검사보고서(금화9회)(1)_제11회 탈황기성분(0604)" xfId="7075"/>
    <cellStyle name="콤_터빈발전기기초(단가)_AC-05옥내기기기초_제11회 탈황기성분(0604)" xfId="7076"/>
    <cellStyle name="콤_터빈발전기기초(단가)_AC-05옥내기기기초_탈황-기성고 산출보고 MP-161-165('05.03.07)" xfId="7077"/>
    <cellStyle name="콤_터빈발전기기초(단가)_기성검사보고서(금화9회)(1)" xfId="7069"/>
    <cellStyle name="콤_터빈발전기기초(단가)_기성검사보고서(금화9회)(1)_제11회 탈황기성분(0604)" xfId="7070"/>
    <cellStyle name="콤_터빈발전기기초(단가)_제11회 탈황기성분(0604)" xfId="7071"/>
    <cellStyle name="콤_터빈발전기기초(단가)_탈황-기성고 산출보고 MP-161-165('05.03.07)" xfId="7072"/>
    <cellStyle name="콤_포장수량(연결로)" xfId="7078"/>
    <cellStyle name="콤냡?&lt;_x000f_$??: `1_1 " xfId="543"/>
    <cellStyle name="콤마 (1,234)" xfId="7092"/>
    <cellStyle name="콤마 [" xfId="7093"/>
    <cellStyle name="콤마 [ 2" xfId="7094"/>
    <cellStyle name="콤마 [#]" xfId="7095"/>
    <cellStyle name="콤마 []" xfId="7096"/>
    <cellStyle name="콤마 [0]" xfId="7097"/>
    <cellStyle name="콤마 [0]-총계" xfId="544"/>
    <cellStyle name="콤마 [0]-합계" xfId="545"/>
    <cellStyle name="콤마 [0]-합계2" xfId="546"/>
    <cellStyle name="콤마 [1]" xfId="7098"/>
    <cellStyle name="콤마 [2]" xfId="7099"/>
    <cellStyle name="콤마 [2] 2" xfId="7100"/>
    <cellStyle name="콤마 [20]" xfId="7101"/>
    <cellStyle name="콤마 [금액]" xfId="7102"/>
    <cellStyle name="콤마 [소수]" xfId="7103"/>
    <cellStyle name="콤마 [수량]" xfId="7104"/>
    <cellStyle name="콤마[,]" xfId="7105"/>
    <cellStyle name="콤마[0]" xfId="7106"/>
    <cellStyle name="콤마[0] 2" xfId="7107"/>
    <cellStyle name="콤마[1]" xfId="7108"/>
    <cellStyle name="콤마[3]" xfId="7109"/>
    <cellStyle name="콤마_   1997   " xfId="7110"/>
    <cellStyle name="콤마숫자" xfId="7111"/>
    <cellStyle name="퀼마_현지법인" xfId="7112"/>
    <cellStyle name="타이틀" xfId="7113"/>
    <cellStyle name="토공" xfId="7114"/>
    <cellStyle name="토적1" xfId="7115"/>
    <cellStyle name="통" xfId="7116"/>
    <cellStyle name="통 2" xfId="7117"/>
    <cellStyle name="통_1.자재총괄(연결로)" xfId="7118"/>
    <cellStyle name="통_2.토공(대로2-29)" xfId="7119"/>
    <cellStyle name="통_20030218144011020-E1C865BF" xfId="7120"/>
    <cellStyle name="통_20030218144011020-E1C865BF_AC-01터빈주제어및보일러기초" xfId="7125"/>
    <cellStyle name="통_20030218144011020-E1C865BF_AC-01터빈주제어및보일러기초_기성검사보고서(금화9회)(1)" xfId="7126"/>
    <cellStyle name="통_20030218144011020-E1C865BF_AC-01터빈주제어및보일러기초_기성검사보고서(금화9회)(1)_제11회 탈황기성분(0604)" xfId="7127"/>
    <cellStyle name="통_20030218144011020-E1C865BF_AC-01터빈주제어및보일러기초_제11회 탈황기성분(0604)" xfId="7128"/>
    <cellStyle name="통_20030218144011020-E1C865BF_AC-04터빈발전기기초" xfId="7129"/>
    <cellStyle name="통_20030218144011020-E1C865BF_AC-04터빈발전기기초_기성검사보고서(금화9회)(1)" xfId="7130"/>
    <cellStyle name="통_20030218144011020-E1C865BF_AC-04터빈발전기기초_기성검사보고서(금화9회)(1)_제11회 탈황기성분(0604)" xfId="7131"/>
    <cellStyle name="통_20030218144011020-E1C865BF_AC-04터빈발전기기초_제11회 탈황기성분(0604)" xfId="7132"/>
    <cellStyle name="통_20030218144011020-E1C865BF_AC-05옥내기기기초" xfId="7133"/>
    <cellStyle name="통_20030218144011020-E1C865BF_AC-05옥내기기기초_기성검사보고서(금화9회)(1)" xfId="7134"/>
    <cellStyle name="통_20030218144011020-E1C865BF_AC-05옥내기기기초_기성검사보고서(금화9회)(1)_제11회 탈황기성분(0604)" xfId="7135"/>
    <cellStyle name="통_20030218144011020-E1C865BF_AC-05옥내기기기초_제11회 탈황기성분(0604)" xfId="7136"/>
    <cellStyle name="통_20030218144011020-E1C865BF_AC-05옥내기기기초_탈황-기성고 산출보고 MP-161-165('05.03.07)" xfId="7137"/>
    <cellStyle name="통_20030218144011020-E1C865BF_기성검사보고서(금화9회)(1)" xfId="7121"/>
    <cellStyle name="통_20030218144011020-E1C865BF_기성검사보고서(금화9회)(1)_제11회 탈황기성분(0604)" xfId="7122"/>
    <cellStyle name="통_20030218144011020-E1C865BF_제11회 탈황기성분(0604)" xfId="7123"/>
    <cellStyle name="통_20030218144011020-E1C865BF_탈황-기성고 산출보고 MP-161-165('05.03.07)" xfId="7124"/>
    <cellStyle name="통_3. 신광R~숭의R(배수공)" xfId="7138"/>
    <cellStyle name="통_3.우수" xfId="7139"/>
    <cellStyle name="통_3.우수_1" xfId="7140"/>
    <cellStyle name="통_3.우수공개략" xfId="7141"/>
    <cellStyle name="통_329전기설비기초-비교" xfId="7142"/>
    <cellStyle name="통_329전기설비기초-비교_탈황-기성고 산출보고 MP-161-165('05.03.07)" xfId="7143"/>
    <cellStyle name="통_4.오수" xfId="7144"/>
    <cellStyle name="통_4.오수_5.구조물공" xfId="7145"/>
    <cellStyle name="통_4.오수_8.부대공" xfId="7146"/>
    <cellStyle name="통_4.오수_9.부대공" xfId="7147"/>
    <cellStyle name="통_5.구조물공" xfId="7148"/>
    <cellStyle name="통_6.포장공개략" xfId="7149"/>
    <cellStyle name="통_AC-01터빈주제어및보일러기초" xfId="7291"/>
    <cellStyle name="통_AC-01터빈주제어및보일러기초_기성검사보고서(금화9회)(1)" xfId="7292"/>
    <cellStyle name="통_AC-01터빈주제어및보일러기초_기성검사보고서(금화9회)(1)_제11회 탈황기성분(0604)" xfId="7293"/>
    <cellStyle name="통_AC-01터빈주제어및보일러기초_제11회 탈황기성분(0604)" xfId="7294"/>
    <cellStyle name="통_AC-02터빈및주제어철골(사급-최종-1)-1201" xfId="7295"/>
    <cellStyle name="통_AC-02터빈및주제어철골(사급-최종-1)-1201_기성검사보고서(금화9회)(1)" xfId="7296"/>
    <cellStyle name="통_AC-02터빈및주제어철골(사급-최종-1)-1201_기성검사보고서(금화9회)(1)_제11회 탈황기성분(0604)" xfId="7297"/>
    <cellStyle name="통_AC-02터빈및주제어철골(사급-최종-1)-1201_제11회 탈황기성분(0604)" xfId="7298"/>
    <cellStyle name="통_AC-04터빈발전기기초" xfId="7299"/>
    <cellStyle name="통_AC-04터빈발전기기초_기성검사보고서(금화9회)(1)" xfId="7300"/>
    <cellStyle name="통_AC-04터빈발전기기초_기성검사보고서(금화9회)(1)_제11회 탈황기성분(0604)" xfId="7301"/>
    <cellStyle name="통_AC-04터빈발전기기초_제11회 탈황기성분(0604)" xfId="7302"/>
    <cellStyle name="통_AC-06옥내기기기초(최종)-1129" xfId="7303"/>
    <cellStyle name="통_깨기" xfId="7150"/>
    <cellStyle name="통_깨기_신광R~숭의R(폐기물)" xfId="7151"/>
    <cellStyle name="통_냉각수배수로-비교" xfId="7152"/>
    <cellStyle name="통_냉각수배수로-비교_탈황-기성고 산출보고 MP-161-165('05.03.07)" xfId="7153"/>
    <cellStyle name="통_냉각수취수펌프구조물-비교" xfId="7154"/>
    <cellStyle name="통_냉각수취수펌프구조물-비교_탈황-기성고 산출보고 MP-161-165('05.03.07)" xfId="7155"/>
    <cellStyle name="통_배수공" xfId="7156"/>
    <cellStyle name="통_사급재료비및운반비" xfId="7157"/>
    <cellStyle name="통_사급재료비및운반비_AC-01터빈주제어및보일러기초" xfId="7206"/>
    <cellStyle name="통_사급재료비및운반비_AC-01터빈주제어및보일러기초_기성검사보고서(금화9회)(1)" xfId="7207"/>
    <cellStyle name="통_사급재료비및운반비_AC-01터빈주제어및보일러기초_기성검사보고서(금화9회)(1)_제11회 탈황기성분(0604)" xfId="7208"/>
    <cellStyle name="통_사급재료비및운반비_AC-01터빈주제어및보일러기초_제11회 탈황기성분(0604)" xfId="7209"/>
    <cellStyle name="통_사급재료비및운반비_AC-04터빈발전기기초" xfId="7210"/>
    <cellStyle name="통_사급재료비및운반비_AC-04터빈발전기기초_기성검사보고서(금화9회)(1)" xfId="7211"/>
    <cellStyle name="통_사급재료비및운반비_AC-04터빈발전기기초_기성검사보고서(금화9회)(1)_제11회 탈황기성분(0604)" xfId="7212"/>
    <cellStyle name="통_사급재료비및운반비_AC-04터빈발전기기초_제11회 탈황기성분(0604)" xfId="7213"/>
    <cellStyle name="통_사급재료비및운반비_AC-05옥내기기기초" xfId="7214"/>
    <cellStyle name="통_사급재료비및운반비_AC-05옥내기기기초_기성검사보고서(금화9회)(1)" xfId="7215"/>
    <cellStyle name="통_사급재료비및운반비_AC-05옥내기기기초_기성검사보고서(금화9회)(1)_제11회 탈황기성분(0604)" xfId="7216"/>
    <cellStyle name="통_사급재료비및운반비_AC-05옥내기기기초_제11회 탈황기성분(0604)" xfId="7217"/>
    <cellStyle name="통_사급재료비및운반비_AC-05옥내기기기초_탈황-기성고 산출보고 MP-161-165('05.03.07)" xfId="7218"/>
    <cellStyle name="통_사급재료비및운반비_AC-06옥내기기기초(최종)-1129" xfId="7219"/>
    <cellStyle name="통_사급재료비및운반비_AC-06옥내기기기초(최종)-1129_기성검사보고서(금화9회)(1)" xfId="7220"/>
    <cellStyle name="통_사급재료비및운반비_AC-06옥내기기기초(최종)-1129_기성검사보고서(금화9회)(1)_제11회 탈황기성분(0604)" xfId="7221"/>
    <cellStyle name="통_사급재료비및운반비_AC-06옥내기기기초(최종)-1129_제11회 탈황기성분(0604)" xfId="7222"/>
    <cellStyle name="통_사급재료비및운반비_기성검사보고서(금화9회)(1)" xfId="7158"/>
    <cellStyle name="통_사급재료비및운반비_기성검사보고서(금화9회)(1)_제11회 탈황기성분(0604)" xfId="7159"/>
    <cellStyle name="통_사급재료비및운반비_제11회 탈황기성분(0604)" xfId="7160"/>
    <cellStyle name="통_사급재료비및운반비_탈황-기성고 산출보고 MP-161-165('05.03.07)" xfId="7161"/>
    <cellStyle name="통_사급재료비및운반비_터빈발전기기초(단가)" xfId="7162"/>
    <cellStyle name="통_사급재료비및운반비_터빈발전기기초(단가)_1" xfId="7163"/>
    <cellStyle name="통_사급재료비및운반비_터빈발전기기초(단가)_1_2004년도 기성전망액" xfId="7164"/>
    <cellStyle name="통_사급재료비및운반비_터빈발전기기초(단가)_1_2004년도 기성전망액_탈황-기성고 산출보고 MP-161-165('05.03.07)" xfId="7165"/>
    <cellStyle name="통_사급재료비및운반비_터빈발전기기초(단가)_1_AC-05옥내기기기초" xfId="7172"/>
    <cellStyle name="통_사급재료비및운반비_터빈발전기기초(단가)_1_AC-05옥내기기기초_2004년도 기성전망액" xfId="7173"/>
    <cellStyle name="통_사급재료비및운반비_터빈발전기기초(단가)_1_AC-05옥내기기기초_2004년도 기성전망액_탈황-기성고 산출보고 MP-161-165('05.03.07)" xfId="7174"/>
    <cellStyle name="통_사급재료비및운반비_터빈발전기기초(단가)_1_AC-05옥내기기기초_PKG별 설계.계약금액,가중치('04.04.06)" xfId="7181"/>
    <cellStyle name="통_사급재료비및운반비_터빈발전기기초(단가)_1_AC-05옥내기기기초_PKG별 설계.계약금액,가중치('04.04.06)_탈황-기성고 산출보고 MP-161-165('05.03.07)" xfId="7182"/>
    <cellStyle name="통_사급재료비및운반비_터빈발전기기초(단가)_1_AC-05옥내기기기초_기성검사보고서(금화9회)(1)" xfId="7175"/>
    <cellStyle name="통_사급재료비및운반비_터빈발전기기초(단가)_1_AC-05옥내기기기초_기성검사보고서(금화9회)(1)_제11회 탈황기성분(0604)" xfId="7176"/>
    <cellStyle name="통_사급재료비및운반비_터빈발전기기초(단가)_1_AC-05옥내기기기초_발주처 기성 취하현황(태안7,8)" xfId="7177"/>
    <cellStyle name="통_사급재료비및운반비_터빈발전기기초(단가)_1_AC-05옥내기기기초_발주처 기성 취하현황(태안7,8)_탈황-기성고 산출보고 MP-161-165('05.03.07)" xfId="7178"/>
    <cellStyle name="통_사급재료비및운반비_터빈발전기기초(단가)_1_AC-05옥내기기기초_제11회 탈황기성분(0604)" xfId="7179"/>
    <cellStyle name="통_사급재료비및운반비_터빈발전기기초(단가)_1_AC-05옥내기기기초_탈황-기성고 산출보고 MP-161-165('05.03.07)" xfId="7180"/>
    <cellStyle name="통_사급재료비및운반비_터빈발전기기초(단가)_1_PKG별 설계.계약금액,가중치('04.04.06)" xfId="7183"/>
    <cellStyle name="통_사급재료비및운반비_터빈발전기기초(단가)_1_PKG별 설계.계약금액,가중치('04.04.06)_탈황-기성고 산출보고 MP-161-165('05.03.07)" xfId="7184"/>
    <cellStyle name="통_사급재료비및운반비_터빈발전기기초(단가)_1_기성검사보고서(금화9회)(1)" xfId="7166"/>
    <cellStyle name="통_사급재료비및운반비_터빈발전기기초(단가)_1_기성검사보고서(금화9회)(1)_제11회 탈황기성분(0604)" xfId="7167"/>
    <cellStyle name="통_사급재료비및운반비_터빈발전기기초(단가)_1_발주처 기성 취하현황(태안7,8)" xfId="7168"/>
    <cellStyle name="통_사급재료비및운반비_터빈발전기기초(단가)_1_발주처 기성 취하현황(태안7,8)_탈황-기성고 산출보고 MP-161-165('05.03.07)" xfId="7169"/>
    <cellStyle name="통_사급재료비및운반비_터빈발전기기초(단가)_1_제11회 탈황기성분(0604)" xfId="7170"/>
    <cellStyle name="통_사급재료비및운반비_터빈발전기기초(단가)_1_탈황-기성고 산출보고 MP-161-165('05.03.07)" xfId="7171"/>
    <cellStyle name="통_사급재료비및운반비_터빈발전기기초(단가)_2004년도 기성전망액" xfId="7185"/>
    <cellStyle name="통_사급재료비및운반비_터빈발전기기초(단가)_2004년도 기성전망액_탈황-기성고 산출보고 MP-161-165('05.03.07)" xfId="7186"/>
    <cellStyle name="통_사급재료비및운반비_터빈발전기기초(단가)_AC-05옥내기기기초" xfId="7193"/>
    <cellStyle name="통_사급재료비및운반비_터빈발전기기초(단가)_AC-05옥내기기기초_2004년도 기성전망액" xfId="7194"/>
    <cellStyle name="통_사급재료비및운반비_터빈발전기기초(단가)_AC-05옥내기기기초_2004년도 기성전망액_탈황-기성고 산출보고 MP-161-165('05.03.07)" xfId="7195"/>
    <cellStyle name="통_사급재료비및운반비_터빈발전기기초(단가)_AC-05옥내기기기초_PKG별 설계.계약금액,가중치('04.04.06)" xfId="7202"/>
    <cellStyle name="통_사급재료비및운반비_터빈발전기기초(단가)_AC-05옥내기기기초_PKG별 설계.계약금액,가중치('04.04.06)_탈황-기성고 산출보고 MP-161-165('05.03.07)" xfId="7203"/>
    <cellStyle name="통_사급재료비및운반비_터빈발전기기초(단가)_AC-05옥내기기기초_기성검사보고서(금화9회)(1)" xfId="7196"/>
    <cellStyle name="통_사급재료비및운반비_터빈발전기기초(단가)_AC-05옥내기기기초_기성검사보고서(금화9회)(1)_제11회 탈황기성분(0604)" xfId="7197"/>
    <cellStyle name="통_사급재료비및운반비_터빈발전기기초(단가)_AC-05옥내기기기초_발주처 기성 취하현황(태안7,8)" xfId="7198"/>
    <cellStyle name="통_사급재료비및운반비_터빈발전기기초(단가)_AC-05옥내기기기초_발주처 기성 취하현황(태안7,8)_탈황-기성고 산출보고 MP-161-165('05.03.07)" xfId="7199"/>
    <cellStyle name="통_사급재료비및운반비_터빈발전기기초(단가)_AC-05옥내기기기초_제11회 탈황기성분(0604)" xfId="7200"/>
    <cellStyle name="통_사급재료비및운반비_터빈발전기기초(단가)_AC-05옥내기기기초_탈황-기성고 산출보고 MP-161-165('05.03.07)" xfId="7201"/>
    <cellStyle name="통_사급재료비및운반비_터빈발전기기초(단가)_PKG별 설계.계약금액,가중치('04.04.06)" xfId="7204"/>
    <cellStyle name="통_사급재료비및운반비_터빈발전기기초(단가)_PKG별 설계.계약금액,가중치('04.04.06)_탈황-기성고 산출보고 MP-161-165('05.03.07)" xfId="7205"/>
    <cellStyle name="통_사급재료비및운반비_터빈발전기기초(단가)_기성검사보고서(금화9회)(1)" xfId="7187"/>
    <cellStyle name="통_사급재료비및운반비_터빈발전기기초(단가)_기성검사보고서(금화9회)(1)_제11회 탈황기성분(0604)" xfId="7188"/>
    <cellStyle name="통_사급재료비및운반비_터빈발전기기초(단가)_발주처 기성 취하현황(태안7,8)" xfId="7189"/>
    <cellStyle name="통_사급재료비및운반비_터빈발전기기초(단가)_발주처 기성 취하현황(태안7,8)_탈황-기성고 산출보고 MP-161-165('05.03.07)" xfId="7190"/>
    <cellStyle name="통_사급재료비및운반비_터빈발전기기초(단가)_제11회 탈황기성분(0604)" xfId="7191"/>
    <cellStyle name="통_사급재료비및운반비_터빈발전기기초(단가)_탈황-기성고 산출보고 MP-161-165('05.03.07)" xfId="7192"/>
    <cellStyle name="통_석탄취급설비기초-비교" xfId="7223"/>
    <cellStyle name="통_석탄취급설비기초-비교_탈황-기성고 산출보고 MP-161-165('05.03.07)" xfId="7224"/>
    <cellStyle name="통_설계명세서" xfId="7225"/>
    <cellStyle name="통_솔빛마을연결도로(최종)" xfId="7226"/>
    <cellStyle name="통_수량및 단가 산출내용표" xfId="7227"/>
    <cellStyle name="통_수량및 단가 산출내용표_AC-01터빈주제어및보일러기초" xfId="7234"/>
    <cellStyle name="통_수량및 단가 산출내용표_AC-01터빈주제어및보일러기초_기성검사보고서(금화9회)(1)" xfId="7235"/>
    <cellStyle name="통_수량및 단가 산출내용표_AC-01터빈주제어및보일러기초_기성검사보고서(금화9회)(1)_제11회 탈황기성분(0604)" xfId="7236"/>
    <cellStyle name="통_수량및 단가 산출내용표_AC-01터빈주제어및보일러기초_제11회 탈황기성분(0604)" xfId="7237"/>
    <cellStyle name="통_수량및 단가 산출내용표_AC-04터빈발전기기초" xfId="7238"/>
    <cellStyle name="통_수량및 단가 산출내용표_AC-04터빈발전기기초_기성검사보고서(금화9회)(1)" xfId="7239"/>
    <cellStyle name="통_수량및 단가 산출내용표_AC-04터빈발전기기초_기성검사보고서(금화9회)(1)_제11회 탈황기성분(0604)" xfId="7240"/>
    <cellStyle name="통_수량및 단가 산출내용표_AC-04터빈발전기기초_제11회 탈황기성분(0604)" xfId="7241"/>
    <cellStyle name="통_수량및 단가 산출내용표_AC-05옥내기기기초" xfId="7242"/>
    <cellStyle name="통_수량및 단가 산출내용표_AC-05옥내기기기초_기성검사보고서(금화9회)(1)" xfId="7243"/>
    <cellStyle name="통_수량및 단가 산출내용표_AC-05옥내기기기초_기성검사보고서(금화9회)(1)_제11회 탈황기성분(0604)" xfId="7244"/>
    <cellStyle name="통_수량및 단가 산출내용표_AC-05옥내기기기초_제11회 탈황기성분(0604)" xfId="7245"/>
    <cellStyle name="통_수량및 단가 산출내용표_AC-05옥내기기기초_탈황-기성고 산출보고 MP-161-165('05.03.07)" xfId="7246"/>
    <cellStyle name="통_수량및 단가 산출내용표_기성검사보고서(금화9회)(1)" xfId="7228"/>
    <cellStyle name="통_수량및 단가 산출내용표_기성검사보고서(금화9회)(1)_제11회 탈황기성분(0604)" xfId="7229"/>
    <cellStyle name="통_수량및 단가 산출내용표_제11회 탈황기성분(0604)" xfId="7230"/>
    <cellStyle name="통_수량및 단가 산출내용표_추가품셈1-박" xfId="7231"/>
    <cellStyle name="통_수량및 단가 산출내용표_추가품셈1-박_탈황-기성고 산출보고 MP-161-165('05.03.07)" xfId="7232"/>
    <cellStyle name="통_수량및 단가 산출내용표_탈황-기성고 산출보고 MP-161-165('05.03.07)" xfId="7233"/>
    <cellStyle name="통_수량산출서(수정)" xfId="7247"/>
    <cellStyle name="통_수량산출서(수정)_3. 신광R~숭의R(배수공)" xfId="7248"/>
    <cellStyle name="통_수량산출서(수정)_깨기" xfId="7249"/>
    <cellStyle name="통_수량산출서(수정)_깨기_신광R~숭의R(폐기물)" xfId="7250"/>
    <cellStyle name="통_수량산출서(수정)_배수공" xfId="7251"/>
    <cellStyle name="통_수량산출서(수정)_솔빛마을연결도로(최종)" xfId="7252"/>
    <cellStyle name="통_영흥#3,4 보일러철골설치및마감(MC-01)FINAL" xfId="7253"/>
    <cellStyle name="통_영흥#3,4 보일러철골설치및마감(MC-01)FINAL_기성검사보고서(금화9회)(1)" xfId="7254"/>
    <cellStyle name="통_영흥#3,4 보일러철골설치및마감(MC-01)FINAL_기성검사보고서(금화9회)(1)_제11회 탈황기성분(0604)" xfId="7255"/>
    <cellStyle name="통_영흥#3,4 보일러철골설치및마감(MC-01)FINAL_제11회 탈황기성분(0604)" xfId="7256"/>
    <cellStyle name="통_영흥#3,4 옥내기기기초(AC-05)" xfId="7257"/>
    <cellStyle name="통_영흥#3,4 옥내기기기초(AC-05)_기성검사보고서(금화9회)(1)" xfId="7258"/>
    <cellStyle name="통_영흥#3,4 옥내기기기초(AC-05)_기성검사보고서(금화9회)(1)_제11회 탈황기성분(0604)" xfId="7259"/>
    <cellStyle name="통_영흥#3,4 옥내기기기초(AC-05)_제11회 탈황기성분(0604)" xfId="7260"/>
    <cellStyle name="통_영흥#3,4 터빈발전기기초(AC-04)" xfId="7261"/>
    <cellStyle name="통_영흥#3,4 터빈발전기기초(AC-04)_기성검사보고서(금화9회)(1)" xfId="7262"/>
    <cellStyle name="통_영흥#3,4 터빈발전기기초(AC-04)_기성검사보고서(금화9회)(1)_제11회 탈황기성분(0604)" xfId="7263"/>
    <cellStyle name="통_영흥#3,4 터빈발전기기초(AC-04)_제11회 탈황기성분(0604)" xfId="7264"/>
    <cellStyle name="통_옥외탱크기초-비교" xfId="7265"/>
    <cellStyle name="통_옥외탱크기초-비교_탈황-기성고 산출보고 MP-161-165('05.03.07)" xfId="7266"/>
    <cellStyle name="통_우수개략1" xfId="7267"/>
    <cellStyle name="통_전기설비기초-FF" xfId="7268"/>
    <cellStyle name="통_전기설비기초-FF_탈황-기성고 산출보고 MP-161-165('05.03.07)" xfId="7269"/>
    <cellStyle name="통_추가품셈1-박" xfId="7270"/>
    <cellStyle name="통_추가품셈1-박_탈황-기성고 산출보고 MP-161-165('05.03.07)" xfId="7271"/>
    <cellStyle name="통_태안7,8철골견적안" xfId="7272"/>
    <cellStyle name="통_태안7,8철골견적안_기성검사보고서(금화9회)(1)" xfId="7273"/>
    <cellStyle name="통_태안7,8철골견적안_기성검사보고서(금화9회)(1)_제11회 탈황기성분(0604)" xfId="7274"/>
    <cellStyle name="통_태안7,8철골견적안_제11회 탈황기성분(0604)" xfId="7275"/>
    <cellStyle name="통_태안7,8철골견적안1" xfId="7276"/>
    <cellStyle name="통_태안7,8철골견적안1_기성검사보고서(금화9회)(1)" xfId="7277"/>
    <cellStyle name="통_태안7,8철골견적안1_기성검사보고서(금화9회)(1)_제11회 탈황기성분(0604)" xfId="7278"/>
    <cellStyle name="통_태안7,8철골견적안1_제11회 탈황기성분(0604)" xfId="7279"/>
    <cellStyle name="통_터빈발전기기초(단가)" xfId="7280"/>
    <cellStyle name="통_터빈발전기기초(단가)_AC-05옥내기기기초" xfId="7285"/>
    <cellStyle name="통_터빈발전기기초(단가)_AC-05옥내기기기초_기성검사보고서(금화9회)(1)" xfId="7286"/>
    <cellStyle name="통_터빈발전기기초(단가)_AC-05옥내기기기초_기성검사보고서(금화9회)(1)_제11회 탈황기성분(0604)" xfId="7287"/>
    <cellStyle name="통_터빈발전기기초(단가)_AC-05옥내기기기초_제11회 탈황기성분(0604)" xfId="7288"/>
    <cellStyle name="통_터빈발전기기초(단가)_AC-05옥내기기기초_탈황-기성고 산출보고 MP-161-165('05.03.07)" xfId="7289"/>
    <cellStyle name="통_터빈발전기기초(단가)_기성검사보고서(금화9회)(1)" xfId="7281"/>
    <cellStyle name="통_터빈발전기기초(단가)_기성검사보고서(금화9회)(1)_제11회 탈황기성분(0604)" xfId="7282"/>
    <cellStyle name="통_터빈발전기기초(단가)_제11회 탈황기성분(0604)" xfId="7283"/>
    <cellStyle name="통_터빈발전기기초(단가)_탈황-기성고 산출보고 MP-161-165('05.03.07)" xfId="7284"/>
    <cellStyle name="통_포장수량(연결로)" xfId="7290"/>
    <cellStyle name="통화 (달러)" xfId="7304"/>
    <cellStyle name="통화 [" xfId="7305"/>
    <cellStyle name="통화 [ 2" xfId="7306"/>
    <cellStyle name="通貨 [0.00]_ Att. 1- Cover" xfId="7308"/>
    <cellStyle name="통화 [0] 2" xfId="392"/>
    <cellStyle name="통화 [0] 3" xfId="547"/>
    <cellStyle name="통화 [0] 4" xfId="693"/>
    <cellStyle name="통화 [0] 4 2" xfId="7309"/>
    <cellStyle name="통화 [0] 5" xfId="865"/>
    <cellStyle name="통화 [0㉝〸" xfId="7307"/>
    <cellStyle name="통화 2" xfId="548"/>
    <cellStyle name="通貨_ Att. 1- Cover" xfId="7310"/>
    <cellStyle name="烹拳 [0]_INQUIRY 康?眠柳 " xfId="7311"/>
    <cellStyle name="烹拳_INQUIRY 康?眠柳 " xfId="7312"/>
    <cellStyle name="퍼센트" xfId="30"/>
    <cellStyle name="퍼센트 2" xfId="7313"/>
    <cellStyle name="표" xfId="7314"/>
    <cellStyle name="표 2" xfId="7315"/>
    <cellStyle name="표(가는선,가운데,중앙)" xfId="7316"/>
    <cellStyle name="표(가는선,왼쪽,중앙)" xfId="7317"/>
    <cellStyle name="표(세로쓰기)" xfId="7318"/>
    <cellStyle name="표_1.자재총괄(연결로)" xfId="7319"/>
    <cellStyle name="표_2.토공(대로2-29)" xfId="7320"/>
    <cellStyle name="표_20030218144011020-E1C865BF" xfId="7321"/>
    <cellStyle name="표_20030218144011020-E1C865BF_AC-01터빈주제어및보일러기초" xfId="7326"/>
    <cellStyle name="표_20030218144011020-E1C865BF_AC-01터빈주제어및보일러기초_기성검사보고서(금화9회)(1)" xfId="7327"/>
    <cellStyle name="표_20030218144011020-E1C865BF_AC-01터빈주제어및보일러기초_기성검사보고서(금화9회)(1)_제11회 탈황기성분(0604)" xfId="7328"/>
    <cellStyle name="표_20030218144011020-E1C865BF_AC-01터빈주제어및보일러기초_제11회 탈황기성분(0604)" xfId="7329"/>
    <cellStyle name="표_20030218144011020-E1C865BF_AC-04터빈발전기기초" xfId="7330"/>
    <cellStyle name="표_20030218144011020-E1C865BF_AC-04터빈발전기기초_기성검사보고서(금화9회)(1)" xfId="7331"/>
    <cellStyle name="표_20030218144011020-E1C865BF_AC-04터빈발전기기초_기성검사보고서(금화9회)(1)_제11회 탈황기성분(0604)" xfId="7332"/>
    <cellStyle name="표_20030218144011020-E1C865BF_AC-04터빈발전기기초_제11회 탈황기성분(0604)" xfId="7333"/>
    <cellStyle name="표_20030218144011020-E1C865BF_AC-05옥내기기기초" xfId="7334"/>
    <cellStyle name="표_20030218144011020-E1C865BF_AC-05옥내기기기초_기성검사보고서(금화9회)(1)" xfId="7335"/>
    <cellStyle name="표_20030218144011020-E1C865BF_AC-05옥내기기기초_기성검사보고서(금화9회)(1)_제11회 탈황기성분(0604)" xfId="7336"/>
    <cellStyle name="표_20030218144011020-E1C865BF_AC-05옥내기기기초_제11회 탈황기성분(0604)" xfId="7337"/>
    <cellStyle name="표_20030218144011020-E1C865BF_AC-05옥내기기기초_탈황-기성고 산출보고 MP-161-165('05.03.07)" xfId="7338"/>
    <cellStyle name="표_20030218144011020-E1C865BF_기성검사보고서(금화9회)(1)" xfId="7322"/>
    <cellStyle name="표_20030218144011020-E1C865BF_기성검사보고서(금화9회)(1)_제11회 탈황기성분(0604)" xfId="7323"/>
    <cellStyle name="표_20030218144011020-E1C865BF_제11회 탈황기성분(0604)" xfId="7324"/>
    <cellStyle name="표_20030218144011020-E1C865BF_탈황-기성고 산출보고 MP-161-165('05.03.07)" xfId="7325"/>
    <cellStyle name="표_3. 신광R~숭의R(배수공)" xfId="7339"/>
    <cellStyle name="표_3.우수" xfId="7340"/>
    <cellStyle name="표_3.우수_1" xfId="7341"/>
    <cellStyle name="표_3.우수공개략" xfId="7342"/>
    <cellStyle name="표_329전기설비기초-비교" xfId="7343"/>
    <cellStyle name="표_329전기설비기초-비교_탈황-기성고 산출보고 MP-161-165('05.03.07)" xfId="7344"/>
    <cellStyle name="표_4.오수" xfId="7345"/>
    <cellStyle name="표_4.오수_5.구조물공" xfId="7346"/>
    <cellStyle name="표_4.오수_8.부대공" xfId="7347"/>
    <cellStyle name="표_4.오수_9.부대공" xfId="7348"/>
    <cellStyle name="표_5.구조물공" xfId="7349"/>
    <cellStyle name="표_6.포장공개략" xfId="7350"/>
    <cellStyle name="표_AC-01터빈주제어및보일러기초" xfId="7492"/>
    <cellStyle name="표_AC-01터빈주제어및보일러기초_기성검사보고서(금화9회)(1)" xfId="7493"/>
    <cellStyle name="표_AC-01터빈주제어및보일러기초_기성검사보고서(금화9회)(1)_제11회 탈황기성분(0604)" xfId="7494"/>
    <cellStyle name="표_AC-01터빈주제어및보일러기초_제11회 탈황기성분(0604)" xfId="7495"/>
    <cellStyle name="표_AC-02터빈및주제어철골(사급-최종-1)-1201" xfId="7496"/>
    <cellStyle name="표_AC-02터빈및주제어철골(사급-최종-1)-1201_기성검사보고서(금화9회)(1)" xfId="7497"/>
    <cellStyle name="표_AC-02터빈및주제어철골(사급-최종-1)-1201_기성검사보고서(금화9회)(1)_제11회 탈황기성분(0604)" xfId="7498"/>
    <cellStyle name="표_AC-02터빈및주제어철골(사급-최종-1)-1201_제11회 탈황기성분(0604)" xfId="7499"/>
    <cellStyle name="표_AC-04터빈발전기기초" xfId="7500"/>
    <cellStyle name="표_AC-04터빈발전기기초_기성검사보고서(금화9회)(1)" xfId="7501"/>
    <cellStyle name="표_AC-04터빈발전기기초_기성검사보고서(금화9회)(1)_제11회 탈황기성분(0604)" xfId="7502"/>
    <cellStyle name="표_AC-04터빈발전기기초_제11회 탈황기성분(0604)" xfId="7503"/>
    <cellStyle name="표_AC-06옥내기기기초(최종)-1129" xfId="7504"/>
    <cellStyle name="표_깨기" xfId="7351"/>
    <cellStyle name="표_깨기_신광R~숭의R(폐기물)" xfId="7352"/>
    <cellStyle name="표_냉각수배수로-비교" xfId="7353"/>
    <cellStyle name="표_냉각수배수로-비교_탈황-기성고 산출보고 MP-161-165('05.03.07)" xfId="7354"/>
    <cellStyle name="표_냉각수취수펌프구조물-비교" xfId="7355"/>
    <cellStyle name="표_냉각수취수펌프구조물-비교_탈황-기성고 산출보고 MP-161-165('05.03.07)" xfId="7356"/>
    <cellStyle name="표_배수공" xfId="7357"/>
    <cellStyle name="표_사급재료비및운반비" xfId="7358"/>
    <cellStyle name="표_사급재료비및운반비_AC-01터빈주제어및보일러기초" xfId="7407"/>
    <cellStyle name="표_사급재료비및운반비_AC-01터빈주제어및보일러기초_기성검사보고서(금화9회)(1)" xfId="7408"/>
    <cellStyle name="표_사급재료비및운반비_AC-01터빈주제어및보일러기초_기성검사보고서(금화9회)(1)_제11회 탈황기성분(0604)" xfId="7409"/>
    <cellStyle name="표_사급재료비및운반비_AC-01터빈주제어및보일러기초_제11회 탈황기성분(0604)" xfId="7410"/>
    <cellStyle name="표_사급재료비및운반비_AC-04터빈발전기기초" xfId="7411"/>
    <cellStyle name="표_사급재료비및운반비_AC-04터빈발전기기초_기성검사보고서(금화9회)(1)" xfId="7412"/>
    <cellStyle name="표_사급재료비및운반비_AC-04터빈발전기기초_기성검사보고서(금화9회)(1)_제11회 탈황기성분(0604)" xfId="7413"/>
    <cellStyle name="표_사급재료비및운반비_AC-04터빈발전기기초_제11회 탈황기성분(0604)" xfId="7414"/>
    <cellStyle name="표_사급재료비및운반비_AC-05옥내기기기초" xfId="7415"/>
    <cellStyle name="표_사급재료비및운반비_AC-05옥내기기기초_기성검사보고서(금화9회)(1)" xfId="7416"/>
    <cellStyle name="표_사급재료비및운반비_AC-05옥내기기기초_기성검사보고서(금화9회)(1)_제11회 탈황기성분(0604)" xfId="7417"/>
    <cellStyle name="표_사급재료비및운반비_AC-05옥내기기기초_제11회 탈황기성분(0604)" xfId="7418"/>
    <cellStyle name="표_사급재료비및운반비_AC-05옥내기기기초_탈황-기성고 산출보고 MP-161-165('05.03.07)" xfId="7419"/>
    <cellStyle name="표_사급재료비및운반비_AC-06옥내기기기초(최종)-1129" xfId="7420"/>
    <cellStyle name="표_사급재료비및운반비_AC-06옥내기기기초(최종)-1129_기성검사보고서(금화9회)(1)" xfId="7421"/>
    <cellStyle name="표_사급재료비및운반비_AC-06옥내기기기초(최종)-1129_기성검사보고서(금화9회)(1)_제11회 탈황기성분(0604)" xfId="7422"/>
    <cellStyle name="표_사급재료비및운반비_AC-06옥내기기기초(최종)-1129_제11회 탈황기성분(0604)" xfId="7423"/>
    <cellStyle name="표_사급재료비및운반비_기성검사보고서(금화9회)(1)" xfId="7359"/>
    <cellStyle name="표_사급재료비및운반비_기성검사보고서(금화9회)(1)_제11회 탈황기성분(0604)" xfId="7360"/>
    <cellStyle name="표_사급재료비및운반비_제11회 탈황기성분(0604)" xfId="7361"/>
    <cellStyle name="표_사급재료비및운반비_탈황-기성고 산출보고 MP-161-165('05.03.07)" xfId="7362"/>
    <cellStyle name="표_사급재료비및운반비_터빈발전기기초(단가)" xfId="7363"/>
    <cellStyle name="표_사급재료비및운반비_터빈발전기기초(단가)_1" xfId="7364"/>
    <cellStyle name="표_사급재료비및운반비_터빈발전기기초(단가)_1_2004년도 기성전망액" xfId="7365"/>
    <cellStyle name="표_사급재료비및운반비_터빈발전기기초(단가)_1_2004년도 기성전망액_탈황-기성고 산출보고 MP-161-165('05.03.07)" xfId="7366"/>
    <cellStyle name="표_사급재료비및운반비_터빈발전기기초(단가)_1_AC-05옥내기기기초" xfId="7373"/>
    <cellStyle name="표_사급재료비및운반비_터빈발전기기초(단가)_1_AC-05옥내기기기초_2004년도 기성전망액" xfId="7374"/>
    <cellStyle name="표_사급재료비및운반비_터빈발전기기초(단가)_1_AC-05옥내기기기초_2004년도 기성전망액_탈황-기성고 산출보고 MP-161-165('05.03.07)" xfId="7375"/>
    <cellStyle name="표_사급재료비및운반비_터빈발전기기초(단가)_1_AC-05옥내기기기초_PKG별 설계.계약금액,가중치('04.04.06)" xfId="7382"/>
    <cellStyle name="표_사급재료비및운반비_터빈발전기기초(단가)_1_AC-05옥내기기기초_PKG별 설계.계약금액,가중치('04.04.06)_탈황-기성고 산출보고 MP-161-165('05.03.07)" xfId="7383"/>
    <cellStyle name="표_사급재료비및운반비_터빈발전기기초(단가)_1_AC-05옥내기기기초_기성검사보고서(금화9회)(1)" xfId="7376"/>
    <cellStyle name="표_사급재료비및운반비_터빈발전기기초(단가)_1_AC-05옥내기기기초_기성검사보고서(금화9회)(1)_제11회 탈황기성분(0604)" xfId="7377"/>
    <cellStyle name="표_사급재료비및운반비_터빈발전기기초(단가)_1_AC-05옥내기기기초_발주처 기성 취하현황(태안7,8)" xfId="7378"/>
    <cellStyle name="표_사급재료비및운반비_터빈발전기기초(단가)_1_AC-05옥내기기기초_발주처 기성 취하현황(태안7,8)_탈황-기성고 산출보고 MP-161-165('05.03.07)" xfId="7379"/>
    <cellStyle name="표_사급재료비및운반비_터빈발전기기초(단가)_1_AC-05옥내기기기초_제11회 탈황기성분(0604)" xfId="7380"/>
    <cellStyle name="표_사급재료비및운반비_터빈발전기기초(단가)_1_AC-05옥내기기기초_탈황-기성고 산출보고 MP-161-165('05.03.07)" xfId="7381"/>
    <cellStyle name="표_사급재료비및운반비_터빈발전기기초(단가)_1_PKG별 설계.계약금액,가중치('04.04.06)" xfId="7384"/>
    <cellStyle name="표_사급재료비및운반비_터빈발전기기초(단가)_1_PKG별 설계.계약금액,가중치('04.04.06)_탈황-기성고 산출보고 MP-161-165('05.03.07)" xfId="7385"/>
    <cellStyle name="표_사급재료비및운반비_터빈발전기기초(단가)_1_기성검사보고서(금화9회)(1)" xfId="7367"/>
    <cellStyle name="표_사급재료비및운반비_터빈발전기기초(단가)_1_기성검사보고서(금화9회)(1)_제11회 탈황기성분(0604)" xfId="7368"/>
    <cellStyle name="표_사급재료비및운반비_터빈발전기기초(단가)_1_발주처 기성 취하현황(태안7,8)" xfId="7369"/>
    <cellStyle name="표_사급재료비및운반비_터빈발전기기초(단가)_1_발주처 기성 취하현황(태안7,8)_탈황-기성고 산출보고 MP-161-165('05.03.07)" xfId="7370"/>
    <cellStyle name="표_사급재료비및운반비_터빈발전기기초(단가)_1_제11회 탈황기성분(0604)" xfId="7371"/>
    <cellStyle name="표_사급재료비및운반비_터빈발전기기초(단가)_1_탈황-기성고 산출보고 MP-161-165('05.03.07)" xfId="7372"/>
    <cellStyle name="표_사급재료비및운반비_터빈발전기기초(단가)_2004년도 기성전망액" xfId="7386"/>
    <cellStyle name="표_사급재료비및운반비_터빈발전기기초(단가)_2004년도 기성전망액_탈황-기성고 산출보고 MP-161-165('05.03.07)" xfId="7387"/>
    <cellStyle name="표_사급재료비및운반비_터빈발전기기초(단가)_AC-05옥내기기기초" xfId="7394"/>
    <cellStyle name="표_사급재료비및운반비_터빈발전기기초(단가)_AC-05옥내기기기초_2004년도 기성전망액" xfId="7395"/>
    <cellStyle name="표_사급재료비및운반비_터빈발전기기초(단가)_AC-05옥내기기기초_2004년도 기성전망액_탈황-기성고 산출보고 MP-161-165('05.03.07)" xfId="7396"/>
    <cellStyle name="표_사급재료비및운반비_터빈발전기기초(단가)_AC-05옥내기기기초_PKG별 설계.계약금액,가중치('04.04.06)" xfId="7403"/>
    <cellStyle name="표_사급재료비및운반비_터빈발전기기초(단가)_AC-05옥내기기기초_PKG별 설계.계약금액,가중치('04.04.06)_탈황-기성고 산출보고 MP-161-165('05.03.07)" xfId="7404"/>
    <cellStyle name="표_사급재료비및운반비_터빈발전기기초(단가)_AC-05옥내기기기초_기성검사보고서(금화9회)(1)" xfId="7397"/>
    <cellStyle name="표_사급재료비및운반비_터빈발전기기초(단가)_AC-05옥내기기기초_기성검사보고서(금화9회)(1)_제11회 탈황기성분(0604)" xfId="7398"/>
    <cellStyle name="표_사급재료비및운반비_터빈발전기기초(단가)_AC-05옥내기기기초_발주처 기성 취하현황(태안7,8)" xfId="7399"/>
    <cellStyle name="표_사급재료비및운반비_터빈발전기기초(단가)_AC-05옥내기기기초_발주처 기성 취하현황(태안7,8)_탈황-기성고 산출보고 MP-161-165('05.03.07)" xfId="7400"/>
    <cellStyle name="표_사급재료비및운반비_터빈발전기기초(단가)_AC-05옥내기기기초_제11회 탈황기성분(0604)" xfId="7401"/>
    <cellStyle name="표_사급재료비및운반비_터빈발전기기초(단가)_AC-05옥내기기기초_탈황-기성고 산출보고 MP-161-165('05.03.07)" xfId="7402"/>
    <cellStyle name="표_사급재료비및운반비_터빈발전기기초(단가)_PKG별 설계.계약금액,가중치('04.04.06)" xfId="7405"/>
    <cellStyle name="표_사급재료비및운반비_터빈발전기기초(단가)_PKG별 설계.계약금액,가중치('04.04.06)_탈황-기성고 산출보고 MP-161-165('05.03.07)" xfId="7406"/>
    <cellStyle name="표_사급재료비및운반비_터빈발전기기초(단가)_기성검사보고서(금화9회)(1)" xfId="7388"/>
    <cellStyle name="표_사급재료비및운반비_터빈발전기기초(단가)_기성검사보고서(금화9회)(1)_제11회 탈황기성분(0604)" xfId="7389"/>
    <cellStyle name="표_사급재료비및운반비_터빈발전기기초(단가)_발주처 기성 취하현황(태안7,8)" xfId="7390"/>
    <cellStyle name="표_사급재료비및운반비_터빈발전기기초(단가)_발주처 기성 취하현황(태안7,8)_탈황-기성고 산출보고 MP-161-165('05.03.07)" xfId="7391"/>
    <cellStyle name="표_사급재료비및운반비_터빈발전기기초(단가)_제11회 탈황기성분(0604)" xfId="7392"/>
    <cellStyle name="표_사급재료비및운반비_터빈발전기기초(단가)_탈황-기성고 산출보고 MP-161-165('05.03.07)" xfId="7393"/>
    <cellStyle name="표_석탄취급설비기초-비교" xfId="7424"/>
    <cellStyle name="표_석탄취급설비기초-비교_탈황-기성고 산출보고 MP-161-165('05.03.07)" xfId="7425"/>
    <cellStyle name="표_설계명세서" xfId="7426"/>
    <cellStyle name="표_솔빛마을연결도로(최종)" xfId="7427"/>
    <cellStyle name="표_수량및 단가 산출내용표" xfId="7428"/>
    <cellStyle name="표_수량및 단가 산출내용표_AC-01터빈주제어및보일러기초" xfId="7435"/>
    <cellStyle name="표_수량및 단가 산출내용표_AC-01터빈주제어및보일러기초_기성검사보고서(금화9회)(1)" xfId="7436"/>
    <cellStyle name="표_수량및 단가 산출내용표_AC-01터빈주제어및보일러기초_기성검사보고서(금화9회)(1)_제11회 탈황기성분(0604)" xfId="7437"/>
    <cellStyle name="표_수량및 단가 산출내용표_AC-01터빈주제어및보일러기초_제11회 탈황기성분(0604)" xfId="7438"/>
    <cellStyle name="표_수량및 단가 산출내용표_AC-04터빈발전기기초" xfId="7439"/>
    <cellStyle name="표_수량및 단가 산출내용표_AC-04터빈발전기기초_기성검사보고서(금화9회)(1)" xfId="7440"/>
    <cellStyle name="표_수량및 단가 산출내용표_AC-04터빈발전기기초_기성검사보고서(금화9회)(1)_제11회 탈황기성분(0604)" xfId="7441"/>
    <cellStyle name="표_수량및 단가 산출내용표_AC-04터빈발전기기초_제11회 탈황기성분(0604)" xfId="7442"/>
    <cellStyle name="표_수량및 단가 산출내용표_AC-05옥내기기기초" xfId="7443"/>
    <cellStyle name="표_수량및 단가 산출내용표_AC-05옥내기기기초_기성검사보고서(금화9회)(1)" xfId="7444"/>
    <cellStyle name="표_수량및 단가 산출내용표_AC-05옥내기기기초_기성검사보고서(금화9회)(1)_제11회 탈황기성분(0604)" xfId="7445"/>
    <cellStyle name="표_수량및 단가 산출내용표_AC-05옥내기기기초_제11회 탈황기성분(0604)" xfId="7446"/>
    <cellStyle name="표_수량및 단가 산출내용표_AC-05옥내기기기초_탈황-기성고 산출보고 MP-161-165('05.03.07)" xfId="7447"/>
    <cellStyle name="표_수량및 단가 산출내용표_기성검사보고서(금화9회)(1)" xfId="7429"/>
    <cellStyle name="표_수량및 단가 산출내용표_기성검사보고서(금화9회)(1)_제11회 탈황기성분(0604)" xfId="7430"/>
    <cellStyle name="표_수량및 단가 산출내용표_제11회 탈황기성분(0604)" xfId="7431"/>
    <cellStyle name="표_수량및 단가 산출내용표_추가품셈1-박" xfId="7432"/>
    <cellStyle name="표_수량및 단가 산출내용표_추가품셈1-박_탈황-기성고 산출보고 MP-161-165('05.03.07)" xfId="7433"/>
    <cellStyle name="표_수량및 단가 산출내용표_탈황-기성고 산출보고 MP-161-165('05.03.07)" xfId="7434"/>
    <cellStyle name="표_수량산출서(수정)" xfId="7448"/>
    <cellStyle name="표_수량산출서(수정)_3. 신광R~숭의R(배수공)" xfId="7449"/>
    <cellStyle name="표_수량산출서(수정)_깨기" xfId="7450"/>
    <cellStyle name="표_수량산출서(수정)_깨기_신광R~숭의R(폐기물)" xfId="7451"/>
    <cellStyle name="표_수량산출서(수정)_배수공" xfId="7452"/>
    <cellStyle name="표_수량산출서(수정)_솔빛마을연결도로(최종)" xfId="7453"/>
    <cellStyle name="표_영흥#3,4 보일러철골설치및마감(MC-01)FINAL" xfId="7454"/>
    <cellStyle name="표_영흥#3,4 보일러철골설치및마감(MC-01)FINAL_기성검사보고서(금화9회)(1)" xfId="7455"/>
    <cellStyle name="표_영흥#3,4 보일러철골설치및마감(MC-01)FINAL_기성검사보고서(금화9회)(1)_제11회 탈황기성분(0604)" xfId="7456"/>
    <cellStyle name="표_영흥#3,4 보일러철골설치및마감(MC-01)FINAL_제11회 탈황기성분(0604)" xfId="7457"/>
    <cellStyle name="표_영흥#3,4 옥내기기기초(AC-05)" xfId="7458"/>
    <cellStyle name="표_영흥#3,4 옥내기기기초(AC-05)_기성검사보고서(금화9회)(1)" xfId="7459"/>
    <cellStyle name="표_영흥#3,4 옥내기기기초(AC-05)_기성검사보고서(금화9회)(1)_제11회 탈황기성분(0604)" xfId="7460"/>
    <cellStyle name="표_영흥#3,4 옥내기기기초(AC-05)_제11회 탈황기성분(0604)" xfId="7461"/>
    <cellStyle name="표_영흥#3,4 터빈발전기기초(AC-04)" xfId="7462"/>
    <cellStyle name="표_영흥#3,4 터빈발전기기초(AC-04)_기성검사보고서(금화9회)(1)" xfId="7463"/>
    <cellStyle name="표_영흥#3,4 터빈발전기기초(AC-04)_기성검사보고서(금화9회)(1)_제11회 탈황기성분(0604)" xfId="7464"/>
    <cellStyle name="표_영흥#3,4 터빈발전기기초(AC-04)_제11회 탈황기성분(0604)" xfId="7465"/>
    <cellStyle name="표_옥외탱크기초-비교" xfId="7466"/>
    <cellStyle name="표_옥외탱크기초-비교_탈황-기성고 산출보고 MP-161-165('05.03.07)" xfId="7467"/>
    <cellStyle name="표_우수개략1" xfId="7468"/>
    <cellStyle name="표_전기설비기초-FF" xfId="7469"/>
    <cellStyle name="표_전기설비기초-FF_탈황-기성고 산출보고 MP-161-165('05.03.07)" xfId="7470"/>
    <cellStyle name="표_추가품셈1-박" xfId="7471"/>
    <cellStyle name="표_추가품셈1-박_탈황-기성고 산출보고 MP-161-165('05.03.07)" xfId="7472"/>
    <cellStyle name="표_태안7,8철골견적안" xfId="7473"/>
    <cellStyle name="표_태안7,8철골견적안_기성검사보고서(금화9회)(1)" xfId="7474"/>
    <cellStyle name="표_태안7,8철골견적안_기성검사보고서(금화9회)(1)_제11회 탈황기성분(0604)" xfId="7475"/>
    <cellStyle name="표_태안7,8철골견적안_제11회 탈황기성분(0604)" xfId="7476"/>
    <cellStyle name="표_태안7,8철골견적안1" xfId="7477"/>
    <cellStyle name="표_태안7,8철골견적안1_기성검사보고서(금화9회)(1)" xfId="7478"/>
    <cellStyle name="표_태안7,8철골견적안1_기성검사보고서(금화9회)(1)_제11회 탈황기성분(0604)" xfId="7479"/>
    <cellStyle name="표_태안7,8철골견적안1_제11회 탈황기성분(0604)" xfId="7480"/>
    <cellStyle name="표_터빈발전기기초(단가)" xfId="7481"/>
    <cellStyle name="표_터빈발전기기초(단가)_AC-05옥내기기기초" xfId="7486"/>
    <cellStyle name="표_터빈발전기기초(단가)_AC-05옥내기기기초_기성검사보고서(금화9회)(1)" xfId="7487"/>
    <cellStyle name="표_터빈발전기기초(단가)_AC-05옥내기기기초_기성검사보고서(금화9회)(1)_제11회 탈황기성분(0604)" xfId="7488"/>
    <cellStyle name="표_터빈발전기기초(단가)_AC-05옥내기기기초_제11회 탈황기성분(0604)" xfId="7489"/>
    <cellStyle name="표_터빈발전기기초(단가)_AC-05옥내기기기초_탈황-기성고 산출보고 MP-161-165('05.03.07)" xfId="7490"/>
    <cellStyle name="표_터빈발전기기초(단가)_기성검사보고서(금화9회)(1)" xfId="7482"/>
    <cellStyle name="표_터빈발전기기초(단가)_기성검사보고서(금화9회)(1)_제11회 탈황기성분(0604)" xfId="7483"/>
    <cellStyle name="표_터빈발전기기초(단가)_제11회 탈황기성분(0604)" xfId="7484"/>
    <cellStyle name="표_터빈발전기기초(단가)_탈황-기성고 산출보고 MP-161-165('05.03.07)" xfId="7485"/>
    <cellStyle name="표_포장수량(연결로)" xfId="7491"/>
    <cellStyle name="표10" xfId="7505"/>
    <cellStyle name="표13" xfId="7506"/>
    <cellStyle name="표머릿글(上)" xfId="7507"/>
    <cellStyle name="표머릿글(上) 2" xfId="7508"/>
    <cellStyle name="표머릿글(中)" xfId="7509"/>
    <cellStyle name="표머릿글(中) 2" xfId="7510"/>
    <cellStyle name="표머릿글(下)" xfId="7511"/>
    <cellStyle name="표머릿글(下) 2" xfId="7512"/>
    <cellStyle name="表示済みのハイパーリンク" xfId="7513"/>
    <cellStyle name="표준" xfId="0" builtinId="0"/>
    <cellStyle name="표준 10" xfId="260"/>
    <cellStyle name="표준 10 2" xfId="549"/>
    <cellStyle name="표준 10 3" xfId="725"/>
    <cellStyle name="표준 100" xfId="9547"/>
    <cellStyle name="표준 101" xfId="692"/>
    <cellStyle name="표준 102" xfId="9561"/>
    <cellStyle name="표준 103" xfId="9575"/>
    <cellStyle name="표준 104" xfId="9872"/>
    <cellStyle name="표준 105" xfId="9602"/>
    <cellStyle name="표준 106" xfId="9616"/>
    <cellStyle name="표준 107" xfId="9630"/>
    <cellStyle name="표준 108" xfId="9644"/>
    <cellStyle name="표준 109" xfId="9658"/>
    <cellStyle name="표준 11" xfId="274"/>
    <cellStyle name="표준 11 2" xfId="406"/>
    <cellStyle name="표준 11 3" xfId="9847"/>
    <cellStyle name="표준 11 4" xfId="9848"/>
    <cellStyle name="표준 11 5" xfId="9863"/>
    <cellStyle name="표준 110" xfId="9672"/>
    <cellStyle name="표준 111" xfId="9686"/>
    <cellStyle name="표준 112" xfId="9700"/>
    <cellStyle name="표준 113" xfId="9714"/>
    <cellStyle name="표준 114" xfId="9728"/>
    <cellStyle name="표준 115" xfId="9742"/>
    <cellStyle name="표준 116" xfId="9874"/>
    <cellStyle name="표준 117" xfId="9876"/>
    <cellStyle name="표준 12" xfId="278"/>
    <cellStyle name="표준 12 2" xfId="280"/>
    <cellStyle name="표준 12 3" xfId="409"/>
    <cellStyle name="표준 12 4" xfId="684"/>
    <cellStyle name="표준 13" xfId="288"/>
    <cellStyle name="표준 13 2" xfId="862"/>
    <cellStyle name="표준 13 3" xfId="9849"/>
    <cellStyle name="표준 134" xfId="9870"/>
    <cellStyle name="표준 14" xfId="295"/>
    <cellStyle name="표준 14 2" xfId="7514"/>
    <cellStyle name="표준 14 3" xfId="7515"/>
    <cellStyle name="표준 14 4" xfId="7516"/>
    <cellStyle name="표준 14 5" xfId="7517"/>
    <cellStyle name="표준 14 6" xfId="7518"/>
    <cellStyle name="표준 14 7" xfId="7519"/>
    <cellStyle name="표준 14_GRAND TOTAL" xfId="7520"/>
    <cellStyle name="표준 15" xfId="411"/>
    <cellStyle name="표준 15 2" xfId="550"/>
    <cellStyle name="표준 16" xfId="551"/>
    <cellStyle name="표준 17" xfId="552"/>
    <cellStyle name="표준 18" xfId="553"/>
    <cellStyle name="표준 19" xfId="554"/>
    <cellStyle name="표준 2" xfId="85"/>
    <cellStyle name="표준 2 10" xfId="9860"/>
    <cellStyle name="표준 2 2" xfId="90"/>
    <cellStyle name="표준 2 2 2" xfId="555"/>
    <cellStyle name="표준 2 3" xfId="123"/>
    <cellStyle name="표준 2 3 2" xfId="7521"/>
    <cellStyle name="표준 2 3 2 2" xfId="7522"/>
    <cellStyle name="표준 2 3 3" xfId="7523"/>
    <cellStyle name="표준 2 3 4" xfId="7524"/>
    <cellStyle name="표준 2 3 5" xfId="7525"/>
    <cellStyle name="표준 2 3 6" xfId="7526"/>
    <cellStyle name="표준 2 3 7" xfId="9858"/>
    <cellStyle name="표준 2 3 7 2" xfId="9865"/>
    <cellStyle name="표준 2 4" xfId="224"/>
    <cellStyle name="표준 2 4 2" xfId="358"/>
    <cellStyle name="표준 2 4 3" xfId="797"/>
    <cellStyle name="표준 2 4 4" xfId="7527"/>
    <cellStyle name="표준 2 5" xfId="297"/>
    <cellStyle name="표준 2 6" xfId="730"/>
    <cellStyle name="표준 2 7" xfId="7528"/>
    <cellStyle name="표준 2 8" xfId="7529"/>
    <cellStyle name="표준 2 9" xfId="7530"/>
    <cellStyle name="표준 2_00_GTG AUX EQ FDN TOTAL" xfId="7531"/>
    <cellStyle name="표준 20" xfId="556"/>
    <cellStyle name="표준 21" xfId="557"/>
    <cellStyle name="표준 22" xfId="681"/>
    <cellStyle name="표준 23" xfId="686"/>
    <cellStyle name="표준 23 2" xfId="7532"/>
    <cellStyle name="표준 23 3" xfId="7533"/>
    <cellStyle name="표준 23 4" xfId="7534"/>
    <cellStyle name="표준 24" xfId="690"/>
    <cellStyle name="표준 25" xfId="695"/>
    <cellStyle name="표준 26" xfId="697"/>
    <cellStyle name="표준 26 2" xfId="9850"/>
    <cellStyle name="표준 26 3" xfId="9851"/>
    <cellStyle name="표준 26 4" xfId="9864"/>
    <cellStyle name="표준 27" xfId="712"/>
    <cellStyle name="표준 28" xfId="830"/>
    <cellStyle name="표준 29" xfId="845"/>
    <cellStyle name="표준 29 2" xfId="9877"/>
    <cellStyle name="표준 3" xfId="87"/>
    <cellStyle name="표준 3 2" xfId="558"/>
    <cellStyle name="표준 3 3" xfId="559"/>
    <cellStyle name="표준 3 4" xfId="560"/>
    <cellStyle name="표준 3 5" xfId="9861"/>
    <cellStyle name="표준 3_EVAPORATOR" xfId="7535"/>
    <cellStyle name="표준 30" xfId="859"/>
    <cellStyle name="표준 31" xfId="7536"/>
    <cellStyle name="표준 32" xfId="7537"/>
    <cellStyle name="표준 33" xfId="7538"/>
    <cellStyle name="표준 34" xfId="7539"/>
    <cellStyle name="표준 35" xfId="7540"/>
    <cellStyle name="표준 36" xfId="7541"/>
    <cellStyle name="표준 37" xfId="7542"/>
    <cellStyle name="표준 38" xfId="7543"/>
    <cellStyle name="표준 39" xfId="7544"/>
    <cellStyle name="표준 4" xfId="100"/>
    <cellStyle name="표준 4 10" xfId="7545"/>
    <cellStyle name="표준 4 11" xfId="7546"/>
    <cellStyle name="표준 4 12" xfId="7547"/>
    <cellStyle name="표준 4 2" xfId="561"/>
    <cellStyle name="표준 4 2 2" xfId="7548"/>
    <cellStyle name="표준 4 2 3" xfId="7549"/>
    <cellStyle name="표준 4 2 4" xfId="7550"/>
    <cellStyle name="표준 4 2 5" xfId="7551"/>
    <cellStyle name="표준 4 3" xfId="7552"/>
    <cellStyle name="표준 4 3 2" xfId="7553"/>
    <cellStyle name="표준 4 3 3" xfId="7554"/>
    <cellStyle name="표준 4 3 4" xfId="7555"/>
    <cellStyle name="표준 4 4" xfId="7556"/>
    <cellStyle name="표준 4 5" xfId="7557"/>
    <cellStyle name="표준 4 6" xfId="7558"/>
    <cellStyle name="표준 4 7" xfId="7559"/>
    <cellStyle name="표준 4 8" xfId="7560"/>
    <cellStyle name="표준 4 9" xfId="7561"/>
    <cellStyle name="표준 4_Yanbu II 물량집계표_710_(DESAL)" xfId="7562"/>
    <cellStyle name="표준 40" xfId="7563"/>
    <cellStyle name="표준 41" xfId="7564"/>
    <cellStyle name="표준 42" xfId="8958"/>
    <cellStyle name="표준 43" xfId="8959"/>
    <cellStyle name="표준 44" xfId="8973"/>
    <cellStyle name="표준 45" xfId="8974"/>
    <cellStyle name="표준 46" xfId="8975"/>
    <cellStyle name="표준 47" xfId="8976"/>
    <cellStyle name="표준 48" xfId="8977"/>
    <cellStyle name="표준 49" xfId="8978"/>
    <cellStyle name="표준 5" xfId="101"/>
    <cellStyle name="표준 5 2" xfId="562"/>
    <cellStyle name="표준 5 3" xfId="7565"/>
    <cellStyle name="표준 5 4" xfId="7566"/>
    <cellStyle name="표준 50" xfId="8980"/>
    <cellStyle name="표준 51" xfId="8981"/>
    <cellStyle name="표준 52" xfId="8979"/>
    <cellStyle name="표준 53" xfId="8997"/>
    <cellStyle name="표준 53 2" xfId="9002"/>
    <cellStyle name="표준 53 2 2" xfId="9840"/>
    <cellStyle name="표준 54" xfId="8999"/>
    <cellStyle name="표준 55" xfId="9842"/>
    <cellStyle name="표준 56" xfId="9844"/>
    <cellStyle name="표준 57" xfId="9869"/>
    <cellStyle name="표준 58" xfId="9005"/>
    <cellStyle name="표준 59" xfId="9007"/>
    <cellStyle name="표준 6" xfId="121"/>
    <cellStyle name="표준 6 2" xfId="563"/>
    <cellStyle name="표준 6 3" xfId="863"/>
    <cellStyle name="표준 6 3 2" xfId="8996"/>
    <cellStyle name="표준 60" xfId="9009"/>
    <cellStyle name="표준 61" xfId="9006"/>
    <cellStyle name="표준 62" xfId="9013"/>
    <cellStyle name="표준 63" xfId="9030"/>
    <cellStyle name="표준 64" xfId="9004"/>
    <cellStyle name="표준 65" xfId="9130"/>
    <cellStyle name="표준 66" xfId="9116"/>
    <cellStyle name="표준 67" xfId="9126"/>
    <cellStyle name="표준 68" xfId="9057"/>
    <cellStyle name="표준 69" xfId="9071"/>
    <cellStyle name="표준 7" xfId="196"/>
    <cellStyle name="표준 7 2" xfId="330"/>
    <cellStyle name="표준 7 3" xfId="769"/>
    <cellStyle name="표준 70" xfId="9098"/>
    <cellStyle name="표준 71" xfId="9136"/>
    <cellStyle name="표준 72" xfId="9155"/>
    <cellStyle name="표준 73" xfId="9169"/>
    <cellStyle name="표준 74" xfId="9183"/>
    <cellStyle name="표준 75" xfId="9197"/>
    <cellStyle name="표준 76" xfId="9211"/>
    <cellStyle name="표준 77" xfId="9225"/>
    <cellStyle name="표준 78" xfId="9239"/>
    <cellStyle name="표준 79" xfId="9253"/>
    <cellStyle name="표준 8" xfId="210"/>
    <cellStyle name="표준 8 2" xfId="277"/>
    <cellStyle name="표준 8 2 2" xfId="408"/>
    <cellStyle name="표준 8 2 3" xfId="9852"/>
    <cellStyle name="표준 8 2 4" xfId="9853"/>
    <cellStyle name="표준 8 3" xfId="344"/>
    <cellStyle name="표준 8 4" xfId="783"/>
    <cellStyle name="표준 8 5" xfId="9854"/>
    <cellStyle name="표준 8 6" xfId="9855"/>
    <cellStyle name="표준 80" xfId="9267"/>
    <cellStyle name="표준 81" xfId="9281"/>
    <cellStyle name="표준 82" xfId="9295"/>
    <cellStyle name="표준 83" xfId="9309"/>
    <cellStyle name="표준 84" xfId="9323"/>
    <cellStyle name="표준 85" xfId="9337"/>
    <cellStyle name="표준 86" xfId="9351"/>
    <cellStyle name="표준 87" xfId="9365"/>
    <cellStyle name="표준 88" xfId="9379"/>
    <cellStyle name="표준 89" xfId="9393"/>
    <cellStyle name="표준 9" xfId="91"/>
    <cellStyle name="표준 9 2" xfId="226"/>
    <cellStyle name="표준 9 2 2" xfId="360"/>
    <cellStyle name="표준 9 2 3" xfId="799"/>
    <cellStyle name="표준 9 3" xfId="299"/>
    <cellStyle name="표준 9 4" xfId="732"/>
    <cellStyle name="표준 90" xfId="9407"/>
    <cellStyle name="표준 91" xfId="9421"/>
    <cellStyle name="표준 92" xfId="9435"/>
    <cellStyle name="표준 93" xfId="9449"/>
    <cellStyle name="표준 94" xfId="9463"/>
    <cellStyle name="표준 95" xfId="9477"/>
    <cellStyle name="표준 96" xfId="9491"/>
    <cellStyle name="표준 97" xfId="9505"/>
    <cellStyle name="표준 98" xfId="9519"/>
    <cellStyle name="표준 99" xfId="9533"/>
    <cellStyle name="표준?Sheet8 (3)" xfId="7567"/>
    <cellStyle name="標準_ Att. 1- Cover" xfId="7568"/>
    <cellStyle name="표준_02. 부채명세서(03.12.31)" xfId="31"/>
    <cellStyle name="표준_02. 부채명세서(03.12.31) 2" xfId="9868"/>
    <cellStyle name="표준_04. 유.무형자산명세서(2006)" xfId="122"/>
    <cellStyle name="표준_04. 자산명세서(06.12.31) (version 1)" xfId="32"/>
    <cellStyle name="표준_04. 자산명세서(06.12.31) (version 1) 2" xfId="9856"/>
    <cellStyle name="표준_05. 부채명세서(06.12.31)" xfId="33"/>
    <cellStyle name="표준_05. 부채명세서(06.12.31) 2" xfId="9867"/>
    <cellStyle name="표준_06. 자본,수익,비용명세서(06.12.31)" xfId="34"/>
    <cellStyle name="표준_2006년12월말기준퇴직금추계액_최종확정본_ssc발송용" xfId="35"/>
    <cellStyle name="標準_Akia(F）-8" xfId="36"/>
    <cellStyle name="표준_대상자산(상각)" xfId="258"/>
    <cellStyle name="표준△서식" xfId="37"/>
    <cellStyle name="표준1" xfId="7569"/>
    <cellStyle name="표준천임간1 (2)_정재호결산" xfId="7570"/>
    <cellStyle name="퓭닉_ 쇬뇌싗닉 FLOW " xfId="7571"/>
    <cellStyle name="하이퍼링크 2" xfId="7572"/>
    <cellStyle name="하이퍼링크이퍼링크潳" xfId="7573"/>
    <cellStyle name="합산" xfId="38"/>
    <cellStyle name="桁?切り [0.00]_ITEM" xfId="7574"/>
    <cellStyle name="桁?切り_ITEM" xfId="7575"/>
    <cellStyle name="桁区切り [0.00]_5000 Gene_Notes Inst r1" xfId="7576"/>
    <cellStyle name="桁区切り_5000 Gene_Notes Inst r1" xfId="7577"/>
    <cellStyle name="허윤정" xfId="7578"/>
    <cellStyle name="貨幣 [0]_Book1" xfId="7579"/>
    <cellStyle name="貨幣_Book1" xfId="7580"/>
    <cellStyle name="화폐기호" xfId="39"/>
    <cellStyle name="화폐기호 2" xfId="7581"/>
    <cellStyle name="화폐기호0" xfId="40"/>
    <cellStyle name="화폐기호0 2" xfId="7582"/>
    <cellStyle name="회색테두리" xfId="564"/>
  </cellStyles>
  <dxfs count="19"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colors>
    <mruColors>
      <color rgb="FFFFFF66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5.xml"/><Relationship Id="rId68" Type="http://schemas.openxmlformats.org/officeDocument/2006/relationships/externalLink" Target="externalLinks/externalLink10.xml"/><Relationship Id="rId84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externalLink" Target="externalLinks/externalLink16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.xml"/><Relationship Id="rId8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6.xml"/><Relationship Id="rId69" Type="http://schemas.openxmlformats.org/officeDocument/2006/relationships/externalLink" Target="externalLinks/externalLink11.xml"/><Relationship Id="rId77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4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67" Type="http://schemas.openxmlformats.org/officeDocument/2006/relationships/externalLink" Target="externalLinks/externalLink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4.xml"/><Relationship Id="rId70" Type="http://schemas.openxmlformats.org/officeDocument/2006/relationships/externalLink" Target="externalLinks/externalLink12.xml"/><Relationship Id="rId75" Type="http://schemas.openxmlformats.org/officeDocument/2006/relationships/externalLink" Target="externalLinks/externalLink17.xml"/><Relationship Id="rId83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2.xml"/><Relationship Id="rId65" Type="http://schemas.openxmlformats.org/officeDocument/2006/relationships/externalLink" Target="externalLinks/externalLink7.xml"/><Relationship Id="rId73" Type="http://schemas.openxmlformats.org/officeDocument/2006/relationships/externalLink" Target="externalLinks/externalLink15.xml"/><Relationship Id="rId78" Type="http://schemas.openxmlformats.org/officeDocument/2006/relationships/externalLink" Target="externalLinks/externalLink20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&#44048;&#49324;-&#44592;&#47568;\00-5%20&#54620;&#51652;&#51473;&#44277;&#50629;\WF200\TMP\~TMP7233.$$$\WF200\TMP\~TMP5043.$$$\&#44228;&#51221;&#44284;&#477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KLEE\&#51116;&#47924;&#51228;&#54364;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44221;&#46020;\2001&#45380;%20&#44208;&#49328;\Yang(DT)\4.%20&#51116;&#47924;&#54924;&#44228;\2.&#44592;&#50629;&#54924;&#44228;\6.%20&#54924;&#44228;&#48277;&#51064;\&#50504;&#51652;&#54924;&#44228;&#48277;&#51064;\01&#45380;&#44592;&#47568;&#44048;&#49324;\&#54924;&#44228;&#48277;&#51064;&#51089;&#49457;&#48516;\LOTUS\&#44144;&#51228;&#46020;\&#44144;&#51228;&#4602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2006012300\aws\2002&#51473;&#44036;&amp;&#44592;&#47568;\2002&#44160;&#53664;\&#54392;&#47480;&#49345;&#54840;&#51200;&#52629;&#51008;&#54665;\2002-9-30\&#50629;&#47924;&#54260;&#45908;\&#44048;&#49324;&#48372;&#44256;&#49436;&#52572;&#51333;\&#44048;&#49324;&#48372;&#44256;&#49436;\97%20Draft\KET\&#49340;&#54868;9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&#44048;&#49324;-&#44592;&#47568;\00-5%20&#54620;&#51652;&#51473;&#44277;&#50629;\WF200\TMP\~TMP7233.$$$\WF200\TMP\~TMP5461.$$$\&#51116;&#47924;&#51228;&#5436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48;&#49324;-&#44592;&#47568;\00-5%20&#54620;&#51652;&#51473;&#44277;&#50629;\WF200\TMP\~TMP7233.$$$\WF200\TMP\~TMP5461.$$$\&#51116;&#47924;&#51228;&#5436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048;&#49324;-&#44592;&#47568;\00-5%20&#54620;&#51652;&#51473;&#44277;&#50629;\WF200\TMP\~TMP7233.$$$\WF200\TMP\~TMP5461.$$$\&#51116;&#47924;&#51228;&#5436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4889;&#51060;&#50896;1/My%20Documents/budget/Lf_Q&amp;A/Clarification/DD%20Income%20Statement%20vs%20b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00129\&#51109;&#50980;&#49692;\kdcg\&#51088;&#49328;&#51116;&#54217;&#44032;\&#44277;&#44553;&#49444;&#48708;&#48156;&#49373;&#45236;&#506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2006012300\aws\2002&#51473;&#44036;&amp;&#44592;&#47568;\2002&#44160;&#53664;\&#54392;&#47480;&#49345;&#54840;&#51200;&#52629;&#51008;&#54665;\2002-9-30\&#50629;&#47924;&#54260;&#45908;\&#44048;&#49324;&#48372;&#44256;&#49436;&#52572;&#51333;\KET\&#49340;&#54868;9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46041;&#44592;\&#44048;&#49324;&#51456;&#48708;&#51088;&#47308;\My%20Documents\&#51088;&#44552;&#44288;&#47532;\'98&#44592;%20%20%20%20%20%20%20&#53440;\&#49688;&#54364;&#50612;&#510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48;&#49324;-&#44592;&#47568;\00-5%20&#54620;&#51652;&#51473;&#44277;&#50629;\WF200\TMP\~TMP7233.$$$\WF200\TMP\~TMP5043.$$$\&#44228;&#51221;&#44284;&#47785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2006012300\aws\WINDOWS\Temporary%20Internet%20Files\Content.IE5\O96J0TMF\&#50976;&#44032;&#51613;&#44428;2001.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048;&#49324;-&#44592;&#47568;\00-5%20&#54620;&#51652;&#51473;&#44277;&#50629;\WF200\TMP\~TMP7233.$$$\WF200\TMP\~TMP5043.$$$\&#44228;&#51221;&#44284;&#4778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2006012300\aws\WINDOWS\TEMP\&#50976;&#44032;&#51613;&#44428;20001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48;&#49324;-&#44592;&#47568;\00-5%20&#54620;&#51652;&#51473;&#44277;&#50629;\WF200\TMP\~TMP7233.$$$\WF200\TMP\~TMP7201.$$$\ACT\ACT97\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&#44048;&#49324;-&#44592;&#47568;\00-5%20&#54620;&#51652;&#51473;&#44277;&#50629;\WF200\TMP\~TMP7233.$$$\WF200\TMP\~TMP7201.$$$\ACT\ACT97\&#51116;&#47924;&#51228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048;&#49324;-&#44592;&#47568;\00-5%20&#54620;&#51652;&#51473;&#44277;&#50629;\WF200\TMP\~TMP7233.$$$\WF200\TMP\~TMP7201.$$$\ACT\ACT97\&#51116;&#47924;&#51228;&#5436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s\&#44048;&#49324;-&#44592;&#47568;\00-5%20&#54620;&#51652;&#51473;&#44277;&#50629;\WF200\TMP\~TMP7233.$$$\WF200\TMP\~TMP7201.$$$\ACT\ACT97\&#51116;&#47924;&#51228;&#5436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JKLEE\&#51116;&#47924;&#51228;&#54364;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  <sheetName val="00~09 세대수(Actual)"/>
      <sheetName val="00~07 Sales Volume(Actual)"/>
      <sheetName val="00~07 용도별 원단위"/>
      <sheetName val="첨부5. 01~06 Sales Volume(Actual)"/>
      <sheetName val="2006 Budget 대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금융자산부채 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잉여금 "/>
      <sheetName val="공사원가"/>
      <sheetName val="주주명부&lt;끝&gt;"/>
      <sheetName val="업체개요"/>
      <sheetName val="차량(구)"/>
      <sheetName val="회사정보"/>
      <sheetName val="미비용95"/>
      <sheetName val="시설투자"/>
      <sheetName val="control sheet"/>
      <sheetName val="금융자산부채_"/>
      <sheetName val="잉여금_"/>
      <sheetName val="모 델 코 드"/>
      <sheetName val="계정code"/>
      <sheetName val="Menu_Link"/>
      <sheetName val="BS"/>
      <sheetName val="시산표12월(수정후)"/>
      <sheetName val="소기"/>
      <sheetName val="COMM"/>
      <sheetName val="Option"/>
      <sheetName val="개황"/>
      <sheetName val="재무제표A"/>
      <sheetName val="10월판관"/>
      <sheetName val="의왕F사"/>
      <sheetName val="가공사"/>
      <sheetName val="조회서"/>
      <sheetName val="주소"/>
      <sheetName val="수불부"/>
      <sheetName val="긴축실적 (2분기)"/>
      <sheetName val="현금흐름표"/>
      <sheetName val="IS_03"/>
      <sheetName val="원가명세_0703"/>
      <sheetName val="CD-실적"/>
      <sheetName val="일반물자(한국통신)"/>
      <sheetName val="채권(하반기)"/>
      <sheetName val="서식시트"/>
      <sheetName val="외상매출금현황-수정분 A2"/>
      <sheetName val="부서자료"/>
      <sheetName val="J"/>
      <sheetName val="출자한도"/>
      <sheetName val="2000년"/>
      <sheetName val="2001년"/>
      <sheetName val="기본 FACTOR"/>
      <sheetName val="대외공문"/>
      <sheetName val="10월"/>
      <sheetName val="본사현황"/>
      <sheetName val="선급금"/>
      <sheetName val="미착품"/>
      <sheetName val="SALE"/>
      <sheetName val="SHEET1"/>
      <sheetName val="Profit-group"/>
      <sheetName val="감가상각"/>
      <sheetName val="원가계산서"/>
      <sheetName val="99 11월 제조품List"/>
      <sheetName val="99년10월 제조품매출누계"/>
      <sheetName val="판가반영"/>
      <sheetName val="SUD(2Q)"/>
      <sheetName val="WBS"/>
      <sheetName val="BS(30일 HC only)"/>
      <sheetName val="WIS"/>
      <sheetName val="공표(BS)"/>
      <sheetName val="공표(PL)"/>
      <sheetName val="CF"/>
      <sheetName val="채권한전"/>
      <sheetName val="노임"/>
      <sheetName val="VENDOR LIST"/>
      <sheetName val="공통비"/>
      <sheetName val="업무분장 "/>
      <sheetName val="공통"/>
      <sheetName val="내역서"/>
      <sheetName val="8월"/>
      <sheetName val="전문직"/>
      <sheetName val="인턴사원"/>
      <sheetName val="3-4현"/>
      <sheetName val="3-3현"/>
      <sheetName val="차수"/>
      <sheetName val="기본사항"/>
      <sheetName val="기초자료"/>
      <sheetName val="민감도"/>
      <sheetName val="Plan_Actual"/>
      <sheetName val="원부재료"/>
      <sheetName val="현금"/>
      <sheetName val="피엘"/>
      <sheetName val="Macro1"/>
      <sheetName val="급여표"/>
      <sheetName val="A1"/>
      <sheetName val="통장출금액"/>
      <sheetName val="Ctrl"/>
      <sheetName val="중기계획"/>
      <sheetName val="10.31"/>
      <sheetName val="9.1"/>
      <sheetName val="제품(수출)매출"/>
      <sheetName val="상품매출"/>
      <sheetName val="재고 "/>
      <sheetName val="DY092"/>
      <sheetName val="환율"/>
      <sheetName val="GCOA_내부거래상계"/>
      <sheetName val="2013.2월 연결대상"/>
      <sheetName val="PL_Package_내부거래"/>
      <sheetName val="BS_Package_내부거래"/>
      <sheetName val="국민연금"/>
      <sheetName val="증감내역"/>
      <sheetName val="금융자산부채_1"/>
      <sheetName val="잉여금_1"/>
      <sheetName val="control_sheet"/>
      <sheetName val="긴축실적_(2분기)"/>
      <sheetName val="기본_FACTOR"/>
      <sheetName val="99_11월_제조품List"/>
      <sheetName val="99년10월_제조품매출누계"/>
      <sheetName val="BS(30일_HC_only)"/>
      <sheetName val="모_델_코_드"/>
      <sheetName val="VENDOR_LIST"/>
      <sheetName val="건물명세"/>
      <sheetName val="C2"/>
      <sheetName val="GG"/>
      <sheetName val="미지급내자"/>
      <sheetName val="UTMBPL"/>
      <sheetName val="당년매출집계"/>
      <sheetName val="대표자"/>
      <sheetName val="손익계산서"/>
      <sheetName val="실적관리"/>
      <sheetName val="#REF"/>
      <sheetName val="ST"/>
      <sheetName val="계정코드"/>
      <sheetName val="Master"/>
      <sheetName val="MASIMS"/>
      <sheetName val="pus"/>
      <sheetName val="기초"/>
      <sheetName val="매입수불자재"/>
      <sheetName val="한빛은행_종합2001"/>
      <sheetName val="Condition"/>
      <sheetName val="손익계산서(SJ)"/>
      <sheetName val="6호기"/>
      <sheetName val="IFRS 잔존가치"/>
      <sheetName val="63지점"/>
      <sheetName val="토사(PE)"/>
      <sheetName val="Value"/>
      <sheetName val="Assumptions"/>
      <sheetName val="FCF"/>
      <sheetName val="is"/>
      <sheetName val="Ratios"/>
      <sheetName val="NOPLAT"/>
      <sheetName val="연결범위관리"/>
      <sheetName val="민감도분석"/>
      <sheetName val="xxxxxx"/>
      <sheetName val="금융자산부채_2"/>
      <sheetName val="잉여금_2"/>
      <sheetName val="업무분장_"/>
      <sheetName val="긴축실적_(2분기)1"/>
      <sheetName val="control_sheet1"/>
      <sheetName val="모_델_코_드1"/>
      <sheetName val="2013_2월_연결대상"/>
      <sheetName val="기본_FACTOR1"/>
      <sheetName val="VENDOR_LIST1"/>
      <sheetName val="99_11월_제조품List1"/>
      <sheetName val="99년10월_제조품매출누계1"/>
      <sheetName val="BS(30일_HC_only)1"/>
      <sheetName val="9_1"/>
      <sheetName val="외환"/>
      <sheetName val="물가지수!"/>
      <sheetName val="갑지(추정)"/>
      <sheetName val="이해관계자 Interviewee 대상"/>
      <sheetName val="(raw) 0. 사회문제"/>
      <sheetName val="(raw) 1. 구성원"/>
      <sheetName val="(raw) 2. 고객"/>
      <sheetName val="(참고) 이해관계자별 중점분야"/>
      <sheetName val="3. AHP 분석 결과 "/>
      <sheetName val="(참고) 결과분석_Raw"/>
      <sheetName val="(참고) AHP 설문 예시"/>
      <sheetName val="Sheet2"/>
      <sheetName val="상품보조수불"/>
      <sheetName val="제조원가계산서 (2)"/>
      <sheetName val="제품입고(생산)"/>
      <sheetName val="IN"/>
      <sheetName val="조명시설"/>
      <sheetName val="항목별"/>
      <sheetName val="xx"/>
      <sheetName val="견적서"/>
      <sheetName val="은행"/>
      <sheetName val="25.보증금(임차보증금외)"/>
      <sheetName val="Consolid. Scope"/>
      <sheetName val="제작실적"/>
      <sheetName val="제조97-1"/>
      <sheetName val="총괄표"/>
      <sheetName val="p2-1"/>
      <sheetName val="급여지급"/>
      <sheetName val="산5-7"/>
      <sheetName val="PPh 23,4(2),15, 26"/>
      <sheetName val="득점현황"/>
      <sheetName val="출고 요청서"/>
      <sheetName val="Rate Analysis"/>
      <sheetName val="업무계획1"/>
      <sheetName val="입력항목"/>
      <sheetName val="외화"/>
      <sheetName val="In_CAIC_DIVA_299"/>
      <sheetName val="WPL"/>
      <sheetName val="H"/>
      <sheetName val="인사자료총집계"/>
      <sheetName val="9703"/>
      <sheetName val="Holidays"/>
      <sheetName val="건설중인"/>
      <sheetName val="반기예.적금미수수익"/>
      <sheetName val=""/>
      <sheetName val="대출금"/>
      <sheetName val="은행(반납후) "/>
      <sheetName val="기은전산"/>
      <sheetName val="퇴직금"/>
      <sheetName val="받을어음할인및 융통어음"/>
      <sheetName val="계정명"/>
      <sheetName val="감가상각비(2002)"/>
      <sheetName val="장적산출"/>
      <sheetName val="보험금"/>
      <sheetName val="누PL"/>
      <sheetName val="누TB"/>
      <sheetName val="단체협약서"/>
      <sheetName val="A4공장"/>
      <sheetName val="1Q"/>
      <sheetName val="2Q "/>
      <sheetName val="3Q "/>
      <sheetName val="FY 2018"/>
      <sheetName val="Est FY"/>
      <sheetName val="FY Final"/>
      <sheetName val="Cash Flow Projection-Actual"/>
      <sheetName val="금융자산부채_3"/>
      <sheetName val="잉여금_3"/>
      <sheetName val="99_11월_제조품List2"/>
      <sheetName val="99년10월_제조품매출누계2"/>
      <sheetName val="BS(30일_HC_only)2"/>
      <sheetName val="control_sheet2"/>
      <sheetName val="모_델_코_드2"/>
      <sheetName val="긴축실적_(2분기)2"/>
      <sheetName val="기본_FACTOR2"/>
      <sheetName val="VENDOR_LIST2"/>
      <sheetName val="업무분장_1"/>
      <sheetName val="2013_2월_연결대상1"/>
      <sheetName val="9_11"/>
      <sheetName val="10_31"/>
      <sheetName val="재고_"/>
      <sheetName val="외상매출금현황-수정분_A2"/>
      <sheetName val="JA"/>
      <sheetName val="TEMP"/>
      <sheetName val="목표고객속보"/>
      <sheetName val="실시현황집계표(연간)"/>
      <sheetName val="full (2)"/>
      <sheetName val="2.대외공문"/>
      <sheetName val="7 (2)"/>
      <sheetName val="RPT (1)"/>
      <sheetName val="9908"/>
      <sheetName val="9907"/>
      <sheetName val="9906"/>
      <sheetName val="9905"/>
      <sheetName val="9911"/>
      <sheetName val="9910"/>
      <sheetName val="제조원가명세서"/>
      <sheetName val="총 원가계산"/>
      <sheetName val="LU"/>
      <sheetName val="아파트 기성내역서"/>
      <sheetName val="PUR-12K"/>
      <sheetName val="TSCLFEB"/>
      <sheetName val="20021231"/>
      <sheetName val="월별수입"/>
      <sheetName val="Sens&amp;Anal"/>
      <sheetName val="IFRS_잔존가치"/>
      <sheetName val="제조원가계산서_(2)"/>
      <sheetName val="실사부외자재위치(MODEL)"/>
      <sheetName val="FAB별"/>
      <sheetName val="월별비교제조원가명세서"/>
      <sheetName val="매출.물동명세"/>
      <sheetName val="Mapping(New)"/>
      <sheetName val="0800CUR"/>
      <sheetName val="1997"/>
      <sheetName val="외상매출금"/>
      <sheetName val="MRS세부"/>
      <sheetName val="간지4(18)"/>
      <sheetName val="재무제표표지(19)"/>
      <sheetName val="간지5(20)"/>
      <sheetName val="재무상태표(21-24)"/>
      <sheetName val="손익계산서(25-28)"/>
      <sheetName val="기본금변동계산서(29)"/>
      <sheetName val="간지(30-32)"/>
      <sheetName val="재무상태표 표지(33)"/>
      <sheetName val="간지6(34)"/>
      <sheetName val="현예금명세서(35-36)"/>
      <sheetName val="의료미수금명세서(37-38)"/>
      <sheetName val="선급비용명세서(39)"/>
      <sheetName val="선급법인세(40-41)"/>
      <sheetName val="재고자산명세서(42-43)"/>
      <sheetName val="투자자산(44)"/>
      <sheetName val="유형자산명세서(45)"/>
      <sheetName val="유형자산명세서(국고보조금)(46)"/>
      <sheetName val="감가상각누계액명세서(47)"/>
      <sheetName val="외상매입금(48-56)"/>
      <sheetName val="미지급금(57-58)"/>
      <sheetName val="예수금(59)"/>
      <sheetName val="미지급비용(60-64)"/>
      <sheetName val="미지급이자비용(65-66)"/>
      <sheetName val="선수수익명세서(67)"/>
      <sheetName val="예수보증금(68)"/>
      <sheetName val="대손충당금 명세서(69)"/>
      <sheetName val="차입금명세서(70-71) "/>
      <sheetName val="본지점(부채)명세서(72)"/>
      <sheetName val="금융리스미지급금명세서(73)"/>
      <sheetName val="임대보증금명세서(74)"/>
      <sheetName val="미지급금(장기)명세서(75)"/>
      <sheetName val="퇴직급여충당금명세서(76)"/>
      <sheetName val="Sheet10(간지12)"/>
      <sheetName val="sheet(분원)간지"/>
      <sheetName val="손익표지(77)"/>
      <sheetName val="간지7(78)"/>
      <sheetName val="의료수익명세서(79)"/>
      <sheetName val="의료수익차감명세서(80)"/>
      <sheetName val="인건비명세서(81-82)"/>
      <sheetName val="재료비명세서(83)"/>
      <sheetName val="관리운영비명세서(84-88)"/>
      <sheetName val="의료외수익명세서(89)"/>
      <sheetName val="의료외비용명세서(90)"/>
      <sheetName val="간지123(분원)"/>
      <sheetName val="기타부속명세서표지(91)"/>
      <sheetName val="간지8(92)"/>
      <sheetName val="합계잔액시산표(93-96)"/>
      <sheetName val="직종별인건비명세서(97-98)"/>
      <sheetName val="진료과환자종류별수익(입원)(99-100)"/>
      <sheetName val="진료과환자종류별수익(외래)(101-102)"/>
      <sheetName val="환자수(입원)(103)"/>
      <sheetName val="환자수(외래)(104)"/>
      <sheetName val="정현원표1(105)"/>
      <sheetName val="정현원표2(106)"/>
      <sheetName val="기구표(분원)(107)"/>
      <sheetName val="부속명세서(분원)"/>
      <sheetName val="재고자산세부명세서(분원)"/>
      <sheetName val="유무형자산세부명세서(분원)"/>
      <sheetName val="합계잔액시산표"/>
      <sheetName val="재고보고"/>
      <sheetName val="RD제품개발투자비(매가)"/>
      <sheetName val="입식"/>
      <sheetName val="입력장표"/>
      <sheetName val="[재무제표A.xls][재무제표A.xls]H__JKLE_3"/>
      <sheetName val="[재무제표A.xls][재무제표A.xls]H__JKLE_4"/>
      <sheetName val="[재무제표A.xls][재무제표A.xls]H__JKLE_2"/>
      <sheetName val="[재무제표A.xls][재무제표A.xls]H__JKLE_5"/>
      <sheetName val="미수금"/>
      <sheetName val="미지급 비용"/>
      <sheetName val="수출금융"/>
      <sheetName val="타계정으로명세(PL상)"/>
      <sheetName val="유형고정자산 명세"/>
      <sheetName val="타계정에서 명세서(PL상)"/>
      <sheetName val="이익잉여금 명세서"/>
      <sheetName val="이월이익잉여금"/>
      <sheetName val="고정자산처분내역서"/>
      <sheetName val="선수금"/>
      <sheetName val="수입보증금"/>
      <sheetName val="미착기계"/>
      <sheetName val="판매-종합"/>
      <sheetName val="배관BM(일반)"/>
      <sheetName val="99제품운영(안) (2)"/>
      <sheetName val="A"/>
      <sheetName val="24.보증금(전신전화가입권)"/>
      <sheetName val="[재무제표A.xls][재무제표A.xls]H__JKLE_6"/>
      <sheetName val="9-1차이내역"/>
      <sheetName val="1월"/>
      <sheetName val="재료비"/>
      <sheetName val="경비"/>
      <sheetName val="생산액대비 원가"/>
      <sheetName val="요약"/>
      <sheetName val="생산액,매출액 분석"/>
      <sheetName val="총괄"/>
      <sheetName val="인원"/>
      <sheetName val="인원 (추이)"/>
      <sheetName val="인건비"/>
      <sheetName val="양식3"/>
      <sheetName val="당연"/>
      <sheetName val="LK-FS"/>
      <sheetName val="주행"/>
      <sheetName val="매  출"/>
      <sheetName val="12-30"/>
      <sheetName val="[재무제표A.xls][재무제표A.xls]H__JKLE_8"/>
      <sheetName val="[재무제표A.xls][재무제표A.xls]H__JKLE_9"/>
      <sheetName val="[재무제표A.xls][재무제표A.xls]H__JKLE_7"/>
      <sheetName val="[재무제표A.xls][재무제표A.xls]H__JKL_11"/>
      <sheetName val="[재무제표A.xls][재무제표A.xls]H__JKL_10"/>
    </sheetNames>
    <sheetDataSet>
      <sheetData sheetId="0">
        <row r="94">
          <cell r="S94">
            <v>1761146758</v>
          </cell>
        </row>
      </sheetData>
      <sheetData sheetId="1" refreshError="1">
        <row r="94">
          <cell r="S94">
            <v>1761146758</v>
          </cell>
        </row>
        <row r="496">
          <cell r="AB496">
            <v>1</v>
          </cell>
        </row>
        <row r="497">
          <cell r="AB497">
            <v>2</v>
          </cell>
        </row>
        <row r="498">
          <cell r="AB498">
            <v>3</v>
          </cell>
        </row>
        <row r="499">
          <cell r="AB499">
            <v>4</v>
          </cell>
        </row>
        <row r="500">
          <cell r="AB500">
            <v>5</v>
          </cell>
        </row>
        <row r="501">
          <cell r="AB501">
            <v>6</v>
          </cell>
        </row>
        <row r="502">
          <cell r="AB502">
            <v>7</v>
          </cell>
        </row>
        <row r="503">
          <cell r="AB503">
            <v>8</v>
          </cell>
        </row>
        <row r="504">
          <cell r="AB504">
            <v>9</v>
          </cell>
        </row>
        <row r="505">
          <cell r="AB505">
            <v>10</v>
          </cell>
        </row>
        <row r="506">
          <cell r="AB506">
            <v>11</v>
          </cell>
        </row>
        <row r="507">
          <cell r="AB507">
            <v>12</v>
          </cell>
        </row>
        <row r="508">
          <cell r="AB508">
            <v>13</v>
          </cell>
        </row>
        <row r="509">
          <cell r="AB509">
            <v>14</v>
          </cell>
        </row>
        <row r="510">
          <cell r="AB510">
            <v>15</v>
          </cell>
        </row>
        <row r="511">
          <cell r="AB511">
            <v>16</v>
          </cell>
        </row>
        <row r="512">
          <cell r="AB512">
            <v>17</v>
          </cell>
        </row>
        <row r="513">
          <cell r="AB513">
            <v>18</v>
          </cell>
        </row>
        <row r="514">
          <cell r="AB514">
            <v>19</v>
          </cell>
        </row>
        <row r="515">
          <cell r="AB515">
            <v>20</v>
          </cell>
        </row>
        <row r="516">
          <cell r="AB516">
            <v>21</v>
          </cell>
        </row>
        <row r="517">
          <cell r="AB517">
            <v>22</v>
          </cell>
        </row>
        <row r="518">
          <cell r="AB518">
            <v>23</v>
          </cell>
        </row>
        <row r="519">
          <cell r="AB519">
            <v>24</v>
          </cell>
        </row>
        <row r="520">
          <cell r="AB520">
            <v>25</v>
          </cell>
        </row>
        <row r="521">
          <cell r="AB521">
            <v>26</v>
          </cell>
        </row>
        <row r="522">
          <cell r="AB522">
            <v>27</v>
          </cell>
        </row>
        <row r="523">
          <cell r="AB523">
            <v>28</v>
          </cell>
        </row>
        <row r="524">
          <cell r="AB524">
            <v>29</v>
          </cell>
        </row>
        <row r="525">
          <cell r="AB525">
            <v>30</v>
          </cell>
        </row>
        <row r="526">
          <cell r="AB526">
            <v>31</v>
          </cell>
        </row>
        <row r="527">
          <cell r="AB527">
            <v>32</v>
          </cell>
        </row>
        <row r="528">
          <cell r="AB528">
            <v>33</v>
          </cell>
        </row>
        <row r="529">
          <cell r="AB529">
            <v>34</v>
          </cell>
        </row>
        <row r="530">
          <cell r="AB530">
            <v>35</v>
          </cell>
        </row>
        <row r="531">
          <cell r="AB531">
            <v>36</v>
          </cell>
        </row>
        <row r="532">
          <cell r="AB532">
            <v>37</v>
          </cell>
        </row>
        <row r="533">
          <cell r="AB533">
            <v>38</v>
          </cell>
        </row>
        <row r="534">
          <cell r="AB534">
            <v>39</v>
          </cell>
        </row>
        <row r="535">
          <cell r="AB535">
            <v>40</v>
          </cell>
        </row>
        <row r="536">
          <cell r="AB536">
            <v>41</v>
          </cell>
        </row>
        <row r="537">
          <cell r="AB537">
            <v>42</v>
          </cell>
        </row>
        <row r="538">
          <cell r="AB538">
            <v>43</v>
          </cell>
        </row>
        <row r="539">
          <cell r="AB539">
            <v>44</v>
          </cell>
        </row>
        <row r="540">
          <cell r="AB540">
            <v>45</v>
          </cell>
        </row>
        <row r="541">
          <cell r="AB541">
            <v>46</v>
          </cell>
        </row>
        <row r="542">
          <cell r="AB542">
            <v>47</v>
          </cell>
        </row>
        <row r="543">
          <cell r="AB543">
            <v>48</v>
          </cell>
        </row>
        <row r="544">
          <cell r="AB544">
            <v>49</v>
          </cell>
        </row>
        <row r="545">
          <cell r="AB545">
            <v>50</v>
          </cell>
        </row>
        <row r="546">
          <cell r="AB546">
            <v>51</v>
          </cell>
        </row>
        <row r="547">
          <cell r="AB547">
            <v>52</v>
          </cell>
        </row>
        <row r="548">
          <cell r="AB548">
            <v>53</v>
          </cell>
        </row>
        <row r="549">
          <cell r="AB549">
            <v>54</v>
          </cell>
        </row>
        <row r="550">
          <cell r="AB550">
            <v>55</v>
          </cell>
        </row>
        <row r="551">
          <cell r="AB551">
            <v>56</v>
          </cell>
        </row>
        <row r="552">
          <cell r="AB552">
            <v>57</v>
          </cell>
        </row>
        <row r="553">
          <cell r="AB553">
            <v>58</v>
          </cell>
        </row>
        <row r="554">
          <cell r="AB554">
            <v>59</v>
          </cell>
        </row>
        <row r="555">
          <cell r="AB555">
            <v>60</v>
          </cell>
        </row>
        <row r="556">
          <cell r="AB556">
            <v>61</v>
          </cell>
        </row>
        <row r="557">
          <cell r="AB557">
            <v>62</v>
          </cell>
        </row>
        <row r="558">
          <cell r="AB558">
            <v>63</v>
          </cell>
        </row>
        <row r="559">
          <cell r="AB559">
            <v>64</v>
          </cell>
        </row>
        <row r="560">
          <cell r="AB560">
            <v>65</v>
          </cell>
        </row>
      </sheetData>
      <sheetData sheetId="2">
        <row r="94">
          <cell r="S94">
            <v>1761146758</v>
          </cell>
        </row>
      </sheetData>
      <sheetData sheetId="3">
        <row r="94">
          <cell r="S94">
            <v>1761146758</v>
          </cell>
        </row>
      </sheetData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>
        <row r="496">
          <cell r="AB496">
            <v>1</v>
          </cell>
        </row>
      </sheetData>
      <sheetData sheetId="156">
        <row r="496">
          <cell r="AB496">
            <v>1</v>
          </cell>
        </row>
      </sheetData>
      <sheetData sheetId="157">
        <row r="496">
          <cell r="AB496">
            <v>1</v>
          </cell>
        </row>
      </sheetData>
      <sheetData sheetId="158">
        <row r="496">
          <cell r="AB496">
            <v>1</v>
          </cell>
        </row>
      </sheetData>
      <sheetData sheetId="159">
        <row r="496">
          <cell r="AB496">
            <v>1</v>
          </cell>
        </row>
      </sheetData>
      <sheetData sheetId="160">
        <row r="496">
          <cell r="AB496">
            <v>1</v>
          </cell>
        </row>
      </sheetData>
      <sheetData sheetId="161">
        <row r="496">
          <cell r="AB496">
            <v>1</v>
          </cell>
        </row>
      </sheetData>
      <sheetData sheetId="162">
        <row r="496">
          <cell r="AB496">
            <v>1</v>
          </cell>
        </row>
      </sheetData>
      <sheetData sheetId="163">
        <row r="496">
          <cell r="AB496">
            <v>1</v>
          </cell>
        </row>
      </sheetData>
      <sheetData sheetId="164">
        <row r="496">
          <cell r="AB496">
            <v>1</v>
          </cell>
        </row>
      </sheetData>
      <sheetData sheetId="165">
        <row r="496">
          <cell r="AB496">
            <v>1</v>
          </cell>
        </row>
      </sheetData>
      <sheetData sheetId="166">
        <row r="496">
          <cell r="AB496">
            <v>1</v>
          </cell>
        </row>
      </sheetData>
      <sheetData sheetId="167">
        <row r="496">
          <cell r="AB496">
            <v>1</v>
          </cell>
        </row>
      </sheetData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>
        <row r="26">
          <cell r="C26">
            <v>0</v>
          </cell>
        </row>
      </sheetData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>
        <row r="26">
          <cell r="C26">
            <v>0</v>
          </cell>
        </row>
      </sheetData>
      <sheetData sheetId="227">
        <row r="26">
          <cell r="C26">
            <v>0</v>
          </cell>
        </row>
      </sheetData>
      <sheetData sheetId="228">
        <row r="26">
          <cell r="C26">
            <v>0</v>
          </cell>
        </row>
      </sheetData>
      <sheetData sheetId="229">
        <row r="26">
          <cell r="C26">
            <v>0</v>
          </cell>
        </row>
      </sheetData>
      <sheetData sheetId="230">
        <row r="26">
          <cell r="C26">
            <v>0</v>
          </cell>
        </row>
      </sheetData>
      <sheetData sheetId="231">
        <row r="26">
          <cell r="C26">
            <v>0</v>
          </cell>
        </row>
      </sheetData>
      <sheetData sheetId="232"/>
      <sheetData sheetId="233">
        <row r="26">
          <cell r="C26">
            <v>0</v>
          </cell>
        </row>
      </sheetData>
      <sheetData sheetId="234">
        <row r="26">
          <cell r="C26">
            <v>0</v>
          </cell>
        </row>
      </sheetData>
      <sheetData sheetId="235"/>
      <sheetData sheetId="236"/>
      <sheetData sheetId="237"/>
      <sheetData sheetId="238">
        <row r="26">
          <cell r="C26">
            <v>0</v>
          </cell>
        </row>
      </sheetData>
      <sheetData sheetId="239"/>
      <sheetData sheetId="240">
        <row r="26">
          <cell r="C26">
            <v>0</v>
          </cell>
        </row>
      </sheetData>
      <sheetData sheetId="241"/>
      <sheetData sheetId="242"/>
      <sheetData sheetId="243"/>
      <sheetData sheetId="244">
        <row r="94">
          <cell r="S94">
            <v>1761146758</v>
          </cell>
        </row>
      </sheetData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 refreshError="1"/>
      <sheetData sheetId="369" refreshError="1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합손"/>
      <sheetName val="412"/>
      <sheetName val="SELISIHKURSSOURCE"/>
      <sheetName val="412src2"/>
      <sheetName val="수정시산표"/>
      <sheetName val="np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입력자료"/>
      <sheetName val="General Inputs"/>
      <sheetName val="CGC Inputs"/>
      <sheetName val="회사정보"/>
      <sheetName val="시설이용권명세서"/>
      <sheetName val="YOEMAGUM"/>
      <sheetName val="발생집계"/>
      <sheetName val="XXXXXX"/>
      <sheetName val="목차본문"/>
      <sheetName val="정산표"/>
      <sheetName val="확정BS"/>
      <sheetName val="경영비율 "/>
      <sheetName val="확정IS"/>
      <sheetName val="결손금(안)"/>
      <sheetName val="현금흐름"/>
      <sheetName val="현금흐름표"/>
      <sheetName val="주석"/>
      <sheetName val="부속명세서"/>
      <sheetName val="매출액(명) "/>
      <sheetName val="매출원가(명)"/>
      <sheetName val="경영표지"/>
      <sheetName val="영업사항"/>
      <sheetName val="대주주"/>
      <sheetName val="Sheet1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AR"/>
      <sheetName val="총괄분석적검토"/>
      <sheetName val="Sheet2"/>
      <sheetName val="주요ISSUE 사항"/>
      <sheetName val="무형자산"/>
      <sheetName val="부서자료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적심사표"/>
      <sheetName val="월할경비"/>
      <sheetName val="부서별공수"/>
      <sheetName val="투입공수"/>
      <sheetName val="생산"/>
      <sheetName val="자재재고"/>
      <sheetName val="재공재고"/>
      <sheetName val="품질현황-보류"/>
      <sheetName val="출입자명단"/>
      <sheetName val="완성차 미수금"/>
      <sheetName val="보정후BS"/>
      <sheetName val="삼화95"/>
      <sheetName val="1월"/>
      <sheetName val="갑지(추정)"/>
      <sheetName val="경영혁신본부"/>
      <sheetName val="총물량"/>
      <sheetName val="99퇴직"/>
      <sheetName val="원가율"/>
      <sheetName val="TSCLFEB"/>
      <sheetName val="IDONG"/>
      <sheetName val="감가상각"/>
      <sheetName val="코드"/>
      <sheetName val="회사전체"/>
      <sheetName val="사원명부"/>
      <sheetName val="10.31"/>
      <sheetName val="법인구분"/>
      <sheetName val="기초코드"/>
      <sheetName val="계정과목"/>
      <sheetName val="환율시트"/>
      <sheetName val="LIST"/>
      <sheetName val="세부pl"/>
      <sheetName val="매출.물동명세"/>
      <sheetName val="공통비(전체)"/>
      <sheetName val="WorksheetSettings"/>
      <sheetName val="현금"/>
      <sheetName val="Code"/>
      <sheetName val="보증금(전신전화가입권)"/>
      <sheetName val="지점장"/>
      <sheetName val="보정전BS(세분류)"/>
      <sheetName val="Net PL(세분류)"/>
      <sheetName val="계수원본(99.2.28)"/>
      <sheetName val="지역개발"/>
      <sheetName val="Voucher"/>
      <sheetName val="손익계산서"/>
      <sheetName val="basic_info"/>
      <sheetName val="공동"/>
      <sheetName val="단독"/>
      <sheetName val="Total"/>
      <sheetName val="외상매출금현황-수정분 A2"/>
      <sheetName val="Sheet11"/>
      <sheetName val="WPL"/>
      <sheetName val="수익성분석"/>
      <sheetName val="이익잉여금처분계산서"/>
      <sheetName val="제조원가명세서"/>
      <sheetName val="Menu_Link"/>
      <sheetName val="대차대조표"/>
      <sheetName val="대전"/>
      <sheetName val="서식시트"/>
      <sheetName val="YTD Sales(0411)"/>
      <sheetName val="PAN"/>
      <sheetName val="차액보증"/>
      <sheetName val="공통비배부기준"/>
      <sheetName val="취합표"/>
      <sheetName val="물량산출"/>
      <sheetName val="자료"/>
      <sheetName val="주요기준"/>
      <sheetName val="내역"/>
      <sheetName val="설계"/>
      <sheetName val="비용"/>
      <sheetName val="관A준공"/>
      <sheetName val="213"/>
      <sheetName val="5사남"/>
      <sheetName val="ke24(0404)"/>
      <sheetName val="KE24(0403)"/>
      <sheetName val="제조부문배부"/>
      <sheetName val="99선급비용"/>
      <sheetName val="수h"/>
      <sheetName val="원천세납부"/>
      <sheetName val="Cash Flow"/>
      <sheetName val="①매출"/>
      <sheetName val="99매출현"/>
      <sheetName val="은행"/>
      <sheetName val="XREF"/>
      <sheetName val="운반장소등록"/>
      <sheetName val="부도어음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받을어음할인및 융통어음"/>
      <sheetName val="6_3"/>
      <sheetName val="산출기준(파견전산실)"/>
      <sheetName val="95년간접비"/>
      <sheetName val="3.판관비명세서"/>
      <sheetName val="기본자료"/>
      <sheetName val="Details"/>
      <sheetName val="9-1차이내역"/>
      <sheetName val="목표"/>
      <sheetName val="차수"/>
      <sheetName val="아파트 기성내역서"/>
      <sheetName val="영업소실적"/>
      <sheetName val="외상매입금_Detail"/>
      <sheetName val="B"/>
      <sheetName val="계정code"/>
      <sheetName val="정보"/>
      <sheetName val="담보평가"/>
      <sheetName val="11.17-11.23"/>
      <sheetName val="11.24-11.30"/>
      <sheetName val="기타현황"/>
      <sheetName val="보빈규격"/>
      <sheetName val="2.상각보정명세"/>
      <sheetName val="일위대가"/>
      <sheetName val="요약BS"/>
      <sheetName val="Menu"/>
      <sheetName val="CashFlow(중간집계)"/>
      <sheetName val="LoanList"/>
      <sheetName val="MH_생산"/>
      <sheetName val="주주명부&lt;끝&gt;"/>
      <sheetName val="cfanal"/>
      <sheetName val="profit"/>
      <sheetName val="2.대외공문"/>
      <sheetName val="업무분장 "/>
      <sheetName val="1공장 재공품생산현황"/>
      <sheetName val="부산"/>
      <sheetName val="DATA"/>
      <sheetName val="가정"/>
      <sheetName val="현장관리비"/>
      <sheetName val="리츠"/>
      <sheetName val="건축공사"/>
      <sheetName val="하수급견적대비"/>
      <sheetName val="RC"/>
      <sheetName val="S&amp;R"/>
      <sheetName val="손익"/>
      <sheetName val="비교원가제출.고"/>
      <sheetName val="공사개요"/>
      <sheetName val="개인법인구분"/>
      <sheetName val="장할생활 (2)"/>
      <sheetName val="증감분석 및 연결조정"/>
      <sheetName val="금액집계(리포트)"/>
      <sheetName val="건설중인"/>
      <sheetName val="작업불가"/>
      <sheetName val="입고단가기준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토목"/>
      <sheetName val="적현로"/>
      <sheetName val="유림골조"/>
      <sheetName val="달성율"/>
      <sheetName val="1월실적 (2)"/>
      <sheetName val="금융"/>
      <sheetName val="리스"/>
      <sheetName val="보험"/>
      <sheetName val="인별호봉표"/>
      <sheetName val="총괄표"/>
      <sheetName val="공사기성"/>
      <sheetName val="3-31"/>
      <sheetName val="매출채권 및 담보비율 변동"/>
      <sheetName val="Dólar Observado"/>
      <sheetName val="미지급비용2"/>
      <sheetName val="미지급비용"/>
      <sheetName val="현금흐름Ⅰ"/>
      <sheetName val="공통"/>
      <sheetName val="범한여행"/>
      <sheetName val="이자율"/>
      <sheetName val="대차대조표12.01"/>
      <sheetName val="해외법인"/>
      <sheetName val="TB"/>
      <sheetName val="TCA"/>
      <sheetName val="Rate"/>
      <sheetName val="4.2유효폭의 계산"/>
      <sheetName val="4-1. 매출원가 손익계획 집계표"/>
      <sheetName val="노임이"/>
      <sheetName val="쌍용자료"/>
      <sheetName val="대우자료"/>
      <sheetName val="업종코드"/>
      <sheetName val="본공사"/>
      <sheetName val="양식3"/>
      <sheetName val="2공구산출내역"/>
      <sheetName val="설계내역서"/>
      <sheetName val="해창정"/>
      <sheetName val="크라운"/>
      <sheetName val="인원자료"/>
      <sheetName val="화섬 MDP"/>
      <sheetName val="시산표"/>
      <sheetName val="Sheet6"/>
      <sheetName val="만기"/>
      <sheetName val="퇴직급여충당금12.31"/>
      <sheetName val="미오"/>
      <sheetName val="자본금"/>
      <sheetName val="재고"/>
      <sheetName val="퇴충"/>
      <sheetName val="3-4현"/>
      <sheetName val="3-3현"/>
      <sheetName val="其他应收款明细及帐龄分析(表5)"/>
      <sheetName val="기초"/>
      <sheetName val="추가(완)"/>
      <sheetName val="8월배정예산"/>
      <sheetName val="3"/>
      <sheetName val="연장수당"/>
      <sheetName val="연체대출"/>
      <sheetName val="듀레이션"/>
      <sheetName val="합계잔액시산표"/>
      <sheetName val="명세서"/>
      <sheetName val="사업자등록증"/>
      <sheetName val="각종data"/>
      <sheetName val="적용환율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항목"/>
      <sheetName val="Farmtrac(Long)"/>
      <sheetName val="Table"/>
      <sheetName val="공수"/>
      <sheetName val="FRDS9805"/>
      <sheetName val="3250-41"/>
      <sheetName val="수불표"/>
      <sheetName val="입고12"/>
      <sheetName val="출고12"/>
      <sheetName val="외상매입금점별현황"/>
      <sheetName val="0"/>
      <sheetName val="Summary"/>
      <sheetName val="수리결과"/>
      <sheetName val="월별"/>
      <sheetName val="1.MDF1공장"/>
      <sheetName val="대비"/>
      <sheetName val="대구은행"/>
      <sheetName val="A1"/>
      <sheetName val="기준봉급표"/>
      <sheetName val="Reference"/>
      <sheetName val="00'미수"/>
      <sheetName val="작성요령"/>
      <sheetName val="본부별매출"/>
      <sheetName val="직급별인적"/>
      <sheetName val="대차정산"/>
      <sheetName val="회수율"/>
      <sheetName val="권리분석"/>
      <sheetName val="주주명부-가나다"/>
      <sheetName val="CAUDIT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비용 배부후"/>
      <sheetName val="Class-Char"/>
      <sheetName val="부재료입고집계"/>
      <sheetName val="BM_NEW2"/>
      <sheetName val="(실사조정)총괄"/>
      <sheetName val="분개종합(01)"/>
      <sheetName val="TDTKP"/>
      <sheetName val="DK-KH"/>
      <sheetName val="RECIMAKE"/>
      <sheetName val="0701"/>
      <sheetName val="지급보증금74"/>
      <sheetName val="회사제시"/>
      <sheetName val="부서CODE"/>
      <sheetName val="호봉CODE"/>
      <sheetName val="LEASE4"/>
      <sheetName val="송전기본"/>
      <sheetName val="유가증권미수"/>
      <sheetName val="입력.판매"/>
      <sheetName val="입력.인원"/>
      <sheetName val="Macro1"/>
      <sheetName val="별첨1(임금)"/>
      <sheetName val="위험보험료표"/>
      <sheetName val="우리종금예상재무제표"/>
      <sheetName val="누계매출"/>
      <sheetName val="고객지원무상출하"/>
      <sheetName val="연구소예외출고"/>
      <sheetName val="Template"/>
      <sheetName val="기초해지2"/>
      <sheetName val="기초해지"/>
      <sheetName val="수율"/>
      <sheetName val="Reference (변경)"/>
      <sheetName val="Scoresheet"/>
      <sheetName val="지급이자와할인료(직매각)"/>
      <sheetName val="T6-6(7)"/>
      <sheetName val="건설가계정"/>
      <sheetName val="기초작업"/>
      <sheetName val="Config"/>
      <sheetName val="민감도"/>
      <sheetName val="페이지전경"/>
      <sheetName val="1페이지보고"/>
      <sheetName val="아울렛 농산벤더"/>
      <sheetName val="을-ATYPE"/>
      <sheetName val="주차별리스트"/>
      <sheetName val="가격비"/>
      <sheetName val="단기차입금(200006)"/>
      <sheetName val="#REF"/>
      <sheetName val="당월손익계산서★"/>
      <sheetName val="투자자본상계"/>
      <sheetName val="Asset98-CAK"/>
      <sheetName val="Asset9809CAK"/>
      <sheetName val="2.Critical Component Estimation"/>
      <sheetName val="마스터"/>
      <sheetName val="국민연금"/>
      <sheetName val="BOM"/>
      <sheetName val="검산금액"/>
      <sheetName val="선수보증금"/>
      <sheetName val="연체일수"/>
      <sheetName val="잔가합계"/>
      <sheetName val="중도해지진행업체"/>
      <sheetName val="00.08계정"/>
      <sheetName val="보증어음분류"/>
      <sheetName val="사모사채분류"/>
      <sheetName val="총괄"/>
      <sheetName val="R&amp;D"/>
      <sheetName val="부서코드"/>
      <sheetName val="CT 재공품생산현황"/>
      <sheetName val="comm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BACKDATA"/>
      <sheetName val="매출(총액)"/>
      <sheetName val="판관비"/>
      <sheetName val="RES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상세"/>
      <sheetName val="T6-6(2)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全社経費"/>
      <sheetName val="実績集計"/>
      <sheetName val="実績連絡"/>
      <sheetName val="Customer"/>
      <sheetName val="버스업체(57개사)"/>
      <sheetName val="118.세금과공과"/>
      <sheetName val="절감항목"/>
      <sheetName val="현장"/>
      <sheetName val="선급비용"/>
      <sheetName val="BOJUNGGM"/>
      <sheetName val="control sheet"/>
      <sheetName val="인력(정규직)"/>
      <sheetName val="MON"/>
      <sheetName val="INCOME STATEMENT"/>
      <sheetName val="YTD"/>
      <sheetName val="부서현황"/>
      <sheetName val="K-1"/>
      <sheetName val="T48a"/>
      <sheetName val="단가"/>
      <sheetName val="부정형평가"/>
      <sheetName val="재공품평가"/>
      <sheetName val="99판매"/>
      <sheetName val="데이터유효성목록"/>
      <sheetName val="별제권_정리담보권1"/>
      <sheetName val="불량"/>
      <sheetName val="보고서"/>
      <sheetName val="노임단가"/>
      <sheetName val="대환취급"/>
      <sheetName val="원자재상수"/>
      <sheetName val="원자재운송비"/>
      <sheetName val="산출내역서집계표"/>
      <sheetName val="상불"/>
      <sheetName val="물가지수!"/>
      <sheetName val="공사별5"/>
      <sheetName val="생산기본계획"/>
      <sheetName val="생산실적"/>
      <sheetName val="생산실행계획"/>
      <sheetName val="98"/>
      <sheetName val="controll"/>
      <sheetName val="WACC"/>
      <sheetName val="물류창고제품별집계"/>
      <sheetName val="교각1"/>
      <sheetName val="편입토지조서"/>
      <sheetName val="계획"/>
      <sheetName val="Tiburon"/>
      <sheetName val="PL"/>
      <sheetName val="재무누계"/>
      <sheetName val="Packaging cost Back Data"/>
      <sheetName val="산업은행 경영지표"/>
      <sheetName val="제품구분"/>
      <sheetName val="현지법인 대손설정"/>
      <sheetName val="SA"/>
      <sheetName val="VB "/>
      <sheetName val="均等割DB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품의양"/>
      <sheetName val="종기실공문"/>
      <sheetName val="RV미수수익보정"/>
      <sheetName val="불균등-거치외(미수)"/>
      <sheetName val="불균등-TOP(선수)"/>
      <sheetName val="일위_파일"/>
      <sheetName val="법인별요약"/>
      <sheetName val="admin"/>
      <sheetName val="원가계산 (2)"/>
      <sheetName val="도근좌표"/>
      <sheetName val="인원계획-미화"/>
      <sheetName val="5월"/>
      <sheetName val="도급비정산"/>
      <sheetName val="POS (2)"/>
      <sheetName val="2월특별상여"/>
      <sheetName val="9월상여"/>
      <sheetName val="05.1Q"/>
      <sheetName val="기간"/>
      <sheetName val="법인정보"/>
      <sheetName val="unit 4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합계"/>
      <sheetName val="gyun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급여명세서"/>
      <sheetName val="급여등록"/>
      <sheetName val="중장기 외화자금 보정명세(PBC)"/>
      <sheetName val="미수수익"/>
      <sheetName val="이자수익PT"/>
      <sheetName val="현금 및 예치금Lead"/>
      <sheetName val="보정"/>
      <sheetName val="현금및예치금 명세서"/>
      <sheetName val="배부표"/>
      <sheetName val="3사분기계획"/>
      <sheetName val="투자자산명세서"/>
      <sheetName val="명세"/>
      <sheetName val="외화금융(97-03)"/>
      <sheetName val="마감분석"/>
      <sheetName val="업체별재고금액"/>
      <sheetName val="대차"/>
      <sheetName val="97년"/>
      <sheetName val="상품입력"/>
      <sheetName val="정리"/>
      <sheetName val="직급별인원계획"/>
      <sheetName val="사업별인원계획"/>
      <sheetName val="부분품"/>
      <sheetName val="생산부대통지서"/>
      <sheetName val="에뛰드 내부관리가"/>
      <sheetName val="ST"/>
      <sheetName val="유첨3.적용기준"/>
      <sheetName val="보조재료비"/>
      <sheetName val="재료비"/>
      <sheetName val="2005원가집계표(합계)"/>
      <sheetName val="원가집계표(월별)"/>
      <sheetName val="생산직"/>
      <sheetName val="Lead"/>
      <sheetName val="Office only Letup"/>
      <sheetName val="Sheet7"/>
      <sheetName val="Data&amp;Result"/>
      <sheetName val="부서별"/>
      <sheetName val="1부생산계획"/>
      <sheetName val="요약PL"/>
      <sheetName val="참고_주임대리승진안(2013下)"/>
      <sheetName val="97년추정손익계산서"/>
      <sheetName val="0.0ControlSheet"/>
      <sheetName val="F-1,2"/>
      <sheetName val="평가제외"/>
      <sheetName val="수선비"/>
      <sheetName val="손익계산서(管理)"/>
      <sheetName val="담당자"/>
      <sheetName val="일반(본사)"/>
      <sheetName val="일반(의성)"/>
      <sheetName val="미수금(공동공사비)"/>
      <sheetName val="9706"/>
      <sheetName val="평가예상(200308)"/>
      <sheetName val="sap`04.7.14"/>
      <sheetName val="주관사업"/>
      <sheetName val="용역원가명세서"/>
      <sheetName val="추가예산"/>
      <sheetName val="작업통제용"/>
      <sheetName val="본사"/>
      <sheetName val="호봉표"/>
      <sheetName val="Main"/>
      <sheetName val="F-4,5"/>
      <sheetName val="13.보증금(전신전화가입권)"/>
      <sheetName val="취득"/>
      <sheetName val="108.수선비"/>
      <sheetName val="업체손실공수.xls"/>
      <sheetName val="2009BS_감사전"/>
      <sheetName val="scosht"/>
      <sheetName val="2009PL_감사전"/>
      <sheetName val="의왕"/>
      <sheetName val="WH"/>
      <sheetName val="UTCA"/>
      <sheetName val="1주"/>
      <sheetName val="2주"/>
      <sheetName val="3주"/>
      <sheetName val="4주"/>
      <sheetName val="MANAGER"/>
      <sheetName val="투자현황"/>
      <sheetName val="118_세금과공과"/>
      <sheetName val="108_수선비"/>
      <sheetName val="95D"/>
      <sheetName val="94D"/>
      <sheetName val="93상각비"/>
      <sheetName val="보통예금"/>
      <sheetName val="영업단위-8월"/>
      <sheetName val="월말마감"/>
      <sheetName val="SMCB9617145"/>
      <sheetName val="잉여금"/>
      <sheetName val="붙임2-1  지급조서명세서(2001년분)"/>
      <sheetName val="支払明細"/>
      <sheetName val="구동"/>
      <sheetName val="경비공통"/>
      <sheetName val="과8"/>
      <sheetName val="손익분석"/>
      <sheetName val="처별전산"/>
      <sheetName val="9703"/>
      <sheetName val="고정자산원본"/>
      <sheetName val="96시"/>
      <sheetName val="Index"/>
      <sheetName val="본사감가상각대장(비품)"/>
      <sheetName val="96"/>
      <sheetName val="제조공정"/>
      <sheetName val="MA"/>
      <sheetName val="대차,손익"/>
      <sheetName val="PR제조"/>
      <sheetName val="费率"/>
      <sheetName val="0000"/>
      <sheetName val="진도현황"/>
      <sheetName val="부서실적"/>
      <sheetName val="TUL30"/>
      <sheetName val="T02"/>
      <sheetName val="f3"/>
      <sheetName val="EE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호프"/>
      <sheetName val="지점월추이"/>
      <sheetName val="원가배분01년(등본)"/>
      <sheetName val="직급실적"/>
      <sheetName val="시작"/>
      <sheetName val="주요비율-낙관"/>
      <sheetName val="Ⅰ-1"/>
      <sheetName val="성적표96"/>
      <sheetName val="경영분석"/>
      <sheetName val="서식지정"/>
      <sheetName val="기계장치"/>
      <sheetName val="result0927"/>
      <sheetName val="대우자동차용역비"/>
      <sheetName val="ORIGIN"/>
      <sheetName val="기본정보"/>
      <sheetName val="YM98"/>
      <sheetName val="◀Chart_Data"/>
      <sheetName val="가중치_사용자본회전율"/>
      <sheetName val="기본일위"/>
      <sheetName val="EQT-ESTN"/>
      <sheetName val="매출채권등리드"/>
      <sheetName val="5131"/>
      <sheetName val="경영계획"/>
      <sheetName val="PC실적"/>
      <sheetName val="신부서코드"/>
      <sheetName val="본사_09"/>
      <sheetName val="KA021901"/>
      <sheetName val="년간 자금계획(90일 적용)"/>
      <sheetName val="매출및매출채권"/>
      <sheetName val="표2"/>
      <sheetName val="1_현금흐름표"/>
      <sheetName val="공항,제주 판매율 분석"/>
      <sheetName val="95WBS"/>
      <sheetName val="부산물"/>
      <sheetName val="상품원가"/>
      <sheetName val="조정전"/>
      <sheetName val="표시트"/>
      <sheetName val="서비스별 매출추이"/>
      <sheetName val="추가강의료내역"/>
      <sheetName val="UTMBPL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구축물"/>
      <sheetName val="당좌예금"/>
      <sheetName val="CapMult"/>
      <sheetName val="Industry Indices"/>
      <sheetName val="LeadSchedule"/>
      <sheetName val="아울렛_농산벤더"/>
      <sheetName val="경영비율_"/>
      <sheetName val="VB_"/>
      <sheetName val="원가계산_(2)"/>
      <sheetName val="23기-3분기결산P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/>
      <sheetData sheetId="794" refreshError="1"/>
      <sheetData sheetId="795"/>
      <sheetData sheetId="796"/>
      <sheetData sheetId="797"/>
      <sheetData sheetId="798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 refreshError="1"/>
      <sheetData sheetId="904" refreshError="1"/>
      <sheetData sheetId="90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금융부채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공사원가"/>
      <sheetName val="잉여금"/>
      <sheetName val="손익계산서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금융부채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공사원가"/>
      <sheetName val="잉여금"/>
      <sheetName val="손익계산서"/>
      <sheetName val="Sheet1"/>
      <sheetName val="외화금융(97-03)"/>
      <sheetName val="재무제표"/>
      <sheetName val="MAT"/>
      <sheetName val="사내수급"/>
      <sheetName val="최종조정"/>
      <sheetName val="공정가치"/>
      <sheetName val="재고AR"/>
      <sheetName val="KUNGDEVI"/>
      <sheetName val="진행률기표"/>
      <sheetName val="환율표(12월)"/>
      <sheetName val="반기_유가증권"/>
      <sheetName val="이자수익 명세"/>
      <sheetName val="00'미수"/>
      <sheetName val="Update"/>
      <sheetName val="P&amp;L"/>
      <sheetName val="합손"/>
      <sheetName val="rate"/>
      <sheetName val="매월결산"/>
      <sheetName val="매월결산 (석탑반영)"/>
      <sheetName val="Sheet2"/>
      <sheetName val="매월결산 (감사제시확정)"/>
      <sheetName val="부서직접비"/>
      <sheetName val="부재료재고"/>
      <sheetName val="재공품"/>
      <sheetName val="HOT MELT원재료"/>
      <sheetName val="제품재고"/>
      <sheetName val="공사건별집계표"/>
      <sheetName val="PL"/>
      <sheetName val="MC"/>
      <sheetName val="BS(1)"/>
      <sheetName val="XXXXXX"/>
      <sheetName val="발견사항"/>
      <sheetName val="발견사항 (2)"/>
      <sheetName val="FINDING"/>
      <sheetName val="WBS"/>
      <sheetName val="대차"/>
      <sheetName val="WPL "/>
      <sheetName val="손익"/>
      <sheetName val="이익잉여금"/>
      <sheetName val="매출액명세서"/>
      <sheetName val="제조원가명세서 "/>
      <sheetName val="합계잔액(1)"/>
      <sheetName val="합계잔액 (2)"/>
      <sheetName val="잉여금처분"/>
      <sheetName val="PL (3)"/>
      <sheetName val="MC (3)"/>
      <sheetName val="BS1"/>
      <sheetName val="BS2"/>
      <sheetName val="cf"/>
      <sheetName val="WTB"/>
      <sheetName val="F-4"/>
      <sheetName val="F-5"/>
      <sheetName val="2262"/>
      <sheetName val="2262-10"/>
      <sheetName val="WTB-BS"/>
      <sheetName val="WTB-IS"/>
      <sheetName val="BS (2003)"/>
      <sheetName val="중요성기준"/>
      <sheetName val="BS"/>
      <sheetName val="정산표BS(2003)"/>
      <sheetName val="정산표(IS)2003"/>
      <sheetName val="정산표PL(2003)"/>
      <sheetName val="외화평가"/>
      <sheetName val="Other Assets leadersheet"/>
      <sheetName val="Fixed Assets leadersheet"/>
      <sheetName val="Current Liabilities"/>
      <sheetName val="대차대조표"/>
      <sheetName val="판관.비용수익"/>
      <sheetName val="3.잉여금처분O"/>
      <sheetName val="4.현금흐름"/>
      <sheetName val="1.대차대조표"/>
      <sheetName val="2.손익계산서"/>
      <sheetName val="합계잔액"/>
      <sheetName val="58.제조원가"/>
      <sheetName val="81.전기대비추세표"/>
      <sheetName val="BS합산"/>
      <sheetName val="제조원가"/>
      <sheetName val="소제목"/>
      <sheetName val="9월현금등가물"/>
      <sheetName val="12월현금"/>
      <sheetName val="12월당좌예금"/>
      <sheetName val="12월보통예금"/>
      <sheetName val="12월외화예금"/>
      <sheetName val="9월단기금융상품"/>
      <sheetName val="9월유가증권"/>
      <sheetName val="9월외상매출"/>
      <sheetName val="실외상매출"/>
      <sheetName val="9월받을어음"/>
      <sheetName val="12월할인어음"/>
      <sheetName val="9월부도어음"/>
      <sheetName val="12월대손충당금"/>
      <sheetName val="9월미수금"/>
      <sheetName val="9월미수수익"/>
      <sheetName val="9월선급금"/>
      <sheetName val="6월가지급금"/>
      <sheetName val="9월선급비용"/>
      <sheetName val="9월선급법인세"/>
      <sheetName val="12월재고자산"/>
      <sheetName val="제품수불"/>
      <sheetName val="원재료수불"/>
      <sheetName val="9월미착원재료"/>
      <sheetName val="9월투자유가증권"/>
      <sheetName val="9월장기금융상품"/>
      <sheetName val="9월장기대여금"/>
      <sheetName val="9월임차보증금"/>
      <sheetName val="6월이연법인세차"/>
      <sheetName val="12월단기대여금"/>
      <sheetName val="01기타의투자자산"/>
      <sheetName val="6월유형자산"/>
      <sheetName val="9월건물(정액)"/>
      <sheetName val="9월구축물(정액)"/>
      <sheetName val="9월기계장치(정율)"/>
      <sheetName val="9월차량운반구(정율)"/>
      <sheetName val="3월시설장치"/>
      <sheetName val="9월공구와기구(정율)"/>
      <sheetName val="9월집기비품(정율)"/>
      <sheetName val="9월창업비"/>
      <sheetName val="당좌차월09"/>
      <sheetName val="9월개발비"/>
      <sheetName val="9월특허권"/>
      <sheetName val="6월매입채무"/>
      <sheetName val="9월외상매입"/>
      <sheetName val="9월지급어음"/>
      <sheetName val="9월단기차입금명세서"/>
      <sheetName val="9월당좌차월명세서"/>
      <sheetName val="9월일반대출금명세서"/>
      <sheetName val="9월구매자금차입금명세서"/>
      <sheetName val="9월단기차입금"/>
      <sheetName val="9월미지급금"/>
      <sheetName val="6월선수금"/>
      <sheetName val="9월예수금"/>
      <sheetName val="9월미지급비용"/>
      <sheetName val="12월가수금"/>
      <sheetName val="2000미지급법인세"/>
      <sheetName val="12월미지급배당금"/>
      <sheetName val="9월유동성장기부채"/>
      <sheetName val="9월전환사채"/>
      <sheetName val="9월장기미지급이자"/>
      <sheetName val="9월장기차입금"/>
      <sheetName val="9월퇴직충당"/>
      <sheetName val="9월국민연금전환금"/>
      <sheetName val="미지급부가세09"/>
      <sheetName val="6월자본금명세"/>
      <sheetName val="6월주식발행초과금"/>
      <sheetName val="6월기타자본잉여금 "/>
      <sheetName val="6월이익잉여금 "/>
      <sheetName val="6월자본조정"/>
      <sheetName val="12월매출액명세서"/>
      <sheetName val="판관비명세"/>
      <sheetName val="12월영업외수익명세"/>
      <sheetName val="영업외비용명세"/>
      <sheetName val="차입금상환일정표"/>
      <sheetName val="1.BS"/>
      <sheetName val="2.PL"/>
      <sheetName val="3.제조"/>
      <sheetName val="4.이익"/>
      <sheetName val="비품"/>
      <sheetName val="24.보증금(전신전화가입권)"/>
      <sheetName val="품의서"/>
      <sheetName val="기안"/>
      <sheetName val="2차-PROTO-(1)"/>
      <sheetName val="제조원가명세서"/>
      <sheetName val="Sheet3"/>
      <sheetName val="Macro3"/>
      <sheetName val="AGING"/>
      <sheetName val="인력(정규직)"/>
      <sheetName val="페이지"/>
      <sheetName val="현금예금"/>
      <sheetName val="완성차 미수금"/>
      <sheetName val="회사정보"/>
      <sheetName val="Customer List"/>
      <sheetName val="Supply List"/>
      <sheetName val="합계잔액시산표"/>
      <sheetName val="재무상태표"/>
      <sheetName val="이익잉여금처분계산서"/>
      <sheetName val="sisan"/>
      <sheetName val="TCA"/>
      <sheetName val="laroux"/>
      <sheetName val="Calcs for Sensitivy"/>
      <sheetName val="DCF Inputs"/>
      <sheetName val="#REF"/>
      <sheetName val="정산표"/>
      <sheetName val="PL0430연금통합제시"/>
      <sheetName val="BS0430연금통합제시"/>
      <sheetName val="TaxCalc"/>
      <sheetName val="제조"/>
      <sheetName val="99사업소득정산"/>
      <sheetName val="dartBS"/>
      <sheetName val="B4.1"/>
      <sheetName val="dartIS"/>
      <sheetName val="B4.2"/>
      <sheetName val="PL (2)"/>
      <sheetName val="TB"/>
      <sheetName val="부채계정"/>
      <sheetName val="현장실사결과요약"/>
      <sheetName val="전체"/>
      <sheetName val="DATASHT2"/>
      <sheetName val="WELDING"/>
      <sheetName val="보증금(전신전화가입권)"/>
      <sheetName val="1.외주공사"/>
      <sheetName val="LEAD-WBS"/>
      <sheetName val="경비공통"/>
      <sheetName val="채권(하반기)"/>
      <sheetName val="협조전"/>
      <sheetName val="공표손익"/>
      <sheetName val="aola"/>
      <sheetName val="aola_2"/>
      <sheetName val="aola_3"/>
      <sheetName val="aola_4"/>
      <sheetName val="aola_5"/>
      <sheetName val="aola_6"/>
      <sheetName val="aola_7"/>
      <sheetName val="aola_8"/>
      <sheetName val="aola_9"/>
      <sheetName val="aola_10"/>
      <sheetName val="aola_11"/>
      <sheetName val="aola_12"/>
      <sheetName val="aola_13"/>
      <sheetName val="aola_14"/>
      <sheetName val="aola_15"/>
      <sheetName val="aola_16"/>
      <sheetName val="aola_17"/>
      <sheetName val="aola_18"/>
      <sheetName val="aola_19"/>
      <sheetName val="aola_20"/>
      <sheetName val="aola_21"/>
      <sheetName val="aola_22"/>
      <sheetName val="목차"/>
      <sheetName val="목차 (2)"/>
      <sheetName val="목차(1)"/>
      <sheetName val="1-1"/>
      <sheetName val="1-2"/>
      <sheetName val="1-3"/>
      <sheetName val="1-4"/>
      <sheetName val="1-5"/>
      <sheetName val="1-6"/>
      <sheetName val="1-7"/>
      <sheetName val="1-8"/>
      <sheetName val="1-9"/>
      <sheetName val="1-10"/>
      <sheetName val="1-11"/>
      <sheetName val="영업.일1"/>
      <sheetName val="Assumptions"/>
      <sheetName val="TEMP"/>
      <sheetName val="JA"/>
      <sheetName val="제조98"/>
      <sheetName val="인건비예산(정규직)"/>
      <sheetName val="인건비예산(용역)"/>
      <sheetName val="수불부"/>
      <sheetName val="계정명세"/>
      <sheetName val="admin"/>
      <sheetName val="만기"/>
      <sheetName val="실행철강하도"/>
      <sheetName val="M1master"/>
      <sheetName val="수정분개"/>
      <sheetName val="외화계약"/>
      <sheetName val="BS정산표"/>
      <sheetName val="서울재고"/>
      <sheetName val="Krw"/>
      <sheetName val="최종중간기간성과"/>
      <sheetName val="받check"/>
      <sheetName val="단기대여금"/>
      <sheetName val="보증금"/>
      <sheetName val="비교"/>
      <sheetName val="control sheet"/>
      <sheetName val="PUC명"/>
      <sheetName val="부가세신고자료"/>
      <sheetName val="월별재고예상(감량전)"/>
      <sheetName val="A-LINE"/>
      <sheetName val="INMD1198"/>
      <sheetName val="Korea"/>
      <sheetName val="G4"/>
      <sheetName val=" 견적서"/>
      <sheetName val="F1,2"/>
      <sheetName val="인쇄BS"/>
      <sheetName val="HERO01"/>
      <sheetName val="받을어음"/>
      <sheetName val="ED DS"/>
      <sheetName val="ED DT"/>
      <sheetName val="RE9604"/>
      <sheetName val="설정"/>
      <sheetName val="BM_NEW2"/>
      <sheetName val="Index"/>
      <sheetName val="LCGRAPH"/>
      <sheetName val="F-1,2"/>
      <sheetName val="기초자료(20010831)"/>
      <sheetName val="수정시산표"/>
      <sheetName val="Balance sheet"/>
      <sheetName val="취득"/>
      <sheetName val="첨부1"/>
      <sheetName val="명단"/>
      <sheetName val="분석(품목)"/>
      <sheetName val="FACTOR"/>
      <sheetName val="00~09 세대수(Actual)"/>
      <sheetName val="손익계산서(2월누계)"/>
      <sheetName val="손익계산서(2월)"/>
      <sheetName val="매출원가명세서(2월누계)"/>
      <sheetName val="매출원가명세서(2월)"/>
      <sheetName val="손익계산서(1월)"/>
      <sheetName val="매출원가명세서(1월)"/>
      <sheetName val="INFO"/>
      <sheetName val="BS99"/>
      <sheetName val="국산화"/>
      <sheetName val="Res"/>
      <sheetName val="Bal"/>
      <sheetName val="TABLE"/>
      <sheetName val="개황"/>
      <sheetName val="긴축실적 (2분기)"/>
      <sheetName val="건설중인자산(기타)"/>
      <sheetName val="현재"/>
      <sheetName val="첨부5. 01~06 Sales Volume(Actual)"/>
      <sheetName val="2006 Budget 대비"/>
      <sheetName val="BRAKE"/>
      <sheetName val="지분법평가"/>
      <sheetName val="수입"/>
      <sheetName val="backdata"/>
      <sheetName val="Variables"/>
      <sheetName val="A-100전제"/>
      <sheetName val="외주수리비"/>
      <sheetName val="96갑지"/>
      <sheetName val="01"/>
      <sheetName val="Sheet1 (2)"/>
      <sheetName val="10월 급여"/>
      <sheetName val="8100"/>
      <sheetName val="09.1분기실적"/>
      <sheetName val="감사일어"/>
      <sheetName val="용도별수요격차"/>
      <sheetName val="단가"/>
      <sheetName val="환율"/>
      <sheetName val="XREF"/>
      <sheetName val="Segments"/>
      <sheetName val="118.세금과공과"/>
      <sheetName val="27M&amp;I - Input"/>
      <sheetName val="YOEMAGUM"/>
      <sheetName val="Æo°¡±aAØ"/>
      <sheetName val="Macro1"/>
      <sheetName val="CAUDIT"/>
      <sheetName val="부문손익"/>
      <sheetName val="Assign"/>
      <sheetName val="A (3)"/>
      <sheetName val="Active"/>
      <sheetName val="knoc_et"/>
      <sheetName val="주주명부&lt;끝&gt;"/>
      <sheetName val="정의"/>
      <sheetName val="COBS"/>
      <sheetName val="지상1층상가면적표"/>
      <sheetName val="지상2층상가면적표"/>
      <sheetName val="층별용도별면적표"/>
      <sheetName val="은행"/>
      <sheetName val="당좌차월"/>
      <sheetName val="00~09_세대수(Actual)"/>
      <sheetName val="긴축실적_(2분기)"/>
      <sheetName val="첨부5__01~06_Sales_Volume(Actual)"/>
      <sheetName val="2006_Budget_대비"/>
      <sheetName val="매월결산_(석탑반영)"/>
      <sheetName val="매월결산_(감사제시확정)"/>
      <sheetName val="HOT_MELT원재료"/>
      <sheetName val="BS_(2003)"/>
      <sheetName val="Other_Assets_leadersheet"/>
      <sheetName val="Fixed_Assets_leadersheet"/>
      <sheetName val="Current_Liabilities"/>
      <sheetName val="판관_비용수익"/>
      <sheetName val="3_잉여금처분O"/>
      <sheetName val="4_현금흐름"/>
      <sheetName val="1_대차대조표"/>
      <sheetName val="2_손익계산서"/>
      <sheetName val="58_제조원가"/>
      <sheetName val="81_전기대비추세표"/>
      <sheetName val="6월기타자본잉여금_"/>
      <sheetName val="6월이익잉여금_"/>
      <sheetName val="발견사항_(2)"/>
      <sheetName val="WPL_"/>
      <sheetName val="제조원가명세서_"/>
      <sheetName val="Sheet1_(2)"/>
      <sheetName val="10월_급여"/>
      <sheetName val="실행계획"/>
      <sheetName val=" PLENG"/>
      <sheetName val="충당금"/>
      <sheetName val="CoA map"/>
      <sheetName val="0001new"/>
      <sheetName val="내역서"/>
      <sheetName val="6월추가불출"/>
      <sheetName val="Drop Down List"/>
      <sheetName val="Financials"/>
      <sheetName val="공통"/>
      <sheetName val="出口合同"/>
      <sheetName val="9-1차이내역"/>
      <sheetName val="일반관리비"/>
      <sheetName val="영업.일"/>
      <sheetName val="현금"/>
      <sheetName val="합판1-4"/>
      <sheetName val="99구축"/>
      <sheetName val="Balance Sheet(AR)"/>
      <sheetName val="Income Statement(AR)"/>
      <sheetName val="약속"/>
      <sheetName val="건설가"/>
      <sheetName val="MASIMS"/>
      <sheetName val="_9년자재매각"/>
      <sheetName val="원재료"/>
      <sheetName val="pus"/>
      <sheetName val="A.현금"/>
      <sheetName val="T6-6(7)"/>
      <sheetName val="T6-6(6)"/>
      <sheetName val="95TOTREV"/>
      <sheetName val="°øÁ¤°¡Ä¡"/>
      <sheetName val="Property"/>
      <sheetName val="Company Info"/>
      <sheetName val="3-4현"/>
      <sheetName val="3-3현"/>
      <sheetName val="노동부"/>
      <sheetName val="항목(1)"/>
      <sheetName val=""/>
      <sheetName val="JSP01"/>
      <sheetName val="7 (2)"/>
      <sheetName val="원본"/>
      <sheetName val="Test"/>
      <sheetName val="Bs. de Uso 2002"/>
      <sheetName val="prov locales"/>
      <sheetName val="AT"/>
      <sheetName val="B777"/>
      <sheetName val="신공항"/>
      <sheetName val="정비재료비"/>
      <sheetName val="지상조업료"/>
      <sheetName val="JJ"/>
      <sheetName val="잡유비"/>
      <sheetName val="MA"/>
      <sheetName val="계류장사용료"/>
      <sheetName val="ME"/>
      <sheetName val="MF"/>
      <sheetName val="MI"/>
      <sheetName val="MT"/>
      <sheetName val="QA"/>
      <sheetName val="전행순위"/>
      <sheetName val="Ⅰ-1"/>
      <sheetName val="주요비율-낙관"/>
      <sheetName val="별제권_정리담보권1"/>
      <sheetName val="PL98"/>
      <sheetName val="01_tool"/>
      <sheetName val="Scenario"/>
      <sheetName val="Borrower"/>
      <sheetName val="국외감가상각내역0103"/>
      <sheetName val="STC3"/>
      <sheetName val="본부예산"/>
      <sheetName val="Ⅱ1-0타"/>
      <sheetName val="0930PLENG"/>
      <sheetName val="감독1130"/>
      <sheetName val="년"/>
      <sheetName val="은행계정"/>
      <sheetName val="고자현황"/>
      <sheetName val="현금흐름표"/>
      <sheetName val="Control"/>
      <sheetName val="2.대외공문"/>
      <sheetName val="고정비"/>
      <sheetName val="과"/>
      <sheetName val="공통가설"/>
      <sheetName val="미착기계"/>
      <sheetName val="TEMP1"/>
      <sheetName val="업무분장 "/>
      <sheetName val="이자율"/>
      <sheetName val="표건"/>
      <sheetName val="대차대조표(수정)"/>
      <sheetName val="비교대차"/>
      <sheetName val="손익계산서(수정)"/>
      <sheetName val="비교손익"/>
      <sheetName val="결손금처분"/>
      <sheetName val="일계표"/>
      <sheetName val="세무조정(간략)"/>
      <sheetName val="시산표1차"/>
      <sheetName val="시산표2차 "/>
      <sheetName val="비교대차  (1)"/>
      <sheetName val="손익결산  (1)"/>
      <sheetName val="비교대차  (2)"/>
      <sheetName val="손익결산  (2)"/>
      <sheetName val="시산결산 (2)"/>
      <sheetName val="매출채권"/>
      <sheetName val="매입채무"/>
      <sheetName val="BASIC"/>
      <sheetName val="계정code"/>
      <sheetName val="대비"/>
      <sheetName val="감가상각"/>
      <sheetName val="손익합산"/>
      <sheetName val="특정현금과예금"/>
      <sheetName val="B"/>
      <sheetName val="사업개황1"/>
      <sheetName val="결손금처리(안)"/>
      <sheetName val="4.경비 5.영업외수지"/>
      <sheetName val="Inv. LS"/>
      <sheetName val="급여조견표"/>
      <sheetName val="부재료입고집계"/>
      <sheetName val="선급미지급비용"/>
      <sheetName val="sh1"/>
      <sheetName val="sh2"/>
      <sheetName val="sh3"/>
      <sheetName val="물량투입계획"/>
      <sheetName val="상품원가피벗"/>
      <sheetName val="①매출"/>
      <sheetName val="내외국인총괄"/>
      <sheetName val="년도별"/>
      <sheetName val="과정별"/>
      <sheetName val="sm"/>
      <sheetName val="판매2팀"/>
      <sheetName val="항목등록"/>
      <sheetName val="수입원가(원료)"/>
      <sheetName val="수입원가(첨가제)"/>
      <sheetName val="ins"/>
      <sheetName val="공수견적"/>
      <sheetName val="01_성적표"/>
      <sheetName val="DSL"/>
      <sheetName val="보정전BS"/>
      <sheetName val="보정전PL"/>
      <sheetName val="전산각주"/>
      <sheetName val="각주"/>
      <sheetName val="수정"/>
      <sheetName val="보정후BS"/>
      <sheetName val="Net PL"/>
      <sheetName val="정산samfile"/>
      <sheetName val="종수"/>
      <sheetName val="수기평가자료_해외분"/>
      <sheetName val="수기평가자료"/>
      <sheetName val="수기보정자료"/>
      <sheetName val="보정samfile"/>
      <sheetName val="보정전BS(세분류)"/>
      <sheetName val="보정전BS(세분류)-본지점수정전"/>
      <sheetName val="보정전BS(소분류)"/>
      <sheetName val="보정전PL(세분류)"/>
      <sheetName val="보정전PL(소분류)"/>
      <sheetName val="보정후BS(세분류)"/>
      <sheetName val="보정후BS(소분류)"/>
      <sheetName val="Net PL(세분류)"/>
      <sheetName val="Net PL(소분류)"/>
      <sheetName val="본봉표"/>
      <sheetName val="직원신상"/>
      <sheetName val="당좌예금"/>
      <sheetName val="K55BOM"/>
      <sheetName val="C"/>
      <sheetName val="99계획"/>
      <sheetName val="현장별미수"/>
      <sheetName val="Input"/>
      <sheetName val="이자수익1"/>
      <sheetName val="세무서코드"/>
      <sheetName val="OtherKPI"/>
      <sheetName val="09_1분기실적"/>
      <sheetName val="118_세금과공과"/>
      <sheetName val="기계경비(시간당)"/>
      <sheetName val="램머"/>
      <sheetName val="보조부문비배부"/>
      <sheetName val="region"/>
      <sheetName val="MACRO2"/>
      <sheetName val="유효성검사"/>
      <sheetName val="업무분장_"/>
      <sheetName val="Template"/>
      <sheetName val="LTEURPSY"/>
      <sheetName val="199-0150"/>
      <sheetName val="지급보증금74"/>
      <sheetName val="LTFX"/>
      <sheetName val="기초코드"/>
      <sheetName val="수도"/>
      <sheetName val="수도종합"/>
      <sheetName val="목차_(2)"/>
      <sheetName val="Training"/>
      <sheetName val="Facility Information"/>
      <sheetName val="General"/>
      <sheetName val="Instructions"/>
      <sheetName val="People"/>
      <sheetName val="Quality"/>
      <sheetName val="Risk"/>
      <sheetName val="Tool"/>
      <sheetName val="출퇴근"/>
      <sheetName val="업무분장"/>
      <sheetName val="영업_일1"/>
      <sheetName val="영업_일"/>
      <sheetName val="목차_(2)1"/>
      <sheetName val="영업_일11"/>
      <sheetName val="영업_일2"/>
      <sheetName val="매월결산_(석탑반영)1"/>
      <sheetName val="매월결산_(감사제시확정)1"/>
      <sheetName val="금액내역서"/>
      <sheetName val="장기차입금"/>
      <sheetName val="97년추정손익계산서"/>
      <sheetName val="범례"/>
      <sheetName val="Usd"/>
      <sheetName val="당연"/>
      <sheetName val="국내진행95년이전"/>
      <sheetName val="경영비율 "/>
      <sheetName val="관세"/>
      <sheetName val="8월현금흐름표"/>
      <sheetName val="2001급여"/>
      <sheetName val="개시전표"/>
      <sheetName val="공사집계"/>
      <sheetName val="경제성분석"/>
      <sheetName val="지역별약정(당일)"/>
      <sheetName val="가수금대체"/>
      <sheetName val="일위대가(여기까지)"/>
      <sheetName val="합천내역"/>
      <sheetName val="9609Aß"/>
      <sheetName val="A"/>
      <sheetName val="HSA"/>
      <sheetName val="7_(2)"/>
      <sheetName val="완성차_미수금"/>
      <sheetName val="Net_PL"/>
      <sheetName val="Net_PL(세분류)"/>
      <sheetName val="Net_PL(소분류)"/>
      <sheetName val="회사제시"/>
      <sheetName val="SA"/>
      <sheetName val="23-3"/>
      <sheetName val="주관사업"/>
      <sheetName val="MacroA"/>
      <sheetName val="0096판보"/>
      <sheetName val="고정자산-회사제시"/>
      <sheetName val="품의"/>
      <sheetName val="S&amp;D (2)"/>
      <sheetName val="301  금성근"/>
      <sheetName val="A2"/>
      <sheetName val="A1"/>
      <sheetName val="주요재무비율"/>
      <sheetName val="GA"/>
      <sheetName val="수량산출"/>
      <sheetName val="용역수입원가"/>
      <sheetName val="경상개발비"/>
      <sheetName val="잉여금명세서"/>
      <sheetName val="손익계산서(제출)"/>
      <sheetName val="손익계산서 (2)"/>
      <sheetName val="손익계산서(세부)"/>
      <sheetName val="시실누(모) "/>
      <sheetName val="현우실적"/>
      <sheetName val="예산계획"/>
      <sheetName val="점유면적"/>
      <sheetName val="대외공문"/>
      <sheetName val="지보1_98"/>
      <sheetName val="환산"/>
      <sheetName val="__"/>
      <sheetName val="비목계산"/>
      <sheetName val="MSC_PBA"/>
      <sheetName val="Sheet5(실지급)"/>
      <sheetName val="재료비"/>
      <sheetName val="PG사업 탄내배선 소요자재명세서"/>
      <sheetName val="재료비(하모닉필터)"/>
      <sheetName val="AAVR-IL"/>
      <sheetName val="MatchCode"/>
      <sheetName val="20v956TB82 추가 국산품목록"/>
      <sheetName val="소요예산 집계표"/>
      <sheetName val="CALENDAR"/>
      <sheetName val="통계자료"/>
      <sheetName val="97손익계획"/>
      <sheetName val="MACRO1.XLM"/>
      <sheetName val="QDaccdil"/>
      <sheetName val="Macro4"/>
      <sheetName val="임율총괄"/>
      <sheetName val="10월판관"/>
      <sheetName val="공사비지급"/>
      <sheetName val="HB"/>
      <sheetName val="p2-1"/>
      <sheetName val="F4-F7"/>
      <sheetName val="공사손익"/>
      <sheetName val="공구기구"/>
      <sheetName val="mm10"/>
      <sheetName val="PL누계"/>
      <sheetName val="기준시가"/>
      <sheetName val="일반"/>
      <sheetName val="적용환율"/>
      <sheetName val="12월상여"/>
      <sheetName val="조회서"/>
      <sheetName val="MERGER"/>
      <sheetName val="FAB별"/>
      <sheetName val="36기하반기예적금만기계획"/>
      <sheetName val="활용Tip"/>
      <sheetName val="10월상품입고"/>
      <sheetName val="レート"/>
      <sheetName val="부대내역"/>
      <sheetName val="LeadSchedule"/>
      <sheetName val="F12"/>
      <sheetName val="F3"/>
      <sheetName val="F6"/>
      <sheetName val="BPR"/>
      <sheetName val="경영지표1"/>
      <sheetName val="CFS-2기"/>
      <sheetName val="이익잉여금계산서"/>
      <sheetName val="합잔"/>
      <sheetName val="BS증감"/>
      <sheetName val="PL증감"/>
      <sheetName val="제조원가증감"/>
      <sheetName val="인화권"/>
      <sheetName val="Tickmarks"/>
      <sheetName val="진행 DATA (2)"/>
      <sheetName val="임차보증금현황04.6.30"/>
      <sheetName val="sap`04.7.14"/>
      <sheetName val="Inv Trend "/>
      <sheetName val="요일"/>
      <sheetName val="MSVT"/>
      <sheetName val="예수금"/>
      <sheetName val="96월별PL"/>
      <sheetName val="re"/>
      <sheetName val="Config"/>
      <sheetName val="경영지표"/>
      <sheetName val="요약"/>
      <sheetName val="FRDS9805"/>
      <sheetName val="득점현황"/>
      <sheetName val="공문"/>
      <sheetName val="YM98"/>
      <sheetName val="KIDI"/>
      <sheetName val="Lead"/>
      <sheetName val="Stock Div Accural"/>
      <sheetName val="경영현황"/>
      <sheetName val="95-96매출액등"/>
      <sheetName val="Leasing"/>
      <sheetName val="product_base"/>
      <sheetName val="소계정"/>
      <sheetName val="직급"/>
      <sheetName val="직무"/>
      <sheetName val="변동"/>
      <sheetName val="Pivot_직무상세"/>
      <sheetName val="Pivot_직무"/>
      <sheetName val="Pivot_직급"/>
      <sheetName val="insa_tmp"/>
      <sheetName val="내수충당금"/>
      <sheetName val="Basic_Information"/>
      <sheetName val="COMPS"/>
      <sheetName val="송전기본"/>
      <sheetName val="Inputs"/>
      <sheetName val="AcqIS"/>
      <sheetName val="AcqBSCF"/>
      <sheetName val="Working"/>
      <sheetName val="Depn"/>
      <sheetName val="입력"/>
      <sheetName val="Affiliates"/>
      <sheetName val="외상매출금"/>
      <sheetName val="99선급비용"/>
      <sheetName val="1. PS_bond"/>
      <sheetName val="SCFP94"/>
      <sheetName val="현금및현금등가물"/>
      <sheetName val="H. 1 투자자산LS"/>
      <sheetName val="2009년말수정"/>
      <sheetName val="본부결산자료"/>
      <sheetName val="FITTING"/>
      <sheetName val="감액여부"/>
      <sheetName val="유가증권"/>
      <sheetName val="REF"/>
      <sheetName val="9703"/>
      <sheetName val="조건"/>
      <sheetName val="f_BS"/>
      <sheetName val="CASE ASM"/>
      <sheetName val="관계주식"/>
      <sheetName val="DATA"/>
      <sheetName val="VXXXXXX"/>
      <sheetName val="비용flux test"/>
      <sheetName val="SALES4"/>
      <sheetName val="A_현금"/>
      <sheetName val="2013 Consolidated TB"/>
      <sheetName val="VOL1"/>
      <sheetName val="Base Info"/>
      <sheetName val="01_12月_Lot별_판매실적.xls"/>
      <sheetName val="명세서"/>
      <sheetName val="E총"/>
      <sheetName val="거래처 상담영업 화면(안)(2015.10.16)"/>
      <sheetName val="93상각비"/>
      <sheetName val="배서어음명세서"/>
      <sheetName val="지분법(AK) (2)"/>
      <sheetName val="한일자야(감액손실) (2)"/>
      <sheetName val="Pricing"/>
      <sheetName val="Debt Service Schedule"/>
      <sheetName val="SUMMARY"/>
      <sheetName val="주채무"/>
      <sheetName val="00~09_세대수(Actual)1"/>
      <sheetName val="긴축실적_(2분기)1"/>
      <sheetName val="첨부5__01~06_Sales_Volume(Actual1"/>
      <sheetName val="2006_Budget_대비1"/>
      <sheetName val="HOT_MELT원재료1"/>
      <sheetName val="BS_(2003)1"/>
      <sheetName val="Other_Assets_leadersheet1"/>
      <sheetName val="Fixed_Assets_leadersheet1"/>
      <sheetName val="Current_Liabilities1"/>
      <sheetName val="판관_비용수익1"/>
      <sheetName val="3_잉여금처분O1"/>
      <sheetName val="4_현금흐름1"/>
      <sheetName val="1_대차대조표1"/>
      <sheetName val="2_손익계산서1"/>
      <sheetName val="58_제조원가1"/>
      <sheetName val="81_전기대비추세표1"/>
      <sheetName val="6월기타자본잉여금_1"/>
      <sheetName val="6월이익잉여금_1"/>
      <sheetName val="발견사항_(2)1"/>
      <sheetName val="WPL_1"/>
      <sheetName val="제조원가명세서_1"/>
      <sheetName val="Sheet1_(2)1"/>
      <sheetName val="10월_급여1"/>
      <sheetName val="이자수익_명세"/>
      <sheetName val="ED_DS"/>
      <sheetName val="ED_DT"/>
      <sheetName val="_견적서"/>
      <sheetName val="합계잔액_(2)"/>
      <sheetName val="PL_(3)"/>
      <sheetName val="MC_(3)"/>
      <sheetName val="1_BS"/>
      <sheetName val="2_PL"/>
      <sheetName val="3_제조"/>
      <sheetName val="4_이익"/>
      <sheetName val="24_보증금(전신전화가입권)"/>
      <sheetName val="4_경비_5_영업외수지"/>
      <sheetName val="Inv__LS"/>
      <sheetName val="Panel Graphs"/>
      <sheetName val="입장객세부추정,계획안"/>
    </sheetNames>
    <sheetDataSet>
      <sheetData sheetId="0" refreshError="1"/>
      <sheetData sheetId="1">
        <row r="54">
          <cell r="I54">
            <v>1732850000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>
        <row r="54">
          <cell r="I54">
            <v>1732850000</v>
          </cell>
        </row>
      </sheetData>
      <sheetData sheetId="34"/>
      <sheetData sheetId="35"/>
      <sheetData sheetId="36">
        <row r="54">
          <cell r="I54">
            <v>1732850000</v>
          </cell>
        </row>
      </sheetData>
      <sheetData sheetId="37">
        <row r="68">
          <cell r="B68" t="str">
            <v xml:space="preserve"> Ⅶ. 營 　 業    外 　 費　  用</v>
          </cell>
        </row>
      </sheetData>
      <sheetData sheetId="38">
        <row r="68">
          <cell r="B68" t="str">
            <v xml:space="preserve"> Ⅶ. 營 　 業    外 　 費　  用</v>
          </cell>
        </row>
      </sheetData>
      <sheetData sheetId="39"/>
      <sheetData sheetId="40"/>
      <sheetData sheetId="41">
        <row r="68">
          <cell r="B68" t="str">
            <v xml:space="preserve"> Ⅶ. 營 　 業    外 　 費　  用</v>
          </cell>
        </row>
      </sheetData>
      <sheetData sheetId="42"/>
      <sheetData sheetId="43" refreshError="1"/>
      <sheetData sheetId="44" refreshError="1"/>
      <sheetData sheetId="45" refreshError="1"/>
      <sheetData sheetId="46" refreshError="1"/>
      <sheetData sheetId="47">
        <row r="68">
          <cell r="B68" t="str">
            <v xml:space="preserve"> Ⅶ. 營 　 業    外 　 費　  用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>
        <row r="68">
          <cell r="B68" t="str">
            <v xml:space="preserve"> Ⅶ. 營 　 業    外 　 費　  用</v>
          </cell>
        </row>
      </sheetData>
      <sheetData sheetId="73">
        <row r="2">
          <cell r="B2" t="str">
            <v xml:space="preserve"> (주)뮤직네트워크</v>
          </cell>
        </row>
      </sheetData>
      <sheetData sheetId="74">
        <row r="2">
          <cell r="B2" t="str">
            <v xml:space="preserve"> (주)뮤직네트워크</v>
          </cell>
        </row>
      </sheetData>
      <sheetData sheetId="75">
        <row r="2">
          <cell r="B2" t="str">
            <v xml:space="preserve"> (주)뮤직네트워크</v>
          </cell>
        </row>
      </sheetData>
      <sheetData sheetId="76">
        <row r="2">
          <cell r="B2" t="str">
            <v xml:space="preserve"> (주)뮤직네트워크</v>
          </cell>
        </row>
      </sheetData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1">
          <cell r="S1" t="str">
            <v xml:space="preserve">    대   차   대   조   표 (보정후)</v>
          </cell>
        </row>
      </sheetData>
      <sheetData sheetId="537">
        <row r="7">
          <cell r="D7">
            <v>7016268941</v>
          </cell>
        </row>
      </sheetData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 refreshError="1"/>
      <sheetData sheetId="8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금융부채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공사원가"/>
      <sheetName val="잉여금"/>
      <sheetName val="손익계산서"/>
      <sheetName val="외화금융(97-03)"/>
      <sheetName val="Sheet1"/>
      <sheetName val="사내수급"/>
      <sheetName val="설정"/>
      <sheetName val="이자수익 명세"/>
      <sheetName val="합손"/>
      <sheetName val="rate"/>
      <sheetName val="재무제표"/>
      <sheetName val="재고AR"/>
      <sheetName val="서울재고"/>
      <sheetName val="INMD1198"/>
      <sheetName val="Korea"/>
      <sheetName val="G4"/>
      <sheetName val=" 견적서"/>
      <sheetName val="HERO01"/>
      <sheetName val="정산표"/>
      <sheetName val="ED DS"/>
      <sheetName val="ED DT"/>
      <sheetName val="년"/>
      <sheetName val="현금예금"/>
      <sheetName val="96갑지"/>
      <sheetName val="받을어음"/>
      <sheetName val="부가세신고자료"/>
      <sheetName val="RE9604"/>
      <sheetName val="최종중간기간성과"/>
      <sheetName val="인쇄BS"/>
      <sheetName val="F1,2"/>
      <sheetName val="매월결산"/>
      <sheetName val="매월결산 (석탑반영)"/>
      <sheetName val="Sheet2"/>
      <sheetName val="매월결산 (감사제시확정)"/>
      <sheetName val="부서직접비"/>
      <sheetName val="부재료재고"/>
      <sheetName val="재공품"/>
      <sheetName val="HOT MELT원재료"/>
      <sheetName val="제품재고"/>
      <sheetName val="공사건별집계표"/>
      <sheetName val="PL"/>
      <sheetName val="MC"/>
      <sheetName val="BS(1)"/>
      <sheetName val="XXXXXX"/>
      <sheetName val="발견사항"/>
      <sheetName val="발견사항 (2)"/>
      <sheetName val="FINDING"/>
      <sheetName val="WBS"/>
      <sheetName val="대차"/>
      <sheetName val="WPL "/>
      <sheetName val="손익"/>
      <sheetName val="이익잉여금"/>
      <sheetName val="매출액명세서"/>
      <sheetName val="제조원가명세서 "/>
      <sheetName val="합계잔액(1)"/>
      <sheetName val="합계잔액 (2)"/>
      <sheetName val="잉여금처분"/>
      <sheetName val="PL (3)"/>
      <sheetName val="MC (3)"/>
      <sheetName val="BS1"/>
      <sheetName val="BS2"/>
      <sheetName val="cf"/>
      <sheetName val="WTB"/>
      <sheetName val="F-4"/>
      <sheetName val="F-5"/>
      <sheetName val="2262"/>
      <sheetName val="2262-10"/>
      <sheetName val="WTB-BS"/>
      <sheetName val="WTB-IS"/>
      <sheetName val="BS (2003)"/>
      <sheetName val="중요성기준"/>
      <sheetName val="BS"/>
      <sheetName val="정산표BS(2003)"/>
      <sheetName val="정산표(IS)2003"/>
      <sheetName val="정산표PL(2003)"/>
      <sheetName val="외화평가"/>
      <sheetName val="Other Assets leadersheet"/>
      <sheetName val="Fixed Assets leadersheet"/>
      <sheetName val="Current Liabilities"/>
      <sheetName val="대차대조표"/>
      <sheetName val="판관.비용수익"/>
      <sheetName val="3.잉여금처분O"/>
      <sheetName val="4.현금흐름"/>
      <sheetName val="1.대차대조표"/>
      <sheetName val="2.손익계산서"/>
      <sheetName val="합계잔액"/>
      <sheetName val="58.제조원가"/>
      <sheetName val="81.전기대비추세표"/>
      <sheetName val="BS합산"/>
      <sheetName val="제조원가"/>
      <sheetName val="소제목"/>
      <sheetName val="9월현금등가물"/>
      <sheetName val="12월현금"/>
      <sheetName val="12월당좌예금"/>
      <sheetName val="12월보통예금"/>
      <sheetName val="12월외화예금"/>
      <sheetName val="9월단기금융상품"/>
      <sheetName val="9월유가증권"/>
      <sheetName val="9월외상매출"/>
      <sheetName val="실외상매출"/>
      <sheetName val="9월받을어음"/>
      <sheetName val="12월할인어음"/>
      <sheetName val="9월부도어음"/>
      <sheetName val="12월대손충당금"/>
      <sheetName val="9월미수금"/>
      <sheetName val="9월미수수익"/>
      <sheetName val="9월선급금"/>
      <sheetName val="6월가지급금"/>
      <sheetName val="9월선급비용"/>
      <sheetName val="9월선급법인세"/>
      <sheetName val="12월재고자산"/>
      <sheetName val="제품수불"/>
      <sheetName val="원재료수불"/>
      <sheetName val="9월미착원재료"/>
      <sheetName val="9월투자유가증권"/>
      <sheetName val="9월장기금융상품"/>
      <sheetName val="9월장기대여금"/>
      <sheetName val="9월임차보증금"/>
      <sheetName val="6월이연법인세차"/>
      <sheetName val="12월단기대여금"/>
      <sheetName val="01기타의투자자산"/>
      <sheetName val="6월유형자산"/>
      <sheetName val="9월건물(정액)"/>
      <sheetName val="9월구축물(정액)"/>
      <sheetName val="9월기계장치(정율)"/>
      <sheetName val="9월차량운반구(정율)"/>
      <sheetName val="3월시설장치"/>
      <sheetName val="9월공구와기구(정율)"/>
      <sheetName val="9월집기비품(정율)"/>
      <sheetName val="9월창업비"/>
      <sheetName val="당좌차월09"/>
      <sheetName val="9월개발비"/>
      <sheetName val="9월특허권"/>
      <sheetName val="6월매입채무"/>
      <sheetName val="9월외상매입"/>
      <sheetName val="9월지급어음"/>
      <sheetName val="9월단기차입금명세서"/>
      <sheetName val="9월당좌차월명세서"/>
      <sheetName val="9월일반대출금명세서"/>
      <sheetName val="9월구매자금차입금명세서"/>
      <sheetName val="9월단기차입금"/>
      <sheetName val="9월미지급금"/>
      <sheetName val="6월선수금"/>
      <sheetName val="9월예수금"/>
      <sheetName val="9월미지급비용"/>
      <sheetName val="12월가수금"/>
      <sheetName val="2000미지급법인세"/>
      <sheetName val="12월미지급배당금"/>
      <sheetName val="9월유동성장기부채"/>
      <sheetName val="9월전환사채"/>
      <sheetName val="9월장기미지급이자"/>
      <sheetName val="9월장기차입금"/>
      <sheetName val="9월퇴직충당"/>
      <sheetName val="9월국민연금전환금"/>
      <sheetName val="미지급부가세09"/>
      <sheetName val="6월자본금명세"/>
      <sheetName val="6월주식발행초과금"/>
      <sheetName val="6월기타자본잉여금 "/>
      <sheetName val="6월이익잉여금 "/>
      <sheetName val="6월자본조정"/>
      <sheetName val="12월매출액명세서"/>
      <sheetName val="판관비명세"/>
      <sheetName val="12월영업외수익명세"/>
      <sheetName val="영업외비용명세"/>
      <sheetName val="차입금상환일정표"/>
      <sheetName val="1.BS"/>
      <sheetName val="2.PL"/>
      <sheetName val="3.제조"/>
      <sheetName val="4.이익"/>
      <sheetName val="24.보증금(전신전화가입권)"/>
      <sheetName val="비품"/>
      <sheetName val="완성차 미수금"/>
      <sheetName val="Sheet3"/>
      <sheetName val="MAT"/>
      <sheetName val="최종조정"/>
      <sheetName val="PUC명"/>
      <sheetName val="BM_NEW2"/>
      <sheetName val="Index"/>
      <sheetName val="LCGRAPH"/>
      <sheetName val="진행률기표"/>
      <sheetName val="환율표(12월)"/>
      <sheetName val="공정가치"/>
      <sheetName val="CoA map"/>
      <sheetName val="충당금"/>
      <sheetName val="0930PLENG"/>
      <sheetName val="감독1130"/>
      <sheetName val=" PLENG"/>
      <sheetName val="GA"/>
      <sheetName val="합계잔액시산표"/>
      <sheetName val="Property"/>
      <sheetName val="°øÁ¤°¡Ä¡"/>
      <sheetName val="Company Info"/>
      <sheetName val="0001new"/>
      <sheetName val="내역서"/>
      <sheetName val="PL0430연금통합제시"/>
      <sheetName val="BS0430연금통합제시"/>
      <sheetName val="보증금(전신전화가입권)"/>
      <sheetName val=""/>
      <sheetName val="손익계산서(2월누계)"/>
      <sheetName val="손익계산서(2월)"/>
      <sheetName val="매출원가명세서(2월누계)"/>
      <sheetName val="매출원가명세서(2월)"/>
      <sheetName val="손익계산서(1월)"/>
      <sheetName val="매출원가명세서(1월)"/>
      <sheetName val="BS정산표"/>
      <sheetName val="수입"/>
      <sheetName val="TaxCalc"/>
      <sheetName val="기초자료(20010831)"/>
      <sheetName val="전행순위"/>
      <sheetName val="Ⅰ-1"/>
      <sheetName val="주요비율-낙관"/>
      <sheetName val="별제권_정리담보권1"/>
      <sheetName val="PL98"/>
      <sheetName val="01_tool"/>
      <sheetName val="Scenario"/>
      <sheetName val="Borrower"/>
      <sheetName val="국외감가상각내역0103"/>
      <sheetName val="STC3"/>
      <sheetName val="본부예산"/>
      <sheetName val="Ⅱ1-0타"/>
      <sheetName val="외화계약"/>
      <sheetName val="00~09 세대수(Actual)"/>
      <sheetName val="현재"/>
      <sheetName val="첨부5. 01~06 Sales Volume(Actual)"/>
      <sheetName val="2006 Budget 대비"/>
      <sheetName val="개황"/>
      <sheetName val="BRAKE"/>
      <sheetName val="긴축실적 (2분기)"/>
      <sheetName val="INFO"/>
      <sheetName val="건설중인자산(기타)"/>
      <sheetName val="지분법평가"/>
      <sheetName val="BS99"/>
      <sheetName val="backdata"/>
      <sheetName val="용도별수요격차"/>
      <sheetName val="첨부1"/>
      <sheetName val="명단"/>
      <sheetName val="채권(하반기)"/>
      <sheetName val="KUNGDEVI"/>
      <sheetName val="Variables"/>
      <sheetName val="A-100전제"/>
      <sheetName val="외주수리비"/>
      <sheetName val="Sheet1 (2)"/>
      <sheetName val="10월 급여"/>
      <sheetName val="8100"/>
      <sheetName val="01"/>
      <sheetName val="국산화"/>
      <sheetName val="09.1분기실적"/>
      <sheetName val="만기"/>
      <sheetName val="감사일어"/>
      <sheetName val="laroux"/>
      <sheetName val="예산계획"/>
      <sheetName val="점유면적"/>
      <sheetName val="감가상각"/>
      <sheetName val="대외공문"/>
      <sheetName val="지보1_98"/>
      <sheetName val="환산"/>
      <sheetName val="__"/>
      <sheetName val="비목계산"/>
      <sheetName val="MSC_PBA"/>
      <sheetName val="Sheet5(실지급)"/>
      <sheetName val="재료비"/>
      <sheetName val="PG사업 탄내배선 소요자재명세서"/>
      <sheetName val="재료비(하모닉필터)"/>
      <sheetName val="AAVR-IL"/>
      <sheetName val="MatchCode"/>
      <sheetName val="20v956TB82 추가 국산품목록"/>
      <sheetName val="소요예산 집계표"/>
      <sheetName val="CALENDAR"/>
      <sheetName val="통계자료"/>
      <sheetName val="97손익계획"/>
      <sheetName val="MACRO1.XLM"/>
      <sheetName val="QDaccdil"/>
      <sheetName val="Macro4"/>
      <sheetName val="임율총괄"/>
      <sheetName val="10월판관"/>
      <sheetName val="공사비지급"/>
      <sheetName val="HB"/>
      <sheetName val="JSP01"/>
      <sheetName val="공통"/>
      <sheetName val="7 (2)"/>
      <sheetName val="원본"/>
      <sheetName val="Krw"/>
      <sheetName val="분석(품목)"/>
      <sheetName val="FACTOR"/>
      <sheetName val="공표손익"/>
      <sheetName val="aola"/>
      <sheetName val="aola_2"/>
      <sheetName val="aola_3"/>
      <sheetName val="aola_4"/>
      <sheetName val="aola_5"/>
      <sheetName val="aola_6"/>
      <sheetName val="aola_7"/>
      <sheetName val="aola_8"/>
      <sheetName val="aola_9"/>
      <sheetName val="aola_10"/>
      <sheetName val="aola_11"/>
      <sheetName val="aola_12"/>
      <sheetName val="aola_13"/>
      <sheetName val="aola_14"/>
      <sheetName val="aola_15"/>
      <sheetName val="aola_16"/>
      <sheetName val="aola_17"/>
      <sheetName val="aola_18"/>
      <sheetName val="aola_19"/>
      <sheetName val="aola_20"/>
      <sheetName val="aola_21"/>
      <sheetName val="aola_22"/>
      <sheetName val="목차"/>
      <sheetName val="목차 (2)"/>
      <sheetName val="목차(1)"/>
      <sheetName val="1-1"/>
      <sheetName val="1-2"/>
      <sheetName val="1-3"/>
      <sheetName val="1-4"/>
      <sheetName val="1-5"/>
      <sheetName val="1-6"/>
      <sheetName val="1-7"/>
      <sheetName val="1-8"/>
      <sheetName val="1-9"/>
      <sheetName val="1-10"/>
      <sheetName val="1-11"/>
      <sheetName val="DATASHT2"/>
      <sheetName val="6월추가불출"/>
      <sheetName val="반기_유가증권"/>
      <sheetName val="00'미수"/>
      <sheetName val="Update"/>
      <sheetName val="P&amp;L"/>
      <sheetName val="매출채권"/>
      <sheetName val="매입채무"/>
      <sheetName val="수정시산표"/>
      <sheetName val="주관사업"/>
      <sheetName val="MacroA"/>
      <sheetName val="#REF"/>
      <sheetName val="정의"/>
      <sheetName val="0096판보"/>
      <sheetName val="지역별약정(당일)"/>
      <sheetName val="고정자산-회사제시"/>
      <sheetName val="품의"/>
      <sheetName val="S&amp;D (2)"/>
      <sheetName val="9609Aß"/>
      <sheetName val="HSA"/>
      <sheetName val="region"/>
      <sheetName val="Financials"/>
      <sheetName val="취득"/>
      <sheetName val="Res"/>
      <sheetName val="Bal"/>
      <sheetName val="Assign"/>
      <sheetName val="A (3)"/>
      <sheetName val="Active"/>
      <sheetName val="knoc_et"/>
      <sheetName val="협조전"/>
      <sheetName val="TEMP1"/>
      <sheetName val="업무분장 "/>
      <sheetName val="지상1층상가면적표"/>
      <sheetName val="지상2층상가면적표"/>
      <sheetName val="층별용도별면적표"/>
      <sheetName val="단가"/>
      <sheetName val="95TOTREV"/>
      <sheetName val="118.세금과공과"/>
      <sheetName val="당좌차월"/>
      <sheetName val="실행계획"/>
      <sheetName val="노동부"/>
      <sheetName val="항목(1)"/>
      <sheetName val="환율"/>
      <sheetName val="XREF"/>
      <sheetName val="出口合同"/>
      <sheetName val="은행계정"/>
      <sheetName val="A.현금"/>
      <sheetName val="T6-6(7)"/>
      <sheetName val="T6-6(6)"/>
      <sheetName val="회사정보"/>
      <sheetName val="고자현황"/>
      <sheetName val="현금흐름표"/>
      <sheetName val="Assumptions"/>
      <sheetName val="301  금성근"/>
      <sheetName val="A2"/>
      <sheetName val="A1"/>
      <sheetName val="주요재무비율"/>
      <sheetName val="LTEURPSY"/>
      <sheetName val="199-0150"/>
      <sheetName val="지급보증금74"/>
      <sheetName val="LTFX"/>
      <sheetName val="수량산출"/>
      <sheetName val="영업.일1"/>
      <sheetName val="9-1차이내역"/>
      <sheetName val="일반관리비"/>
      <sheetName val="영업.일"/>
      <sheetName val="선급미지급비용"/>
      <sheetName val="기안"/>
      <sheetName val="sh1"/>
      <sheetName val="sh2"/>
      <sheetName val="sh3"/>
      <sheetName val="물량투입계획"/>
      <sheetName val="상품원가피벗"/>
      <sheetName val="①매출"/>
      <sheetName val="내외국인총괄"/>
      <sheetName val="년도별"/>
      <sheetName val="인력(정규직)"/>
      <sheetName val="과정별"/>
      <sheetName val="sm"/>
      <sheetName val="판매2팀"/>
      <sheetName val="항목등록"/>
      <sheetName val="보정전BS"/>
      <sheetName val="보정전PL"/>
      <sheetName val="전산각주"/>
      <sheetName val="각주"/>
      <sheetName val="수정"/>
      <sheetName val="보정후BS"/>
      <sheetName val="Net PL"/>
      <sheetName val="정산samfile"/>
      <sheetName val="종수"/>
      <sheetName val="수기평가자료_해외분"/>
      <sheetName val="수기평가자료"/>
      <sheetName val="수기보정자료"/>
      <sheetName val="보정samfile"/>
      <sheetName val="보정전BS(세분류)"/>
      <sheetName val="보정전BS(세분류)-본지점수정전"/>
      <sheetName val="보정전BS(소분류)"/>
      <sheetName val="보정전PL(세분류)"/>
      <sheetName val="보정전PL(소분류)"/>
      <sheetName val="보정후BS(세분류)"/>
      <sheetName val="보정후BS(소분류)"/>
      <sheetName val="Net PL(세분류)"/>
      <sheetName val="Net PL(소분류)"/>
      <sheetName val="본봉표"/>
      <sheetName val="직원신상"/>
      <sheetName val="단기차입금"/>
      <sheetName val="손익요약(미사용)"/>
      <sheetName val="수정분개"/>
      <sheetName val="F4-F7"/>
      <sheetName val="PivotTable $"/>
      <sheetName val="계정code"/>
      <sheetName val="수입원가(원료)"/>
      <sheetName val="수입원가(첨가제)"/>
      <sheetName val="받check"/>
      <sheetName val="ins"/>
      <sheetName val="공수견적"/>
      <sheetName val="01_성적표"/>
      <sheetName val="DSL"/>
      <sheetName val="B"/>
      <sheetName val="특정현금과예금"/>
      <sheetName val="K55BOM"/>
      <sheetName val="부재료입고집계"/>
      <sheetName val="조건"/>
      <sheetName val="f_BS"/>
      <sheetName val="MSVT"/>
      <sheetName val="예수금"/>
      <sheetName val="96월별PL"/>
      <sheetName val="공사손익"/>
      <sheetName val="시실누(모) "/>
      <sheetName val="현우실적"/>
      <sheetName val="공구기구"/>
      <sheetName val="표건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 refreshError="1"/>
      <sheetData sheetId="80"/>
      <sheetData sheetId="81"/>
      <sheetData sheetId="82" refreshError="1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 refreshError="1"/>
      <sheetData sheetId="369" refreshError="1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ment IS"/>
      <sheetName val="Cement IS (2)"/>
      <sheetName val="Sheet2"/>
      <sheetName val="제조원가"/>
      <sheetName val="작성1번 cost of special"/>
      <sheetName val="작성2번"/>
      <sheetName val="Cases"/>
      <sheetName val="Control Page"/>
      <sheetName val="DCF Input"/>
      <sheetName val="Earnings"/>
      <sheetName val="회사제시"/>
      <sheetName val="01_성적표"/>
      <sheetName val="CHECKSHEET"/>
      <sheetName val="CODE TABLES"/>
      <sheetName val="Borrower"/>
      <sheetName val="Oreo"/>
      <sheetName val="15_bs_raw"/>
      <sheetName val="01_is_raw"/>
      <sheetName val="YHCODE"/>
      <sheetName val="Template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발생집계"/>
      <sheetName val="Sheet3"/>
      <sheetName val="차이내역(1)"/>
      <sheetName val="발생차이"/>
      <sheetName val="경기자사건물"/>
      <sheetName val="비배관첨부내역"/>
      <sheetName val="비배관내역"/>
      <sheetName val="감가상각내용년수"/>
      <sheetName val="제출자료"/>
      <sheetName val="공급설비명세 (2)"/>
      <sheetName val="대체"/>
      <sheetName val="직접비발생"/>
      <sheetName val="94년간접비"/>
      <sheetName val="94직접비"/>
      <sheetName val="95년간접비"/>
      <sheetName val="95직접비"/>
      <sheetName val="96년간접비"/>
      <sheetName val="96년직접비"/>
      <sheetName val="97년비배관"/>
      <sheetName val="97년간접비"/>
      <sheetName val="97년직접비"/>
      <sheetName val="98상반기대체"/>
      <sheetName val="내역1"/>
      <sheetName val="basic_info"/>
      <sheetName val="BM_NEW2"/>
      <sheetName val="대차대조표"/>
      <sheetName val="공급설비"/>
      <sheetName val="계수원본(99.2.28)"/>
      <sheetName val="Sheet7"/>
      <sheetName val="2004년하반기 경평반영_민원반영영업점"/>
      <sheetName val="#REF"/>
      <sheetName val="Menu_Link"/>
      <sheetName val="손익계산서"/>
      <sheetName val="보증금(전신전화가입권)"/>
      <sheetName val="인력(정규직)"/>
      <sheetName val="손익"/>
      <sheetName val="총괄원장"/>
      <sheetName val="control sheet"/>
      <sheetName val="10.31"/>
      <sheetName val="받을어음"/>
      <sheetName val="연체대출"/>
      <sheetName val="LIST"/>
      <sheetName val="Macro3"/>
      <sheetName val="대외공문"/>
      <sheetName val="대차"/>
      <sheetName val="Sheet2"/>
      <sheetName val="원평사_2005_"/>
      <sheetName val="주주명부&lt;끝&gt;"/>
      <sheetName val="TEMP1"/>
      <sheetName val="공통"/>
      <sheetName val="수정시산표"/>
      <sheetName val="협조전"/>
      <sheetName val="상품입고집계"/>
      <sheetName val="시산표"/>
      <sheetName val="회사제시"/>
      <sheetName val="Template"/>
      <sheetName val="Links"/>
      <sheetName val="입력"/>
      <sheetName val="공통가설"/>
      <sheetName val="A1"/>
      <sheetName val="95하U$가격"/>
      <sheetName val="summary"/>
      <sheetName val="COBS"/>
      <sheetName val="95WBS"/>
      <sheetName val="현금흐름표"/>
      <sheetName val="주간기성"/>
      <sheetName val="제품(수출)매출"/>
      <sheetName val="상품보조수불"/>
      <sheetName val="제조원가계산서 (2)"/>
      <sheetName val="제품입고(생산)"/>
      <sheetName val="IN"/>
      <sheetName val="P.L"/>
      <sheetName val="Data"/>
      <sheetName val="반제품"/>
      <sheetName val="재공품"/>
      <sheetName val="타과목"/>
      <sheetName val="지역개발"/>
      <sheetName val="보증금_전신전화가입권_"/>
      <sheetName val="품목코드"/>
      <sheetName val="A10"/>
      <sheetName val="Ctrl"/>
      <sheetName val="이자율"/>
      <sheetName val="K1"/>
      <sheetName val="9703"/>
      <sheetName val="샤워실위생"/>
      <sheetName val="한강운반비"/>
      <sheetName val="유가증권현황"/>
      <sheetName val="상환익(2001년도)"/>
      <sheetName val="통합건전성별분류(0201)"/>
      <sheetName val="통합지보건전성(0201)"/>
      <sheetName val="CAUDIT"/>
      <sheetName val="경영비율 "/>
      <sheetName val="기계(2)"/>
      <sheetName val="원가"/>
      <sheetName val="기흥진행률"/>
      <sheetName val="Sheet9"/>
      <sheetName val="대차대조"/>
      <sheetName val="미비용95"/>
      <sheetName val="11.17-11.23"/>
      <sheetName val="11.24-11.30"/>
      <sheetName val="admin"/>
      <sheetName val="Sheet1"/>
      <sheetName val="잉여금"/>
      <sheetName val="매출채권(외출)"/>
      <sheetName val="공급설비명세_(2)"/>
      <sheetName val="계수원본(99_2_28)"/>
      <sheetName val="2004년하반기_경평반영_민원반영영업점"/>
      <sheetName val="10_31"/>
      <sheetName val="control_sheet"/>
      <sheetName val="월말마감"/>
      <sheetName val="SMCB9617145"/>
      <sheetName val="(바)신탁대차"/>
      <sheetName val="(사)신탁손익"/>
      <sheetName val="공급설비발생내역"/>
      <sheetName val="유일형"/>
      <sheetName val="생산직"/>
      <sheetName val="장부미수"/>
      <sheetName val="당좌자산명세"/>
      <sheetName val="98년이전원본"/>
      <sheetName val="대환취급"/>
      <sheetName val="인상안"/>
      <sheetName val="현금예금"/>
      <sheetName val="수량집계"/>
      <sheetName val="총괄집계표"/>
      <sheetName val="부서실적"/>
      <sheetName val="5500"/>
      <sheetName val="보유어음"/>
      <sheetName val="명세"/>
      <sheetName val="10월판관"/>
      <sheetName val="정기적금"/>
      <sheetName val="WPL"/>
      <sheetName val="미착기계"/>
      <sheetName val="공급설비명세_(2)1"/>
      <sheetName val="2004년하반기_경평반영_민원반영영업점1"/>
      <sheetName val="계수원본(99_2_28)1"/>
      <sheetName val="10_311"/>
      <sheetName val="control_sheet1"/>
      <sheetName val="P_L"/>
      <sheetName val="제조원가계산서_(2)"/>
      <sheetName val="SALE"/>
      <sheetName val="업체손실공수.xls"/>
      <sheetName val="3-4현"/>
      <sheetName val="3-3현"/>
      <sheetName val="별제권_정리담보권"/>
      <sheetName val="별제권_정리담보권1"/>
      <sheetName val="적용환율"/>
      <sheetName val="未完工合同成本设备"/>
      <sheetName val="预付款项RMB租金"/>
      <sheetName val="长期其他应收款"/>
      <sheetName val="U3.1"/>
      <sheetName val="Info"/>
      <sheetName val="Option"/>
      <sheetName val="월간"/>
      <sheetName val="93상각비"/>
      <sheetName val="Ns0xa"/>
      <sheetName val="E1020"/>
      <sheetName val="지우기"/>
      <sheetName val="대구은행"/>
      <sheetName val="반도체"/>
      <sheetName val="IDONG"/>
      <sheetName val="업무분장 "/>
      <sheetName val="화재보험가입내역(종류별)"/>
      <sheetName val="노무비단가"/>
      <sheetName val="계정code"/>
      <sheetName val="AC377_별도BS"/>
      <sheetName val="은행"/>
      <sheetName val="2018년 입력 콤보박스"/>
      <sheetName val="Check"/>
      <sheetName val="FYP_國泰比較"/>
      <sheetName val="支払明細"/>
      <sheetName val="科目ﾘｽﾄ"/>
      <sheetName val="検針結果"/>
      <sheetName val="BSISver6.4"/>
      <sheetName val="NA"/>
      <sheetName val="A３新収益"/>
      <sheetName val="未収保険料&amp;未払手数料"/>
      <sheetName val="대손충당금"/>
      <sheetName val="외상매출금현황-수정분 A2"/>
      <sheetName val="관세"/>
      <sheetName val="분당임차변경"/>
      <sheetName val="영업소별미수금현황(Old)"/>
      <sheetName val="주소"/>
      <sheetName val="이름표"/>
      <sheetName val="Source"/>
      <sheetName val="해피콜"/>
      <sheetName val="모델"/>
      <sheetName val="MBNBSMTR"/>
      <sheetName val="합계잔액시산표"/>
      <sheetName val="아파트진행률"/>
      <sheetName val="98년BS"/>
      <sheetName val="Setup"/>
      <sheetName val="비품"/>
      <sheetName val="CODE"/>
      <sheetName val="T48a"/>
      <sheetName val="해창정"/>
      <sheetName val="성적표96"/>
      <sheetName val="목표세부명세"/>
      <sheetName val="재료비"/>
      <sheetName val="경비"/>
      <sheetName val="미지급금"/>
      <sheetName val="선급금"/>
      <sheetName val="선수금"/>
      <sheetName val="단기차입금"/>
      <sheetName val="외화보통예금"/>
      <sheetName val="외회외상매입금"/>
      <sheetName val="외화외상매출금"/>
      <sheetName val="장기차입금"/>
      <sheetName val="선급미지급비용"/>
      <sheetName val="표준대차대조표(1)"/>
      <sheetName val="미국"/>
      <sheetName val="HP1AMLIST"/>
      <sheetName val="UTMBPL"/>
      <sheetName val="EBITDA"/>
      <sheetName val="1-(1)생산량"/>
      <sheetName val="산출"/>
      <sheetName val="IS Summary-96"/>
      <sheetName val="관리1"/>
      <sheetName val="공급설비명세_(2)2"/>
      <sheetName val="2004년하반기_경평반영_민원반영영업점2"/>
      <sheetName val="10_312"/>
      <sheetName val="계수원본(99_2_28)2"/>
      <sheetName val="control_sheet2"/>
      <sheetName val="P_L1"/>
      <sheetName val="제조원가계산서_(2)1"/>
      <sheetName val="경영비율_"/>
      <sheetName val="11_17-11_23"/>
      <sheetName val="11_24-11_30"/>
      <sheetName val="업체손실공수_xls"/>
      <sheetName val="U3_1"/>
      <sheetName val="외상매출금현황-수정분_A2"/>
      <sheetName val="BSISver6_4"/>
      <sheetName val="업무분장_"/>
      <sheetName val="00.09"/>
      <sheetName val="SO416"/>
      <sheetName val="N賃率-職"/>
      <sheetName val="XREF"/>
      <sheetName val="대분류2212"/>
      <sheetName val="건설중인"/>
      <sheetName val="FAB별"/>
      <sheetName val=""/>
      <sheetName val="I一般比"/>
      <sheetName val="Data&amp;Result"/>
      <sheetName val="BS(Detail)"/>
      <sheetName val="근로영수증"/>
      <sheetName val="5월"/>
      <sheetName val="단가표"/>
      <sheetName val="5사남"/>
      <sheetName val="퇴직급여충당금"/>
      <sheetName val="2018매출"/>
      <sheetName val="2017매출"/>
      <sheetName val="SAP_Role"/>
      <sheetName val="cctr"/>
      <sheetName val="계정_H100"/>
      <sheetName val="계정_1000"/>
      <sheetName val="계정_7000"/>
      <sheetName val="계정_8000"/>
      <sheetName val="AP_H100"/>
      <sheetName val="AP_1000"/>
      <sheetName val="AP_7000"/>
      <sheetName val="AP_8000"/>
      <sheetName val="외상매출금"/>
      <sheetName val="외화"/>
      <sheetName val="추정제조경비"/>
      <sheetName val="노동부"/>
      <sheetName val="자재표"/>
      <sheetName val="총괄갑 "/>
      <sheetName val="일위대가"/>
      <sheetName val="MEMO"/>
      <sheetName val="22390-539"/>
      <sheetName val="A-4"/>
      <sheetName val="시설물일위"/>
      <sheetName val="회사정보"/>
      <sheetName val="일반전기C"/>
      <sheetName val="13역무손익"/>
      <sheetName val="D1300 자삽"/>
      <sheetName val="발전사명"/>
      <sheetName val="부도어음관리현황1"/>
      <sheetName val="퇴직급여충당금명세서"/>
      <sheetName val="점수계산1-2"/>
      <sheetName val="율표"/>
      <sheetName val="재무.17.충당금 명세서"/>
      <sheetName val="RV미수수익보정"/>
      <sheetName val="불균등-거치외(미수)"/>
      <sheetName val="불균등-TOP(선수)"/>
      <sheetName val="경영비율_1"/>
      <sheetName val="11_17-11_231"/>
      <sheetName val="11_24-11_301"/>
      <sheetName val="2018년_입력_콤보박스"/>
      <sheetName val="IS_Summary-96"/>
      <sheetName val="배서어음명세서"/>
      <sheetName val="치솔대"/>
      <sheetName val="페널티"/>
      <sheetName val="배스트화성출하"/>
      <sheetName val="양양산업"/>
      <sheetName val="개발비"/>
      <sheetName val="기타"/>
      <sheetName val="단가소급"/>
      <sheetName val="단가원본"/>
      <sheetName val="산업4월단가조정"/>
      <sheetName val="차량(구)"/>
      <sheetName val="DIVP_L 1998"/>
      <sheetName val="analysis"/>
      <sheetName val="forming price"/>
      <sheetName val="method"/>
      <sheetName val="9612-D2"/>
      <sheetName val="整理後資料"/>
      <sheetName val="Köpfe"/>
      <sheetName val="한계원가"/>
      <sheetName val="卖场清单"/>
      <sheetName val="송전기본"/>
      <sheetName val="정의"/>
      <sheetName val="이자수익1"/>
      <sheetName val="덕전리"/>
      <sheetName val="조서및연장산출"/>
      <sheetName val="배수공수량"/>
      <sheetName val="암거공수량집계"/>
      <sheetName val="횡배수공집계"/>
      <sheetName val="수로관및집수정수량집계"/>
      <sheetName val="횡배수토공(P.E,BOX) "/>
      <sheetName val="수로관및집수정"/>
      <sheetName val="지수벽 및 파라피트"/>
      <sheetName val="암거수량"/>
      <sheetName val="암거날개벽수량"/>
      <sheetName val="암거날개벽토공"/>
      <sheetName val="횡배수관날개벽"/>
      <sheetName val="횡배수관날개벽잔토 "/>
      <sheetName val="횡배수관날개벽수량표"/>
      <sheetName val="횡배수관날개벽잔토산식치수표"/>
      <sheetName val="토적계산서"/>
      <sheetName val="포장자재수량집계"/>
      <sheetName val="콘크리트포장"/>
      <sheetName val="토사측구"/>
      <sheetName val="표 지 "/>
      <sheetName val="자재집계"/>
      <sheetName val="토공집계"/>
      <sheetName val="총괄자재집계"/>
      <sheetName val="암거날개벽수량(1.5M)"/>
      <sheetName val="암거날개벽토공(1.5)"/>
      <sheetName val="토공집계(소계)"/>
      <sheetName val="관급자재대"/>
      <sheetName val="면벽수량"/>
      <sheetName val="흄관(보호)(1연)"/>
      <sheetName val="흄관 보호토공(1연)"/>
      <sheetName val="난간벽단위"/>
      <sheetName val="포장공"/>
      <sheetName val="토공"/>
      <sheetName val="배수공"/>
      <sheetName val="날개벽수량표"/>
      <sheetName val="98수문일위"/>
      <sheetName val="암거"/>
      <sheetName val="000000"/>
      <sheetName val="설계서(동안동)"/>
      <sheetName val="산출근거 "/>
      <sheetName val="T13(P68~72,78)"/>
      <sheetName val="MYUN(MAC)"/>
      <sheetName val="Notes"/>
      <sheetName val="A_E&amp;P Cal &amp; Schedules====&gt;"/>
      <sheetName val="A_1-Bermuda LP Con E&amp;P_Euro"/>
      <sheetName val="A_2-Sep Com E&amp;P_Local Cur Net "/>
      <sheetName val="A_3-Taxes-Sch J, Shc H, Shc K"/>
      <sheetName val="B_Non HFM TB Tax Adjustment===&gt;"/>
      <sheetName val="B_1-Europe BV Bermuda-Sec. 197"/>
      <sheetName val="B_2 Stock Comp"/>
      <sheetName val="B_2.1-Foreign ExercisedReleased"/>
      <sheetName val="B_3-Prepaid Rent"/>
      <sheetName val="B_4-Tax ADS"/>
      <sheetName val="B_5-Other Res FY18 &amp; FY 19"/>
      <sheetName val="C_Bermuda LP TP &amp; 8858=====&gt;"/>
      <sheetName val="1_20003-GBLPEURO - Euro"/>
      <sheetName val="2_20091-GAND - Euro"/>
      <sheetName val="3_30099-GAPL - AU$"/>
      <sheetName val="4_32540-GATW- TWD"/>
      <sheetName val="5_20043-GAUS - Euro"/>
      <sheetName val="6_20042-GBEL - Euro"/>
      <sheetName val="7_20061-GBLR - Belarus Ruble"/>
      <sheetName val="8_11800-GCAN - CN$"/>
      <sheetName val="9_20019-GCBV - Euro"/>
      <sheetName val="10_20073-GCYP - Euro"/>
      <sheetName val="11_20044-GCZR - Czh Koruna"/>
      <sheetName val="12_20049-GDEN - Den Kroner"/>
      <sheetName val="13_20040-GEBV - Euro"/>
      <sheetName val="14_20090-GESP - Euro"/>
      <sheetName val="15_20015-GEUR - Euro"/>
      <sheetName val="16_20048-GFIN - Euro"/>
      <sheetName val="17_20050-GFRA - Euro"/>
      <sheetName val="18_20045-GGER - Euro"/>
      <sheetName val="19_20074-GGRE - Euro"/>
      <sheetName val="20_32500-GHKL - US$"/>
      <sheetName val="21_20076-GHUN - HG Froint"/>
      <sheetName val="22_30097-GIND - India Rupee"/>
      <sheetName val="23_20071-GIRE - Euro"/>
      <sheetName val="24_20011-GITA - Euro"/>
      <sheetName val="25_32610-GJAP - Japanese JPY"/>
      <sheetName val="26_20078-GKAZ - Kaz Tenge"/>
      <sheetName val="27_32910-GKOR - KRW"/>
      <sheetName val="28_20046-GLUX - Euro"/>
      <sheetName val="29_32520-GMAC - Macua Pataca"/>
      <sheetName val="30_20051-GNOR - Norway Kroner"/>
      <sheetName val="31_20047-GPOL - Polish Zloty"/>
      <sheetName val="32_20077-GROM - Romania Leu"/>
      <sheetName val="33_20063-GRUS - Russia Ruble"/>
      <sheetName val="34_20041-GSDN - Sweden Krona"/>
      <sheetName val="35_32530-GSHA - Chinese CYN"/>
      <sheetName val="36_30098-GSNG - Singapore $"/>
      <sheetName val="37_20079-GTRK Turkish Lira"/>
      <sheetName val="38_20075-GTUR - Turkish Lira"/>
      <sheetName val="39_20070-GUKL - Bristish Pound"/>
      <sheetName val="D_JV TB &amp; Form 8868====&gt;"/>
      <sheetName val="40_14100 - GMEX"/>
      <sheetName val="41_20094 - GISL"/>
      <sheetName val="42_20096 - GPOR"/>
      <sheetName val="43_20062 - GRSR"/>
      <sheetName val="44_20013 - GLAB"/>
      <sheetName val="45_Elimination"/>
      <sheetName val="E_Brazil TB_&amp; Form 5171=====&gt;"/>
      <sheetName val="46_15100-GBSL"/>
      <sheetName val="G_US Branch &amp; Form 8858====&gt;"/>
      <sheetName val="47_14600-GMSV - Peso"/>
      <sheetName val="48_15600-GURU - Peso"/>
      <sheetName val="49_10201-GPR-FY19-US$"/>
      <sheetName val="F_Form 5471=====Sch J"/>
      <sheetName val="F_1-Form 5471 Sch J-2018 Rev"/>
      <sheetName val="F_2-Form 5471 Sch J-2018 Filed"/>
      <sheetName val="F_3-in FY 20-Q2 ADS 9 Yrs"/>
      <sheetName val="F_4-Rec FY-20-Italia WHT Tax"/>
      <sheetName val="F_5-Sec 986 Cal_Bermuda To US"/>
      <sheetName val="G_Other Information====&gt;"/>
      <sheetName val="G_1-HFM Local To Euro"/>
      <sheetName val="G_2-Local to US$"/>
      <sheetName val="G_3-Foreign TB"/>
      <sheetName val="G_4-Company Name"/>
      <sheetName val="G_5-Reconciliation"/>
      <sheetName val="TB"/>
      <sheetName val="5300"/>
      <sheetName val="거래선"/>
      <sheetName val="직노"/>
      <sheetName val="숨기기"/>
      <sheetName val="수원 RAW BT03(M292C)"/>
      <sheetName val="온도cycle"/>
      <sheetName val="0-2.BDV"/>
      <sheetName val="100"/>
      <sheetName val="비율"/>
      <sheetName val="霉拳搁"/>
      <sheetName val="LeadSchedule"/>
      <sheetName val="1A-BT03(M292C)"/>
      <sheetName val="수원_RAW_BT03(M292C)"/>
      <sheetName val="0-2_BDV"/>
      <sheetName val="투자&amp;Capa"/>
      <sheetName val="감가상각"/>
      <sheetName val="LEAD TIME 추이"/>
      <sheetName val="보고자료"/>
      <sheetName val="진공CAPA"/>
      <sheetName val="MAIN(220)"/>
      <sheetName val="MAIN(166)"/>
      <sheetName val="추이"/>
      <sheetName val="이자수익OVERALL"/>
      <sheetName val="Trich lap cac quy"/>
      <sheetName val="MS-PL"/>
      <sheetName val="건설중인자산(기타)"/>
      <sheetName val="공급설비명세_(2)3"/>
      <sheetName val="2004년하반기_경평반영_민원반영영업점3"/>
      <sheetName val="계수원본(99_2_28)3"/>
      <sheetName val="10_313"/>
      <sheetName val="control_sheet3"/>
      <sheetName val="제조원가계산서_(2)2"/>
      <sheetName val="P_L2"/>
      <sheetName val="경영비율_2"/>
      <sheetName val="11_17-11_232"/>
      <sheetName val="11_24-11_302"/>
      <sheetName val="업체손실공수_xls1"/>
      <sheetName val="U3_11"/>
      <sheetName val="BSISver6_41"/>
      <sheetName val="외상매출금현황-수정분_A21"/>
      <sheetName val="업무분장_1"/>
      <sheetName val="2018년_입력_콤보박스1"/>
      <sheetName val="IS_Summary-961"/>
      <sheetName val="00_09"/>
      <sheetName val="D1300_자삽"/>
      <sheetName val="총괄갑_"/>
      <sheetName val="forming_price"/>
      <sheetName val="DIVP_L_1998"/>
      <sheetName val="PL_대만"/>
      <sheetName val="BS"/>
      <sheetName val="BS_대만"/>
      <sheetName val="IS"/>
      <sheetName val="계정명세서-會計科目餘額表"/>
      <sheetName val="BS (2)"/>
      <sheetName val="IS (2)"/>
      <sheetName val="유무형자산 201901-201910"/>
      <sheetName val="유무형자산 201901-201911"/>
      <sheetName val="유무형자산 201901-201912"/>
      <sheetName val="외화환산-期末外幣評價201912"/>
      <sheetName val="외화환산-은행期末外幣評價201912"/>
      <sheetName val="주주명부"/>
      <sheetName val="잡비 내역"/>
      <sheetName val="5"/>
      <sheetName val="6"/>
      <sheetName val="7"/>
      <sheetName val="8"/>
      <sheetName val="9"/>
      <sheetName val="10"/>
      <sheetName val="15"/>
      <sheetName val="21"/>
      <sheetName val="22"/>
      <sheetName val="23"/>
      <sheetName val="24"/>
      <sheetName val="25"/>
      <sheetName val="26"/>
      <sheetName val="30"/>
      <sheetName val="34"/>
      <sheetName val="35"/>
      <sheetName val="36"/>
      <sheetName val="37"/>
      <sheetName val="38"/>
      <sheetName val="구매거래 등록부"/>
      <sheetName val="청구자인적사항"/>
      <sheetName val="Sound9월"/>
      <sheetName val="RC"/>
      <sheetName val="확인서"/>
      <sheetName val="Intl def"/>
      <sheetName val="4th Qtr Billings Breakdown"/>
      <sheetName val="Factors"/>
      <sheetName val="예수금"/>
      <sheetName val="3월상세"/>
      <sheetName val="조직"/>
      <sheetName val="충전기"/>
      <sheetName val="pur-12k"/>
      <sheetName val="tsclfeb"/>
      <sheetName val="절대지우지말것"/>
      <sheetName val="Sens"/>
      <sheetName val="Inventory Comp"/>
      <sheetName val="graph"/>
      <sheetName val="호봉CODE"/>
      <sheetName val="부서CODE"/>
      <sheetName val="9312직원급여"/>
      <sheetName val="3-31"/>
      <sheetName val="8월미수"/>
      <sheetName val="재무제표"/>
      <sheetName val="C19"/>
      <sheetName val="요약"/>
      <sheetName val="일반(본사)"/>
      <sheetName val="일반(의성)"/>
      <sheetName val="미수금(공동공사비)"/>
      <sheetName val="7상품수"/>
      <sheetName val="廠商資料檔"/>
      <sheetName val="修正存貨"/>
      <sheetName val="크라운"/>
      <sheetName val="투자자산명세서"/>
      <sheetName val="2002년 실적"/>
      <sheetName val="リスト"/>
      <sheetName val="1. 투자전략"/>
      <sheetName val="재료비집계표"/>
      <sheetName val="월별비교제조원가명세서"/>
      <sheetName val="공급설비명세_(2)4"/>
      <sheetName val="2004년하반기_경평반영_민원반영영업점4"/>
      <sheetName val="계수원본(99_2_28)4"/>
      <sheetName val="control_sheet4"/>
      <sheetName val="10_314"/>
      <sheetName val="P_L3"/>
      <sheetName val="제조원가계산서_(2)3"/>
      <sheetName val="경영비율_3"/>
      <sheetName val="11_17-11_233"/>
      <sheetName val="11_24-11_303"/>
      <sheetName val="업체손실공수_xls2"/>
      <sheetName val="U3_12"/>
      <sheetName val="외상매출금현황-수정분_A22"/>
      <sheetName val="BSISver6_42"/>
      <sheetName val="업무분장_2"/>
      <sheetName val="2018년_입력_콤보박스2"/>
      <sheetName val="IS_Summary-962"/>
      <sheetName val="00_091"/>
      <sheetName val="총괄갑_1"/>
      <sheetName val="D1300_자삽1"/>
      <sheetName val="forming_price1"/>
      <sheetName val="DIVP_L_19981"/>
      <sheetName val="재무_17_충당금_명세서"/>
      <sheetName val="Trich_lap_cac_quy"/>
      <sheetName val="횡배수토공(P_E,BOX)_"/>
      <sheetName val="지수벽_및_파라피트"/>
      <sheetName val="횡배수관날개벽잔토_"/>
      <sheetName val="표_지_"/>
      <sheetName val="암거날개벽수량(1_5M)"/>
      <sheetName val="암거날개벽토공(1_5)"/>
      <sheetName val="흄관_보호토공(1연)"/>
      <sheetName val="산출근거_"/>
      <sheetName val="A_E&amp;P_Cal_&amp;_Schedules====&gt;"/>
      <sheetName val="A_1-Bermuda_LP_Con_E&amp;P_Euro"/>
      <sheetName val="A_2-Sep_Com_E&amp;P_Local_Cur_Net_"/>
      <sheetName val="A_3-Taxes-Sch_J,_Shc_H,_Shc_K"/>
      <sheetName val="B_Non_HFM_TB_Tax_Adjustment===&gt;"/>
      <sheetName val="B_1-Europe_BV_Bermuda-Sec__197"/>
      <sheetName val="B_2_Stock_Comp"/>
      <sheetName val="B_2_1-Foreign_ExercisedReleased"/>
      <sheetName val="B_3-Prepaid_Rent"/>
      <sheetName val="B_4-Tax_ADS"/>
      <sheetName val="B_5-Other_Res_FY18_&amp;_FY_19"/>
      <sheetName val="C_Bermuda_LP_TP_&amp;_8858=====&gt;"/>
      <sheetName val="1_20003-GBLPEURO_-_Euro"/>
      <sheetName val="2_20091-GAND_-_Euro"/>
      <sheetName val="3_30099-GAPL_-_AU$"/>
      <sheetName val="4_32540-GATW-_TWD"/>
      <sheetName val="5_20043-GAUS_-_Euro"/>
      <sheetName val="6_20042-GBEL_-_Euro"/>
      <sheetName val="7_20061-GBLR_-_Belarus_Ruble"/>
      <sheetName val="8_11800-GCAN_-_CN$"/>
      <sheetName val="9_20019-GCBV_-_Euro"/>
      <sheetName val="10_20073-GCYP_-_Euro"/>
      <sheetName val="11_20044-GCZR_-_Czh_Koruna"/>
      <sheetName val="12_20049-GDEN_-_Den_Kroner"/>
      <sheetName val="13_20040-GEBV_-_Euro"/>
      <sheetName val="14_20090-GESP_-_Euro"/>
      <sheetName val="15_20015-GEUR_-_Euro"/>
      <sheetName val="16_20048-GFIN_-_Euro"/>
      <sheetName val="17_20050-GFRA_-_Euro"/>
      <sheetName val="18_20045-GGER_-_Euro"/>
      <sheetName val="19_20074-GGRE_-_Euro"/>
      <sheetName val="20_32500-GHKL_-_US$"/>
      <sheetName val="21_20076-GHUN_-_HG_Froint"/>
      <sheetName val="22_30097-GIND_-_India_Rupee"/>
      <sheetName val="23_20071-GIRE_-_Euro"/>
      <sheetName val="24_20011-GITA_-_Euro"/>
      <sheetName val="25_32610-GJAP_-_Japanese_JPY"/>
      <sheetName val="26_20078-GKAZ_-_Kaz_Tenge"/>
      <sheetName val="27_32910-GKOR_-_KRW"/>
      <sheetName val="28_20046-GLUX_-_Euro"/>
      <sheetName val="29_32520-GMAC_-_Macua_Pataca"/>
      <sheetName val="30_20051-GNOR_-_Norway_Kroner"/>
      <sheetName val="31_20047-GPOL_-_Polish_Zloty"/>
      <sheetName val="32_20077-GROM_-_Romania_Leu"/>
      <sheetName val="33_20063-GRUS_-_Russia_Ruble"/>
      <sheetName val="34_20041-GSDN_-_Sweden_Krona"/>
      <sheetName val="35_32530-GSHA_-_Chinese_CYN"/>
      <sheetName val="36_30098-GSNG_-_Singapore_$"/>
      <sheetName val="37_20079-GTRK_Turkish_Lira"/>
      <sheetName val="38_20075-GTUR_-_Turkish_Lira"/>
      <sheetName val="39_20070-GUKL_-_Bristish_Pound"/>
      <sheetName val="D_JV_TB_&amp;_Form_8868====&gt;"/>
      <sheetName val="40_14100_-_GMEX"/>
      <sheetName val="41_20094_-_GISL"/>
      <sheetName val="42_20096_-_GPOR"/>
      <sheetName val="43_20062_-_GRSR"/>
      <sheetName val="44_20013_-_GLAB"/>
      <sheetName val="E_Brazil_TB_&amp;_Form_5171=====&gt;"/>
      <sheetName val="G_US_Branch_&amp;_Form_8858====&gt;"/>
      <sheetName val="47_14600-GMSV_-_Peso"/>
      <sheetName val="48_15600-GURU_-_Peso"/>
      <sheetName val="F_Form_5471=====Sch_J"/>
      <sheetName val="F_1-Form_5471_Sch_J-2018_Rev"/>
      <sheetName val="F_2-Form_5471_Sch_J-2018_Filed"/>
      <sheetName val="F_3-in_FY_20-Q2_ADS_9_Yrs"/>
      <sheetName val="F_4-Rec_FY-20-Italia_WHT_Tax"/>
      <sheetName val="F_5-Sec_986_Cal_Bermuda_To_US"/>
      <sheetName val="G_Other_Information====&gt;"/>
      <sheetName val="G_1-HFM_Local_To_Euro"/>
      <sheetName val="G_2-Local_to_US$"/>
      <sheetName val="G_3-Foreign_TB"/>
      <sheetName val="G_4-Company_Name"/>
      <sheetName val="BS_(2)"/>
      <sheetName val="IS_(2)"/>
      <sheetName val="유무형자산_201901-201910"/>
      <sheetName val="유무형자산_201901-201911"/>
      <sheetName val="유무형자산_201901-201912"/>
      <sheetName val="잡비_내역"/>
      <sheetName val="수원_RAW_BT03(M292C)1"/>
      <sheetName val="0-2_BDV1"/>
      <sheetName val="LEAD_TIME_추이"/>
      <sheetName val="분석적검토"/>
      <sheetName val="building"/>
      <sheetName val="3.4.5 선박"/>
      <sheetName val="공급설비명세_(2)5"/>
      <sheetName val="2004년하반기_경평반영_민원반영영업점5"/>
      <sheetName val="계수원본(99_2_28)5"/>
      <sheetName val="10_315"/>
      <sheetName val="control_sheet5"/>
      <sheetName val="P_L4"/>
      <sheetName val="제조원가계산서_(2)4"/>
      <sheetName val="경영비율_4"/>
      <sheetName val="11_17-11_234"/>
      <sheetName val="11_24-11_304"/>
      <sheetName val="업체손실공수_xls3"/>
      <sheetName val="U3_13"/>
      <sheetName val="2018년_입력_콤보박스3"/>
      <sheetName val="업무분장_3"/>
      <sheetName val="BSISver6_43"/>
      <sheetName val="외상매출금현황-수정분_A23"/>
      <sheetName val="IS_Summary-963"/>
      <sheetName val="00_092"/>
      <sheetName val="총괄갑_2"/>
      <sheetName val="D1300_자삽2"/>
      <sheetName val="BS_(2)1"/>
      <sheetName val="IS_(2)1"/>
      <sheetName val="유무형자산_201901-2019101"/>
      <sheetName val="유무형자산_201901-2019111"/>
      <sheetName val="유무형자산_201901-2019121"/>
      <sheetName val="잡비_내역1"/>
      <sheetName val="forming_price2"/>
      <sheetName val="DIVP_L_19982"/>
      <sheetName val="재무_17_충당금_명세서1"/>
      <sheetName val="Trich_lap_cac_quy1"/>
      <sheetName val="횡배수토공(P_E,BOX)_1"/>
      <sheetName val="지수벽_및_파라피트1"/>
      <sheetName val="횡배수관날개벽잔토_1"/>
      <sheetName val="표_지_1"/>
      <sheetName val="암거날개벽수량(1_5M)1"/>
      <sheetName val="암거날개벽토공(1_5)1"/>
      <sheetName val="흄관_보호토공(1연)1"/>
      <sheetName val="산출근거_1"/>
      <sheetName val="A_E&amp;P_Cal_&amp;_Schedules====&gt;1"/>
      <sheetName val="A_1-Bermuda_LP_Con_E&amp;P_Euro1"/>
      <sheetName val="A_2-Sep_Com_E&amp;P_Local_Cur_Net_1"/>
      <sheetName val="A_3-Taxes-Sch_J,_Shc_H,_Shc_K1"/>
      <sheetName val="B_Non_HFM_TB_Tax_Adjustment===1"/>
      <sheetName val="B_1-Europe_BV_Bermuda-Sec__1971"/>
      <sheetName val="B_2_Stock_Comp1"/>
      <sheetName val="B_2_1-Foreign_ExercisedRelease1"/>
      <sheetName val="B_3-Prepaid_Rent1"/>
      <sheetName val="B_4-Tax_ADS1"/>
      <sheetName val="B_5-Other_Res_FY18_&amp;_FY_191"/>
      <sheetName val="C_Bermuda_LP_TP_&amp;_8858=====&gt;1"/>
      <sheetName val="1_20003-GBLPEURO_-_Euro1"/>
      <sheetName val="2_20091-GAND_-_Euro1"/>
      <sheetName val="3_30099-GAPL_-_AU$1"/>
      <sheetName val="4_32540-GATW-_TWD1"/>
      <sheetName val="5_20043-GAUS_-_Euro1"/>
      <sheetName val="6_20042-GBEL_-_Euro1"/>
      <sheetName val="7_20061-GBLR_-_Belarus_Ruble1"/>
      <sheetName val="8_11800-GCAN_-_CN$1"/>
      <sheetName val="9_20019-GCBV_-_Euro1"/>
      <sheetName val="10_20073-GCYP_-_Euro1"/>
      <sheetName val="11_20044-GCZR_-_Czh_Koruna1"/>
      <sheetName val="12_20049-GDEN_-_Den_Kroner1"/>
      <sheetName val="13_20040-GEBV_-_Euro1"/>
      <sheetName val="14_20090-GESP_-_Euro1"/>
      <sheetName val="15_20015-GEUR_-_Euro1"/>
      <sheetName val="16_20048-GFIN_-_Euro1"/>
      <sheetName val="17_20050-GFRA_-_Euro1"/>
      <sheetName val="18_20045-GGER_-_Euro1"/>
      <sheetName val="19_20074-GGRE_-_Euro1"/>
      <sheetName val="20_32500-GHKL_-_US$1"/>
      <sheetName val="21_20076-GHUN_-_HG_Froint1"/>
      <sheetName val="22_30097-GIND_-_India_Rupee1"/>
      <sheetName val="23_20071-GIRE_-_Euro1"/>
      <sheetName val="24_20011-GITA_-_Euro1"/>
      <sheetName val="25_32610-GJAP_-_Japanese_JPY1"/>
      <sheetName val="26_20078-GKAZ_-_Kaz_Tenge1"/>
      <sheetName val="27_32910-GKOR_-_KRW1"/>
      <sheetName val="28_20046-GLUX_-_Euro1"/>
      <sheetName val="29_32520-GMAC_-_Macua_Pataca1"/>
      <sheetName val="30_20051-GNOR_-_Norway_Kroner1"/>
      <sheetName val="31_20047-GPOL_-_Polish_Zloty1"/>
      <sheetName val="32_20077-GROM_-_Romania_Leu1"/>
      <sheetName val="33_20063-GRUS_-_Russia_Ruble1"/>
      <sheetName val="34_20041-GSDN_-_Sweden_Krona1"/>
      <sheetName val="35_32530-GSHA_-_Chinese_CYN1"/>
      <sheetName val="36_30098-GSNG_-_Singapore_$1"/>
      <sheetName val="37_20079-GTRK_Turkish_Lira1"/>
      <sheetName val="38_20075-GTUR_-_Turkish_Lira1"/>
      <sheetName val="39_20070-GUKL_-_Bristish_Pound1"/>
      <sheetName val="D_JV_TB_&amp;_Form_8868====&gt;1"/>
      <sheetName val="40_14100_-_GMEX1"/>
      <sheetName val="41_20094_-_GISL1"/>
      <sheetName val="42_20096_-_GPOR1"/>
      <sheetName val="43_20062_-_GRSR1"/>
      <sheetName val="44_20013_-_GLAB1"/>
      <sheetName val="E_Brazil_TB_&amp;_Form_5171=====&gt;1"/>
      <sheetName val="G_US_Branch_&amp;_Form_8858====&gt;1"/>
      <sheetName val="47_14600-GMSV_-_Peso1"/>
      <sheetName val="48_15600-GURU_-_Peso1"/>
      <sheetName val="F_Form_5471=====Sch_J1"/>
      <sheetName val="F_1-Form_5471_Sch_J-2018_Rev1"/>
      <sheetName val="F_2-Form_5471_Sch_J-2018_Filed1"/>
      <sheetName val="F_3-in_FY_20-Q2_ADS_9_Yrs1"/>
      <sheetName val="F_4-Rec_FY-20-Italia_WHT_Tax1"/>
      <sheetName val="F_5-Sec_986_Cal_Bermuda_To_US1"/>
      <sheetName val="G_Other_Information====&gt;1"/>
      <sheetName val="G_1-HFM_Local_To_Euro1"/>
      <sheetName val="G_2-Local_to_US$1"/>
      <sheetName val="G_3-Foreign_TB1"/>
      <sheetName val="G_4-Company_Name1"/>
      <sheetName val="Intl_def1"/>
      <sheetName val="4th_Qtr_Billings_Breakdown1"/>
      <sheetName val="구매거래_등록부1"/>
      <sheetName val="수원_RAW_BT03(M292C)2"/>
      <sheetName val="0-2_BDV2"/>
      <sheetName val="LEAD_TIME_추이1"/>
      <sheetName val="Intl_def"/>
      <sheetName val="4th_Qtr_Billings_Breakdown"/>
      <sheetName val="구매거래_등록부"/>
      <sheetName val="fsindex"/>
      <sheetName val="본선 토공 분배표"/>
      <sheetName val="유효성"/>
      <sheetName val="Lead"/>
      <sheetName val="11 Dep &amp; Amort"/>
      <sheetName val=" Equity Activity"/>
      <sheetName val="OLD Q1 (Shouldn't use)"/>
      <sheetName val="Developer rev 99"/>
      <sheetName val=" Ad Sales  exp"/>
      <sheetName val="Bus Dev"/>
      <sheetName val="corp. exp"/>
      <sheetName val="XLR_NoRangeSheet"/>
      <sheetName val="BOJUNGGM"/>
      <sheetName val="4.경비 5.영업외수지"/>
      <sheetName val="반제품재고(양품)"/>
      <sheetName val="폐기 재고"/>
      <sheetName val=" 상반기업적고과"/>
      <sheetName val="02년팀별1"/>
      <sheetName val="SHFMA"/>
      <sheetName val="CDFMA"/>
      <sheetName val="WHFMA"/>
      <sheetName val="KMFMA"/>
      <sheetName val="Sheet1 (11)"/>
      <sheetName val="银行借款询证"/>
      <sheetName val="Cover"/>
      <sheetName val=".1 장기선급비용"/>
      <sheetName val="index"/>
      <sheetName val="OTA"/>
      <sheetName val="임차보증금"/>
      <sheetName val="L   S"/>
      <sheetName val="报表项目"/>
      <sheetName val="97년"/>
      <sheetName val="세금"/>
      <sheetName val="유형자산증가"/>
      <sheetName val="내역"/>
      <sheetName val="05현금등가"/>
      <sheetName val="기성내역서"/>
      <sheetName val="集計00"/>
      <sheetName val="일일계획"/>
      <sheetName val="내역서적용수량"/>
      <sheetName val="매출"/>
      <sheetName val="상품구매(구매납품품목조회)"/>
      <sheetName val="수금"/>
      <sheetName val="대분류2206"/>
      <sheetName val="LBOSHEL5"/>
      <sheetName val="เงินกู้ธนชาติ"/>
      <sheetName val="건축"/>
      <sheetName val="개당가공비_목표"/>
      <sheetName val="(실사조정)총괄"/>
      <sheetName val="월말상여금내역서"/>
      <sheetName val="镀金品"/>
      <sheetName val="ﾘｽﾄ"/>
      <sheetName val="고정비"/>
      <sheetName val="이익계획 요약1"/>
      <sheetName val="0312"/>
      <sheetName val="표지"/>
      <sheetName val="comparables"/>
      <sheetName val="Deduction"/>
      <sheetName val="other"/>
      <sheetName val="conclusion"/>
      <sheetName val="결정단가"/>
      <sheetName val="수율생산"/>
      <sheetName val="용역매출2"/>
      <sheetName val="유림골조"/>
      <sheetName val="dc"/>
      <sheetName val="국민연금"/>
      <sheetName val="Repayment Summary"/>
      <sheetName val="소계정"/>
      <sheetName val="2 카드채권(대출포함)"/>
      <sheetName val="지출(물류)"/>
      <sheetName val="전문직"/>
      <sheetName val="인턴사원"/>
      <sheetName val="매출현황(월별)  (2)"/>
      <sheetName val="參數不可刪"/>
      <sheetName val="ZY100"/>
      <sheetName val="공통속성"/>
      <sheetName val="정문앞"/>
      <sheetName val="LU"/>
    </sheetNames>
    <sheetDataSet>
      <sheetData sheetId="0" refreshError="1">
        <row r="4">
          <cell r="A4" t="str">
            <v>R001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>
        <row r="2">
          <cell r="A2">
            <v>101738</v>
          </cell>
        </row>
      </sheetData>
      <sheetData sheetId="218">
        <row r="2">
          <cell r="B2">
            <v>10780612</v>
          </cell>
        </row>
      </sheetData>
      <sheetData sheetId="219">
        <row r="2">
          <cell r="A2">
            <v>101738</v>
          </cell>
        </row>
      </sheetData>
      <sheetData sheetId="220">
        <row r="2">
          <cell r="A2">
            <v>101738</v>
          </cell>
        </row>
      </sheetData>
      <sheetData sheetId="221">
        <row r="2">
          <cell r="A2">
            <v>101738</v>
          </cell>
        </row>
      </sheetData>
      <sheetData sheetId="222">
        <row r="2">
          <cell r="A2">
            <v>101738</v>
          </cell>
        </row>
      </sheetData>
      <sheetData sheetId="223">
        <row r="2">
          <cell r="B2">
            <v>10780612</v>
          </cell>
        </row>
      </sheetData>
      <sheetData sheetId="224">
        <row r="2">
          <cell r="A2">
            <v>101738</v>
          </cell>
        </row>
      </sheetData>
      <sheetData sheetId="225"/>
      <sheetData sheetId="226">
        <row r="2">
          <cell r="A2">
            <v>101738</v>
          </cell>
        </row>
      </sheetData>
      <sheetData sheetId="227">
        <row r="2">
          <cell r="B2">
            <v>10780612</v>
          </cell>
        </row>
      </sheetData>
      <sheetData sheetId="228">
        <row r="2">
          <cell r="A2">
            <v>101738</v>
          </cell>
        </row>
      </sheetData>
      <sheetData sheetId="229">
        <row r="2">
          <cell r="A2">
            <v>101738</v>
          </cell>
        </row>
      </sheetData>
      <sheetData sheetId="230">
        <row r="2">
          <cell r="A2">
            <v>101738</v>
          </cell>
        </row>
      </sheetData>
      <sheetData sheetId="231">
        <row r="2">
          <cell r="A2">
            <v>101738</v>
          </cell>
        </row>
      </sheetData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>
        <row r="2">
          <cell r="A2">
            <v>101738</v>
          </cell>
        </row>
      </sheetData>
      <sheetData sheetId="251">
        <row r="2">
          <cell r="A2">
            <v>101738</v>
          </cell>
        </row>
      </sheetData>
      <sheetData sheetId="252">
        <row r="2">
          <cell r="A2">
            <v>101738</v>
          </cell>
        </row>
      </sheetData>
      <sheetData sheetId="253">
        <row r="2">
          <cell r="A2">
            <v>101738</v>
          </cell>
        </row>
      </sheetData>
      <sheetData sheetId="254">
        <row r="2">
          <cell r="A2">
            <v>101738</v>
          </cell>
        </row>
      </sheetData>
      <sheetData sheetId="255">
        <row r="2">
          <cell r="A2">
            <v>101738</v>
          </cell>
        </row>
      </sheetData>
      <sheetData sheetId="256">
        <row r="2">
          <cell r="A2">
            <v>101738</v>
          </cell>
        </row>
      </sheetData>
      <sheetData sheetId="257">
        <row r="2">
          <cell r="A2">
            <v>101738</v>
          </cell>
        </row>
      </sheetData>
      <sheetData sheetId="258">
        <row r="2">
          <cell r="A2">
            <v>101738</v>
          </cell>
        </row>
      </sheetData>
      <sheetData sheetId="259">
        <row r="2">
          <cell r="A2">
            <v>101738</v>
          </cell>
        </row>
      </sheetData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>
        <row r="2">
          <cell r="A2">
            <v>101738</v>
          </cell>
        </row>
      </sheetData>
      <sheetData sheetId="285">
        <row r="2">
          <cell r="A2">
            <v>101738</v>
          </cell>
        </row>
      </sheetData>
      <sheetData sheetId="286">
        <row r="2">
          <cell r="A2">
            <v>101738</v>
          </cell>
        </row>
      </sheetData>
      <sheetData sheetId="287">
        <row r="2">
          <cell r="A2">
            <v>101738</v>
          </cell>
        </row>
      </sheetData>
      <sheetData sheetId="288">
        <row r="2">
          <cell r="A2">
            <v>101738</v>
          </cell>
        </row>
      </sheetData>
      <sheetData sheetId="289" refreshError="1"/>
      <sheetData sheetId="290">
        <row r="2">
          <cell r="A2">
            <v>101738</v>
          </cell>
        </row>
      </sheetData>
      <sheetData sheetId="291">
        <row r="2">
          <cell r="A2">
            <v>101738</v>
          </cell>
        </row>
      </sheetData>
      <sheetData sheetId="292">
        <row r="2">
          <cell r="A2">
            <v>101738</v>
          </cell>
        </row>
      </sheetData>
      <sheetData sheetId="293">
        <row r="2">
          <cell r="A2">
            <v>101738</v>
          </cell>
        </row>
      </sheetData>
      <sheetData sheetId="294">
        <row r="2">
          <cell r="A2">
            <v>101738</v>
          </cell>
        </row>
      </sheetData>
      <sheetData sheetId="295">
        <row r="2">
          <cell r="A2">
            <v>101738</v>
          </cell>
        </row>
      </sheetData>
      <sheetData sheetId="296">
        <row r="2">
          <cell r="A2">
            <v>101738</v>
          </cell>
        </row>
      </sheetData>
      <sheetData sheetId="297">
        <row r="2">
          <cell r="A2">
            <v>101738</v>
          </cell>
        </row>
      </sheetData>
      <sheetData sheetId="298">
        <row r="2">
          <cell r="A2">
            <v>101738</v>
          </cell>
        </row>
      </sheetData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>
        <row r="2">
          <cell r="A2">
            <v>101738</v>
          </cell>
        </row>
      </sheetData>
      <sheetData sheetId="356">
        <row r="2">
          <cell r="A2">
            <v>101738</v>
          </cell>
        </row>
      </sheetData>
      <sheetData sheetId="357">
        <row r="2">
          <cell r="A2">
            <v>101738</v>
          </cell>
        </row>
      </sheetData>
      <sheetData sheetId="358">
        <row r="2">
          <cell r="A2">
            <v>101738</v>
          </cell>
        </row>
      </sheetData>
      <sheetData sheetId="359">
        <row r="2">
          <cell r="A2">
            <v>101738</v>
          </cell>
        </row>
      </sheetData>
      <sheetData sheetId="360">
        <row r="2">
          <cell r="A2">
            <v>101738</v>
          </cell>
        </row>
      </sheetData>
      <sheetData sheetId="361">
        <row r="2">
          <cell r="A2">
            <v>101738</v>
          </cell>
        </row>
      </sheetData>
      <sheetData sheetId="362">
        <row r="2">
          <cell r="A2">
            <v>101738</v>
          </cell>
        </row>
      </sheetData>
      <sheetData sheetId="363">
        <row r="2">
          <cell r="A2">
            <v>101738</v>
          </cell>
        </row>
      </sheetData>
      <sheetData sheetId="364">
        <row r="2">
          <cell r="A2">
            <v>101738</v>
          </cell>
        </row>
      </sheetData>
      <sheetData sheetId="365">
        <row r="2">
          <cell r="A2">
            <v>101738</v>
          </cell>
        </row>
      </sheetData>
      <sheetData sheetId="366">
        <row r="2">
          <cell r="A2">
            <v>101738</v>
          </cell>
        </row>
      </sheetData>
      <sheetData sheetId="367">
        <row r="2">
          <cell r="A2">
            <v>101738</v>
          </cell>
        </row>
      </sheetData>
      <sheetData sheetId="368">
        <row r="2">
          <cell r="A2">
            <v>101738</v>
          </cell>
        </row>
      </sheetData>
      <sheetData sheetId="369">
        <row r="2">
          <cell r="A2">
            <v>101738</v>
          </cell>
        </row>
      </sheetData>
      <sheetData sheetId="370">
        <row r="2">
          <cell r="A2">
            <v>101738</v>
          </cell>
        </row>
      </sheetData>
      <sheetData sheetId="371">
        <row r="2">
          <cell r="A2">
            <v>101738</v>
          </cell>
        </row>
      </sheetData>
      <sheetData sheetId="372">
        <row r="2">
          <cell r="A2">
            <v>101738</v>
          </cell>
        </row>
      </sheetData>
      <sheetData sheetId="373">
        <row r="2">
          <cell r="A2">
            <v>101738</v>
          </cell>
        </row>
      </sheetData>
      <sheetData sheetId="374">
        <row r="2">
          <cell r="A2">
            <v>101738</v>
          </cell>
        </row>
      </sheetData>
      <sheetData sheetId="375">
        <row r="2">
          <cell r="A2">
            <v>101738</v>
          </cell>
        </row>
      </sheetData>
      <sheetData sheetId="376">
        <row r="2">
          <cell r="A2">
            <v>101738</v>
          </cell>
        </row>
      </sheetData>
      <sheetData sheetId="377">
        <row r="2">
          <cell r="A2">
            <v>101738</v>
          </cell>
        </row>
      </sheetData>
      <sheetData sheetId="378">
        <row r="2">
          <cell r="A2">
            <v>101738</v>
          </cell>
        </row>
      </sheetData>
      <sheetData sheetId="379">
        <row r="2">
          <cell r="A2">
            <v>101738</v>
          </cell>
        </row>
      </sheetData>
      <sheetData sheetId="380">
        <row r="2">
          <cell r="A2">
            <v>101738</v>
          </cell>
        </row>
      </sheetData>
      <sheetData sheetId="381">
        <row r="2">
          <cell r="A2">
            <v>101738</v>
          </cell>
        </row>
      </sheetData>
      <sheetData sheetId="382">
        <row r="2">
          <cell r="A2">
            <v>101738</v>
          </cell>
        </row>
      </sheetData>
      <sheetData sheetId="383">
        <row r="2">
          <cell r="A2">
            <v>101738</v>
          </cell>
        </row>
      </sheetData>
      <sheetData sheetId="384">
        <row r="2">
          <cell r="A2">
            <v>101738</v>
          </cell>
        </row>
      </sheetData>
      <sheetData sheetId="385">
        <row r="2">
          <cell r="A2">
            <v>101738</v>
          </cell>
        </row>
      </sheetData>
      <sheetData sheetId="386">
        <row r="2">
          <cell r="A2">
            <v>101738</v>
          </cell>
        </row>
      </sheetData>
      <sheetData sheetId="387">
        <row r="2">
          <cell r="A2">
            <v>101738</v>
          </cell>
        </row>
      </sheetData>
      <sheetData sheetId="388">
        <row r="2">
          <cell r="A2">
            <v>101738</v>
          </cell>
        </row>
      </sheetData>
      <sheetData sheetId="389">
        <row r="2">
          <cell r="A2">
            <v>101738</v>
          </cell>
        </row>
      </sheetData>
      <sheetData sheetId="390">
        <row r="2">
          <cell r="A2">
            <v>101738</v>
          </cell>
        </row>
      </sheetData>
      <sheetData sheetId="391">
        <row r="2">
          <cell r="A2">
            <v>101738</v>
          </cell>
        </row>
      </sheetData>
      <sheetData sheetId="392">
        <row r="2">
          <cell r="A2">
            <v>101738</v>
          </cell>
        </row>
      </sheetData>
      <sheetData sheetId="393">
        <row r="2">
          <cell r="A2">
            <v>101738</v>
          </cell>
        </row>
      </sheetData>
      <sheetData sheetId="394">
        <row r="2">
          <cell r="A2">
            <v>101738</v>
          </cell>
        </row>
      </sheetData>
      <sheetData sheetId="395">
        <row r="2">
          <cell r="A2">
            <v>101738</v>
          </cell>
        </row>
      </sheetData>
      <sheetData sheetId="396">
        <row r="2">
          <cell r="A2">
            <v>101738</v>
          </cell>
        </row>
      </sheetData>
      <sheetData sheetId="397">
        <row r="2">
          <cell r="A2">
            <v>101738</v>
          </cell>
        </row>
      </sheetData>
      <sheetData sheetId="398">
        <row r="2">
          <cell r="A2">
            <v>101738</v>
          </cell>
        </row>
      </sheetData>
      <sheetData sheetId="399">
        <row r="2">
          <cell r="A2">
            <v>101738</v>
          </cell>
        </row>
      </sheetData>
      <sheetData sheetId="400">
        <row r="2">
          <cell r="A2">
            <v>101738</v>
          </cell>
        </row>
      </sheetData>
      <sheetData sheetId="401">
        <row r="2">
          <cell r="A2">
            <v>101738</v>
          </cell>
        </row>
      </sheetData>
      <sheetData sheetId="402">
        <row r="2">
          <cell r="A2">
            <v>101738</v>
          </cell>
        </row>
      </sheetData>
      <sheetData sheetId="403">
        <row r="2">
          <cell r="A2">
            <v>101738</v>
          </cell>
        </row>
      </sheetData>
      <sheetData sheetId="404">
        <row r="2">
          <cell r="A2">
            <v>101738</v>
          </cell>
        </row>
      </sheetData>
      <sheetData sheetId="405">
        <row r="2">
          <cell r="A2">
            <v>101738</v>
          </cell>
        </row>
      </sheetData>
      <sheetData sheetId="406">
        <row r="2">
          <cell r="A2">
            <v>101738</v>
          </cell>
        </row>
      </sheetData>
      <sheetData sheetId="407">
        <row r="2">
          <cell r="A2">
            <v>101738</v>
          </cell>
        </row>
      </sheetData>
      <sheetData sheetId="408">
        <row r="2">
          <cell r="A2">
            <v>101738</v>
          </cell>
        </row>
      </sheetData>
      <sheetData sheetId="409">
        <row r="2">
          <cell r="A2">
            <v>101738</v>
          </cell>
        </row>
      </sheetData>
      <sheetData sheetId="410">
        <row r="2">
          <cell r="A2">
            <v>101738</v>
          </cell>
        </row>
      </sheetData>
      <sheetData sheetId="411">
        <row r="2">
          <cell r="A2">
            <v>101738</v>
          </cell>
        </row>
      </sheetData>
      <sheetData sheetId="412">
        <row r="2">
          <cell r="A2">
            <v>101738</v>
          </cell>
        </row>
      </sheetData>
      <sheetData sheetId="413">
        <row r="2">
          <cell r="A2">
            <v>101738</v>
          </cell>
        </row>
      </sheetData>
      <sheetData sheetId="414">
        <row r="2">
          <cell r="A2">
            <v>101738</v>
          </cell>
        </row>
      </sheetData>
      <sheetData sheetId="415">
        <row r="2">
          <cell r="A2">
            <v>101738</v>
          </cell>
        </row>
      </sheetData>
      <sheetData sheetId="416">
        <row r="2">
          <cell r="A2">
            <v>101738</v>
          </cell>
        </row>
      </sheetData>
      <sheetData sheetId="417">
        <row r="2">
          <cell r="A2">
            <v>101738</v>
          </cell>
        </row>
      </sheetData>
      <sheetData sheetId="418">
        <row r="2">
          <cell r="A2">
            <v>101738</v>
          </cell>
        </row>
      </sheetData>
      <sheetData sheetId="419">
        <row r="2">
          <cell r="A2">
            <v>101738</v>
          </cell>
        </row>
      </sheetData>
      <sheetData sheetId="420">
        <row r="2">
          <cell r="A2">
            <v>101738</v>
          </cell>
        </row>
      </sheetData>
      <sheetData sheetId="421">
        <row r="2">
          <cell r="A2">
            <v>101738</v>
          </cell>
        </row>
      </sheetData>
      <sheetData sheetId="422">
        <row r="2">
          <cell r="A2">
            <v>101738</v>
          </cell>
        </row>
      </sheetData>
      <sheetData sheetId="423">
        <row r="2">
          <cell r="A2">
            <v>101738</v>
          </cell>
        </row>
      </sheetData>
      <sheetData sheetId="424">
        <row r="2">
          <cell r="A2">
            <v>101738</v>
          </cell>
        </row>
      </sheetData>
      <sheetData sheetId="425">
        <row r="2">
          <cell r="A2">
            <v>101738</v>
          </cell>
        </row>
      </sheetData>
      <sheetData sheetId="426">
        <row r="2">
          <cell r="A2">
            <v>101738</v>
          </cell>
        </row>
      </sheetData>
      <sheetData sheetId="427">
        <row r="2">
          <cell r="A2">
            <v>101738</v>
          </cell>
        </row>
      </sheetData>
      <sheetData sheetId="428">
        <row r="2">
          <cell r="A2">
            <v>101738</v>
          </cell>
        </row>
      </sheetData>
      <sheetData sheetId="429">
        <row r="2">
          <cell r="A2">
            <v>101738</v>
          </cell>
        </row>
      </sheetData>
      <sheetData sheetId="430">
        <row r="2">
          <cell r="A2">
            <v>101738</v>
          </cell>
        </row>
      </sheetData>
      <sheetData sheetId="431">
        <row r="2">
          <cell r="A2">
            <v>101738</v>
          </cell>
        </row>
      </sheetData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>
        <row r="2">
          <cell r="A2">
            <v>101738</v>
          </cell>
        </row>
      </sheetData>
      <sheetData sheetId="446">
        <row r="2">
          <cell r="A2">
            <v>101738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>
        <row r="2">
          <cell r="A2">
            <v>101738</v>
          </cell>
        </row>
      </sheetData>
      <sheetData sheetId="460">
        <row r="2">
          <cell r="A2">
            <v>101738</v>
          </cell>
        </row>
      </sheetData>
      <sheetData sheetId="461">
        <row r="2">
          <cell r="A2">
            <v>101738</v>
          </cell>
        </row>
      </sheetData>
      <sheetData sheetId="462">
        <row r="2">
          <cell r="A2">
            <v>101738</v>
          </cell>
        </row>
      </sheetData>
      <sheetData sheetId="463">
        <row r="2">
          <cell r="A2">
            <v>101738</v>
          </cell>
        </row>
      </sheetData>
      <sheetData sheetId="464">
        <row r="2">
          <cell r="A2">
            <v>101738</v>
          </cell>
        </row>
      </sheetData>
      <sheetData sheetId="465">
        <row r="2">
          <cell r="A2">
            <v>101738</v>
          </cell>
        </row>
      </sheetData>
      <sheetData sheetId="466">
        <row r="2">
          <cell r="A2">
            <v>101738</v>
          </cell>
        </row>
      </sheetData>
      <sheetData sheetId="467">
        <row r="2">
          <cell r="A2">
            <v>101738</v>
          </cell>
        </row>
      </sheetData>
      <sheetData sheetId="468">
        <row r="2">
          <cell r="A2">
            <v>101738</v>
          </cell>
        </row>
      </sheetData>
      <sheetData sheetId="469">
        <row r="2">
          <cell r="A2">
            <v>101738</v>
          </cell>
        </row>
      </sheetData>
      <sheetData sheetId="470">
        <row r="2">
          <cell r="A2">
            <v>101738</v>
          </cell>
        </row>
      </sheetData>
      <sheetData sheetId="471">
        <row r="2">
          <cell r="A2">
            <v>101738</v>
          </cell>
        </row>
      </sheetData>
      <sheetData sheetId="472">
        <row r="2">
          <cell r="A2">
            <v>101738</v>
          </cell>
        </row>
      </sheetData>
      <sheetData sheetId="473">
        <row r="2">
          <cell r="A2">
            <v>101738</v>
          </cell>
        </row>
      </sheetData>
      <sheetData sheetId="474">
        <row r="2">
          <cell r="A2">
            <v>101738</v>
          </cell>
        </row>
      </sheetData>
      <sheetData sheetId="475">
        <row r="2">
          <cell r="A2">
            <v>101738</v>
          </cell>
        </row>
      </sheetData>
      <sheetData sheetId="476">
        <row r="2">
          <cell r="A2">
            <v>101738</v>
          </cell>
        </row>
      </sheetData>
      <sheetData sheetId="477">
        <row r="2">
          <cell r="A2">
            <v>101738</v>
          </cell>
        </row>
      </sheetData>
      <sheetData sheetId="478">
        <row r="2">
          <cell r="A2">
            <v>101738</v>
          </cell>
        </row>
      </sheetData>
      <sheetData sheetId="479">
        <row r="2">
          <cell r="A2">
            <v>101738</v>
          </cell>
        </row>
      </sheetData>
      <sheetData sheetId="480">
        <row r="2">
          <cell r="A2">
            <v>101738</v>
          </cell>
        </row>
      </sheetData>
      <sheetData sheetId="481">
        <row r="2">
          <cell r="A2">
            <v>101738</v>
          </cell>
        </row>
      </sheetData>
      <sheetData sheetId="482">
        <row r="2">
          <cell r="A2">
            <v>101738</v>
          </cell>
        </row>
      </sheetData>
      <sheetData sheetId="483">
        <row r="2">
          <cell r="A2">
            <v>101738</v>
          </cell>
        </row>
      </sheetData>
      <sheetData sheetId="484">
        <row r="2">
          <cell r="A2">
            <v>101738</v>
          </cell>
        </row>
      </sheetData>
      <sheetData sheetId="485">
        <row r="2">
          <cell r="A2">
            <v>101738</v>
          </cell>
        </row>
      </sheetData>
      <sheetData sheetId="486">
        <row r="2">
          <cell r="A2">
            <v>101738</v>
          </cell>
        </row>
      </sheetData>
      <sheetData sheetId="487">
        <row r="2">
          <cell r="A2">
            <v>101738</v>
          </cell>
        </row>
      </sheetData>
      <sheetData sheetId="488">
        <row r="2">
          <cell r="A2">
            <v>101738</v>
          </cell>
        </row>
      </sheetData>
      <sheetData sheetId="489">
        <row r="2">
          <cell r="A2">
            <v>101738</v>
          </cell>
        </row>
      </sheetData>
      <sheetData sheetId="490">
        <row r="2">
          <cell r="A2">
            <v>101738</v>
          </cell>
        </row>
      </sheetData>
      <sheetData sheetId="491">
        <row r="2">
          <cell r="A2">
            <v>101738</v>
          </cell>
        </row>
      </sheetData>
      <sheetData sheetId="492">
        <row r="2">
          <cell r="A2">
            <v>101738</v>
          </cell>
        </row>
      </sheetData>
      <sheetData sheetId="493">
        <row r="2">
          <cell r="A2">
            <v>101738</v>
          </cell>
        </row>
      </sheetData>
      <sheetData sheetId="494">
        <row r="2">
          <cell r="A2">
            <v>101738</v>
          </cell>
        </row>
      </sheetData>
      <sheetData sheetId="495">
        <row r="2">
          <cell r="A2">
            <v>101738</v>
          </cell>
        </row>
      </sheetData>
      <sheetData sheetId="496">
        <row r="2">
          <cell r="A2">
            <v>101738</v>
          </cell>
        </row>
      </sheetData>
      <sheetData sheetId="497">
        <row r="2">
          <cell r="A2">
            <v>101738</v>
          </cell>
        </row>
      </sheetData>
      <sheetData sheetId="498">
        <row r="2">
          <cell r="A2">
            <v>101738</v>
          </cell>
        </row>
      </sheetData>
      <sheetData sheetId="499">
        <row r="2">
          <cell r="A2">
            <v>101738</v>
          </cell>
        </row>
      </sheetData>
      <sheetData sheetId="500">
        <row r="2">
          <cell r="A2">
            <v>101738</v>
          </cell>
        </row>
      </sheetData>
      <sheetData sheetId="501">
        <row r="2">
          <cell r="A2">
            <v>101738</v>
          </cell>
        </row>
      </sheetData>
      <sheetData sheetId="502">
        <row r="2">
          <cell r="A2">
            <v>101738</v>
          </cell>
        </row>
      </sheetData>
      <sheetData sheetId="503">
        <row r="2">
          <cell r="A2">
            <v>101738</v>
          </cell>
        </row>
      </sheetData>
      <sheetData sheetId="504">
        <row r="2">
          <cell r="A2">
            <v>101738</v>
          </cell>
        </row>
      </sheetData>
      <sheetData sheetId="505">
        <row r="2">
          <cell r="A2">
            <v>101738</v>
          </cell>
        </row>
      </sheetData>
      <sheetData sheetId="506">
        <row r="2">
          <cell r="A2">
            <v>101738</v>
          </cell>
        </row>
      </sheetData>
      <sheetData sheetId="507">
        <row r="2">
          <cell r="A2">
            <v>101738</v>
          </cell>
        </row>
      </sheetData>
      <sheetData sheetId="508">
        <row r="2">
          <cell r="A2">
            <v>101738</v>
          </cell>
        </row>
      </sheetData>
      <sheetData sheetId="509">
        <row r="2">
          <cell r="A2">
            <v>101738</v>
          </cell>
        </row>
      </sheetData>
      <sheetData sheetId="510">
        <row r="2">
          <cell r="A2">
            <v>101738</v>
          </cell>
        </row>
      </sheetData>
      <sheetData sheetId="511">
        <row r="2">
          <cell r="A2">
            <v>101738</v>
          </cell>
        </row>
      </sheetData>
      <sheetData sheetId="512">
        <row r="2">
          <cell r="A2">
            <v>101738</v>
          </cell>
        </row>
      </sheetData>
      <sheetData sheetId="513">
        <row r="2">
          <cell r="A2">
            <v>101738</v>
          </cell>
        </row>
      </sheetData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/>
      <sheetData sheetId="534" refreshError="1"/>
      <sheetData sheetId="535" refreshError="1"/>
      <sheetData sheetId="536">
        <row r="2">
          <cell r="A2">
            <v>101738</v>
          </cell>
        </row>
      </sheetData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1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2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3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4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5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6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7"/>
      <sheetData sheetId="608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09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10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11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12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13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14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15"/>
      <sheetData sheetId="616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17"/>
      <sheetData sheetId="618"/>
      <sheetData sheetId="619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20"/>
      <sheetData sheetId="621"/>
      <sheetData sheetId="622"/>
      <sheetData sheetId="623"/>
      <sheetData sheetId="624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25"/>
      <sheetData sheetId="626"/>
      <sheetData sheetId="627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28"/>
      <sheetData sheetId="629"/>
      <sheetData sheetId="630"/>
      <sheetData sheetId="631"/>
      <sheetData sheetId="632"/>
      <sheetData sheetId="633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34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35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36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37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38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39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0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1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2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3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4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5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6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7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8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49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0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1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2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3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4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5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6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7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8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59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60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61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62">
        <row r="4">
          <cell r="A4" t="str">
            <v>a  Separate Category (Enter code—see instructions.)  .   .   .   .   .   .   .   .   .   .   .   .   .   .   .   .   .   .   .   .   .   .   .   .   .   .   .   .   .   .   .     ▶</v>
          </cell>
        </row>
      </sheetData>
      <sheetData sheetId="663"/>
      <sheetData sheetId="664"/>
      <sheetData sheetId="665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회사정보"/>
      <sheetName val="발생집계"/>
      <sheetName val="95년간접비"/>
      <sheetName val="계정과목"/>
      <sheetName val="환율시트"/>
      <sheetName val="보증어음분류"/>
      <sheetName val="사모사채분류"/>
      <sheetName val="보정전BS(세분류)"/>
      <sheetName val="General Inputs"/>
      <sheetName val="CGC Inputs"/>
      <sheetName val="수정사항집계표"/>
      <sheetName val="부실채권"/>
      <sheetName val="입력자료"/>
      <sheetName val="LIST"/>
      <sheetName val="현금"/>
      <sheetName val="basic_info"/>
      <sheetName val="경영비율 "/>
      <sheetName val="3528"/>
      <sheetName val="95D"/>
      <sheetName val="94D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적심사표"/>
      <sheetName val="월할경비"/>
      <sheetName val="부서별공수"/>
      <sheetName val="투입공수"/>
      <sheetName val="생산"/>
      <sheetName val="자재재고"/>
      <sheetName val="재공재고"/>
      <sheetName val="품질현황-보류"/>
      <sheetName val="완성차 미수금"/>
      <sheetName val="보빈규격"/>
      <sheetName val="출입자명단"/>
      <sheetName val="삼화95"/>
      <sheetName val="보증금(전신전화가입권)"/>
      <sheetName val="보정후BS"/>
      <sheetName val="코드"/>
      <sheetName val="지점장"/>
      <sheetName val="사원명부"/>
      <sheetName val="10.31"/>
      <sheetName val="회사전체"/>
      <sheetName val="공동"/>
      <sheetName val="단독"/>
      <sheetName val="Total"/>
      <sheetName val="건설중인"/>
      <sheetName val="WorksheetSettings"/>
      <sheetName val="Details"/>
      <sheetName val="업무분장 "/>
      <sheetName val="1월"/>
      <sheetName val="99퇴직"/>
      <sheetName val="갑지(추정)"/>
      <sheetName val="경영혁신본부"/>
      <sheetName val="IDONG"/>
      <sheetName val="감가상각"/>
      <sheetName val="총물량"/>
      <sheetName val="YTD Sales(0411)"/>
      <sheetName val="3.판관비명세서"/>
      <sheetName val="WPL"/>
      <sheetName val="기본자료"/>
      <sheetName val="법인구분"/>
      <sheetName val="기초코드"/>
      <sheetName val="Sheet11"/>
      <sheetName val="세부pl"/>
      <sheetName val="수익성분석"/>
      <sheetName val="손익계산서"/>
      <sheetName val="이익잉여금처분계산서"/>
      <sheetName val="제조원가명세서"/>
      <sheetName val="현금흐름표"/>
      <sheetName val="외상매출금현황-수정분 A2"/>
      <sheetName val="PAN"/>
      <sheetName val="매출.물동명세"/>
      <sheetName val="Code"/>
      <sheetName val="Menu_Link"/>
      <sheetName val="원가율"/>
      <sheetName val="TSCLFEB"/>
      <sheetName val="계수원본(99.2.28)"/>
      <sheetName val="차액보증"/>
      <sheetName val="공통비배부기준"/>
      <sheetName val="취합표"/>
      <sheetName val="물량산출"/>
      <sheetName val="자료"/>
      <sheetName val="주요기준"/>
      <sheetName val="내역"/>
      <sheetName val="설계"/>
      <sheetName val="비용"/>
      <sheetName val="관A준공"/>
      <sheetName val="대전"/>
      <sheetName val="Net PL(세분류)"/>
      <sheetName val="지역개발"/>
      <sheetName val="Voucher"/>
      <sheetName val="213"/>
      <sheetName val="5사남"/>
      <sheetName val="공통비(전체)"/>
      <sheetName val="대차대조표"/>
      <sheetName val="산출기준(파견전산실)"/>
      <sheetName val="99매출현"/>
      <sheetName val="서식시트"/>
      <sheetName val="제조부문배부"/>
      <sheetName val="99선급비용"/>
      <sheetName val="받을어음할인및 융통어음"/>
      <sheetName val="부도어음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원천세납부"/>
      <sheetName val="Cash Flow"/>
      <sheetName val="①매출"/>
      <sheetName val="은행"/>
      <sheetName val="XREF"/>
      <sheetName val="운반장소등록"/>
      <sheetName val="목표"/>
      <sheetName val="차수"/>
      <sheetName val="6_3"/>
      <sheetName val="9-1차이내역"/>
      <sheetName val="아파트 기성내역서"/>
      <sheetName val="B"/>
      <sheetName val="ke24(0404)"/>
      <sheetName val="KE24(0403)"/>
      <sheetName val="계정code"/>
      <sheetName val="담보평가"/>
      <sheetName val="정보"/>
      <sheetName val="11.17-11.23"/>
      <sheetName val="11.24-11.30"/>
      <sheetName val="기타현황"/>
      <sheetName val="MH_생산"/>
      <sheetName val="Menu"/>
      <sheetName val="CashFlow(중간집계)"/>
      <sheetName val="LoanList"/>
      <sheetName val="2.상각보정명세"/>
      <sheetName val="외상매입금_Detail"/>
      <sheetName val="일위대가"/>
      <sheetName val="요약BS"/>
      <sheetName val="2.대외공문"/>
      <sheetName val="1공장 재공품생산현황"/>
      <sheetName val="건축공사"/>
      <sheetName val="가정"/>
      <sheetName val="현장관리비"/>
      <sheetName val="리츠"/>
      <sheetName val="주주명부&lt;끝&gt;"/>
      <sheetName val="cfanal"/>
      <sheetName val="profit"/>
      <sheetName val="부산"/>
      <sheetName val="DATA"/>
      <sheetName val="하수급견적대비"/>
      <sheetName val="장할생활 (2)"/>
      <sheetName val="증감분석 및 연결조정"/>
      <sheetName val="RC"/>
      <sheetName val="S&amp;R"/>
      <sheetName val="손익"/>
      <sheetName val="비교원가제출.고"/>
      <sheetName val="공사개요"/>
      <sheetName val="개인법인구분"/>
      <sheetName val="금액집계(리포트)"/>
      <sheetName val="입고단가기준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토목"/>
      <sheetName val="적현로"/>
      <sheetName val="총괄표"/>
      <sheetName val="공사기성"/>
      <sheetName val="3-31"/>
      <sheetName val="매출채권 및 담보비율 변동"/>
      <sheetName val="미지급비용2"/>
      <sheetName val="미지급비용"/>
      <sheetName val="현금흐름Ⅰ"/>
      <sheetName val="공통"/>
      <sheetName val="쌍용자료"/>
      <sheetName val="대우자료"/>
      <sheetName val="만기"/>
      <sheetName val="달성율"/>
      <sheetName val="2공구산출내역"/>
      <sheetName val="설계내역서"/>
      <sheetName val="해창정"/>
      <sheetName val="1월실적 (2)"/>
      <sheetName val="크라운"/>
      <sheetName val="인원자료"/>
      <sheetName val="화섬 MDP"/>
      <sheetName val="시산표"/>
      <sheetName val="이자율"/>
      <sheetName val="수h"/>
      <sheetName val="영업소실적"/>
      <sheetName val="금융"/>
      <sheetName val="리스"/>
      <sheetName val="보험"/>
      <sheetName val="其他应收款明细及帐龄分析(表5)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TB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노임이"/>
      <sheetName val="Sheet6"/>
      <sheetName val="퇴직급여충당금12.31"/>
      <sheetName val="TCA"/>
      <sheetName val="미오"/>
      <sheetName val="자본금"/>
      <sheetName val="재고"/>
      <sheetName val="퇴충"/>
      <sheetName val="사업자등록증"/>
      <sheetName val="범한여행"/>
      <sheetName val="대차대조표12.01"/>
      <sheetName val="해외법인"/>
      <sheetName val="합계잔액시산표"/>
      <sheetName val="월별"/>
      <sheetName val="Summary"/>
      <sheetName val="업종코드"/>
      <sheetName val="본공사"/>
      <sheetName val="양식3"/>
      <sheetName val="기초"/>
      <sheetName val="추가(완)"/>
      <sheetName val="8월배정예산"/>
      <sheetName val="3"/>
      <sheetName val="수리결과"/>
      <sheetName val="명세서"/>
      <sheetName val="인별호봉표"/>
      <sheetName val="각종data"/>
      <sheetName val="데이터유효성목록"/>
      <sheetName val="작업불가"/>
      <sheetName val="유림골조"/>
      <sheetName val="Dólar Observado"/>
      <sheetName val="Rate"/>
      <sheetName val="4.2유효폭의 계산"/>
      <sheetName val="4-1. 매출원가 손익계획 집계표"/>
      <sheetName val="적용환율"/>
      <sheetName val="3250-41"/>
      <sheetName val="수불표"/>
      <sheetName val="입고12"/>
      <sheetName val="출고12"/>
      <sheetName val="연체대출"/>
      <sheetName val="1.MDF1공장"/>
      <sheetName val="FRDS9805"/>
      <sheetName val="대비"/>
      <sheetName val="대구은행"/>
      <sheetName val="기준봉급표"/>
      <sheetName val="Reference"/>
      <sheetName val="00'미수"/>
      <sheetName val="외상매입금점별현황"/>
      <sheetName val="A1"/>
      <sheetName val="0"/>
      <sheetName val="작성요령"/>
      <sheetName val="항목"/>
      <sheetName val="회수율"/>
      <sheetName val="권리분석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3-4현"/>
      <sheetName val="3-3현"/>
      <sheetName val="Farmtrac(Long)"/>
      <sheetName val="Table"/>
      <sheetName val="공수"/>
      <sheetName val="비용 배부후"/>
      <sheetName val="Class-Char"/>
      <sheetName val="부재료입고집계"/>
      <sheetName val="BM_NEW2"/>
      <sheetName val="대차정산"/>
      <sheetName val="(실사조정)총괄"/>
      <sheetName val="118.세금과공과"/>
      <sheetName val="직급별인적"/>
      <sheetName val="듀레이션"/>
      <sheetName val="연장수당"/>
      <sheetName val="CAUDIT"/>
      <sheetName val="T6-6(7)"/>
      <sheetName val="수율"/>
      <sheetName val="주주명부-가나다"/>
      <sheetName val="위험보험료표"/>
      <sheetName val="총괄"/>
      <sheetName val="별첨1(임금)"/>
      <sheetName val="우리종금예상재무제표"/>
      <sheetName val="본부별매출"/>
      <sheetName val="기초작업"/>
      <sheetName val="Config"/>
      <sheetName val="민감도"/>
      <sheetName val="입력.판매"/>
      <sheetName val="입력.인원"/>
      <sheetName val="0701"/>
      <sheetName val="RECIMAKE"/>
      <sheetName val="LEASE4"/>
      <sheetName val="지급보증금74"/>
      <sheetName val="분개종합(01)"/>
      <sheetName val="TDTKP"/>
      <sheetName val="DK-KH"/>
      <sheetName val="투자자본상계"/>
      <sheetName val="T6-6(2)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건설가계정"/>
      <sheetName val="Scoresheet"/>
      <sheetName val="지급이자와할인료(직매각)"/>
      <sheetName val="5월"/>
      <sheetName val="도급비정산"/>
      <sheetName val="별제권_정리담보권1"/>
      <sheetName val="POS (2)"/>
      <sheetName val="2월특별상여"/>
      <sheetName val="9월상여"/>
      <sheetName val="05.1Q"/>
      <sheetName val="기간"/>
      <sheetName val="법인정보"/>
      <sheetName val="XXXXXX"/>
      <sheetName val="목차본문"/>
      <sheetName val="확정BS"/>
      <sheetName val="확정IS"/>
      <sheetName val="결손금(안)"/>
      <sheetName val="현금흐름"/>
      <sheetName val="부속명세서"/>
      <sheetName val="매출액(명) "/>
      <sheetName val="매출원가(명)"/>
      <sheetName val="경영표지"/>
      <sheetName val="영업사항"/>
      <sheetName val="대주주"/>
      <sheetName val="산업은행 경영지표"/>
      <sheetName val="현장"/>
      <sheetName val="회사제시"/>
      <sheetName val="YOEMAGUM"/>
      <sheetName val="누계매출"/>
      <sheetName val="고객지원무상출하"/>
      <sheetName val="연구소예외출고"/>
      <sheetName val="페이지전경"/>
      <sheetName val="1페이지보고"/>
      <sheetName val="아울렛 농산벤더"/>
      <sheetName val="을-ATYPE"/>
      <sheetName val="주차별리스트"/>
      <sheetName val="가격비"/>
      <sheetName val="단기차입금(200006)"/>
      <sheetName val="Reference (변경)"/>
      <sheetName val="절감항목"/>
      <sheetName val="선급비용"/>
      <sheetName val="BOJUNGGM"/>
      <sheetName val="급여명세서"/>
      <sheetName val="급여등록"/>
      <sheetName val="unit 4"/>
      <sheetName val="계획"/>
      <sheetName val="상세"/>
      <sheetName val="全社経費"/>
      <sheetName val="実績集計"/>
      <sheetName val="実績連絡"/>
      <sheetName val="Customer"/>
      <sheetName val="버스업체(57개사)"/>
      <sheetName val="단가"/>
      <sheetName val="부정형평가"/>
      <sheetName val="재공품평가"/>
      <sheetName val="99판매"/>
      <sheetName val="물가지수!"/>
      <sheetName val="공사별5"/>
      <sheetName val="생산기본계획"/>
      <sheetName val="생산실적"/>
      <sheetName val="생산실행계획"/>
      <sheetName val="98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controll"/>
      <sheetName val="WACC"/>
      <sheetName val="물류창고제품별집계"/>
      <sheetName val="교각1"/>
      <sheetName val="편입토지조서"/>
      <sheetName val="Tiburon"/>
      <sheetName val="PL"/>
      <sheetName val="재무누계"/>
      <sheetName val="부서CODE"/>
      <sheetName val="호봉CODE"/>
      <sheetName val="MON"/>
      <sheetName val="INCOME STATEMENT"/>
      <sheetName val="YTD"/>
      <sheetName val="인력(정규직)"/>
      <sheetName val="K-1"/>
      <sheetName val="부서현황"/>
      <sheetName val="합계"/>
      <sheetName val="gyun"/>
      <sheetName val="control sheet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R&amp;D"/>
      <sheetName val="부서코드"/>
      <sheetName val="CT 재공품생산현황"/>
      <sheetName val="RES"/>
      <sheetName val="Template"/>
      <sheetName val="기초해지2"/>
      <sheetName val="기초해지"/>
      <sheetName val="배부표"/>
      <sheetName val="상품입력"/>
      <sheetName val="대환취급"/>
      <sheetName val="미수수익"/>
      <sheetName val="이자수익PT"/>
      <sheetName val="현금 및 예치금Lead"/>
      <sheetName val="보정"/>
      <sheetName val="현금및예치금 명세서"/>
      <sheetName val="#REF"/>
      <sheetName val="당월손익계산서★"/>
      <sheetName val="Asset98-CAK"/>
      <sheetName val="Asset9809CAK"/>
      <sheetName val="2.Critical Component Estimation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comm"/>
      <sheetName val="현지법인 대손설정"/>
      <sheetName val="BACKDATA"/>
      <sheetName val="97년"/>
      <sheetName val="Sheet7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불량"/>
      <sheetName val="보고서"/>
      <sheetName val="노임단가"/>
      <sheetName val="원자재상수"/>
      <sheetName val="원자재운송비"/>
      <sheetName val="BOM"/>
      <sheetName val="산출내역서집계표"/>
      <sheetName val="2009BS_감사전"/>
      <sheetName val="scosht"/>
      <sheetName val="2009PL_감사전"/>
      <sheetName val="인원계획-미화"/>
      <sheetName val="생산직"/>
      <sheetName val="송전기본"/>
      <sheetName val="마스터"/>
      <sheetName val="국민연금"/>
      <sheetName val="검산금액"/>
      <sheetName val="선수보증금"/>
      <sheetName val="연체일수"/>
      <sheetName val="잔가합계"/>
      <sheetName val="중도해지진행업체"/>
      <sheetName val="00.08계정"/>
      <sheetName val="중장기 외화자금 보정명세(PBC)"/>
      <sheetName val="유가증권미수"/>
      <sheetName val="Macro1"/>
      <sheetName val="매출(총액)"/>
      <sheetName val="판관비"/>
      <sheetName val="Lead"/>
      <sheetName val="VB "/>
      <sheetName val="정리"/>
      <sheetName val="직급별인원계획"/>
      <sheetName val="사업별인원계획"/>
      <sheetName val="均等割DB"/>
      <sheetName val="에뛰드 내부관리가"/>
      <sheetName val="RV미수수익보정"/>
      <sheetName val="불균등-거치외(미수)"/>
      <sheetName val="불균등-TOP(선수)"/>
      <sheetName val="admin"/>
      <sheetName val="일위_파일"/>
      <sheetName val="법인별요약"/>
      <sheetName val="원가계산 (2)"/>
      <sheetName val="도근좌표"/>
      <sheetName val="SA"/>
      <sheetName val="참고_주임대리승진안(2013下)"/>
      <sheetName val="97년추정손익계산서"/>
      <sheetName val="0.0ControlSheet"/>
      <sheetName val="요약PL"/>
      <sheetName val="가중치_사용자본회전율"/>
      <sheetName val="T48a"/>
      <sheetName val="상불"/>
      <sheetName val="Packaging cost Back Data"/>
      <sheetName val="제품구분"/>
      <sheetName val="ST"/>
      <sheetName val="UTCA"/>
      <sheetName val="1주"/>
      <sheetName val="2주"/>
      <sheetName val="3주"/>
      <sheetName val="4주"/>
      <sheetName val="직급실적"/>
      <sheetName val="108.수선비"/>
      <sheetName val="의왕"/>
      <sheetName val="품의양"/>
      <sheetName val="업체손실공수.xls"/>
      <sheetName val="보조재료비"/>
      <sheetName val="재료비"/>
      <sheetName val="2005원가집계표(합계)"/>
      <sheetName val="원가집계표(월별)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종기실공문"/>
      <sheetName val="유첨3.적용기준"/>
      <sheetName val="96시"/>
      <sheetName val="Index"/>
      <sheetName val="용역원가명세서"/>
      <sheetName val="추가예산"/>
      <sheetName val="대차"/>
      <sheetName val="마감분석"/>
      <sheetName val="업체별재고금액"/>
      <sheetName val="일반(본사)"/>
      <sheetName val="일반(의성)"/>
      <sheetName val="미수금(공동공사비)"/>
      <sheetName val="본사감가상각대장(비품)"/>
      <sheetName val="손익계산서(管理)"/>
      <sheetName val="F-1,2"/>
      <sheetName val="96"/>
      <sheetName val="제조공정"/>
      <sheetName val="MA"/>
      <sheetName val="담당자"/>
      <sheetName val="주관사업"/>
      <sheetName val="외화금융(97-03)"/>
      <sheetName val="평가제외"/>
      <sheetName val="수선비"/>
      <sheetName val="대차,손익"/>
      <sheetName val="시설이용권명세서"/>
      <sheetName val="PUR-12K"/>
      <sheetName val="부서실적"/>
      <sheetName val="TUL30"/>
      <sheetName val="Data&amp;Result"/>
      <sheetName val="처별전산"/>
      <sheetName val="부서별"/>
      <sheetName val="EE"/>
      <sheetName val="WH"/>
      <sheetName val="MANAGER"/>
      <sheetName val="투자현황"/>
      <sheetName val="118_세금과공과"/>
      <sheetName val="108_수선비"/>
      <sheetName val="작업통제용"/>
      <sheetName val="93상각비"/>
      <sheetName val="보통예금"/>
      <sheetName val="영업단위-8월"/>
      <sheetName val="월말마감"/>
      <sheetName val="SMCB9617145"/>
      <sheetName val="잉여금"/>
      <sheetName val="붙임2-1  지급조서명세서(2001년분)"/>
      <sheetName val="支払明細"/>
      <sheetName val="구동"/>
      <sheetName val="경비공통"/>
      <sheetName val="과8"/>
      <sheetName val="손익분석"/>
      <sheetName val="9703"/>
      <sheetName val="고정자산원본"/>
      <sheetName val="부분품"/>
      <sheetName val="생산부대통지서"/>
      <sheetName val="Office only Letup"/>
      <sheetName val="1부생산계획"/>
      <sheetName val="BOX명칭"/>
      <sheetName val="95WBS"/>
      <sheetName val="공항,제주 판매율 분석"/>
      <sheetName val="1_현금흐름표"/>
      <sheetName val="조건식"/>
      <sheetName val="산업잠재수요현황"/>
      <sheetName val="산업체판매량세부내역"/>
      <sheetName val="기본정보"/>
      <sheetName val="◀Chart_Data"/>
      <sheetName val="5131"/>
      <sheetName val="경영계획"/>
      <sheetName val="기계장치"/>
      <sheetName val="시작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경영분석"/>
      <sheetName val="총괄원가"/>
      <sheetName val="경영분석산식(참고)"/>
      <sheetName val="차입금상환표"/>
      <sheetName val="기본일위"/>
      <sheetName val="EQT-ESTN"/>
      <sheetName val="지점월추이"/>
      <sheetName val="추가강의료내역"/>
      <sheetName val="호프"/>
      <sheetName val="EXPENSE"/>
      <sheetName val="PR제조"/>
      <sheetName val="费率"/>
      <sheetName val="T02"/>
      <sheetName val="f3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9706"/>
      <sheetName val="주요비율-낙관"/>
      <sheetName val="Ⅰ-1"/>
      <sheetName val="sap`04.7.14"/>
      <sheetName val="성적표96"/>
      <sheetName val="서식지정"/>
      <sheetName val="result0927"/>
      <sheetName val="대우자동차용역비"/>
      <sheetName val="ORIGIN"/>
      <sheetName val="13.보증금(전신전화가입권)"/>
      <sheetName val="호봉표"/>
      <sheetName val="형틀공사"/>
      <sheetName val="일위대가표"/>
      <sheetName val="PC실적"/>
      <sheetName val="신부서코드"/>
      <sheetName val="시산"/>
      <sheetName val="YM98"/>
      <sheetName val="fnc"/>
      <sheetName val="23기-3분기결산PL"/>
      <sheetName val="피보험자명세(럭키확정분)"/>
      <sheetName val="예적금"/>
      <sheetName val="외화"/>
      <sheetName val="bs"/>
      <sheetName val="8월"/>
      <sheetName val="파워콤"/>
      <sheetName val="기초데이타"/>
      <sheetName val="배서어음명세서"/>
      <sheetName val="중부사업담당_1-11월_원가1"/>
      <sheetName val="LeadSchedule"/>
      <sheetName val="아울렛_농산벤더"/>
      <sheetName val="UTMBPL"/>
      <sheetName val="충당금"/>
      <sheetName val="현금흐름표 근거자료"/>
      <sheetName val="黄做原材料进销存"/>
      <sheetName val="CF_Assumption"/>
      <sheetName val="정기적금"/>
      <sheetName val="3월연장근무"/>
      <sheetName val="투자자산명세서"/>
      <sheetName val="평가예상(200308)"/>
      <sheetName val="명세"/>
      <sheetName val="본사"/>
      <sheetName val="년간 자금계획(90일 적용)"/>
      <sheetName val="매출및매출채권"/>
      <sheetName val="US Revenue (2)"/>
      <sheetName val="Act-NCI"/>
      <sheetName val="Act-NCE"/>
      <sheetName val="Control"/>
      <sheetName val="SE_Output"/>
      <sheetName val="인사자료총집계"/>
      <sheetName val="연평잔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구축물"/>
      <sheetName val="당좌예금"/>
      <sheetName val="CapMult"/>
      <sheetName val="Industry Indices"/>
      <sheetName val="경영비율_"/>
      <sheetName val="VB_"/>
      <sheetName val="원가계산_(2)"/>
      <sheetName val="은행조회서"/>
      <sheetName val="Re1"/>
      <sheetName val="원가배분01년(등본)"/>
      <sheetName val="공구기구"/>
      <sheetName val="3사분기계획"/>
      <sheetName val="2담당0113"/>
      <sheetName val="1담당0113"/>
      <sheetName val="관세구분시트"/>
      <sheetName val="제작실적"/>
      <sheetName val="99입장목표"/>
      <sheetName val="Main"/>
      <sheetName val="F-4,5"/>
      <sheetName val="취득"/>
      <sheetName val="0000"/>
      <sheetName val="진도현황"/>
      <sheetName val="score_sheet3"/>
      <sheetName val="공제사업score_sheet3"/>
      <sheetName val="법인세비용_계산3"/>
      <sheetName val="정관_및_회계규정3"/>
      <sheetName val="주요ISSUE_사항3"/>
      <sheetName val="완성차_미수금3"/>
      <sheetName val="2006_과표및세액조정계산서3"/>
      <sheetName val="매출_물동명세3"/>
      <sheetName val="증감분석_및_연결조정2"/>
      <sheetName val="장할생활_(2)2"/>
      <sheetName val="YTD_Sales(0411)3"/>
      <sheetName val="계수원본(99_2_28)3"/>
      <sheetName val="10_313"/>
      <sheetName val="외상매출금현황-수정분_A23"/>
      <sheetName val="Cash_Flow2"/>
      <sheetName val="Net_PL(세분류)2"/>
      <sheetName val="3_판관비명세서2"/>
      <sheetName val="업무분장_2"/>
      <sheetName val="2_대외공문2"/>
      <sheetName val="아파트_기성내역서2"/>
      <sheetName val="1월실적_(2)2"/>
      <sheetName val="받을어음할인및_융통어음2"/>
      <sheetName val="11_17-11_232"/>
      <sheetName val="11_24-11_302"/>
      <sheetName val="2_상각보정명세2"/>
      <sheetName val="1공장_재공품생산현황2"/>
      <sheetName val="매출채권_및_담보비율_변동2"/>
      <sheetName val="대차대조표12_012"/>
      <sheetName val="의뢰건_(2)2"/>
      <sheetName val="화섬_MDP2"/>
      <sheetName val="비교원가제출_고2"/>
      <sheetName val="퇴직급여충당금12_312"/>
      <sheetName val="4-1__매출원가_손익계획_집계표2"/>
      <sheetName val="5_소재2"/>
      <sheetName val="Dólar_Observado2"/>
      <sheetName val="4_2유효폭의_계산2"/>
      <sheetName val="1_MDF1공장2"/>
      <sheetName val="25_보증금(임차보증금외)2"/>
      <sheetName val="24_보증금(전신전화가입권)2"/>
      <sheetName val="CT_재공품생산현황2"/>
      <sheetName val="비용_배부후2"/>
      <sheetName val="입력_판매"/>
      <sheetName val="입력_인원"/>
      <sheetName val="Reference_(변경)2"/>
      <sheetName val="경영계획_수립_참고자료_▶▶▶2"/>
      <sheetName val="사업부서_작성자료_▶▶▶2"/>
      <sheetName val="15년_손익_(GS신규Vision)_요약-연간비교장2"/>
      <sheetName val="15년_손익_(GS신규Vision)_요약-(간접비_포함2"/>
      <sheetName val="15년_손익-GS신규Vision2"/>
      <sheetName val="매출_계획2"/>
      <sheetName val="매출계획_산출근거2"/>
      <sheetName val="재료비(율)_계획2"/>
      <sheetName val="재료비(율)_산출근거2"/>
      <sheetName val="인원인건비&amp;간접비_계획2"/>
      <sheetName val="감가상각비_계산2"/>
      <sheetName val="간접비_계획2"/>
      <sheetName val="Reference_(기존)2"/>
      <sheetName val="2014년_손익2"/>
      <sheetName val="15년_손익_(GDR_Rental사업)_요약-연간비교장2"/>
      <sheetName val="15년_손익_(GDR_Rent사업)_요약-(간접비_포함2"/>
      <sheetName val="15년_손익-GDR_Rental사업2"/>
      <sheetName val="매출&amp;재료비&amp;비용&amp;투자_산출근거2"/>
      <sheetName val="2_Critical_Component_Estimation"/>
      <sheetName val="중장기_외화자금_보정명세(PBC)"/>
      <sheetName val="00_08계정"/>
      <sheetName val="#2_BSPL"/>
      <sheetName val="퇴직충당금(3_31)(국문)"/>
      <sheetName val="매출액(명)_"/>
      <sheetName val="control_sheet"/>
      <sheetName val="에뛰드_내부관리가"/>
      <sheetName val="Office_only_Letup"/>
      <sheetName val="POS_(2)"/>
      <sheetName val="05_1Q"/>
      <sheetName val="산업은행_경영지표"/>
      <sheetName val="INCOME_STATEMENT"/>
      <sheetName val="Packaging_cost_Back_Data"/>
      <sheetName val="현지법인_대손설정"/>
      <sheetName val="unit_4"/>
      <sheetName val="내역서_(2)"/>
      <sheetName val="관계회사거래내역및_채권채무잔액_99"/>
      <sheetName val="Team_종합"/>
      <sheetName val="현금_및_예치금Lead"/>
      <sheetName val="현금및예치금_명세서"/>
      <sheetName val="업체손실공수_xls"/>
      <sheetName val="General_Inputs"/>
      <sheetName val="CGC_Inputs"/>
      <sheetName val="유첨3_적용기준"/>
      <sheetName val="본사_09"/>
      <sheetName val="23을"/>
      <sheetName val="허들조견표"/>
      <sheetName val="N賃率-職"/>
      <sheetName val="Item LIST"/>
      <sheetName val="Volume LIST"/>
      <sheetName val="건설중인자산(기타)"/>
      <sheetName val="전부인쇄"/>
      <sheetName val="부산물"/>
      <sheetName val="상품원가"/>
      <sheetName val="매출채권등리드"/>
      <sheetName val="KA021901"/>
      <sheetName val="표2"/>
      <sheetName val="조정전"/>
      <sheetName val="표시트"/>
      <sheetName val="서비스별 매출추이"/>
      <sheetName val="년월차수당"/>
      <sheetName val="상여금"/>
      <sheetName val="책임준비금"/>
      <sheetName val="자산"/>
      <sheetName val="아울렛_농산벤더1"/>
      <sheetName val="중부사업담당_1-11월_원가2"/>
      <sheetName val="sap`04_7_14"/>
      <sheetName val="13_보증금(전신전화가입권)"/>
      <sheetName val="붙임2-1__지급조서명세서(2001년분)"/>
      <sheetName val="0_0ControlSheet"/>
      <sheetName val="流资汇总"/>
      <sheetName val="Sheet1 (2)"/>
      <sheetName val="현금등가물"/>
      <sheetName val="관리1"/>
      <sheetName val="Assumptions"/>
      <sheetName val="주거"/>
      <sheetName val="DATA 입력란"/>
      <sheetName val="1. 설계조건 2.단면가정 3. 하중계산"/>
      <sheetName val="주관1"/>
      <sheetName val="결과확인공문_KEIT"/>
      <sheetName val="감사보고서 (날인X)_KEIT"/>
      <sheetName val="감사보고서_KEIT"/>
      <sheetName val="총괄검토결과내역_KEIT"/>
      <sheetName val="별첨_상세내역_KEIT"/>
      <sheetName val="불인정내역_KEIT"/>
      <sheetName val="결과확인공문_KIAT"/>
      <sheetName val="감사보고서 (날인X)_KIAT"/>
      <sheetName val="감사보고서_KIAT"/>
      <sheetName val="검토결과_KIAT"/>
      <sheetName val="기관별_검토결과_KIAT"/>
      <sheetName val="불인정사항_KIAT"/>
      <sheetName val="결과확인공문-최종결과시(전담)_KETEP"/>
      <sheetName val="결과확인공문-최종결과시(수행)_KETEP"/>
      <sheetName val="결과확인공문-최종결과시_KETEP"/>
      <sheetName val="감사보고서 (날인X)_KETEP"/>
      <sheetName val="감사보고서_KETEP"/>
      <sheetName val="검토결과_KETEP"/>
      <sheetName val="기관별검토결과_KETEP"/>
      <sheetName val="불인정내역_KETEP"/>
      <sheetName val="사용현황"/>
      <sheetName val="인건비"/>
      <sheetName val="환수금계산"/>
      <sheetName val="재원별지출내역"/>
      <sheetName val="재원별지출내역 (2)"/>
      <sheetName val="이월금"/>
      <sheetName val="연구시설·장비 및 재료비"/>
      <sheetName val="연구활동비"/>
      <sheetName val="학생인건비"/>
      <sheetName val="연구과제추진비"/>
      <sheetName val="연구수당"/>
      <sheetName val="간접비"/>
      <sheetName val="세목별 사용내역조회"/>
      <sheetName val="검토내역"/>
      <sheetName val="참여율"/>
      <sheetName val="인건비_피벗"/>
      <sheetName val="내부인건비_(DB)"/>
      <sheetName val="인건비시트"/>
      <sheetName val="★인건비시트_(재)경북테크노파크"/>
      <sheetName val="★인건비시트_재단법인경북차량용임베디드기술연구원"/>
      <sheetName val="인건비 소요 명세"/>
      <sheetName val="검토내역_문구"/>
      <sheetName val="서식"/>
      <sheetName val="간접비율"/>
      <sheetName val="금액"/>
      <sheetName val="Bank charge"/>
      <sheetName val="DB"/>
      <sheetName val="TAL"/>
      <sheetName val="7 _2_"/>
      <sheetName val="결산비용"/>
      <sheetName val="월별보고표"/>
      <sheetName val="특별경비"/>
      <sheetName val="긴급근무"/>
      <sheetName val="82150-39000"/>
      <sheetName val="GEN Inputs"/>
      <sheetName val="WACC_BUILDUP"/>
      <sheetName val="IRR"/>
      <sheetName val="CC Down load 0716"/>
      <sheetName val="월급제"/>
      <sheetName val="신공항A-9(원가수정)"/>
      <sheetName val="합계db"/>
      <sheetName val="전체"/>
      <sheetName val="하우투_집계"/>
      <sheetName val="도면번호"/>
      <sheetName val="집연95"/>
      <sheetName val="급상여기초정보_08"/>
      <sheetName val="본사_08"/>
      <sheetName val="토목주소"/>
      <sheetName val="프랜트면허"/>
      <sheetName val="제품수불(대체)"/>
      <sheetName val="원재료입력"/>
      <sheetName val="총제품수불"/>
      <sheetName val="제품입력"/>
      <sheetName val="99.7월 당월회수 실적"/>
      <sheetName val="제품분류코드"/>
      <sheetName val="재고관련흐름"/>
      <sheetName val="compare2"/>
      <sheetName val="요율표"/>
      <sheetName val="출고상차료"/>
      <sheetName val="비교"/>
      <sheetName val="부문별손익안분명세서4-6월"/>
      <sheetName val="연구인원내역"/>
      <sheetName val="原材料单价分析"/>
      <sheetName val="S1.1총괄"/>
      <sheetName val="관재"/>
      <sheetName val="BS(5월-경리과)"/>
      <sheetName val="비교재무제표"/>
      <sheetName val="STAND20"/>
      <sheetName val="상품입고집계"/>
      <sheetName val="전환원본"/>
      <sheetName val="생산계획"/>
      <sheetName val="미반영량"/>
      <sheetName val="잡급"/>
      <sheetName val="급여"/>
      <sheetName val="회원수&amp;결제&amp;매출"/>
      <sheetName val="지급수수료"/>
      <sheetName val="값목록(Do not touch)"/>
      <sheetName val="매립"/>
      <sheetName val="내역서"/>
      <sheetName val="JP_GP_UP통합"/>
      <sheetName val="참고_ 카본단가 비교"/>
      <sheetName val="집계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/>
      <sheetData sheetId="1061"/>
      <sheetData sheetId="1062"/>
      <sheetData sheetId="1063"/>
      <sheetData sheetId="1064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수표어음"/>
      <sheetName val="97수표어음"/>
      <sheetName val="98수표어음"/>
      <sheetName val="수정시산표"/>
      <sheetName val="제품수불"/>
      <sheetName val="외출포항"/>
      <sheetName val="MACRO2"/>
      <sheetName val="시나리오"/>
      <sheetName val="수금실적 list(1월~10월)"/>
      <sheetName val="현금흐름표"/>
      <sheetName val="3.공통공사대비"/>
      <sheetName val="수표어음"/>
      <sheetName val="미지급이자1"/>
      <sheetName val="A1"/>
      <sheetName val="Ⅱ1-0타"/>
      <sheetName val="공통"/>
      <sheetName val="신천금속_안산재고"/>
      <sheetName val="CODE"/>
      <sheetName val="9-1차이내역"/>
      <sheetName val="當期시산표(결재)"/>
      <sheetName val="8340"/>
      <sheetName val="집계표"/>
      <sheetName val=" 견적서"/>
      <sheetName val="95WBS"/>
      <sheetName val="인원계획-미화"/>
      <sheetName val="9-1차이내역."/>
      <sheetName val="합병BS"/>
      <sheetName val="경영비율 "/>
      <sheetName val="LeadSchedule"/>
      <sheetName val="현금및예치금집계표"/>
      <sheetName val="기계"/>
      <sheetName val="판매기초"/>
      <sheetName val="상품입고집계"/>
      <sheetName val="PI"/>
      <sheetName val="f_BS"/>
      <sheetName val="노동부"/>
      <sheetName val="외화계약"/>
      <sheetName val="111"/>
      <sheetName val="sbr706"/>
      <sheetName val="99.7월 당월회수 실적"/>
      <sheetName val="10월판관"/>
      <sheetName val="리메텍 반기검토후"/>
      <sheetName val="현금및현금등가물1"/>
      <sheetName val="1_當期시산표"/>
      <sheetName val="기초코드"/>
      <sheetName val="계정"/>
      <sheetName val="INSH0001"/>
      <sheetName val="정의"/>
      <sheetName val="과장"/>
      <sheetName val="입력자료"/>
      <sheetName val="수입"/>
      <sheetName val="간지"/>
      <sheetName val="반기_유가증권"/>
      <sheetName val="관리비(전사공통)"/>
      <sheetName val="95감가상각"/>
      <sheetName val="10월"/>
      <sheetName val="여신"/>
      <sheetName val="수신"/>
      <sheetName val="금융"/>
      <sheetName val="매립"/>
      <sheetName val="1"/>
      <sheetName val="현금및현금등가물"/>
      <sheetName val="A4.1"/>
      <sheetName val="상여금정산표"/>
      <sheetName val="주요업무"/>
      <sheetName val="조명시설"/>
      <sheetName val="출금계획"/>
      <sheetName val="108.수선비"/>
      <sheetName val="Mar"/>
      <sheetName val="계정별실적"/>
      <sheetName val="부품"/>
      <sheetName val="Sheet1"/>
      <sheetName val="식음료"/>
      <sheetName val="수금실적_list(1월~10월)"/>
      <sheetName val="3_공통공사대비"/>
      <sheetName val="경영비율_"/>
      <sheetName val="리메텍_반기검토후"/>
      <sheetName val="차체부품 INS REPORT(갑)"/>
      <sheetName val="간이연락"/>
      <sheetName val="개인법인구분"/>
      <sheetName val="신고서"/>
      <sheetName val="Setup"/>
      <sheetName val="수출"/>
      <sheetName val="차입금현황(2)"/>
      <sheetName val="회사정보"/>
      <sheetName val="2001Org"/>
      <sheetName val="ⅤⅡ-5"/>
      <sheetName val="Ⅷ-2"/>
      <sheetName val="실적"/>
      <sheetName val="Lead"/>
      <sheetName val="손익계산서"/>
      <sheetName val="981030"/>
      <sheetName val="FAB별"/>
      <sheetName val="支払手形"/>
      <sheetName val="雑収"/>
      <sheetName val="별제권_정리담보권1"/>
      <sheetName val="대외공문"/>
      <sheetName val="부채계정"/>
      <sheetName val="4.경비 5.영업외수지"/>
      <sheetName val="지급이자7"/>
      <sheetName val="내역서"/>
      <sheetName val="실행철강하도"/>
      <sheetName val="서식"/>
      <sheetName val="2311-2"/>
      <sheetName val="업무분장 "/>
      <sheetName val="SALE"/>
      <sheetName val="유통망계획"/>
      <sheetName val="2000년1차"/>
      <sheetName val="금강투자2000"/>
      <sheetName val="차수"/>
      <sheetName val="기초판설계(교축직각)"/>
      <sheetName val="공사개요"/>
      <sheetName val="영업.일1"/>
      <sheetName val="18"/>
      <sheetName val="운전자금97총괄"/>
      <sheetName val="기본자료"/>
      <sheetName val="건축물등의명세 "/>
      <sheetName val="2000전체분"/>
      <sheetName val="가격산출"/>
      <sheetName val="이름표"/>
      <sheetName val="삼정1-2구역 작업용 명부"/>
      <sheetName val="기초자료 단가"/>
      <sheetName val="물건조서"/>
      <sheetName val="데리네이타현황"/>
      <sheetName val="구의33고"/>
      <sheetName val="시산표"/>
      <sheetName val="수금실적_list(1월~10월)1"/>
      <sheetName val="3_공통공사대비1"/>
      <sheetName val="경영비율_1"/>
      <sheetName val="리메텍_반기검토후1"/>
      <sheetName val="_견적서"/>
      <sheetName val="9-1차이내역_"/>
      <sheetName val="99_7월_당월회수_실적"/>
      <sheetName val="108_수선비"/>
      <sheetName val="차체부품_INS_REPORT(갑)"/>
      <sheetName val="시산9902"/>
      <sheetName val="수익증권포지션위험"/>
      <sheetName val="채권포지션위험"/>
      <sheetName val="주식배당"/>
      <sheetName val="RHD"/>
      <sheetName val="시설이용권명세서"/>
      <sheetName val="범한여행"/>
      <sheetName val="적심사표"/>
      <sheetName val="2月收入成本明细表"/>
      <sheetName val="거래선"/>
      <sheetName val="BT03(M292C)"/>
      <sheetName val="이자수익OVERALL"/>
      <sheetName val="부재료입고집계"/>
      <sheetName val="내역"/>
      <sheetName val="4_경비_5_영업외수지"/>
      <sheetName val="A4_1"/>
      <sheetName val="업무분장_"/>
      <sheetName val="대환취급"/>
      <sheetName val="미착품"/>
      <sheetName val="유형고정자산 명세"/>
      <sheetName val="XREF"/>
      <sheetName val="입장료"/>
      <sheetName val="원재료"/>
      <sheetName val="INPUT"/>
      <sheetName val="어음,수표(사용내역)"/>
      <sheetName val="기초데이타"/>
      <sheetName val="24.보증금(전신전화가입권)"/>
      <sheetName val="배관배선 단가조사"/>
      <sheetName val="일위대가"/>
      <sheetName val="일위대가집계"/>
      <sheetName val="추가예산"/>
      <sheetName val="2"/>
      <sheetName val="조정명세서"/>
      <sheetName val="TABLE DB"/>
      <sheetName val="쌍용 data base"/>
      <sheetName val="단가"/>
      <sheetName val="전체"/>
      <sheetName val="100"/>
      <sheetName val="SFA M-P"/>
      <sheetName val="SFA_M-P"/>
      <sheetName val="f12"/>
      <sheetName val="정의Sheet"/>
      <sheetName val="拉伸强度"/>
      <sheetName val="1A-BT03(M292C)"/>
      <sheetName val="제조원가"/>
      <sheetName val="온도cycle"/>
      <sheetName val="기종데이터"/>
      <sheetName val="0-2.BDV"/>
      <sheetName val="매출"/>
      <sheetName val="총괄표"/>
      <sheetName val="신영견적(구)"/>
      <sheetName val="대차대조표"/>
      <sheetName val="월보"/>
      <sheetName val="표준시간"/>
      <sheetName val="8월 제품"/>
      <sheetName val="8월 공수"/>
      <sheetName val="Sheet2"/>
      <sheetName val="8월 도장"/>
      <sheetName val="7월 제품"/>
      <sheetName val="7월 공수"/>
      <sheetName val="6월 제품"/>
      <sheetName val="6월 공수"/>
      <sheetName val="6월 반제품"/>
      <sheetName val="5월 제품"/>
      <sheetName val="5월 공수"/>
      <sheetName val="5월 반제품"/>
      <sheetName val="4월 제품"/>
      <sheetName val="4월 반제품"/>
      <sheetName val="4월 공수"/>
      <sheetName val="3월 반제품"/>
      <sheetName val="3월 제품"/>
      <sheetName val="3월 공수"/>
      <sheetName val="2월 반제품"/>
      <sheetName val="2월 제품"/>
      <sheetName val="2월 공수"/>
      <sheetName val="1월 반제품"/>
      <sheetName val="1월 제품"/>
      <sheetName val="1월 공수"/>
      <sheetName val="인건비예산(정규직)"/>
      <sheetName val="리메텍_반기검토후2"/>
      <sheetName val="수금실적_list(1월~10월)2"/>
      <sheetName val="3_공통공사대비2"/>
      <sheetName val="경영비율_2"/>
      <sheetName val="_견적서1"/>
      <sheetName val="9-1차이내역_1"/>
      <sheetName val="99_7월_당월회수_실적1"/>
      <sheetName val="108_수선비1"/>
      <sheetName val="A4_11"/>
      <sheetName val="4_경비_5_영업외수지1"/>
      <sheetName val="차체부품_INS_REPORT(갑)1"/>
      <sheetName val="업무분장_1"/>
      <sheetName val="영업_일11"/>
      <sheetName val="영업_일1"/>
      <sheetName val="TB"/>
      <sheetName val="인건비예산(용역)"/>
      <sheetName val="관계회사거래내역및 채권채무잔액 99"/>
      <sheetName val="공급설비"/>
      <sheetName val="Util&amp; Real"/>
      <sheetName val="서열정보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  <sheetName val="00~07 Sales Volume(Actual)"/>
      <sheetName val="00~09 세대수(Actual)"/>
      <sheetName val="00~07 용도별 원단위"/>
      <sheetName val="첨부5. 01~06 Sales Volume(Actual)"/>
      <sheetName val="2006 Budget 대비"/>
      <sheetName val="00'미수"/>
      <sheetName val="Krw"/>
      <sheetName val="compa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총괄"/>
      <sheetName val="미수수익"/>
      <sheetName val="국민채권"/>
      <sheetName val="지하철"/>
      <sheetName val="교통"/>
      <sheetName val="지역개발"/>
      <sheetName val="2001.4."/>
      <sheetName val="2001.8"/>
      <sheetName val="2001.12"/>
      <sheetName val="2001.12 성우"/>
      <sheetName val="2001.12.31"/>
      <sheetName val="실물00.12.31"/>
      <sheetName val="동원99.5"/>
      <sheetName val="명세"/>
      <sheetName val="      "/>
      <sheetName val="평가9.30"/>
      <sheetName val="평가9.30 (2)"/>
      <sheetName val="평가9.30 (3)"/>
      <sheetName val=" 확정"/>
      <sheetName val=" 확정 (2)"/>
      <sheetName val="진짜"/>
      <sheetName val="평가9.30 (4)"/>
      <sheetName val="평가9.30 (6)"/>
      <sheetName val="Sheet16 (2)"/>
      <sheetName val="3.유가증권"/>
      <sheetName val="98.12.29"/>
      <sheetName val="2000.7.31"/>
      <sheetName val="Sheet7"/>
      <sheetName val="2001.4.30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98.12.29 (2)"/>
      <sheetName val="유가증권"/>
      <sheetName val="현금흐름표"/>
      <sheetName val="9703"/>
      <sheetName val="원본"/>
      <sheetName val="96수표어음"/>
      <sheetName val="인력(정규직)"/>
      <sheetName val="2002년매출"/>
      <sheetName val="Purchase"/>
      <sheetName val="Scenario"/>
      <sheetName val="검산금액"/>
      <sheetName val="유가증권2001."/>
      <sheetName val="12월말"/>
      <sheetName val="수정사항"/>
      <sheetName val="LIST"/>
      <sheetName val="집계표결과"/>
      <sheetName val="수정시산표"/>
      <sheetName val="무형종합"/>
      <sheetName val="손익계산서(管理)"/>
      <sheetName val="상환익(2001년도)"/>
      <sheetName val="매출96(장항)"/>
      <sheetName val="4"/>
      <sheetName val="월 평균급여"/>
      <sheetName val="제조원가계산"/>
      <sheetName val="품목별매출"/>
      <sheetName val="수액원료4"/>
      <sheetName val="FX"/>
      <sheetName val="MC&amp;다변화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  <sheetName val="00~07 Sales Volume(Actual)"/>
      <sheetName val="00~09 세대수(Actual)"/>
      <sheetName val="00~07 용도별 원단위"/>
      <sheetName val="첨부5. 01~06 Sales Volume(Actual)"/>
      <sheetName val="2006 Budget 대비"/>
      <sheetName val="COMM"/>
      <sheetName val="개황"/>
      <sheetName val="긴축실적 (2분기)"/>
      <sheetName val="#REF"/>
      <sheetName val="(첨부)PT_수주"/>
      <sheetName val="Krw"/>
      <sheetName val="compare2"/>
      <sheetName val="4"/>
      <sheetName val="11"/>
      <sheetName val="8"/>
      <sheetName val="2"/>
      <sheetName val="7"/>
      <sheetName val="6"/>
      <sheetName val="5"/>
      <sheetName val="10"/>
      <sheetName val="9"/>
      <sheetName val="대차대조표"/>
      <sheetName val="의왕"/>
      <sheetName val="기본사항"/>
      <sheetName val="관세"/>
      <sheetName val="Cover"/>
      <sheetName val="01반기조정감"/>
      <sheetName val="01반기조정증"/>
      <sheetName val="BS"/>
      <sheetName val="채권(하반기)"/>
      <sheetName val="총괄표"/>
      <sheetName val="00~07_Sales_Volume(Actual)"/>
      <sheetName val="00~09_세대수(Actual)"/>
      <sheetName val="00~07_용도별_원단위"/>
      <sheetName val="첨부5__01~06_Sales_Volume(Actual)"/>
      <sheetName val="2006_Budget_대비"/>
      <sheetName val="긴축실적_(2분기)"/>
      <sheetName val="Config"/>
      <sheetName val="CD-실적"/>
      <sheetName val="118.세금과공과"/>
      <sheetName val="합손"/>
      <sheetName val="정산표"/>
      <sheetName val="10월판관"/>
      <sheetName val="공사비지급"/>
      <sheetName val="지보1_98"/>
      <sheetName val="방산유압"/>
      <sheetName val="00'미수"/>
      <sheetName val="수정분개"/>
      <sheetName val="F4-F7"/>
      <sheetName val="7 (2)"/>
      <sheetName val="Links"/>
      <sheetName val="Lead"/>
      <sheetName val="TEMP01"/>
      <sheetName val="INFG1198"/>
      <sheetName val="INMD1198"/>
      <sheetName val="미수수익"/>
      <sheetName val="16-1"/>
      <sheetName val="판매량오차 (4)"/>
      <sheetName val="01Q4 RATE"/>
      <sheetName val="mm10"/>
      <sheetName val="기안"/>
      <sheetName val="Revenue"/>
      <sheetName val="참고_사업분류"/>
      <sheetName val="이익잉여금처분계산서"/>
      <sheetName val="상반기손익차2총괄"/>
      <sheetName val="지점비용"/>
      <sheetName val="Scenario"/>
      <sheetName val="영업외손익등"/>
      <sheetName val="업무분장(전체)"/>
      <sheetName val="시작"/>
      <sheetName val="받을어음"/>
      <sheetName val="유가증권"/>
      <sheetName val="대손상각"/>
      <sheetName val="송전기본"/>
      <sheetName val="15"/>
      <sheetName val="유형자산리드"/>
      <sheetName val="미수"/>
      <sheetName val="Trans"/>
      <sheetName val="집계표"/>
      <sheetName val="일반물자(한국통신)"/>
      <sheetName val="96년7월평잔"/>
      <sheetName val="외화계약"/>
      <sheetName val="금융"/>
      <sheetName val="1.외주공사"/>
      <sheetName val="2.직영공사"/>
      <sheetName val="임차비용"/>
      <sheetName val="Ⅱ1-0타"/>
      <sheetName val=" 견적서"/>
      <sheetName val="수량산출"/>
      <sheetName val="정의"/>
      <sheetName val="data"/>
      <sheetName val="기초코드"/>
      <sheetName val="계정과목별주요내용(대차)"/>
      <sheetName val="주석총괄표"/>
      <sheetName val="F3"/>
      <sheetName val="요약재무제표"/>
      <sheetName val="인원_20001101"/>
      <sheetName val="저장품 토탈2월"/>
      <sheetName val="Sheet2"/>
      <sheetName val="15100"/>
      <sheetName val="대형원계"/>
      <sheetName val="L110"/>
      <sheetName val="ttt"/>
      <sheetName val="XREF"/>
      <sheetName val="제품수불"/>
      <sheetName val="수입"/>
      <sheetName val="계산내역서"/>
      <sheetName val="Sheet1"/>
      <sheetName val="admin"/>
      <sheetName val="선급금"/>
      <sheetName val="미착품"/>
      <sheetName val="집계"/>
      <sheetName val="day"/>
      <sheetName val="카드채권(대출포함)"/>
      <sheetName val="보정사항"/>
      <sheetName val="Variables"/>
      <sheetName val="투자차액계산"/>
      <sheetName val="2.명세"/>
      <sheetName val="8.검증총괄→"/>
      <sheetName val="목표세부명세"/>
      <sheetName val="손익합산"/>
      <sheetName val="재고-요약"/>
      <sheetName val="지역개발"/>
      <sheetName val="control sheet"/>
      <sheetName val="추정99"/>
      <sheetName val="공통"/>
      <sheetName val="Calculation"/>
      <sheetName val="배부비율"/>
      <sheetName val="2000년1차"/>
      <sheetName val="97년추정손익계산서"/>
      <sheetName val="HISTORICAL"/>
      <sheetName val="FORECASTING"/>
      <sheetName val="조도계산서 (도서)"/>
      <sheetName val="DESIGN_CRETERIA"/>
      <sheetName val="정보"/>
      <sheetName val="울산"/>
      <sheetName val="108.수선비"/>
      <sheetName val="Intro"/>
      <sheetName val="참고_자산분류"/>
      <sheetName val="회사정보"/>
      <sheetName val="표지★"/>
      <sheetName val="7상품수"/>
      <sheetName val="TEMP1"/>
      <sheetName val="은행"/>
      <sheetName val="1월말"/>
      <sheetName val="23-3"/>
      <sheetName val="2140 "/>
      <sheetName val="9703"/>
      <sheetName val="재무가정"/>
      <sheetName val="01_tool"/>
      <sheetName val="Index"/>
      <sheetName val="Sheet3"/>
      <sheetName val="담보유형"/>
      <sheetName val="06.IPE판단"/>
      <sheetName val="予測貸借"/>
      <sheetName val="부문손익"/>
      <sheetName val="이연법인세검토"/>
      <sheetName val="대차대조표 (2)"/>
      <sheetName val="받check"/>
      <sheetName val="libor"/>
      <sheetName val="9612-D2"/>
      <sheetName val="PLI-1994"/>
      <sheetName val="수정시산표"/>
      <sheetName val="표지"/>
      <sheetName val="미분양원가"/>
      <sheetName val="손익"/>
      <sheetName val="대차"/>
      <sheetName val="Settings"/>
      <sheetName val="지수"/>
      <sheetName val="FAB별"/>
      <sheetName val="FRDS9805"/>
      <sheetName val="M21인건비월별분석"/>
      <sheetName val="유림골조"/>
      <sheetName val="매  출"/>
      <sheetName val="첨부1"/>
      <sheetName val="예금명세"/>
      <sheetName val="All-TB"/>
      <sheetName val="BS Area"/>
      <sheetName val="합계잔액시산표"/>
      <sheetName val="안산기계장치"/>
      <sheetName val="Inv "/>
      <sheetName val="1차 내역서"/>
      <sheetName val="건설가"/>
      <sheetName val="연결 pl"/>
      <sheetName val="연결 bs"/>
      <sheetName val="2010년상반기미실현내부거래"/>
      <sheetName val="2010년상반기발생 미실현이익"/>
      <sheetName val="2010년상반기내부거래 실현재정리"/>
      <sheetName val="MASIMS"/>
      <sheetName val="pus"/>
      <sheetName val="배부금액"/>
      <sheetName val="10K4"/>
      <sheetName val="List of delivery"/>
      <sheetName val="2001년결산"/>
      <sheetName val="25.보증금(임차보증금외)"/>
      <sheetName val="Formulas"/>
      <sheetName val="생산직"/>
      <sheetName val="보험금"/>
      <sheetName val="회계팀 전달"/>
      <sheetName val="발생집계"/>
      <sheetName val="6.KIFT"/>
      <sheetName val="1.미국상사_ok"/>
      <sheetName val="2.재팬_ok"/>
      <sheetName val="8.AAD_ok"/>
      <sheetName val="9.AAS_ok"/>
      <sheetName val="작업시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총괄"/>
      <sheetName val="미수수익"/>
      <sheetName val="국민채권"/>
      <sheetName val="지하철"/>
      <sheetName val="교통"/>
      <sheetName val="지역개발"/>
      <sheetName val="실물00.12.31"/>
      <sheetName val="동원99.5"/>
      <sheetName val="명세"/>
      <sheetName val="      "/>
      <sheetName val="평가9.30"/>
      <sheetName val="평가9.30 (2)"/>
      <sheetName val="평가9.30 (3)"/>
      <sheetName val="98.12.29"/>
      <sheetName val="2000.7.31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98.12.29 (2)"/>
      <sheetName val="L 1.1"/>
      <sheetName val="Libor 금리"/>
      <sheetName val="K 1.1"/>
      <sheetName val="J 2.0"/>
      <sheetName val="TEMP1"/>
      <sheetName val="업무분장 "/>
      <sheetName val="#REF"/>
      <sheetName val="General Inputs"/>
      <sheetName val="시산표"/>
      <sheetName val="유가증권20001."/>
      <sheetName val="CGC Inputs"/>
      <sheetName val="회사제시PL_20140930"/>
      <sheetName val="회사제시"/>
      <sheetName val="ISB_Report"/>
      <sheetName val="Sheet1"/>
      <sheetName val="Aged_Debts"/>
      <sheetName val="원천납부세액명세서(을)"/>
      <sheetName val="원천납부세액명세서(을) (퇴직)"/>
      <sheetName val="자금 손익"/>
      <sheetName val="Sheet2"/>
      <sheetName val="실물00_12_31"/>
      <sheetName val="동원99_5"/>
      <sheetName val="______"/>
      <sheetName val="평가9_30"/>
      <sheetName val="평가9_30_(2)"/>
      <sheetName val="평가9_30_(3)"/>
      <sheetName val="98_12_29"/>
      <sheetName val="2000_7_31"/>
      <sheetName val="98_12_29_(2)"/>
      <sheetName val="L_1_1"/>
      <sheetName val="Libor_금리"/>
      <sheetName val="K_1_1"/>
      <sheetName val="General_Inputs"/>
      <sheetName val="CGC_Inputs"/>
      <sheetName val="J_2_0"/>
      <sheetName val="업무분장_"/>
      <sheetName val="유가증권20001_"/>
      <sheetName val="자금_손익"/>
      <sheetName val="원천납부세액명세서(을)_(퇴직)"/>
      <sheetName val="현금흐름표"/>
      <sheetName val="CF_공시용"/>
      <sheetName val="공통"/>
      <sheetName val="은행"/>
      <sheetName val="매출채권"/>
      <sheetName val="대우2월"/>
      <sheetName val="95WBS"/>
      <sheetName val="1.00매출액"/>
      <sheetName val="GB"/>
      <sheetName val="TEMP2"/>
      <sheetName val="보험"/>
      <sheetName val="리스"/>
      <sheetName val="15100"/>
      <sheetName val="118.세금과공과"/>
      <sheetName val="108.수선비"/>
      <sheetName val="관세"/>
      <sheetName val="Plan_Actual"/>
      <sheetName val="원부재료"/>
      <sheetName val="P&amp;L Summary Page"/>
      <sheetName val="A500"/>
      <sheetName val="경영비율 "/>
      <sheetName val="TSCLFEB"/>
      <sheetName val="PUR-12K"/>
      <sheetName val="Trans"/>
      <sheetName val="수정시산표"/>
      <sheetName val="비품(94이전)"/>
      <sheetName val="법원명 리스트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00~09 세대수(Actual)"/>
      <sheetName val="현재"/>
      <sheetName val="첨부5. 01~06 Sales Volume(Actual)"/>
      <sheetName val="2006 Budget 대비"/>
      <sheetName val="감사일어"/>
      <sheetName val="대차대조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00~09 세대수(Actual)"/>
      <sheetName val="현재"/>
      <sheetName val="첨부5. 01~06 Sales Volume(Actual)"/>
      <sheetName val="2006 Budget 대비"/>
      <sheetName val="단가"/>
      <sheetName val="지상1층상가면적표"/>
      <sheetName val="지상2층상가면적표"/>
      <sheetName val="층별용도별면적표"/>
      <sheetName val="환율표(12월)"/>
      <sheetName val="은행"/>
      <sheetName val="개황"/>
      <sheetName val="긴축실적 (2분기)"/>
      <sheetName val="정산표"/>
      <sheetName val="외화계약"/>
      <sheetName val="BRAKE"/>
      <sheetName val="손익계산서(2월누계)"/>
      <sheetName val="손익계산서(2월)"/>
      <sheetName val="매출원가명세서(2월누계)"/>
      <sheetName val="매출원가명세서(2월)"/>
      <sheetName val="대차대조표"/>
      <sheetName val="손익계산서(1월)"/>
      <sheetName val="매출원가명세서(1월)"/>
      <sheetName val="INFO"/>
      <sheetName val="Sheet1"/>
      <sheetName val="건설중인자산(기타)"/>
      <sheetName val="부가세신고자료"/>
      <sheetName val="재무제표"/>
      <sheetName val="BS"/>
      <sheetName val="지분법평가"/>
      <sheetName val="BS99"/>
      <sheetName val="backdata"/>
      <sheetName val="수입"/>
      <sheetName val="매월결산"/>
      <sheetName val="매월결산 (석탑반영)"/>
      <sheetName val="Sheet2"/>
      <sheetName val="매월결산 (감사제시확정)"/>
      <sheetName val="부서직접비"/>
      <sheetName val="부재료재고"/>
      <sheetName val="재공품"/>
      <sheetName val="HOT MELT원재료"/>
      <sheetName val="제품재고"/>
      <sheetName val="공사건별집계표"/>
      <sheetName val="PL"/>
      <sheetName val="MC"/>
      <sheetName val="BS(1)"/>
      <sheetName val="BS (2003)"/>
      <sheetName val="중요성기준"/>
      <sheetName val="CF"/>
      <sheetName val="정산표BS(2003)"/>
      <sheetName val="정산표(IS)2003"/>
      <sheetName val="정산표PL(2003)"/>
      <sheetName val="외화평가"/>
      <sheetName val="Other Assets leadersheet"/>
      <sheetName val="Fixed Assets leadersheet"/>
      <sheetName val="Current Liabilities"/>
      <sheetName val="손익계산서"/>
      <sheetName val="판관.비용수익"/>
      <sheetName val="3.잉여금처분O"/>
      <sheetName val="4.현금흐름"/>
      <sheetName val="1.대차대조표"/>
      <sheetName val="2.손익계산서"/>
      <sheetName val="합계잔액"/>
      <sheetName val="58.제조원가"/>
      <sheetName val="81.전기대비추세표"/>
      <sheetName val="BS합산"/>
      <sheetName val="대차"/>
      <sheetName val="손익"/>
      <sheetName val="제조원가"/>
      <sheetName val="소제목"/>
      <sheetName val="9월현금등가물"/>
      <sheetName val="12월현금"/>
      <sheetName val="12월당좌예금"/>
      <sheetName val="12월보통예금"/>
      <sheetName val="12월외화예금"/>
      <sheetName val="9월단기금융상품"/>
      <sheetName val="9월유가증권"/>
      <sheetName val="9월외상매출"/>
      <sheetName val="실외상매출"/>
      <sheetName val="9월받을어음"/>
      <sheetName val="12월할인어음"/>
      <sheetName val="9월부도어음"/>
      <sheetName val="12월대손충당금"/>
      <sheetName val="9월미수금"/>
      <sheetName val="9월미수수익"/>
      <sheetName val="9월선급금"/>
      <sheetName val="6월가지급금"/>
      <sheetName val="9월선급비용"/>
      <sheetName val="9월선급법인세"/>
      <sheetName val="12월재고자산"/>
      <sheetName val="제품수불"/>
      <sheetName val="원재료수불"/>
      <sheetName val="9월미착원재료"/>
      <sheetName val="9월투자유가증권"/>
      <sheetName val="9월장기금융상품"/>
      <sheetName val="9월장기대여금"/>
      <sheetName val="9월임차보증금"/>
      <sheetName val="6월이연법인세차"/>
      <sheetName val="12월단기대여금"/>
      <sheetName val="01기타의투자자산"/>
      <sheetName val="6월유형자산"/>
      <sheetName val="9월건물(정액)"/>
      <sheetName val="9월구축물(정액)"/>
      <sheetName val="9월기계장치(정율)"/>
      <sheetName val="9월차량운반구(정율)"/>
      <sheetName val="3월시설장치"/>
      <sheetName val="9월공구와기구(정율)"/>
      <sheetName val="9월집기비품(정율)"/>
      <sheetName val="9월창업비"/>
      <sheetName val="당좌차월09"/>
      <sheetName val="9월개발비"/>
      <sheetName val="9월특허권"/>
      <sheetName val="6월매입채무"/>
      <sheetName val="9월외상매입"/>
      <sheetName val="9월지급어음"/>
      <sheetName val="9월단기차입금명세서"/>
      <sheetName val="9월당좌차월명세서"/>
      <sheetName val="9월일반대출금명세서"/>
      <sheetName val="9월구매자금차입금명세서"/>
      <sheetName val="9월단기차입금"/>
      <sheetName val="9월미지급금"/>
      <sheetName val="6월선수금"/>
      <sheetName val="9월예수금"/>
      <sheetName val="9월미지급비용"/>
      <sheetName val="12월가수금"/>
      <sheetName val="2000미지급법인세"/>
      <sheetName val="12월미지급배당금"/>
      <sheetName val="9월유동성장기부채"/>
      <sheetName val="9월전환사채"/>
      <sheetName val="9월장기미지급이자"/>
      <sheetName val="9월장기차입금"/>
      <sheetName val="9월퇴직충당"/>
      <sheetName val="9월국민연금전환금"/>
      <sheetName val="미지급부가세09"/>
      <sheetName val="6월자본금명세"/>
      <sheetName val="6월주식발행초과금"/>
      <sheetName val="6월기타자본잉여금 "/>
      <sheetName val="6월이익잉여금 "/>
      <sheetName val="6월자본조정"/>
      <sheetName val="12월매출액명세서"/>
      <sheetName val="판관비명세"/>
      <sheetName val="12월영업외수익명세"/>
      <sheetName val="영업외비용명세"/>
      <sheetName val="차입금상환일정표"/>
      <sheetName val="XXXXXX"/>
      <sheetName val="발견사항"/>
      <sheetName val="발견사항 (2)"/>
      <sheetName val="FINDING"/>
      <sheetName val="WBS"/>
      <sheetName val="WPL "/>
      <sheetName val="이익잉여금"/>
      <sheetName val="매출액명세서"/>
      <sheetName val="제조원가명세서 "/>
      <sheetName val="PL0430연금통합제시"/>
      <sheetName val="BS0430연금통합제시"/>
      <sheetName val="금융부채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공사원가"/>
      <sheetName val="잉여금"/>
      <sheetName val="보증금(전신전화가입권)"/>
      <sheetName val="96갑지"/>
      <sheetName val="합손"/>
      <sheetName val="첨부1"/>
      <sheetName val="명단"/>
      <sheetName val="채권(하반기)"/>
      <sheetName val="KUNGDEVI"/>
      <sheetName val="Variables"/>
      <sheetName val="A-100전제"/>
      <sheetName val="외주수리비"/>
      <sheetName val="Sheet1 (2)"/>
      <sheetName val="10월 급여"/>
      <sheetName val="8100"/>
      <sheetName val="국산화"/>
      <sheetName val="01"/>
      <sheetName val="09.1분기실적"/>
      <sheetName val="만기"/>
      <sheetName val="감사일어"/>
      <sheetName val="분석(품목)"/>
      <sheetName val="FACTOR"/>
      <sheetName val="出口合同"/>
      <sheetName val="설정"/>
      <sheetName val="사내수급"/>
      <sheetName val="MAT"/>
      <sheetName val="외화금융(97-03)"/>
      <sheetName val="최종조정"/>
      <sheetName val="Res"/>
      <sheetName val="Bal"/>
      <sheetName val="실행계획"/>
      <sheetName val="용도별수요격차"/>
      <sheetName val="#REF"/>
      <sheetName val="118.세금과공과"/>
      <sheetName val="당좌차월"/>
      <sheetName val="은행계정"/>
      <sheetName val="A.현금"/>
      <sheetName val="T6-6(7)"/>
      <sheetName val="T6-6(6)"/>
      <sheetName val="회사정보"/>
      <sheetName val="고자현황"/>
      <sheetName val="년"/>
      <sheetName val="HERO01"/>
      <sheetName val="받을어음"/>
      <sheetName val="취득"/>
      <sheetName val="현금예금"/>
      <sheetName val="현금흐름표"/>
      <sheetName val="Assumptions"/>
      <sheetName val="이자수익 명세"/>
      <sheetName val="rate"/>
      <sheetName val="재고AR"/>
      <sheetName val="서울재고"/>
      <sheetName val="INMD1198"/>
      <sheetName val="Korea"/>
      <sheetName val="G4"/>
      <sheetName val="인쇄BS"/>
      <sheetName val="ED DS"/>
      <sheetName val="ED DT"/>
      <sheetName val="RE9604"/>
      <sheetName val="최종중간기간성과"/>
      <sheetName val=" 견적서"/>
      <sheetName val="F1,2"/>
      <sheetName val="합계잔액(1)"/>
      <sheetName val="합계잔액 (2)"/>
      <sheetName val="잉여금처분"/>
      <sheetName val="PL (3)"/>
      <sheetName val="MC (3)"/>
      <sheetName val="BS1"/>
      <sheetName val="BS2"/>
      <sheetName val="WTB"/>
      <sheetName val="F-4"/>
      <sheetName val="F-5"/>
      <sheetName val="2262"/>
      <sheetName val="2262-10"/>
      <sheetName val="WTB-BS"/>
      <sheetName val="WTB-IS"/>
      <sheetName val="1.BS"/>
      <sheetName val="2.PL"/>
      <sheetName val="3.제조"/>
      <sheetName val="4.이익"/>
      <sheetName val="24.보증금(전신전화가입권)"/>
      <sheetName val="비품"/>
      <sheetName val="완성차 미수금"/>
      <sheetName val="Sheet3"/>
      <sheetName val="PUC명"/>
      <sheetName val="환율"/>
      <sheetName val="XREF"/>
      <sheetName val="laroux"/>
      <sheetName val="JSP01"/>
      <sheetName val="공통"/>
      <sheetName val="7 (2)"/>
      <sheetName val="원본"/>
      <sheetName val="Krw"/>
      <sheetName val="공표손익"/>
      <sheetName val="aola"/>
      <sheetName val="aola_2"/>
      <sheetName val="aola_3"/>
      <sheetName val="aola_4"/>
      <sheetName val="aola_5"/>
      <sheetName val="aola_6"/>
      <sheetName val="aola_7"/>
      <sheetName val="aola_8"/>
      <sheetName val="aola_9"/>
      <sheetName val="aola_10"/>
      <sheetName val="aola_11"/>
      <sheetName val="aola_12"/>
      <sheetName val="aola_13"/>
      <sheetName val="aola_14"/>
      <sheetName val="aola_15"/>
      <sheetName val="aola_16"/>
      <sheetName val="aola_17"/>
      <sheetName val="aola_18"/>
      <sheetName val="aola_19"/>
      <sheetName val="aola_20"/>
      <sheetName val="aola_21"/>
      <sheetName val="aola_22"/>
      <sheetName val="목차"/>
      <sheetName val="목차 (2)"/>
      <sheetName val="목차(1)"/>
      <sheetName val="1-1"/>
      <sheetName val="1-2"/>
      <sheetName val="1-3"/>
      <sheetName val="1-4"/>
      <sheetName val="1-5"/>
      <sheetName val="1-6"/>
      <sheetName val="1-7"/>
      <sheetName val="1-8"/>
      <sheetName val="1-9"/>
      <sheetName val="1-10"/>
      <sheetName val="1-11"/>
      <sheetName val="노동부"/>
      <sheetName val="항목(1)"/>
      <sheetName val="세무서코드"/>
      <sheetName val="00~09_세대수(Actual)"/>
      <sheetName val="긴축실적_(2분기)"/>
      <sheetName val="첨부5__01~06_Sales_Volume(Actual)"/>
      <sheetName val="2006_Budget_대비"/>
      <sheetName val="매월결산_(석탑반영)"/>
      <sheetName val="매월결산_(감사제시확정)"/>
      <sheetName val="HOT_MELT원재료"/>
      <sheetName val="BS_(2003)"/>
      <sheetName val="Other_Assets_leadersheet"/>
      <sheetName val="Fixed_Assets_leadersheet"/>
      <sheetName val="Current_Liabilities"/>
      <sheetName val="판관_비용수익"/>
      <sheetName val="3_잉여금처분O"/>
      <sheetName val="4_현금흐름"/>
      <sheetName val="1_대차대조표"/>
      <sheetName val="2_손익계산서"/>
      <sheetName val="58_제조원가"/>
      <sheetName val="81_전기대비추세표"/>
      <sheetName val="6월기타자본잉여금_"/>
      <sheetName val="6월이익잉여금_"/>
      <sheetName val="발견사항_(2)"/>
      <sheetName val="WPL_"/>
      <sheetName val="제조원가명세서_"/>
      <sheetName val="Sheet1_(2)"/>
      <sheetName val="10월_급여"/>
      <sheetName val="95TOTREV"/>
      <sheetName val="AT"/>
      <sheetName val="B777"/>
      <sheetName val="신공항"/>
      <sheetName val="정비재료비"/>
      <sheetName val="지상조업료"/>
      <sheetName val="JJ"/>
      <sheetName val="잡유비"/>
      <sheetName val="MA"/>
      <sheetName val="계류장사용료"/>
      <sheetName val="ME"/>
      <sheetName val="MF"/>
      <sheetName val="MI"/>
      <sheetName val="MT"/>
      <sheetName val="QA"/>
      <sheetName val="mm10"/>
      <sheetName val="대비"/>
      <sheetName val="감가상각"/>
      <sheetName val="손익합산"/>
      <sheetName val="시실누(모) "/>
      <sheetName val="현우실적"/>
      <sheetName val="BM_NEW2"/>
      <sheetName val="Financials"/>
      <sheetName val="진행률기표"/>
      <sheetName val="공정가치"/>
      <sheetName val="반기_유가증권"/>
      <sheetName val="00'미수"/>
      <sheetName val="Update"/>
      <sheetName val="P&amp;L"/>
      <sheetName val="Index"/>
      <sheetName val="LCGRAPH"/>
      <sheetName val="일반"/>
      <sheetName val="JA"/>
      <sheetName val="F12"/>
      <sheetName val="F3"/>
      <sheetName val="F6"/>
      <sheetName val="BPR"/>
      <sheetName val="경영지표1"/>
      <sheetName val="CFS-2기"/>
      <sheetName val="이익잉여금계산서"/>
      <sheetName val="합잔"/>
      <sheetName val="BS증감"/>
      <sheetName val="PL증감"/>
      <sheetName val="제조원가증감"/>
      <sheetName val="인화권"/>
      <sheetName val="Tickmarks"/>
      <sheetName val="용역수입원가"/>
      <sheetName val="경상개발비"/>
      <sheetName val="잉여금명세서"/>
      <sheetName val="손익계산서(제출)"/>
      <sheetName val="손익계산서 (2)"/>
      <sheetName val="손익계산서(세부)"/>
      <sheetName val="공구기구"/>
      <sheetName val="SA"/>
      <sheetName val="WELDING"/>
      <sheetName val="송전기본"/>
      <sheetName val="9-1차이내역"/>
      <sheetName val="Inputs"/>
      <sheetName val="AcqIS"/>
      <sheetName val="AcqBSCF"/>
      <sheetName val="Working"/>
      <sheetName val="3-4현"/>
      <sheetName val="3-3현"/>
      <sheetName val="A"/>
      <sheetName val="C"/>
      <sheetName val="부재료입고집계"/>
      <sheetName val="DATASHT2"/>
      <sheetName val="Test"/>
      <sheetName val="Bs. de Uso 2002"/>
      <sheetName val="prov locales"/>
      <sheetName val=""/>
      <sheetName val="BS정산표"/>
      <sheetName val="TaxCalc"/>
      <sheetName val="기초자료(20010831)"/>
      <sheetName val="전행순위"/>
      <sheetName val="Ⅰ-1"/>
      <sheetName val="주요비율-낙관"/>
      <sheetName val="별제권_정리담보권1"/>
      <sheetName val="PL98"/>
      <sheetName val="01_tool"/>
      <sheetName val="Scenario"/>
      <sheetName val="Borrower"/>
      <sheetName val="국외감가상각내역0103"/>
      <sheetName val="STC3"/>
      <sheetName val="본부예산"/>
      <sheetName val="Ⅱ1-0타"/>
      <sheetName val="0930PLENG"/>
      <sheetName val="감독1130"/>
      <sheetName val="TB"/>
      <sheetName val="TEMP1"/>
      <sheetName val="업무분장 "/>
      <sheetName val="이자율"/>
      <sheetName val="표건"/>
      <sheetName val="현장별미수"/>
      <sheetName val="과"/>
      <sheetName val="공통가설"/>
      <sheetName val="미착기계"/>
      <sheetName val="Input"/>
      <sheetName val="control sheet"/>
      <sheetName val="이자수익1"/>
      <sheetName val="OtherKPI"/>
      <sheetName val="09_1분기실적"/>
      <sheetName val="118_세금과공과"/>
      <sheetName val="과정별"/>
      <sheetName val="sm"/>
      <sheetName val="판매2팀"/>
      <sheetName val="항목등록"/>
      <sheetName val="영업.일1"/>
      <sheetName val="일반관리비"/>
      <sheetName val="영업.일"/>
      <sheetName val="선급미지급비용"/>
      <sheetName val="기안"/>
      <sheetName val="sh1"/>
      <sheetName val="sh2"/>
      <sheetName val="sh3"/>
      <sheetName val="물량투입계획"/>
      <sheetName val="상품원가피벗"/>
      <sheetName val="①매출"/>
      <sheetName val="내외국인총괄"/>
      <sheetName val="년도별"/>
      <sheetName val="인력(정규직)"/>
      <sheetName val="보정전BS"/>
      <sheetName val="보정전PL"/>
      <sheetName val="전산각주"/>
      <sheetName val="각주"/>
      <sheetName val="수정"/>
      <sheetName val="보정후BS"/>
      <sheetName val="Net PL"/>
      <sheetName val="정산samfile"/>
      <sheetName val="종수"/>
      <sheetName val="수기평가자료_해외분"/>
      <sheetName val="수기평가자료"/>
      <sheetName val="수기보정자료"/>
      <sheetName val="보정samfile"/>
      <sheetName val="보정전BS(세분류)"/>
      <sheetName val="보정전BS(세분류)-본지점수정전"/>
      <sheetName val="보정전BS(소분류)"/>
      <sheetName val="보정전PL(세분류)"/>
      <sheetName val="보정전PL(소분류)"/>
      <sheetName val="보정후BS(세분류)"/>
      <sheetName val="보정후BS(소분류)"/>
      <sheetName val="Net PL(세분류)"/>
      <sheetName val="Net PL(소분류)"/>
      <sheetName val="본봉표"/>
      <sheetName val="직원신상"/>
      <sheetName val="계정code"/>
      <sheetName val="수입원가(원료)"/>
      <sheetName val="수입원가(첨가제)"/>
      <sheetName val="받check"/>
      <sheetName val="ins"/>
      <sheetName val="Property"/>
      <sheetName val="공수견적"/>
      <sheetName val="01_성적표"/>
      <sheetName val="DSL"/>
      <sheetName val="B"/>
      <sheetName val="특정현금과예금"/>
      <sheetName val="region"/>
      <sheetName val="당좌예금"/>
      <sheetName val="K55BOM"/>
      <sheetName val="MACRO2"/>
      <sheetName val="유효성검사"/>
      <sheetName val="업무분장_"/>
      <sheetName val="Template"/>
      <sheetName val="현금"/>
      <sheetName val="충당금"/>
      <sheetName val="6월추가불출"/>
      <sheetName val="CoA map"/>
      <sheetName val="LTEURPSY"/>
      <sheetName val="199-0150"/>
      <sheetName val="지급보증금74"/>
      <sheetName val="LTFX"/>
      <sheetName val="기초코드"/>
      <sheetName val="수도"/>
      <sheetName val="수도종합"/>
      <sheetName val="목차_(2)"/>
      <sheetName val="Training"/>
      <sheetName val="Facility Information"/>
      <sheetName val="General"/>
      <sheetName val="Instructions"/>
      <sheetName val="People"/>
      <sheetName val="Quality"/>
      <sheetName val="Risk"/>
      <sheetName val="Tool"/>
      <sheetName val="출퇴근"/>
      <sheetName val="업무분장"/>
      <sheetName val="영업_일1"/>
      <sheetName val="영업_일"/>
      <sheetName val="목차_(2)1"/>
      <sheetName val="영업_일11"/>
      <sheetName val="영업_일2"/>
      <sheetName val="매월결산_(석탑반영)1"/>
      <sheetName val="매월결산_(감사제시확정)1"/>
      <sheetName val="금액내역서"/>
      <sheetName val="장기차입금"/>
      <sheetName val="97년추정손익계산서"/>
      <sheetName val="범례"/>
      <sheetName val="Usd"/>
      <sheetName val="수불부"/>
      <sheetName val="0001new"/>
      <sheetName val="내역서"/>
      <sheetName val="당연"/>
      <sheetName val="admin"/>
      <sheetName val="협조전"/>
      <sheetName val="품의서"/>
      <sheetName val="2차-PROTO-(1)"/>
      <sheetName val="제조원가명세서"/>
      <sheetName val="Macro3"/>
      <sheetName val="인건비예산(정규직)"/>
      <sheetName val="인건비예산(용역)"/>
      <sheetName val="정의"/>
      <sheetName val="페이지"/>
      <sheetName val="국내진행95년이전"/>
      <sheetName val="경영비율 "/>
      <sheetName val="관세"/>
      <sheetName val="8월현금흐름표"/>
      <sheetName val="2001급여"/>
      <sheetName val="9609Aß"/>
      <sheetName val="HSA"/>
      <sheetName val="기계경비(시간당)"/>
      <sheetName val="램머"/>
      <sheetName val="보조부문비배부"/>
      <sheetName val="AGING"/>
      <sheetName val="Customer List"/>
      <sheetName val="Supply List"/>
      <sheetName val="제조"/>
      <sheetName val="전체"/>
      <sheetName val="1.외주공사"/>
      <sheetName val="LEAD-WBS"/>
      <sheetName val="경비공통"/>
      <sheetName val="7_(2)"/>
      <sheetName val="완성차_미수금"/>
      <sheetName val="Net_PL"/>
      <sheetName val="Net_PL(세분류)"/>
      <sheetName val="Net_PL(소분류)"/>
      <sheetName val="합계잔액시산표"/>
      <sheetName val="F4-F7"/>
      <sheetName val="경제성분석"/>
      <sheetName val="지역별약정(당일)"/>
      <sheetName val="대차대조표(수정)"/>
      <sheetName val="비교대차"/>
      <sheetName val="손익계산서(수정)"/>
      <sheetName val="비교손익"/>
      <sheetName val="시산표1차"/>
      <sheetName val="시산표2차 "/>
      <sheetName val="일계표"/>
      <sheetName val="비교대차  (1)"/>
      <sheetName val="손익결산  (1)"/>
      <sheetName val="비교대차  (2)"/>
      <sheetName val="손익결산  (2)"/>
      <sheetName val="시산결산 (2)"/>
      <sheetName val="결손금처분"/>
      <sheetName val="세무조정(간략)"/>
      <sheetName val="가수금대체"/>
      <sheetName val="일위대가(여기까지)"/>
      <sheetName val="재무상태표"/>
      <sheetName val="이익잉여금처분계산서"/>
      <sheetName val="sisan"/>
      <sheetName val="TCA"/>
      <sheetName val="Calcs for Sensitivy"/>
      <sheetName val="DCF Inputs"/>
      <sheetName val="99사업소득정산"/>
      <sheetName val="dartBS"/>
      <sheetName val="B4.1"/>
      <sheetName val="dartIS"/>
      <sheetName val="B4.2"/>
      <sheetName val="PL (2)"/>
      <sheetName val="부채계정"/>
      <sheetName val="현장실사결과요약"/>
      <sheetName val="TEMP"/>
      <sheetName val="제조98"/>
      <sheetName val="계정명세"/>
      <sheetName val="실행철강하도"/>
      <sheetName val="M1master"/>
      <sheetName val="수정분개"/>
      <sheetName val="단기대여금"/>
      <sheetName val="보증금"/>
      <sheetName val="비교"/>
      <sheetName val="월별재고예상(감량전)"/>
      <sheetName val="A-LINE"/>
      <sheetName val="F-1,2"/>
      <sheetName val="수정시산표"/>
      <sheetName val="Balance sheet"/>
      <sheetName val="개시전표"/>
      <sheetName val="공사집계"/>
      <sheetName val="36기하반기예적금만기계획"/>
      <sheetName val="A2"/>
      <sheetName val="A1"/>
      <sheetName val="주관사업"/>
      <sheetName val="MacroA"/>
      <sheetName val="0096판보"/>
      <sheetName val="고정자산-회사제시"/>
      <sheetName val="품의"/>
      <sheetName val="S&amp;D (2)"/>
      <sheetName val="Assign"/>
      <sheetName val="A (3)"/>
      <sheetName val="Active"/>
      <sheetName val="knoc_et"/>
      <sheetName val="소계정"/>
      <sheetName val="직급"/>
      <sheetName val="직무"/>
      <sheetName val="변동"/>
      <sheetName val="Pivot_직무상세"/>
      <sheetName val="Pivot_직무"/>
      <sheetName val="Pivot_직급"/>
      <sheetName val="insa_tmp"/>
      <sheetName val="내수충당금"/>
      <sheetName val="매출채권"/>
      <sheetName val="매입채무"/>
      <sheetName val="합천내역"/>
      <sheetName val="p2-1"/>
      <sheetName val="TABLE"/>
      <sheetName val="수량산출"/>
      <sheetName val="예산계획"/>
      <sheetName val="점유면적"/>
      <sheetName val="대외공문"/>
      <sheetName val="지보1_98"/>
      <sheetName val="환산"/>
      <sheetName val="__"/>
      <sheetName val="비목계산"/>
      <sheetName val="MSC_PBA"/>
      <sheetName val="Sheet5(실지급)"/>
      <sheetName val="재료비"/>
      <sheetName val="PG사업 탄내배선 소요자재명세서"/>
      <sheetName val="재료비(하모닉필터)"/>
      <sheetName val="AAVR-IL"/>
      <sheetName val="MatchCode"/>
      <sheetName val="20v956TB82 추가 국산품목록"/>
      <sheetName val="소요예산 집계표"/>
      <sheetName val="CALENDAR"/>
      <sheetName val="통계자료"/>
      <sheetName val="97손익계획"/>
      <sheetName val="MACRO1.XLM"/>
      <sheetName val="QDaccdil"/>
      <sheetName val="Macro4"/>
      <sheetName val="임율총괄"/>
      <sheetName val="10월판관"/>
      <sheetName val="공사비지급"/>
      <sheetName val="HB"/>
      <sheetName val=" PLENG"/>
      <sheetName val="GA"/>
      <sheetName val="301  금성근"/>
      <sheetName val="주요재무비율"/>
      <sheetName val="Panel Graphs"/>
      <sheetName val="회사제시"/>
      <sheetName val="FAB별"/>
      <sheetName val="23-3"/>
      <sheetName val="27M&amp;I - Input"/>
      <sheetName val="YOEMAGUM"/>
      <sheetName val="약속"/>
      <sheetName val="건설가"/>
      <sheetName val="Æo°¡±aAØ"/>
      <sheetName val="Inv Trend "/>
      <sheetName val="임차보증금현황04.6.30"/>
      <sheetName val="sap`04.7.14"/>
      <sheetName val="요일"/>
      <sheetName val="MASIMS"/>
      <sheetName val="_9년자재매각"/>
      <sheetName val="원재료"/>
      <sheetName val="pus"/>
      <sheetName val="FRDS9805"/>
      <sheetName val="득점현황"/>
      <sheetName val="공문"/>
      <sheetName val="주주명부&lt;끝&gt;"/>
      <sheetName val="고정비"/>
      <sheetName val="YM98"/>
      <sheetName val="re"/>
      <sheetName val="Config"/>
      <sheetName val="MSVT"/>
      <sheetName val="예수금"/>
      <sheetName val="96월별PL"/>
      <sheetName val="부문손익"/>
      <sheetName val="°øÁ¤°¡Ä¡"/>
      <sheetName val="Company Info"/>
      <sheetName val="배서어음명세서"/>
      <sheetName val="지분법(AK) (2)"/>
      <sheetName val="한일자야(감액손실) (2)"/>
      <sheetName val="CAUDIT"/>
      <sheetName val="E총"/>
      <sheetName val="93상각비"/>
      <sheetName val="감액여부"/>
      <sheetName val="유가증권"/>
      <sheetName val="Segments"/>
      <sheetName val="Macro1"/>
      <sheetName val="CASE ASM"/>
      <sheetName val="Lead"/>
      <sheetName val="관계주식"/>
      <sheetName val="DATA"/>
      <sheetName val="VXXXXXX"/>
      <sheetName val="비용flux test"/>
      <sheetName val="SALES4"/>
      <sheetName val="A_현금"/>
      <sheetName val="외상매출금"/>
      <sheetName val="사업개황1"/>
      <sheetName val="결손금처리(안)"/>
      <sheetName val="4.경비 5.영업외수지"/>
      <sheetName val="Inv. LS"/>
      <sheetName val="Balance Sheet(AR)"/>
      <sheetName val="Income Statement(AR)"/>
      <sheetName val="99구축"/>
      <sheetName val="PL누계"/>
      <sheetName val="기준시가"/>
      <sheetName val="적용환율"/>
      <sheetName val="12월상여"/>
      <sheetName val="조회서"/>
      <sheetName val="MERGER"/>
      <sheetName val="매출원가분석"/>
      <sheetName val="제조97-1"/>
      <sheetName val="조건"/>
      <sheetName val="f_BS"/>
      <sheetName val="Control"/>
      <sheetName val="5_2"/>
      <sheetName val="RTVDATA"/>
      <sheetName val="K1CSP-00"/>
      <sheetName val="업무담당"/>
      <sheetName val="G.R300경비"/>
      <sheetName val="노무산출서"/>
      <sheetName val="소요자재"/>
      <sheetName val="2.대외공문"/>
      <sheetName val="J直材4"/>
      <sheetName val="일위"/>
      <sheetName val="체계옵션"/>
      <sheetName val="업무기준"/>
      <sheetName val="프로젝트목록"/>
      <sheetName val="유기공정"/>
      <sheetName val="매출예산96"/>
      <sheetName val="CC"/>
      <sheetName val="입장객세부추정,계획안"/>
      <sheetName val="Leasing"/>
      <sheetName val="product_base"/>
      <sheetName val="Basic_Information"/>
      <sheetName val="COMPS"/>
      <sheetName val="Stock Div Accural"/>
      <sheetName val="COBS"/>
      <sheetName val="경영지표"/>
      <sheetName val="요약"/>
      <sheetName val="KIDI"/>
      <sheetName val="경영현황"/>
      <sheetName val="95-96매출액등"/>
      <sheetName val="진행 DATA (2)"/>
      <sheetName val="Affiliates"/>
      <sheetName val="1. PS_bond"/>
      <sheetName val="SCFP94"/>
      <sheetName val="현금및현금등가물"/>
      <sheetName val="H. 1 투자자산LS"/>
      <sheetName val="99선급비용"/>
      <sheetName val="2009년말수정"/>
      <sheetName val="본부결산자료"/>
      <sheetName val="Depn"/>
      <sheetName val="TOTAL"/>
      <sheetName val="1-12월"/>
      <sheetName val="대구"/>
      <sheetName val="용연"/>
      <sheetName val="울산"/>
      <sheetName val="구미"/>
      <sheetName val="광주"/>
      <sheetName val="언양"/>
      <sheetName val="진천"/>
      <sheetName val="중연"/>
      <sheetName val="인건비"/>
      <sheetName val="산자사 운전용품"/>
      <sheetName val="Base"/>
      <sheetName val="TNC(1안)"/>
      <sheetName val="일급제인원실적"/>
      <sheetName val="월급제인원실적"/>
      <sheetName val="PRICAT99"/>
      <sheetName val="P"/>
      <sheetName val="N"/>
      <sheetName val="BW수급"/>
      <sheetName val="예산내역서"/>
      <sheetName val="RawChip Data"/>
      <sheetName val="생산량"/>
      <sheetName val="CHAB"/>
      <sheetName val="Raw"/>
      <sheetName val="Volume 2DH0812 Raw"/>
      <sheetName val="Macro"/>
      <sheetName val="고합"/>
      <sheetName val="산자강선PU(배부후)"/>
      <sheetName val="RE8실적"/>
      <sheetName val="판가"/>
      <sheetName val="▶제조"/>
      <sheetName val="99계획대비실적"/>
      <sheetName val="일위대가목차"/>
      <sheetName val="Sheet4"/>
      <sheetName val="E-D구분실적"/>
      <sheetName val="버튼"/>
      <sheetName val="연돌일위집계"/>
      <sheetName val="Sample progress"/>
      <sheetName val="표지 (3)"/>
      <sheetName val="7.5 재질별 수율"/>
      <sheetName val="99계획"/>
      <sheetName val="cfg"/>
      <sheetName val="소정근로일수"/>
      <sheetName val="자본"/>
      <sheetName val="Merid Sum"/>
      <sheetName val="제조경비"/>
      <sheetName val="bal sheet"/>
      <sheetName val="T6-6(2)"/>
      <sheetName val="R&amp;D"/>
      <sheetName val="A-A"/>
      <sheetName val="PL Down"/>
      <sheetName val="BASIC"/>
      <sheetName val="LeadSchedule"/>
      <sheetName val="관리대장(2001장비)"/>
      <sheetName val="품셈"/>
      <sheetName val="Page 1."/>
      <sheetName val="MONTH SET UP"/>
      <sheetName val="bi"/>
      <sheetName val="FITTING"/>
      <sheetName val="수액원료"/>
      <sheetName val="5사남"/>
      <sheetName val="Links"/>
      <sheetName val="SUMMARY"/>
      <sheetName val="호프"/>
      <sheetName val="입력"/>
      <sheetName val="급여조견표"/>
      <sheetName val="9703"/>
      <sheetName val="REF"/>
      <sheetName val="표지 (2)"/>
      <sheetName val="세무조정수입"/>
      <sheetName val="SALE&amp;COST"/>
      <sheetName val="Gaikindo Report"/>
      <sheetName val="VariableFactors"/>
      <sheetName val="IX 20 Yr"/>
      <sheetName val="활용Tip"/>
      <sheetName val="Nov03"/>
      <sheetName val="거래처 상담영업 화면(안)(2015.10.16)"/>
      <sheetName val="대차대조표(3분기)"/>
      <sheetName val="손익계산서(3분기)"/>
      <sheetName val="대차대조표(반기)"/>
      <sheetName val="손익계산서(반기)"/>
      <sheetName val="Surgical"/>
      <sheetName val="Parm"/>
      <sheetName val="DE"/>
      <sheetName val="comm"/>
      <sheetName val="판관"/>
      <sheetName val="매출원가"/>
      <sheetName val="PL(관광)"/>
      <sheetName val="원가(관광)"/>
      <sheetName val="합판1-4"/>
      <sheetName val="공정별"/>
      <sheetName val="절대지우지말것"/>
      <sheetName val="재공품기초자료"/>
      <sheetName val="Pricing"/>
      <sheetName val="Debt Service Schedule"/>
      <sheetName val="주채무"/>
      <sheetName val="2013 Consolidated TB"/>
      <sheetName val="VOL1"/>
      <sheetName val="Base Info"/>
      <sheetName val="01_12月_Lot별_판매실적.xls"/>
      <sheetName val="명세서"/>
      <sheetName val="공사손익"/>
      <sheetName val="10월상품입고"/>
      <sheetName val="レート"/>
      <sheetName val="부대내역"/>
      <sheetName val="전체지분도"/>
      <sheetName val="Exh5_1"/>
      <sheetName val="리스"/>
      <sheetName val="금융"/>
      <sheetName val="보험"/>
      <sheetName val="DATE변환2"/>
      <sheetName val="MTP"/>
      <sheetName val="MTP1"/>
      <sheetName val="00~09_세대수(Actual)1"/>
      <sheetName val="긴축실적_(2분기)1"/>
      <sheetName val="첨부5__01~06_Sales_Volume(Actual1"/>
      <sheetName val="2006_Budget_대비1"/>
      <sheetName val="HOT_MELT원재료1"/>
      <sheetName val="BS_(2003)1"/>
      <sheetName val="Other_Assets_leadersheet1"/>
      <sheetName val="Fixed_Assets_leadersheet1"/>
      <sheetName val="Current_Liabilities1"/>
      <sheetName val="판관_비용수익1"/>
      <sheetName val="3_잉여금처분O1"/>
      <sheetName val="4_현금흐름1"/>
      <sheetName val="1_대차대조표1"/>
      <sheetName val="2_손익계산서1"/>
      <sheetName val="58_제조원가1"/>
      <sheetName val="81_전기대비추세표1"/>
      <sheetName val="6월기타자본잉여금_1"/>
      <sheetName val="6월이익잉여금_1"/>
      <sheetName val="발견사항_(2)1"/>
      <sheetName val="WPL_1"/>
      <sheetName val="제조원가명세서_1"/>
      <sheetName val="Sheet1_(2)1"/>
      <sheetName val="10월_급여1"/>
      <sheetName val="이자수익_명세"/>
      <sheetName val="ED_DS"/>
      <sheetName val="ED_DT"/>
      <sheetName val="_견적서"/>
      <sheetName val="합계잔액_(2)"/>
      <sheetName val="PL_(3)"/>
      <sheetName val="MC_(3)"/>
      <sheetName val="1_BS"/>
      <sheetName val="2_PL"/>
      <sheetName val="3_제조"/>
      <sheetName val="4_이익"/>
      <sheetName val="24_보증금(전신전화가입권)"/>
      <sheetName val="Bs__de_Uso_2002"/>
      <sheetName val="prov_locales"/>
      <sheetName val="시산표2차_"/>
      <sheetName val="비교대차__(1)"/>
      <sheetName val="손익결산__(1)"/>
      <sheetName val="비교대차__(2)"/>
      <sheetName val="손익결산__(2)"/>
      <sheetName val="시산결산_(2)"/>
      <sheetName val="Customer_List"/>
      <sheetName val="Supply_List"/>
      <sheetName val="Calcs_for_Sensitivy"/>
      <sheetName val="DCF_Inputs"/>
      <sheetName val="B4_1"/>
      <sheetName val="B4_2"/>
      <sheetName val="PL_(2)"/>
      <sheetName val="1_외주공사"/>
      <sheetName val="control_sheet"/>
      <sheetName val="Balance_sheet"/>
      <sheetName val="S&amp;D_(2)"/>
      <sheetName val="A_(3)"/>
      <sheetName val="CoA_map"/>
      <sheetName val="감가상각비(2002)"/>
      <sheetName val="선급비용"/>
      <sheetName val="연결분개"/>
      <sheetName val="삭재 금지"/>
      <sheetName val="5월"/>
      <sheetName val="Assump"/>
      <sheetName val="Important Notice"/>
      <sheetName val="Important_Notice"/>
      <sheetName val="대지급금(외화)"/>
      <sheetName val="정기적금"/>
      <sheetName val="보정전"/>
      <sheetName val="원가보고서"/>
      <sheetName val="보통예금"/>
      <sheetName val="미수수익"/>
      <sheetName val="미수금"/>
      <sheetName val="선급금"/>
      <sheetName val="가지급금"/>
      <sheetName val="부가세대급금"/>
      <sheetName val="선납세금"/>
      <sheetName val="제품"/>
      <sheetName val="장기금융상품"/>
      <sheetName val="임차보증금"/>
      <sheetName val="토지"/>
      <sheetName val="건물"/>
      <sheetName val="기계장치"/>
      <sheetName val="차량운반구"/>
      <sheetName val="공구와기구"/>
      <sheetName val="시설장치"/>
      <sheetName val="금형"/>
      <sheetName val="특허권"/>
      <sheetName val="소프트웨어"/>
      <sheetName val="외상매입금"/>
      <sheetName val="미지급금"/>
      <sheetName val="부가세예수금"/>
      <sheetName val="가수금"/>
      <sheetName val="선수금"/>
      <sheetName val="단기차입금"/>
      <sheetName val="미지급세금(26100)"/>
      <sheetName val="미지급비용(26200)"/>
      <sheetName val="유동성장기부채(26400)"/>
      <sheetName val="장기차입금(29300)"/>
      <sheetName val="상품매출(40100)"/>
      <sheetName val="제품매출(40400)"/>
      <sheetName val="급여(50300)"/>
      <sheetName val="상여금(50500)"/>
      <sheetName val="잡급(50700)"/>
      <sheetName val="퇴직급여(51000)"/>
      <sheetName val="복리후생비(51100)"/>
      <sheetName val="전력비(51600)"/>
      <sheetName val="세금과공과금(51700)"/>
      <sheetName val="지급임차료(51900)"/>
      <sheetName val="수선비(52000)"/>
      <sheetName val="보험료(52100)"/>
      <sheetName val="차량유지비(52200)"/>
      <sheetName val="운반비(52400)"/>
      <sheetName val="교육훈련비(52500)"/>
      <sheetName val="소모품비(53000)"/>
      <sheetName val="지급수수료(53100)"/>
      <sheetName val="외주가공비(53300)"/>
      <sheetName val="임원급여(80100)"/>
      <sheetName val="직원급여(80200)"/>
      <sheetName val="상여금(80300)"/>
      <sheetName val="퇴직급여(80800)"/>
      <sheetName val="복리후생비(81100)"/>
      <sheetName val="여비교통비(81200)"/>
      <sheetName val="접대비(81300)"/>
      <sheetName val="통신비(81400)"/>
      <sheetName val="수도광열비(81500)"/>
      <sheetName val="세금과공과금(81700)"/>
      <sheetName val="지급임차료(81900)"/>
      <sheetName val="보험료(82100)"/>
      <sheetName val="차량유지비(82200)"/>
      <sheetName val="경상연구개발비(82300)"/>
      <sheetName val="운반비(82400)"/>
      <sheetName val="교육훈련비(82500)"/>
      <sheetName val="도서인쇄비(82600)"/>
      <sheetName val="소모품비(83000)"/>
      <sheetName val="지급수수료(83100)"/>
      <sheetName val="인력개발비(84900)"/>
      <sheetName val="이자수익(90100)"/>
      <sheetName val="외환차익(90700)"/>
      <sheetName val="잡이익(93000)"/>
      <sheetName val="이자비용(93100)"/>
      <sheetName val="외환차손(93200)"/>
      <sheetName val="기부금(93300)"/>
      <sheetName val="잡손실(96000)"/>
      <sheetName val="채무면제이익(96200)"/>
      <sheetName val="우아한청년들 - 전대리스관련 리스 템플릿_org"/>
      <sheetName val="3월"/>
      <sheetName val="지역개발"/>
      <sheetName val="수h"/>
      <sheetName val="Allocation DRK"/>
      <sheetName val="aug"/>
      <sheetName val="mei"/>
      <sheetName val="기계"/>
      <sheetName val="4_경비_5_영업외수지"/>
      <sheetName val="Inv__LS"/>
      <sheetName val="업체손실공수.xls"/>
      <sheetName val="Menu_Link"/>
      <sheetName val="Balance_Sheet(AR)"/>
      <sheetName val="Income_Statement(AR)"/>
      <sheetName val="시실누(모)_"/>
      <sheetName val="손익계산서_(2)"/>
      <sheetName val="을-ATYPE"/>
      <sheetName val="퇴직급여충당금"/>
      <sheetName val="현금등가물"/>
      <sheetName val="단기금융상품"/>
      <sheetName val="Classification"/>
      <sheetName val="TB - 2019"/>
      <sheetName val="Initial Input Variable"/>
      <sheetName val="◀-▶"/>
      <sheetName val="대차대조표기초"/>
      <sheetName val="손익계산서기초"/>
      <sheetName val="월중손익기초"/>
      <sheetName val="월중평잔기초"/>
      <sheetName val="누계평잔기초"/>
      <sheetName val="2600"/>
      <sheetName val="3100"/>
      <sheetName val="2500"/>
    </sheetNames>
    <sheetDataSet>
      <sheetData sheetId="0"/>
      <sheetData sheetId="1">
        <row r="54">
          <cell r="I54">
            <v>1732850000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>
        <row r="68">
          <cell r="B68" t="str">
            <v xml:space="preserve"> Ⅶ. 營 　 業    外 　 費　  用</v>
          </cell>
        </row>
      </sheetData>
      <sheetData sheetId="45"/>
      <sheetData sheetId="46">
        <row r="68">
          <cell r="B68" t="str">
            <v xml:space="preserve"> Ⅶ. 營 　 業    外 　 費　  用</v>
          </cell>
        </row>
      </sheetData>
      <sheetData sheetId="47"/>
      <sheetData sheetId="48">
        <row r="68">
          <cell r="B68" t="str">
            <v xml:space="preserve"> Ⅶ. 營 　 業    外 　 費　  用</v>
          </cell>
        </row>
      </sheetData>
      <sheetData sheetId="49"/>
      <sheetData sheetId="50">
        <row r="2">
          <cell r="B2" t="str">
            <v xml:space="preserve"> (주)뮤직네트워크</v>
          </cell>
        </row>
      </sheetData>
      <sheetData sheetId="51">
        <row r="2">
          <cell r="B2" t="str">
            <v xml:space="preserve"> (주)뮤직네트워크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>
        <row r="68">
          <cell r="B68" t="str">
            <v xml:space="preserve"> Ⅶ. 營 　 業    外 　 費　  用</v>
          </cell>
        </row>
      </sheetData>
      <sheetData sheetId="68"/>
      <sheetData sheetId="69">
        <row r="68">
          <cell r="B68" t="str">
            <v xml:space="preserve"> Ⅶ. 營 　 業    外 　 費　  用</v>
          </cell>
        </row>
      </sheetData>
      <sheetData sheetId="70"/>
      <sheetData sheetId="71"/>
      <sheetData sheetId="72"/>
      <sheetData sheetId="73">
        <row r="68">
          <cell r="B68" t="str">
            <v xml:space="preserve"> Ⅶ. 營 　 業    外 　 費　  用</v>
          </cell>
        </row>
      </sheetData>
      <sheetData sheetId="74"/>
      <sheetData sheetId="75">
        <row r="68">
          <cell r="B68" t="str">
            <v xml:space="preserve"> Ⅶ. 營 　 業    外 　 費　  用</v>
          </cell>
        </row>
      </sheetData>
      <sheetData sheetId="76"/>
      <sheetData sheetId="77">
        <row r="68">
          <cell r="B68" t="str">
            <v xml:space="preserve"> Ⅶ. 營 　 業    外 　 費　  用</v>
          </cell>
        </row>
      </sheetData>
      <sheetData sheetId="78"/>
      <sheetData sheetId="79"/>
      <sheetData sheetId="80">
        <row r="68">
          <cell r="B68" t="str">
            <v xml:space="preserve"> Ⅶ. 營 　 業    外 　 費　  用</v>
          </cell>
        </row>
      </sheetData>
      <sheetData sheetId="81"/>
      <sheetData sheetId="82"/>
      <sheetData sheetId="83">
        <row r="68">
          <cell r="B68" t="str">
            <v xml:space="preserve"> Ⅶ. 營 　 業    外 　 費　  用</v>
          </cell>
        </row>
      </sheetData>
      <sheetData sheetId="84"/>
      <sheetData sheetId="85"/>
      <sheetData sheetId="86">
        <row r="68">
          <cell r="B68" t="str">
            <v xml:space="preserve"> Ⅶ. 營 　 業    外 　 費　  用</v>
          </cell>
        </row>
      </sheetData>
      <sheetData sheetId="87">
        <row r="68">
          <cell r="B68" t="str">
            <v xml:space="preserve"> Ⅶ. 營 　 業    外 　 費　  用</v>
          </cell>
        </row>
      </sheetData>
      <sheetData sheetId="88"/>
      <sheetData sheetId="89"/>
      <sheetData sheetId="90">
        <row r="68">
          <cell r="B68" t="str">
            <v xml:space="preserve"> Ⅶ. 營 　 業    外 　 費　  用</v>
          </cell>
        </row>
      </sheetData>
      <sheetData sheetId="91">
        <row r="68">
          <cell r="B68" t="str">
            <v xml:space="preserve"> Ⅶ. 營 　 業    外 　 費　  用</v>
          </cell>
        </row>
      </sheetData>
      <sheetData sheetId="92"/>
      <sheetData sheetId="93">
        <row r="68">
          <cell r="B68" t="str">
            <v xml:space="preserve"> Ⅶ. 營 　 業    外 　 費　  用</v>
          </cell>
        </row>
      </sheetData>
      <sheetData sheetId="94">
        <row r="68">
          <cell r="B68" t="str">
            <v xml:space="preserve"> Ⅶ. 營 　 業    外 　 費　  用</v>
          </cell>
        </row>
      </sheetData>
      <sheetData sheetId="95"/>
      <sheetData sheetId="96">
        <row r="68">
          <cell r="B68" t="str">
            <v xml:space="preserve"> Ⅶ. 營 　 業    外 　 費　  用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>
        <row r="68">
          <cell r="B68" t="str">
            <v xml:space="preserve"> Ⅶ. 營 　 業    外 　 費　  用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68">
          <cell r="B68" t="str">
            <v xml:space="preserve"> Ⅶ. 營 　 業    外 　 費　  用</v>
          </cell>
        </row>
      </sheetData>
      <sheetData sheetId="128">
        <row r="68">
          <cell r="B68" t="str">
            <v xml:space="preserve"> Ⅶ. 營 　 業    外 　 費　  用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 refreshError="1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>
        <row r="68">
          <cell r="B68" t="str">
            <v xml:space="preserve"> Ⅶ. 營 　 業    外 　 費　  用</v>
          </cell>
        </row>
      </sheetData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>
        <row r="1">
          <cell r="S1" t="str">
            <v xml:space="preserve">    대   차   대   조   표 (보정후)</v>
          </cell>
        </row>
      </sheetData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>
        <row r="1">
          <cell r="S1" t="str">
            <v xml:space="preserve">    대   차   대   조   표 (보정후)</v>
          </cell>
        </row>
      </sheetData>
      <sheetData sheetId="458">
        <row r="1">
          <cell r="S1" t="str">
            <v xml:space="preserve">    대   차   대   조   표 (보정후)</v>
          </cell>
        </row>
      </sheetData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 refreshError="1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/>
      <sheetData sheetId="622"/>
      <sheetData sheetId="623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/>
      <sheetData sheetId="714" refreshError="1"/>
      <sheetData sheetId="715" refreshError="1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/>
      <sheetData sheetId="769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 refreshError="1"/>
      <sheetData sheetId="1039" refreshError="1"/>
      <sheetData sheetId="1040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금융자산부채 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잉여금 "/>
      <sheetName val="공사원가"/>
    </sheetNames>
    <sheetDataSet>
      <sheetData sheetId="0"/>
      <sheetData sheetId="1" refreshError="1">
        <row r="496">
          <cell r="AB496">
            <v>1</v>
          </cell>
        </row>
        <row r="497">
          <cell r="AB497">
            <v>2</v>
          </cell>
        </row>
        <row r="498">
          <cell r="AB498">
            <v>3</v>
          </cell>
        </row>
        <row r="499">
          <cell r="AB499">
            <v>4</v>
          </cell>
        </row>
        <row r="500">
          <cell r="AB500">
            <v>5</v>
          </cell>
        </row>
        <row r="501">
          <cell r="AB501">
            <v>6</v>
          </cell>
        </row>
        <row r="502">
          <cell r="AB502">
            <v>7</v>
          </cell>
        </row>
        <row r="503">
          <cell r="AB503">
            <v>8</v>
          </cell>
        </row>
        <row r="504">
          <cell r="AB504">
            <v>9</v>
          </cell>
        </row>
        <row r="505">
          <cell r="AB505">
            <v>10</v>
          </cell>
        </row>
        <row r="506">
          <cell r="AB506">
            <v>11</v>
          </cell>
        </row>
        <row r="507">
          <cell r="AB507">
            <v>12</v>
          </cell>
        </row>
        <row r="508">
          <cell r="AB508">
            <v>13</v>
          </cell>
        </row>
        <row r="509">
          <cell r="AB509">
            <v>14</v>
          </cell>
        </row>
        <row r="510">
          <cell r="AB510">
            <v>15</v>
          </cell>
        </row>
        <row r="511">
          <cell r="AB511">
            <v>16</v>
          </cell>
        </row>
        <row r="512">
          <cell r="AB512">
            <v>17</v>
          </cell>
        </row>
        <row r="513">
          <cell r="AB513">
            <v>18</v>
          </cell>
        </row>
        <row r="514">
          <cell r="AB514">
            <v>19</v>
          </cell>
        </row>
        <row r="515">
          <cell r="AB515">
            <v>20</v>
          </cell>
        </row>
        <row r="516">
          <cell r="AB516">
            <v>21</v>
          </cell>
        </row>
        <row r="517">
          <cell r="AB517">
            <v>22</v>
          </cell>
        </row>
        <row r="518">
          <cell r="AB518">
            <v>23</v>
          </cell>
        </row>
        <row r="519">
          <cell r="AB519">
            <v>24</v>
          </cell>
        </row>
        <row r="520">
          <cell r="AB520">
            <v>25</v>
          </cell>
        </row>
        <row r="521">
          <cell r="AB521">
            <v>26</v>
          </cell>
        </row>
        <row r="522">
          <cell r="AB522">
            <v>27</v>
          </cell>
        </row>
        <row r="523">
          <cell r="AB523">
            <v>28</v>
          </cell>
        </row>
        <row r="524">
          <cell r="AB524">
            <v>29</v>
          </cell>
        </row>
        <row r="525">
          <cell r="AB525">
            <v>30</v>
          </cell>
        </row>
        <row r="526">
          <cell r="AB526">
            <v>31</v>
          </cell>
        </row>
        <row r="527">
          <cell r="AB527">
            <v>32</v>
          </cell>
        </row>
        <row r="528">
          <cell r="AB528">
            <v>33</v>
          </cell>
        </row>
        <row r="529">
          <cell r="AB529">
            <v>34</v>
          </cell>
        </row>
        <row r="530">
          <cell r="AB530">
            <v>35</v>
          </cell>
        </row>
        <row r="531">
          <cell r="AB531">
            <v>36</v>
          </cell>
        </row>
        <row r="532">
          <cell r="AB532">
            <v>37</v>
          </cell>
        </row>
        <row r="533">
          <cell r="AB533">
            <v>38</v>
          </cell>
        </row>
        <row r="534">
          <cell r="AB534">
            <v>39</v>
          </cell>
        </row>
        <row r="535">
          <cell r="AB535">
            <v>40</v>
          </cell>
        </row>
        <row r="536">
          <cell r="AB536">
            <v>41</v>
          </cell>
        </row>
        <row r="537">
          <cell r="AB537">
            <v>42</v>
          </cell>
        </row>
        <row r="538">
          <cell r="AB538">
            <v>43</v>
          </cell>
        </row>
        <row r="539">
          <cell r="AB539">
            <v>44</v>
          </cell>
        </row>
        <row r="540">
          <cell r="AB540">
            <v>45</v>
          </cell>
        </row>
        <row r="541">
          <cell r="AB541">
            <v>46</v>
          </cell>
        </row>
        <row r="542">
          <cell r="AB542">
            <v>47</v>
          </cell>
        </row>
        <row r="543">
          <cell r="AB543">
            <v>48</v>
          </cell>
        </row>
        <row r="544">
          <cell r="AB544">
            <v>49</v>
          </cell>
        </row>
        <row r="545">
          <cell r="AB545">
            <v>50</v>
          </cell>
        </row>
        <row r="546">
          <cell r="AB546">
            <v>51</v>
          </cell>
        </row>
        <row r="547">
          <cell r="AB547">
            <v>52</v>
          </cell>
        </row>
        <row r="548">
          <cell r="AB548">
            <v>53</v>
          </cell>
        </row>
        <row r="549">
          <cell r="AB549">
            <v>54</v>
          </cell>
        </row>
        <row r="550">
          <cell r="AB550">
            <v>55</v>
          </cell>
        </row>
        <row r="551">
          <cell r="AB551">
            <v>56</v>
          </cell>
        </row>
        <row r="552">
          <cell r="AB552">
            <v>57</v>
          </cell>
        </row>
        <row r="553">
          <cell r="AB553">
            <v>58</v>
          </cell>
        </row>
        <row r="554">
          <cell r="AB554">
            <v>59</v>
          </cell>
        </row>
        <row r="555">
          <cell r="AB555">
            <v>60</v>
          </cell>
        </row>
        <row r="556">
          <cell r="AB556">
            <v>61</v>
          </cell>
        </row>
        <row r="557">
          <cell r="AB557">
            <v>62</v>
          </cell>
        </row>
        <row r="558">
          <cell r="AB558">
            <v>63</v>
          </cell>
        </row>
        <row r="559">
          <cell r="AB559">
            <v>64</v>
          </cell>
        </row>
        <row r="560">
          <cell r="AB560">
            <v>65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printerSettings" Target="../printerSettings/printerSettings6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J155"/>
  <sheetViews>
    <sheetView view="pageBreakPreview" zoomScale="70" zoomScaleSheetLayoutView="70" workbookViewId="0">
      <selection sqref="A1:F1"/>
    </sheetView>
  </sheetViews>
  <sheetFormatPr defaultRowHeight="18" customHeight="1"/>
  <cols>
    <col min="1" max="1" width="6.75" style="88" customWidth="1"/>
    <col min="2" max="2" width="35.125" style="56" bestFit="1" customWidth="1"/>
    <col min="3" max="3" width="22.375" style="56" customWidth="1"/>
    <col min="4" max="4" width="22.375" style="73" customWidth="1"/>
    <col min="5" max="5" width="21.875" style="56" customWidth="1"/>
    <col min="6" max="6" width="21.875" style="73" customWidth="1"/>
    <col min="7" max="7" width="15.25" style="56" bestFit="1" customWidth="1"/>
    <col min="8" max="8" width="15.5" style="56" customWidth="1"/>
    <col min="9" max="9" width="19.375" style="56" bestFit="1" customWidth="1"/>
    <col min="10" max="10" width="17.625" style="56" bestFit="1" customWidth="1"/>
    <col min="11" max="200" width="9" style="56"/>
    <col min="201" max="201" width="4.25" style="56" customWidth="1"/>
    <col min="202" max="202" width="27.75" style="56" customWidth="1"/>
    <col min="203" max="203" width="1.375" style="56" customWidth="1"/>
    <col min="204" max="207" width="21.875" style="56" customWidth="1"/>
    <col min="208" max="208" width="14.25" style="56" bestFit="1" customWidth="1"/>
    <col min="209" max="456" width="9" style="56"/>
    <col min="457" max="457" width="4.25" style="56" customWidth="1"/>
    <col min="458" max="458" width="27.75" style="56" customWidth="1"/>
    <col min="459" max="459" width="1.375" style="56" customWidth="1"/>
    <col min="460" max="463" width="21.875" style="56" customWidth="1"/>
    <col min="464" max="464" width="14.25" style="56" bestFit="1" customWidth="1"/>
    <col min="465" max="712" width="9" style="56"/>
    <col min="713" max="713" width="4.25" style="56" customWidth="1"/>
    <col min="714" max="714" width="27.75" style="56" customWidth="1"/>
    <col min="715" max="715" width="1.375" style="56" customWidth="1"/>
    <col min="716" max="719" width="21.875" style="56" customWidth="1"/>
    <col min="720" max="720" width="14.25" style="56" bestFit="1" customWidth="1"/>
    <col min="721" max="968" width="9" style="56"/>
    <col min="969" max="969" width="4.25" style="56" customWidth="1"/>
    <col min="970" max="970" width="27.75" style="56" customWidth="1"/>
    <col min="971" max="971" width="1.375" style="56" customWidth="1"/>
    <col min="972" max="975" width="21.875" style="56" customWidth="1"/>
    <col min="976" max="976" width="14.25" style="56" bestFit="1" customWidth="1"/>
    <col min="977" max="1224" width="9" style="56"/>
    <col min="1225" max="1225" width="4.25" style="56" customWidth="1"/>
    <col min="1226" max="1226" width="27.75" style="56" customWidth="1"/>
    <col min="1227" max="1227" width="1.375" style="56" customWidth="1"/>
    <col min="1228" max="1231" width="21.875" style="56" customWidth="1"/>
    <col min="1232" max="1232" width="14.25" style="56" bestFit="1" customWidth="1"/>
    <col min="1233" max="1480" width="9" style="56"/>
    <col min="1481" max="1481" width="4.25" style="56" customWidth="1"/>
    <col min="1482" max="1482" width="27.75" style="56" customWidth="1"/>
    <col min="1483" max="1483" width="1.375" style="56" customWidth="1"/>
    <col min="1484" max="1487" width="21.875" style="56" customWidth="1"/>
    <col min="1488" max="1488" width="14.25" style="56" bestFit="1" customWidth="1"/>
    <col min="1489" max="1736" width="9" style="56"/>
    <col min="1737" max="1737" width="4.25" style="56" customWidth="1"/>
    <col min="1738" max="1738" width="27.75" style="56" customWidth="1"/>
    <col min="1739" max="1739" width="1.375" style="56" customWidth="1"/>
    <col min="1740" max="1743" width="21.875" style="56" customWidth="1"/>
    <col min="1744" max="1744" width="14.25" style="56" bestFit="1" customWidth="1"/>
    <col min="1745" max="1992" width="9" style="56"/>
    <col min="1993" max="1993" width="4.25" style="56" customWidth="1"/>
    <col min="1994" max="1994" width="27.75" style="56" customWidth="1"/>
    <col min="1995" max="1995" width="1.375" style="56" customWidth="1"/>
    <col min="1996" max="1999" width="21.875" style="56" customWidth="1"/>
    <col min="2000" max="2000" width="14.25" style="56" bestFit="1" customWidth="1"/>
    <col min="2001" max="2248" width="9" style="56"/>
    <col min="2249" max="2249" width="4.25" style="56" customWidth="1"/>
    <col min="2250" max="2250" width="27.75" style="56" customWidth="1"/>
    <col min="2251" max="2251" width="1.375" style="56" customWidth="1"/>
    <col min="2252" max="2255" width="21.875" style="56" customWidth="1"/>
    <col min="2256" max="2256" width="14.25" style="56" bestFit="1" customWidth="1"/>
    <col min="2257" max="2504" width="9" style="56"/>
    <col min="2505" max="2505" width="4.25" style="56" customWidth="1"/>
    <col min="2506" max="2506" width="27.75" style="56" customWidth="1"/>
    <col min="2507" max="2507" width="1.375" style="56" customWidth="1"/>
    <col min="2508" max="2511" width="21.875" style="56" customWidth="1"/>
    <col min="2512" max="2512" width="14.25" style="56" bestFit="1" customWidth="1"/>
    <col min="2513" max="2760" width="9" style="56"/>
    <col min="2761" max="2761" width="4.25" style="56" customWidth="1"/>
    <col min="2762" max="2762" width="27.75" style="56" customWidth="1"/>
    <col min="2763" max="2763" width="1.375" style="56" customWidth="1"/>
    <col min="2764" max="2767" width="21.875" style="56" customWidth="1"/>
    <col min="2768" max="2768" width="14.25" style="56" bestFit="1" customWidth="1"/>
    <col min="2769" max="3016" width="9" style="56"/>
    <col min="3017" max="3017" width="4.25" style="56" customWidth="1"/>
    <col min="3018" max="3018" width="27.75" style="56" customWidth="1"/>
    <col min="3019" max="3019" width="1.375" style="56" customWidth="1"/>
    <col min="3020" max="3023" width="21.875" style="56" customWidth="1"/>
    <col min="3024" max="3024" width="14.25" style="56" bestFit="1" customWidth="1"/>
    <col min="3025" max="3272" width="9" style="56"/>
    <col min="3273" max="3273" width="4.25" style="56" customWidth="1"/>
    <col min="3274" max="3274" width="27.75" style="56" customWidth="1"/>
    <col min="3275" max="3275" width="1.375" style="56" customWidth="1"/>
    <col min="3276" max="3279" width="21.875" style="56" customWidth="1"/>
    <col min="3280" max="3280" width="14.25" style="56" bestFit="1" customWidth="1"/>
    <col min="3281" max="3528" width="9" style="56"/>
    <col min="3529" max="3529" width="4.25" style="56" customWidth="1"/>
    <col min="3530" max="3530" width="27.75" style="56" customWidth="1"/>
    <col min="3531" max="3531" width="1.375" style="56" customWidth="1"/>
    <col min="3532" max="3535" width="21.875" style="56" customWidth="1"/>
    <col min="3536" max="3536" width="14.25" style="56" bestFit="1" customWidth="1"/>
    <col min="3537" max="3784" width="9" style="56"/>
    <col min="3785" max="3785" width="4.25" style="56" customWidth="1"/>
    <col min="3786" max="3786" width="27.75" style="56" customWidth="1"/>
    <col min="3787" max="3787" width="1.375" style="56" customWidth="1"/>
    <col min="3788" max="3791" width="21.875" style="56" customWidth="1"/>
    <col min="3792" max="3792" width="14.25" style="56" bestFit="1" customWidth="1"/>
    <col min="3793" max="4040" width="9" style="56"/>
    <col min="4041" max="4041" width="4.25" style="56" customWidth="1"/>
    <col min="4042" max="4042" width="27.75" style="56" customWidth="1"/>
    <col min="4043" max="4043" width="1.375" style="56" customWidth="1"/>
    <col min="4044" max="4047" width="21.875" style="56" customWidth="1"/>
    <col min="4048" max="4048" width="14.25" style="56" bestFit="1" customWidth="1"/>
    <col min="4049" max="4296" width="9" style="56"/>
    <col min="4297" max="4297" width="4.25" style="56" customWidth="1"/>
    <col min="4298" max="4298" width="27.75" style="56" customWidth="1"/>
    <col min="4299" max="4299" width="1.375" style="56" customWidth="1"/>
    <col min="4300" max="4303" width="21.875" style="56" customWidth="1"/>
    <col min="4304" max="4304" width="14.25" style="56" bestFit="1" customWidth="1"/>
    <col min="4305" max="4552" width="9" style="56"/>
    <col min="4553" max="4553" width="4.25" style="56" customWidth="1"/>
    <col min="4554" max="4554" width="27.75" style="56" customWidth="1"/>
    <col min="4555" max="4555" width="1.375" style="56" customWidth="1"/>
    <col min="4556" max="4559" width="21.875" style="56" customWidth="1"/>
    <col min="4560" max="4560" width="14.25" style="56" bestFit="1" customWidth="1"/>
    <col min="4561" max="4808" width="9" style="56"/>
    <col min="4809" max="4809" width="4.25" style="56" customWidth="1"/>
    <col min="4810" max="4810" width="27.75" style="56" customWidth="1"/>
    <col min="4811" max="4811" width="1.375" style="56" customWidth="1"/>
    <col min="4812" max="4815" width="21.875" style="56" customWidth="1"/>
    <col min="4816" max="4816" width="14.25" style="56" bestFit="1" customWidth="1"/>
    <col min="4817" max="5064" width="9" style="56"/>
    <col min="5065" max="5065" width="4.25" style="56" customWidth="1"/>
    <col min="5066" max="5066" width="27.75" style="56" customWidth="1"/>
    <col min="5067" max="5067" width="1.375" style="56" customWidth="1"/>
    <col min="5068" max="5071" width="21.875" style="56" customWidth="1"/>
    <col min="5072" max="5072" width="14.25" style="56" bestFit="1" customWidth="1"/>
    <col min="5073" max="5320" width="9" style="56"/>
    <col min="5321" max="5321" width="4.25" style="56" customWidth="1"/>
    <col min="5322" max="5322" width="27.75" style="56" customWidth="1"/>
    <col min="5323" max="5323" width="1.375" style="56" customWidth="1"/>
    <col min="5324" max="5327" width="21.875" style="56" customWidth="1"/>
    <col min="5328" max="5328" width="14.25" style="56" bestFit="1" customWidth="1"/>
    <col min="5329" max="5576" width="9" style="56"/>
    <col min="5577" max="5577" width="4.25" style="56" customWidth="1"/>
    <col min="5578" max="5578" width="27.75" style="56" customWidth="1"/>
    <col min="5579" max="5579" width="1.375" style="56" customWidth="1"/>
    <col min="5580" max="5583" width="21.875" style="56" customWidth="1"/>
    <col min="5584" max="5584" width="14.25" style="56" bestFit="1" customWidth="1"/>
    <col min="5585" max="5832" width="9" style="56"/>
    <col min="5833" max="5833" width="4.25" style="56" customWidth="1"/>
    <col min="5834" max="5834" width="27.75" style="56" customWidth="1"/>
    <col min="5835" max="5835" width="1.375" style="56" customWidth="1"/>
    <col min="5836" max="5839" width="21.875" style="56" customWidth="1"/>
    <col min="5840" max="5840" width="14.25" style="56" bestFit="1" customWidth="1"/>
    <col min="5841" max="6088" width="9" style="56"/>
    <col min="6089" max="6089" width="4.25" style="56" customWidth="1"/>
    <col min="6090" max="6090" width="27.75" style="56" customWidth="1"/>
    <col min="6091" max="6091" width="1.375" style="56" customWidth="1"/>
    <col min="6092" max="6095" width="21.875" style="56" customWidth="1"/>
    <col min="6096" max="6096" width="14.25" style="56" bestFit="1" customWidth="1"/>
    <col min="6097" max="6344" width="9" style="56"/>
    <col min="6345" max="6345" width="4.25" style="56" customWidth="1"/>
    <col min="6346" max="6346" width="27.75" style="56" customWidth="1"/>
    <col min="6347" max="6347" width="1.375" style="56" customWidth="1"/>
    <col min="6348" max="6351" width="21.875" style="56" customWidth="1"/>
    <col min="6352" max="6352" width="14.25" style="56" bestFit="1" customWidth="1"/>
    <col min="6353" max="6600" width="9" style="56"/>
    <col min="6601" max="6601" width="4.25" style="56" customWidth="1"/>
    <col min="6602" max="6602" width="27.75" style="56" customWidth="1"/>
    <col min="6603" max="6603" width="1.375" style="56" customWidth="1"/>
    <col min="6604" max="6607" width="21.875" style="56" customWidth="1"/>
    <col min="6608" max="6608" width="14.25" style="56" bestFit="1" customWidth="1"/>
    <col min="6609" max="6856" width="9" style="56"/>
    <col min="6857" max="6857" width="4.25" style="56" customWidth="1"/>
    <col min="6858" max="6858" width="27.75" style="56" customWidth="1"/>
    <col min="6859" max="6859" width="1.375" style="56" customWidth="1"/>
    <col min="6860" max="6863" width="21.875" style="56" customWidth="1"/>
    <col min="6864" max="6864" width="14.25" style="56" bestFit="1" customWidth="1"/>
    <col min="6865" max="7112" width="9" style="56"/>
    <col min="7113" max="7113" width="4.25" style="56" customWidth="1"/>
    <col min="7114" max="7114" width="27.75" style="56" customWidth="1"/>
    <col min="7115" max="7115" width="1.375" style="56" customWidth="1"/>
    <col min="7116" max="7119" width="21.875" style="56" customWidth="1"/>
    <col min="7120" max="7120" width="14.25" style="56" bestFit="1" customWidth="1"/>
    <col min="7121" max="7368" width="9" style="56"/>
    <col min="7369" max="7369" width="4.25" style="56" customWidth="1"/>
    <col min="7370" max="7370" width="27.75" style="56" customWidth="1"/>
    <col min="7371" max="7371" width="1.375" style="56" customWidth="1"/>
    <col min="7372" max="7375" width="21.875" style="56" customWidth="1"/>
    <col min="7376" max="7376" width="14.25" style="56" bestFit="1" customWidth="1"/>
    <col min="7377" max="7624" width="9" style="56"/>
    <col min="7625" max="7625" width="4.25" style="56" customWidth="1"/>
    <col min="7626" max="7626" width="27.75" style="56" customWidth="1"/>
    <col min="7627" max="7627" width="1.375" style="56" customWidth="1"/>
    <col min="7628" max="7631" width="21.875" style="56" customWidth="1"/>
    <col min="7632" max="7632" width="14.25" style="56" bestFit="1" customWidth="1"/>
    <col min="7633" max="7880" width="9" style="56"/>
    <col min="7881" max="7881" width="4.25" style="56" customWidth="1"/>
    <col min="7882" max="7882" width="27.75" style="56" customWidth="1"/>
    <col min="7883" max="7883" width="1.375" style="56" customWidth="1"/>
    <col min="7884" max="7887" width="21.875" style="56" customWidth="1"/>
    <col min="7888" max="7888" width="14.25" style="56" bestFit="1" customWidth="1"/>
    <col min="7889" max="8136" width="9" style="56"/>
    <col min="8137" max="8137" width="4.25" style="56" customWidth="1"/>
    <col min="8138" max="8138" width="27.75" style="56" customWidth="1"/>
    <col min="8139" max="8139" width="1.375" style="56" customWidth="1"/>
    <col min="8140" max="8143" width="21.875" style="56" customWidth="1"/>
    <col min="8144" max="8144" width="14.25" style="56" bestFit="1" customWidth="1"/>
    <col min="8145" max="8392" width="9" style="56"/>
    <col min="8393" max="8393" width="4.25" style="56" customWidth="1"/>
    <col min="8394" max="8394" width="27.75" style="56" customWidth="1"/>
    <col min="8395" max="8395" width="1.375" style="56" customWidth="1"/>
    <col min="8396" max="8399" width="21.875" style="56" customWidth="1"/>
    <col min="8400" max="8400" width="14.25" style="56" bestFit="1" customWidth="1"/>
    <col min="8401" max="8648" width="9" style="56"/>
    <col min="8649" max="8649" width="4.25" style="56" customWidth="1"/>
    <col min="8650" max="8650" width="27.75" style="56" customWidth="1"/>
    <col min="8651" max="8651" width="1.375" style="56" customWidth="1"/>
    <col min="8652" max="8655" width="21.875" style="56" customWidth="1"/>
    <col min="8656" max="8656" width="14.25" style="56" bestFit="1" customWidth="1"/>
    <col min="8657" max="8904" width="9" style="56"/>
    <col min="8905" max="8905" width="4.25" style="56" customWidth="1"/>
    <col min="8906" max="8906" width="27.75" style="56" customWidth="1"/>
    <col min="8907" max="8907" width="1.375" style="56" customWidth="1"/>
    <col min="8908" max="8911" width="21.875" style="56" customWidth="1"/>
    <col min="8912" max="8912" width="14.25" style="56" bestFit="1" customWidth="1"/>
    <col min="8913" max="9160" width="9" style="56"/>
    <col min="9161" max="9161" width="4.25" style="56" customWidth="1"/>
    <col min="9162" max="9162" width="27.75" style="56" customWidth="1"/>
    <col min="9163" max="9163" width="1.375" style="56" customWidth="1"/>
    <col min="9164" max="9167" width="21.875" style="56" customWidth="1"/>
    <col min="9168" max="9168" width="14.25" style="56" bestFit="1" customWidth="1"/>
    <col min="9169" max="9416" width="9" style="56"/>
    <col min="9417" max="9417" width="4.25" style="56" customWidth="1"/>
    <col min="9418" max="9418" width="27.75" style="56" customWidth="1"/>
    <col min="9419" max="9419" width="1.375" style="56" customWidth="1"/>
    <col min="9420" max="9423" width="21.875" style="56" customWidth="1"/>
    <col min="9424" max="9424" width="14.25" style="56" bestFit="1" customWidth="1"/>
    <col min="9425" max="9672" width="9" style="56"/>
    <col min="9673" max="9673" width="4.25" style="56" customWidth="1"/>
    <col min="9674" max="9674" width="27.75" style="56" customWidth="1"/>
    <col min="9675" max="9675" width="1.375" style="56" customWidth="1"/>
    <col min="9676" max="9679" width="21.875" style="56" customWidth="1"/>
    <col min="9680" max="9680" width="14.25" style="56" bestFit="1" customWidth="1"/>
    <col min="9681" max="9928" width="9" style="56"/>
    <col min="9929" max="9929" width="4.25" style="56" customWidth="1"/>
    <col min="9930" max="9930" width="27.75" style="56" customWidth="1"/>
    <col min="9931" max="9931" width="1.375" style="56" customWidth="1"/>
    <col min="9932" max="9935" width="21.875" style="56" customWidth="1"/>
    <col min="9936" max="9936" width="14.25" style="56" bestFit="1" customWidth="1"/>
    <col min="9937" max="10184" width="9" style="56"/>
    <col min="10185" max="10185" width="4.25" style="56" customWidth="1"/>
    <col min="10186" max="10186" width="27.75" style="56" customWidth="1"/>
    <col min="10187" max="10187" width="1.375" style="56" customWidth="1"/>
    <col min="10188" max="10191" width="21.875" style="56" customWidth="1"/>
    <col min="10192" max="10192" width="14.25" style="56" bestFit="1" customWidth="1"/>
    <col min="10193" max="10440" width="9" style="56"/>
    <col min="10441" max="10441" width="4.25" style="56" customWidth="1"/>
    <col min="10442" max="10442" width="27.75" style="56" customWidth="1"/>
    <col min="10443" max="10443" width="1.375" style="56" customWidth="1"/>
    <col min="10444" max="10447" width="21.875" style="56" customWidth="1"/>
    <col min="10448" max="10448" width="14.25" style="56" bestFit="1" customWidth="1"/>
    <col min="10449" max="10696" width="9" style="56"/>
    <col min="10697" max="10697" width="4.25" style="56" customWidth="1"/>
    <col min="10698" max="10698" width="27.75" style="56" customWidth="1"/>
    <col min="10699" max="10699" width="1.375" style="56" customWidth="1"/>
    <col min="10700" max="10703" width="21.875" style="56" customWidth="1"/>
    <col min="10704" max="10704" width="14.25" style="56" bestFit="1" customWidth="1"/>
    <col min="10705" max="10952" width="9" style="56"/>
    <col min="10953" max="10953" width="4.25" style="56" customWidth="1"/>
    <col min="10954" max="10954" width="27.75" style="56" customWidth="1"/>
    <col min="10955" max="10955" width="1.375" style="56" customWidth="1"/>
    <col min="10956" max="10959" width="21.875" style="56" customWidth="1"/>
    <col min="10960" max="10960" width="14.25" style="56" bestFit="1" customWidth="1"/>
    <col min="10961" max="11208" width="9" style="56"/>
    <col min="11209" max="11209" width="4.25" style="56" customWidth="1"/>
    <col min="11210" max="11210" width="27.75" style="56" customWidth="1"/>
    <col min="11211" max="11211" width="1.375" style="56" customWidth="1"/>
    <col min="11212" max="11215" width="21.875" style="56" customWidth="1"/>
    <col min="11216" max="11216" width="14.25" style="56" bestFit="1" customWidth="1"/>
    <col min="11217" max="11464" width="9" style="56"/>
    <col min="11465" max="11465" width="4.25" style="56" customWidth="1"/>
    <col min="11466" max="11466" width="27.75" style="56" customWidth="1"/>
    <col min="11467" max="11467" width="1.375" style="56" customWidth="1"/>
    <col min="11468" max="11471" width="21.875" style="56" customWidth="1"/>
    <col min="11472" max="11472" width="14.25" style="56" bestFit="1" customWidth="1"/>
    <col min="11473" max="11720" width="9" style="56"/>
    <col min="11721" max="11721" width="4.25" style="56" customWidth="1"/>
    <col min="11722" max="11722" width="27.75" style="56" customWidth="1"/>
    <col min="11723" max="11723" width="1.375" style="56" customWidth="1"/>
    <col min="11724" max="11727" width="21.875" style="56" customWidth="1"/>
    <col min="11728" max="11728" width="14.25" style="56" bestFit="1" customWidth="1"/>
    <col min="11729" max="11976" width="9" style="56"/>
    <col min="11977" max="11977" width="4.25" style="56" customWidth="1"/>
    <col min="11978" max="11978" width="27.75" style="56" customWidth="1"/>
    <col min="11979" max="11979" width="1.375" style="56" customWidth="1"/>
    <col min="11980" max="11983" width="21.875" style="56" customWidth="1"/>
    <col min="11984" max="11984" width="14.25" style="56" bestFit="1" customWidth="1"/>
    <col min="11985" max="12232" width="9" style="56"/>
    <col min="12233" max="12233" width="4.25" style="56" customWidth="1"/>
    <col min="12234" max="12234" width="27.75" style="56" customWidth="1"/>
    <col min="12235" max="12235" width="1.375" style="56" customWidth="1"/>
    <col min="12236" max="12239" width="21.875" style="56" customWidth="1"/>
    <col min="12240" max="12240" width="14.25" style="56" bestFit="1" customWidth="1"/>
    <col min="12241" max="12488" width="9" style="56"/>
    <col min="12489" max="12489" width="4.25" style="56" customWidth="1"/>
    <col min="12490" max="12490" width="27.75" style="56" customWidth="1"/>
    <col min="12491" max="12491" width="1.375" style="56" customWidth="1"/>
    <col min="12492" max="12495" width="21.875" style="56" customWidth="1"/>
    <col min="12496" max="12496" width="14.25" style="56" bestFit="1" customWidth="1"/>
    <col min="12497" max="12744" width="9" style="56"/>
    <col min="12745" max="12745" width="4.25" style="56" customWidth="1"/>
    <col min="12746" max="12746" width="27.75" style="56" customWidth="1"/>
    <col min="12747" max="12747" width="1.375" style="56" customWidth="1"/>
    <col min="12748" max="12751" width="21.875" style="56" customWidth="1"/>
    <col min="12752" max="12752" width="14.25" style="56" bestFit="1" customWidth="1"/>
    <col min="12753" max="13000" width="9" style="56"/>
    <col min="13001" max="13001" width="4.25" style="56" customWidth="1"/>
    <col min="13002" max="13002" width="27.75" style="56" customWidth="1"/>
    <col min="13003" max="13003" width="1.375" style="56" customWidth="1"/>
    <col min="13004" max="13007" width="21.875" style="56" customWidth="1"/>
    <col min="13008" max="13008" width="14.25" style="56" bestFit="1" customWidth="1"/>
    <col min="13009" max="13256" width="9" style="56"/>
    <col min="13257" max="13257" width="4.25" style="56" customWidth="1"/>
    <col min="13258" max="13258" width="27.75" style="56" customWidth="1"/>
    <col min="13259" max="13259" width="1.375" style="56" customWidth="1"/>
    <col min="13260" max="13263" width="21.875" style="56" customWidth="1"/>
    <col min="13264" max="13264" width="14.25" style="56" bestFit="1" customWidth="1"/>
    <col min="13265" max="13512" width="9" style="56"/>
    <col min="13513" max="13513" width="4.25" style="56" customWidth="1"/>
    <col min="13514" max="13514" width="27.75" style="56" customWidth="1"/>
    <col min="13515" max="13515" width="1.375" style="56" customWidth="1"/>
    <col min="13516" max="13519" width="21.875" style="56" customWidth="1"/>
    <col min="13520" max="13520" width="14.25" style="56" bestFit="1" customWidth="1"/>
    <col min="13521" max="13768" width="9" style="56"/>
    <col min="13769" max="13769" width="4.25" style="56" customWidth="1"/>
    <col min="13770" max="13770" width="27.75" style="56" customWidth="1"/>
    <col min="13771" max="13771" width="1.375" style="56" customWidth="1"/>
    <col min="13772" max="13775" width="21.875" style="56" customWidth="1"/>
    <col min="13776" max="13776" width="14.25" style="56" bestFit="1" customWidth="1"/>
    <col min="13777" max="14024" width="9" style="56"/>
    <col min="14025" max="14025" width="4.25" style="56" customWidth="1"/>
    <col min="14026" max="14026" width="27.75" style="56" customWidth="1"/>
    <col min="14027" max="14027" width="1.375" style="56" customWidth="1"/>
    <col min="14028" max="14031" width="21.875" style="56" customWidth="1"/>
    <col min="14032" max="14032" width="14.25" style="56" bestFit="1" customWidth="1"/>
    <col min="14033" max="14280" width="9" style="56"/>
    <col min="14281" max="14281" width="4.25" style="56" customWidth="1"/>
    <col min="14282" max="14282" width="27.75" style="56" customWidth="1"/>
    <col min="14283" max="14283" width="1.375" style="56" customWidth="1"/>
    <col min="14284" max="14287" width="21.875" style="56" customWidth="1"/>
    <col min="14288" max="14288" width="14.25" style="56" bestFit="1" customWidth="1"/>
    <col min="14289" max="14536" width="9" style="56"/>
    <col min="14537" max="14537" width="4.25" style="56" customWidth="1"/>
    <col min="14538" max="14538" width="27.75" style="56" customWidth="1"/>
    <col min="14539" max="14539" width="1.375" style="56" customWidth="1"/>
    <col min="14540" max="14543" width="21.875" style="56" customWidth="1"/>
    <col min="14544" max="14544" width="14.25" style="56" bestFit="1" customWidth="1"/>
    <col min="14545" max="14792" width="9" style="56"/>
    <col min="14793" max="14793" width="4.25" style="56" customWidth="1"/>
    <col min="14794" max="14794" width="27.75" style="56" customWidth="1"/>
    <col min="14795" max="14795" width="1.375" style="56" customWidth="1"/>
    <col min="14796" max="14799" width="21.875" style="56" customWidth="1"/>
    <col min="14800" max="14800" width="14.25" style="56" bestFit="1" customWidth="1"/>
    <col min="14801" max="15048" width="9" style="56"/>
    <col min="15049" max="15049" width="4.25" style="56" customWidth="1"/>
    <col min="15050" max="15050" width="27.75" style="56" customWidth="1"/>
    <col min="15051" max="15051" width="1.375" style="56" customWidth="1"/>
    <col min="15052" max="15055" width="21.875" style="56" customWidth="1"/>
    <col min="15056" max="15056" width="14.25" style="56" bestFit="1" customWidth="1"/>
    <col min="15057" max="15304" width="9" style="56"/>
    <col min="15305" max="15305" width="4.25" style="56" customWidth="1"/>
    <col min="15306" max="15306" width="27.75" style="56" customWidth="1"/>
    <col min="15307" max="15307" width="1.375" style="56" customWidth="1"/>
    <col min="15308" max="15311" width="21.875" style="56" customWidth="1"/>
    <col min="15312" max="15312" width="14.25" style="56" bestFit="1" customWidth="1"/>
    <col min="15313" max="15560" width="9" style="56"/>
    <col min="15561" max="15561" width="4.25" style="56" customWidth="1"/>
    <col min="15562" max="15562" width="27.75" style="56" customWidth="1"/>
    <col min="15563" max="15563" width="1.375" style="56" customWidth="1"/>
    <col min="15564" max="15567" width="21.875" style="56" customWidth="1"/>
    <col min="15568" max="15568" width="14.25" style="56" bestFit="1" customWidth="1"/>
    <col min="15569" max="15816" width="9" style="56"/>
    <col min="15817" max="15817" width="4.25" style="56" customWidth="1"/>
    <col min="15818" max="15818" width="27.75" style="56" customWidth="1"/>
    <col min="15819" max="15819" width="1.375" style="56" customWidth="1"/>
    <col min="15820" max="15823" width="21.875" style="56" customWidth="1"/>
    <col min="15824" max="15824" width="14.25" style="56" bestFit="1" customWidth="1"/>
    <col min="15825" max="16072" width="9" style="56"/>
    <col min="16073" max="16073" width="4.25" style="56" customWidth="1"/>
    <col min="16074" max="16074" width="27.75" style="56" customWidth="1"/>
    <col min="16075" max="16075" width="1.375" style="56" customWidth="1"/>
    <col min="16076" max="16079" width="21.875" style="56" customWidth="1"/>
    <col min="16080" max="16080" width="14.25" style="56" bestFit="1" customWidth="1"/>
    <col min="16081" max="16353" width="9" style="56"/>
    <col min="16354" max="16377" width="9" style="56" customWidth="1"/>
    <col min="16378" max="16384" width="9" style="56"/>
  </cols>
  <sheetData>
    <row r="1" spans="1:9" ht="18" customHeight="1">
      <c r="A1" s="1466"/>
      <c r="B1" s="1466"/>
      <c r="C1" s="1466"/>
      <c r="D1" s="1466"/>
      <c r="E1" s="1466"/>
      <c r="F1" s="1466"/>
    </row>
    <row r="2" spans="1:9" ht="27" thickBot="1">
      <c r="A2" s="1467" t="s">
        <v>424</v>
      </c>
      <c r="B2" s="1468"/>
      <c r="C2" s="1468"/>
      <c r="D2" s="1468"/>
      <c r="E2" s="1468"/>
      <c r="F2" s="1469"/>
    </row>
    <row r="3" spans="1:9" ht="19.5" customHeight="1" thickTop="1">
      <c r="A3" s="1470" t="s">
        <v>3709</v>
      </c>
      <c r="B3" s="1471"/>
      <c r="C3" s="1471"/>
      <c r="D3" s="1471"/>
      <c r="E3" s="1471"/>
      <c r="F3" s="1472"/>
    </row>
    <row r="4" spans="1:9" ht="19.5" customHeight="1">
      <c r="A4" s="1473" t="s">
        <v>3439</v>
      </c>
      <c r="B4" s="1474"/>
      <c r="C4" s="1474"/>
      <c r="D4" s="1474"/>
      <c r="E4" s="1474"/>
      <c r="F4" s="1475"/>
    </row>
    <row r="5" spans="1:9" ht="19.5" customHeight="1">
      <c r="A5" s="1032" t="s">
        <v>20</v>
      </c>
      <c r="B5" s="1033"/>
      <c r="C5" s="1033"/>
      <c r="D5" s="1034"/>
      <c r="E5" s="1033"/>
      <c r="F5" s="1005" t="s">
        <v>7</v>
      </c>
    </row>
    <row r="6" spans="1:9" ht="19.5" customHeight="1">
      <c r="A6" s="1476" t="s">
        <v>425</v>
      </c>
      <c r="B6" s="1477"/>
      <c r="C6" s="1480" t="s">
        <v>426</v>
      </c>
      <c r="D6" s="1480"/>
      <c r="E6" s="1481" t="s">
        <v>1199</v>
      </c>
      <c r="F6" s="1482"/>
    </row>
    <row r="7" spans="1:9" ht="19.5" customHeight="1" thickBot="1">
      <c r="A7" s="1478"/>
      <c r="B7" s="1479"/>
      <c r="C7" s="1463" t="s">
        <v>427</v>
      </c>
      <c r="D7" s="1463"/>
      <c r="E7" s="1464" t="s">
        <v>427</v>
      </c>
      <c r="F7" s="1465"/>
    </row>
    <row r="8" spans="1:9" ht="19.5" customHeight="1" thickTop="1">
      <c r="A8" s="60"/>
      <c r="B8" s="620" t="s">
        <v>428</v>
      </c>
      <c r="C8" s="631"/>
      <c r="D8" s="632"/>
      <c r="E8" s="61"/>
      <c r="F8" s="62"/>
    </row>
    <row r="9" spans="1:9" s="65" customFormat="1" ht="19.5" customHeight="1">
      <c r="A9" s="60" t="s">
        <v>429</v>
      </c>
      <c r="B9" s="621" t="s">
        <v>430</v>
      </c>
      <c r="C9" s="633"/>
      <c r="D9" s="634">
        <f>D10+D29+D36+D37+D39+D38+D42+D43</f>
        <v>644000147166</v>
      </c>
      <c r="E9" s="63"/>
      <c r="F9" s="64">
        <v>648030807905</v>
      </c>
      <c r="H9" s="1125"/>
      <c r="I9" s="1125"/>
    </row>
    <row r="10" spans="1:9" ht="19.5" customHeight="1">
      <c r="A10" s="66" t="s">
        <v>1776</v>
      </c>
      <c r="B10" s="622" t="s">
        <v>432</v>
      </c>
      <c r="C10" s="635"/>
      <c r="D10" s="630">
        <f>SUM(D11:D28)</f>
        <v>606666602944</v>
      </c>
      <c r="E10" s="30"/>
      <c r="F10" s="67">
        <v>610220753313</v>
      </c>
      <c r="H10" s="1125"/>
      <c r="I10" s="1125"/>
    </row>
    <row r="11" spans="1:9" ht="19.5" customHeight="1">
      <c r="A11" s="68" t="s">
        <v>1777</v>
      </c>
      <c r="B11" s="622" t="s">
        <v>433</v>
      </c>
      <c r="C11" s="635"/>
      <c r="D11" s="630">
        <f>'BS-세부'!C65</f>
        <v>26379222723</v>
      </c>
      <c r="E11" s="30"/>
      <c r="F11" s="67">
        <v>26379222723</v>
      </c>
      <c r="G11" s="73"/>
      <c r="H11" s="1125"/>
      <c r="I11" s="1125"/>
    </row>
    <row r="12" spans="1:9" ht="19.5" customHeight="1">
      <c r="A12" s="68" t="s">
        <v>470</v>
      </c>
      <c r="B12" s="622" t="s">
        <v>434</v>
      </c>
      <c r="C12" s="636">
        <f>'BS-세부'!B66</f>
        <v>21221091389</v>
      </c>
      <c r="D12" s="630"/>
      <c r="E12" s="69">
        <v>21221091389</v>
      </c>
      <c r="F12" s="67"/>
      <c r="G12" s="73"/>
      <c r="H12" s="1125"/>
      <c r="I12" s="1125"/>
    </row>
    <row r="13" spans="1:9" ht="19.5" customHeight="1">
      <c r="A13" s="68"/>
      <c r="B13" s="1409" t="s">
        <v>435</v>
      </c>
      <c r="C13" s="636">
        <f>'BS-세부'!B67</f>
        <v>7651449265</v>
      </c>
      <c r="D13" s="630">
        <f>C12-C13</f>
        <v>13569642124</v>
      </c>
      <c r="E13" s="69">
        <v>7249268948</v>
      </c>
      <c r="F13" s="67">
        <v>13971822441</v>
      </c>
      <c r="H13" s="73"/>
      <c r="I13" s="1125"/>
    </row>
    <row r="14" spans="1:9" ht="19.5" customHeight="1">
      <c r="A14" s="68" t="s">
        <v>446</v>
      </c>
      <c r="B14" s="1409" t="s">
        <v>436</v>
      </c>
      <c r="C14" s="636">
        <f>'BS-세부'!B68</f>
        <v>47552295267</v>
      </c>
      <c r="D14" s="635"/>
      <c r="E14" s="67">
        <v>47552295267</v>
      </c>
      <c r="F14" s="30"/>
      <c r="G14" s="73"/>
      <c r="H14" s="1125"/>
      <c r="I14" s="1125"/>
    </row>
    <row r="15" spans="1:9" ht="19.5" customHeight="1">
      <c r="A15" s="68"/>
      <c r="B15" s="1409" t="s">
        <v>435</v>
      </c>
      <c r="C15" s="636">
        <f>'BS-세부'!B69</f>
        <v>16481337642</v>
      </c>
      <c r="D15" s="630">
        <f>C14-C15</f>
        <v>31070957625</v>
      </c>
      <c r="E15" s="67">
        <v>15575790461</v>
      </c>
      <c r="F15" s="67">
        <v>31976504806</v>
      </c>
      <c r="H15" s="73"/>
      <c r="I15" s="1125"/>
    </row>
    <row r="16" spans="1:9" ht="19.5" customHeight="1">
      <c r="A16" s="68" t="s">
        <v>1778</v>
      </c>
      <c r="B16" s="1409" t="s">
        <v>437</v>
      </c>
      <c r="C16" s="630">
        <f>'BS-세부'!B70+'BS-세부'!B72+'BS-세부'!B74</f>
        <v>708395333119</v>
      </c>
      <c r="D16" s="635"/>
      <c r="E16" s="67">
        <v>707408937372</v>
      </c>
      <c r="F16" s="30"/>
      <c r="G16" s="73"/>
      <c r="H16" s="1125"/>
      <c r="I16" s="1125"/>
    </row>
    <row r="17" spans="1:9" ht="19.5" customHeight="1">
      <c r="A17" s="68"/>
      <c r="B17" s="1409" t="s">
        <v>435</v>
      </c>
      <c r="C17" s="630">
        <f>'BS-세부'!B71+'BS-세부'!B73+'BS-세부'!B75</f>
        <v>252457602297</v>
      </c>
      <c r="D17" s="630">
        <f>C16-C17</f>
        <v>455937730822</v>
      </c>
      <c r="E17" s="67">
        <v>239028138126</v>
      </c>
      <c r="F17" s="67">
        <v>468380799246</v>
      </c>
      <c r="H17" s="73"/>
      <c r="I17" s="1125"/>
    </row>
    <row r="18" spans="1:9" ht="19.5" customHeight="1">
      <c r="A18" s="68" t="s">
        <v>1779</v>
      </c>
      <c r="B18" s="1409" t="s">
        <v>1404</v>
      </c>
      <c r="C18" s="630">
        <f>'BS-세부'!B76</f>
        <v>79059450</v>
      </c>
      <c r="D18" s="630"/>
      <c r="E18" s="67">
        <v>79059450</v>
      </c>
      <c r="F18" s="67"/>
      <c r="G18" s="73"/>
      <c r="H18" s="1125"/>
      <c r="I18" s="1125"/>
    </row>
    <row r="19" spans="1:9" ht="19.5" customHeight="1">
      <c r="A19" s="68"/>
      <c r="B19" s="1409" t="s">
        <v>435</v>
      </c>
      <c r="C19" s="630">
        <f>'BS-세부'!B77</f>
        <v>79058450</v>
      </c>
      <c r="D19" s="630">
        <f>C18-C19</f>
        <v>1000</v>
      </c>
      <c r="E19" s="67">
        <v>79058450</v>
      </c>
      <c r="F19" s="67">
        <v>1000</v>
      </c>
      <c r="H19" s="73"/>
      <c r="I19" s="1125"/>
    </row>
    <row r="20" spans="1:9" ht="19.5" customHeight="1">
      <c r="A20" s="68" t="s">
        <v>1780</v>
      </c>
      <c r="B20" s="1409" t="s">
        <v>438</v>
      </c>
      <c r="C20" s="630">
        <f>'BS-세부'!B83</f>
        <v>80878389267</v>
      </c>
      <c r="D20" s="635"/>
      <c r="E20" s="67">
        <v>80876495497</v>
      </c>
      <c r="F20" s="30"/>
      <c r="G20" s="73"/>
      <c r="H20" s="1125"/>
      <c r="I20" s="1125"/>
    </row>
    <row r="21" spans="1:9" ht="19.5" customHeight="1">
      <c r="A21" s="68"/>
      <c r="B21" s="1409" t="s">
        <v>435</v>
      </c>
      <c r="C21" s="630">
        <f>'BS-세부'!B84</f>
        <v>21570131891</v>
      </c>
      <c r="D21" s="630">
        <f>C20-C21</f>
        <v>59308257376</v>
      </c>
      <c r="E21" s="67">
        <v>20003751810</v>
      </c>
      <c r="F21" s="67">
        <v>60872743687</v>
      </c>
      <c r="H21" s="73"/>
      <c r="I21" s="1125"/>
    </row>
    <row r="22" spans="1:9" ht="19.5" customHeight="1">
      <c r="A22" s="68" t="s">
        <v>1781</v>
      </c>
      <c r="B22" s="1409" t="s">
        <v>439</v>
      </c>
      <c r="C22" s="630">
        <f>'BS-세부'!B78</f>
        <v>393087964</v>
      </c>
      <c r="D22" s="635"/>
      <c r="E22" s="67">
        <v>393087964</v>
      </c>
      <c r="F22" s="30"/>
      <c r="G22" s="73"/>
      <c r="H22" s="1125"/>
      <c r="I22" s="1125"/>
    </row>
    <row r="23" spans="1:9" ht="19.5" customHeight="1">
      <c r="A23" s="70"/>
      <c r="B23" s="1409" t="s">
        <v>435</v>
      </c>
      <c r="C23" s="630">
        <f>'BS-세부'!B79</f>
        <v>329621017</v>
      </c>
      <c r="D23" s="630">
        <f>C22-C23</f>
        <v>63466947</v>
      </c>
      <c r="E23" s="67">
        <v>306143906</v>
      </c>
      <c r="F23" s="67">
        <v>86944058</v>
      </c>
      <c r="H23" s="73"/>
      <c r="I23" s="1125"/>
    </row>
    <row r="24" spans="1:9" ht="19.5" customHeight="1">
      <c r="A24" s="70" t="s">
        <v>1782</v>
      </c>
      <c r="B24" s="1409" t="s">
        <v>440</v>
      </c>
      <c r="C24" s="630">
        <f>'BS-세부'!B80</f>
        <v>3265863284</v>
      </c>
      <c r="D24" s="635"/>
      <c r="E24" s="67">
        <v>3001159284</v>
      </c>
      <c r="F24" s="30"/>
      <c r="G24" s="73"/>
      <c r="H24" s="1125"/>
      <c r="I24" s="1125"/>
    </row>
    <row r="25" spans="1:9" ht="19.5" customHeight="1">
      <c r="A25" s="70"/>
      <c r="B25" s="1410" t="s">
        <v>435</v>
      </c>
      <c r="C25" s="630">
        <f>'BS-세부'!B81</f>
        <v>2450430903</v>
      </c>
      <c r="D25" s="630">
        <f>C24-C25</f>
        <v>815432381</v>
      </c>
      <c r="E25" s="67">
        <v>2278272050</v>
      </c>
      <c r="F25" s="67">
        <v>722887234</v>
      </c>
      <c r="H25" s="73"/>
      <c r="I25" s="1125"/>
    </row>
    <row r="26" spans="1:9" ht="19.5" customHeight="1">
      <c r="A26" s="70" t="s">
        <v>1783</v>
      </c>
      <c r="B26" s="1410" t="s">
        <v>1639</v>
      </c>
      <c r="C26" s="630">
        <f>'BS-세부'!B86</f>
        <v>1539986328</v>
      </c>
      <c r="D26" s="630"/>
      <c r="E26" s="67">
        <v>1516928320</v>
      </c>
      <c r="F26" s="67"/>
      <c r="G26" s="73"/>
      <c r="H26" s="1125"/>
      <c r="I26" s="1125"/>
    </row>
    <row r="27" spans="1:9" ht="19.5" customHeight="1">
      <c r="A27" s="70"/>
      <c r="B27" s="1410" t="s">
        <v>435</v>
      </c>
      <c r="C27" s="630">
        <f>'BS-세부'!B87</f>
        <v>1147638447</v>
      </c>
      <c r="D27" s="630">
        <f>C26-C27</f>
        <v>392347881</v>
      </c>
      <c r="E27" s="67">
        <v>1032077851</v>
      </c>
      <c r="F27" s="67">
        <v>484850469</v>
      </c>
      <c r="H27" s="1125"/>
      <c r="I27" s="1125"/>
    </row>
    <row r="28" spans="1:9" ht="19.5" customHeight="1">
      <c r="A28" s="802" t="s">
        <v>1784</v>
      </c>
      <c r="B28" s="1410" t="s">
        <v>441</v>
      </c>
      <c r="C28" s="635"/>
      <c r="D28" s="635">
        <f>'BS-세부'!C82</f>
        <v>19129544065</v>
      </c>
      <c r="E28" s="30"/>
      <c r="F28" s="30">
        <v>7344977649</v>
      </c>
      <c r="G28" s="73"/>
      <c r="H28" s="1125"/>
      <c r="I28" s="1125"/>
    </row>
    <row r="29" spans="1:9" ht="19.5" customHeight="1">
      <c r="A29" s="66" t="s">
        <v>453</v>
      </c>
      <c r="B29" s="1409" t="s">
        <v>420</v>
      </c>
      <c r="C29" s="635"/>
      <c r="D29" s="630">
        <f>SUM(D30:D35)</f>
        <v>5880385872</v>
      </c>
      <c r="E29" s="30"/>
      <c r="F29" s="67">
        <v>6122976101</v>
      </c>
      <c r="H29" s="73"/>
      <c r="I29" s="1125"/>
    </row>
    <row r="30" spans="1:9" ht="19.5" customHeight="1">
      <c r="A30" s="68" t="s">
        <v>1785</v>
      </c>
      <c r="B30" s="1409" t="s">
        <v>442</v>
      </c>
      <c r="C30" s="635">
        <f>'BS-세부'!B89</f>
        <v>8200946065</v>
      </c>
      <c r="D30" s="630"/>
      <c r="E30" s="30">
        <v>8200946065</v>
      </c>
      <c r="F30" s="67"/>
      <c r="G30" s="73"/>
      <c r="H30" s="73"/>
      <c r="I30" s="1125"/>
    </row>
    <row r="31" spans="1:9" ht="19.5" customHeight="1">
      <c r="A31" s="68"/>
      <c r="B31" s="1410" t="s">
        <v>435</v>
      </c>
      <c r="C31" s="635">
        <f>'BS-세부'!B90</f>
        <v>3143471963</v>
      </c>
      <c r="D31" s="630">
        <f>C30-C31</f>
        <v>5057474102</v>
      </c>
      <c r="E31" s="30">
        <v>2984717199</v>
      </c>
      <c r="F31" s="67">
        <v>5216228866</v>
      </c>
      <c r="G31" s="73"/>
      <c r="H31" s="73"/>
      <c r="I31" s="1125"/>
    </row>
    <row r="32" spans="1:9" ht="19.5" customHeight="1">
      <c r="A32" s="68" t="s">
        <v>1786</v>
      </c>
      <c r="B32" s="1409" t="s">
        <v>444</v>
      </c>
      <c r="C32" s="635">
        <f>'BS-세부'!B91</f>
        <v>1265153672</v>
      </c>
      <c r="D32" s="635"/>
      <c r="E32" s="30">
        <v>1265153672</v>
      </c>
      <c r="F32" s="30"/>
      <c r="G32" s="73"/>
      <c r="H32" s="1125"/>
      <c r="I32" s="1125"/>
    </row>
    <row r="33" spans="1:10" ht="19.5" customHeight="1">
      <c r="A33" s="68"/>
      <c r="B33" s="1409" t="s">
        <v>1886</v>
      </c>
      <c r="C33" s="635">
        <f>+'BS-세부'!C94</f>
        <v>-35200000</v>
      </c>
      <c r="D33" s="635"/>
      <c r="E33" s="30">
        <v>-50600000</v>
      </c>
      <c r="F33" s="30"/>
      <c r="G33" s="73"/>
      <c r="H33" s="73"/>
      <c r="I33" s="1125"/>
    </row>
    <row r="34" spans="1:10" ht="19.5" customHeight="1">
      <c r="A34" s="68"/>
      <c r="B34" s="1410" t="s">
        <v>435</v>
      </c>
      <c r="C34" s="635">
        <f>'BS-세부'!B92</f>
        <v>845390292</v>
      </c>
      <c r="D34" s="635">
        <f>C32+C33-C34</f>
        <v>384563380</v>
      </c>
      <c r="E34" s="30">
        <v>746154827</v>
      </c>
      <c r="F34" s="30">
        <v>468398845</v>
      </c>
      <c r="G34" s="73"/>
      <c r="H34" s="73"/>
      <c r="I34" s="1125"/>
    </row>
    <row r="35" spans="1:10" ht="19.5" customHeight="1">
      <c r="A35" s="68" t="s">
        <v>1787</v>
      </c>
      <c r="B35" s="1409" t="s">
        <v>445</v>
      </c>
      <c r="C35" s="635"/>
      <c r="D35" s="635">
        <f>'BS-세부'!C93</f>
        <v>438348390</v>
      </c>
      <c r="E35" s="30"/>
      <c r="F35" s="30">
        <v>438348390</v>
      </c>
      <c r="H35" s="1125"/>
      <c r="I35" s="1125"/>
    </row>
    <row r="36" spans="1:10" ht="19.5" customHeight="1">
      <c r="A36" s="66" t="s">
        <v>603</v>
      </c>
      <c r="B36" s="1409" t="s">
        <v>447</v>
      </c>
      <c r="C36" s="635"/>
      <c r="D36" s="635">
        <f>'BS-세부'!C97</f>
        <v>0</v>
      </c>
      <c r="E36" s="30"/>
      <c r="F36" s="813">
        <v>177228880</v>
      </c>
      <c r="H36" s="1125"/>
      <c r="I36" s="1125"/>
    </row>
    <row r="37" spans="1:10" ht="19.5" customHeight="1">
      <c r="A37" s="66" t="s">
        <v>2157</v>
      </c>
      <c r="B37" s="1409" t="s">
        <v>1580</v>
      </c>
      <c r="C37" s="635"/>
      <c r="D37" s="635">
        <v>0</v>
      </c>
      <c r="E37" s="30"/>
      <c r="F37" s="813">
        <v>0</v>
      </c>
      <c r="H37" s="1125"/>
      <c r="I37" s="1125"/>
    </row>
    <row r="38" spans="1:10" ht="19.5" customHeight="1">
      <c r="A38" s="66" t="s">
        <v>2158</v>
      </c>
      <c r="B38" s="1409" t="s">
        <v>2057</v>
      </c>
      <c r="C38" s="635"/>
      <c r="D38" s="635">
        <f>+'BS-세부'!C63</f>
        <v>0</v>
      </c>
      <c r="E38" s="30"/>
      <c r="F38" s="813">
        <v>0</v>
      </c>
      <c r="H38" s="1125"/>
      <c r="I38" s="1125"/>
    </row>
    <row r="39" spans="1:10" ht="19.5" customHeight="1">
      <c r="A39" s="66" t="s">
        <v>2159</v>
      </c>
      <c r="B39" s="1409" t="s">
        <v>1581</v>
      </c>
      <c r="C39" s="635"/>
      <c r="D39" s="635">
        <f>D40+D41</f>
        <v>11453158350</v>
      </c>
      <c r="E39" s="30"/>
      <c r="F39" s="82">
        <v>11337303322</v>
      </c>
      <c r="H39" s="1125"/>
      <c r="I39" s="1125"/>
    </row>
    <row r="40" spans="1:10" ht="19.5" customHeight="1">
      <c r="A40" s="68" t="s">
        <v>1491</v>
      </c>
      <c r="B40" s="1409" t="s">
        <v>2878</v>
      </c>
      <c r="C40" s="635"/>
      <c r="D40" s="635">
        <f>'BS-세부'!C96+'BS-세부'!C12+'BS-세부'!C21</f>
        <v>10613158350</v>
      </c>
      <c r="E40" s="30"/>
      <c r="F40" s="82">
        <v>10497303322</v>
      </c>
      <c r="H40" s="1125"/>
      <c r="I40" s="1125"/>
    </row>
    <row r="41" spans="1:10" ht="19.5" customHeight="1">
      <c r="A41" s="68" t="s">
        <v>1493</v>
      </c>
      <c r="B41" s="1409" t="s">
        <v>2056</v>
      </c>
      <c r="C41" s="635"/>
      <c r="D41" s="635">
        <f>'BS-세부'!C61</f>
        <v>840000000</v>
      </c>
      <c r="E41" s="30"/>
      <c r="F41" s="82">
        <v>840000000</v>
      </c>
      <c r="H41" s="1125"/>
      <c r="I41" s="1125"/>
    </row>
    <row r="42" spans="1:10" ht="19.5" customHeight="1">
      <c r="A42" s="66" t="s">
        <v>2881</v>
      </c>
      <c r="B42" s="1409" t="s">
        <v>2882</v>
      </c>
      <c r="C42" s="635"/>
      <c r="D42" s="635">
        <f>+'BS-세부'!C62</f>
        <v>20000000000</v>
      </c>
      <c r="E42" s="30"/>
      <c r="F42" s="82">
        <v>20000000000</v>
      </c>
      <c r="H42" s="1125"/>
      <c r="I42" s="1125"/>
    </row>
    <row r="43" spans="1:10" ht="19.5" customHeight="1">
      <c r="A43" s="66" t="s">
        <v>3008</v>
      </c>
      <c r="B43" s="1409" t="s">
        <v>3010</v>
      </c>
      <c r="C43" s="635"/>
      <c r="D43" s="635">
        <f>'BS-세부'!C98</f>
        <v>0</v>
      </c>
      <c r="E43" s="30"/>
      <c r="F43" s="82">
        <v>172546289</v>
      </c>
      <c r="H43" s="1125"/>
      <c r="I43" s="1125"/>
    </row>
    <row r="44" spans="1:10" s="65" customFormat="1" ht="19.5" customHeight="1">
      <c r="A44" s="72" t="s">
        <v>449</v>
      </c>
      <c r="B44" s="1411" t="s">
        <v>450</v>
      </c>
      <c r="C44" s="633"/>
      <c r="D44" s="633">
        <f>D45+D58+D65+D66+D60+D59</f>
        <v>120086821639</v>
      </c>
      <c r="E44" s="63"/>
      <c r="F44" s="1001">
        <v>127612525130</v>
      </c>
      <c r="H44" s="1125"/>
      <c r="I44" s="1125"/>
    </row>
    <row r="45" spans="1:10" ht="19.5" customHeight="1">
      <c r="A45" s="66" t="s">
        <v>1776</v>
      </c>
      <c r="B45" s="1409" t="s">
        <v>451</v>
      </c>
      <c r="C45" s="635"/>
      <c r="D45" s="635">
        <f>SUM(D46:D57)</f>
        <v>79030024846</v>
      </c>
      <c r="E45" s="30"/>
      <c r="F45" s="82">
        <v>71376208706</v>
      </c>
      <c r="G45" s="65"/>
      <c r="H45" s="1125"/>
      <c r="I45" s="1125"/>
    </row>
    <row r="46" spans="1:10" ht="19.5" customHeight="1">
      <c r="A46" s="68" t="s">
        <v>2128</v>
      </c>
      <c r="B46" s="1409" t="s">
        <v>452</v>
      </c>
      <c r="C46" s="635"/>
      <c r="D46" s="635">
        <f>SUM('BS-세부'!C31:C35)</f>
        <v>71767181883</v>
      </c>
      <c r="E46" s="30"/>
      <c r="F46" s="82">
        <v>66832876912</v>
      </c>
      <c r="G46" s="65"/>
      <c r="H46" s="1125"/>
      <c r="I46" s="1125"/>
    </row>
    <row r="47" spans="1:10" ht="19.5" customHeight="1">
      <c r="A47" s="68" t="s">
        <v>2129</v>
      </c>
      <c r="B47" s="1409" t="s">
        <v>1889</v>
      </c>
      <c r="C47" s="635"/>
      <c r="D47" s="635">
        <f>'BS-세부'!C37</f>
        <v>-689691980</v>
      </c>
      <c r="E47" s="1260"/>
      <c r="F47" s="635">
        <v>-668328769</v>
      </c>
      <c r="G47" s="528"/>
      <c r="H47" s="1125"/>
      <c r="I47" s="1125"/>
    </row>
    <row r="48" spans="1:10" ht="19.5" customHeight="1">
      <c r="A48" s="68" t="s">
        <v>2130</v>
      </c>
      <c r="B48" s="1409" t="s">
        <v>454</v>
      </c>
      <c r="C48" s="637"/>
      <c r="D48" s="635">
        <f>'BS-세부'!C40</f>
        <v>390088</v>
      </c>
      <c r="E48" s="30"/>
      <c r="F48" s="82">
        <v>1678200</v>
      </c>
      <c r="G48" s="65"/>
      <c r="H48" s="1125"/>
      <c r="I48" s="1125"/>
      <c r="J48" s="647"/>
    </row>
    <row r="49" spans="1:10" ht="19.5" customHeight="1">
      <c r="A49" s="68" t="s">
        <v>2131</v>
      </c>
      <c r="B49" s="1409" t="s">
        <v>455</v>
      </c>
      <c r="C49" s="637"/>
      <c r="D49" s="635">
        <f>'BS-세부'!C39+'BS-세부'!C38</f>
        <v>615686020</v>
      </c>
      <c r="E49" s="30"/>
      <c r="F49" s="82">
        <v>806688432</v>
      </c>
      <c r="G49" s="65"/>
      <c r="H49" s="1125"/>
      <c r="I49" s="1125"/>
    </row>
    <row r="50" spans="1:10" ht="19.5" customHeight="1">
      <c r="A50" s="68" t="s">
        <v>2132</v>
      </c>
      <c r="B50" s="1409" t="s">
        <v>456</v>
      </c>
      <c r="C50" s="637"/>
      <c r="D50" s="1002">
        <f>'BS-세부'!C43</f>
        <v>286554206</v>
      </c>
      <c r="E50" s="30"/>
      <c r="F50" s="82">
        <v>1829704755</v>
      </c>
      <c r="H50" s="1125"/>
      <c r="I50" s="1125"/>
      <c r="J50" s="648"/>
    </row>
    <row r="51" spans="1:10" ht="19.5" customHeight="1">
      <c r="A51" s="68" t="s">
        <v>2133</v>
      </c>
      <c r="B51" s="1409" t="s">
        <v>457</v>
      </c>
      <c r="C51" s="637"/>
      <c r="D51" s="1002">
        <f>'BS-세부'!C45+'BS-세부'!C46+'BS-세부'!C47</f>
        <v>1224369735</v>
      </c>
      <c r="E51" s="30"/>
      <c r="F51" s="82">
        <v>2402087296</v>
      </c>
      <c r="H51" s="1125"/>
      <c r="I51" s="1125"/>
    </row>
    <row r="52" spans="1:10" ht="19.5" customHeight="1">
      <c r="A52" s="68" t="s">
        <v>2134</v>
      </c>
      <c r="B52" s="1409" t="s">
        <v>458</v>
      </c>
      <c r="C52" s="637"/>
      <c r="D52" s="1002">
        <f>'BS-세부'!C50</f>
        <v>5514689457</v>
      </c>
      <c r="E52" s="30"/>
      <c r="F52" s="82">
        <v>0</v>
      </c>
      <c r="H52" s="1125"/>
      <c r="I52" s="1125"/>
    </row>
    <row r="53" spans="1:10" ht="19.5" customHeight="1">
      <c r="A53" s="68" t="s">
        <v>2135</v>
      </c>
      <c r="B53" s="1409" t="s">
        <v>3606</v>
      </c>
      <c r="C53" s="637"/>
      <c r="D53" s="1002">
        <f>'BS-세부'!C44+'BS-세부'!C48</f>
        <v>55021670</v>
      </c>
      <c r="E53" s="30"/>
      <c r="F53" s="82">
        <v>1141880</v>
      </c>
      <c r="H53" s="1125"/>
      <c r="I53" s="1125"/>
    </row>
    <row r="54" spans="1:10" ht="19.5" customHeight="1">
      <c r="A54" s="68" t="s">
        <v>2136</v>
      </c>
      <c r="B54" s="1409" t="s">
        <v>459</v>
      </c>
      <c r="C54" s="637"/>
      <c r="D54" s="1002">
        <f>'BS-세부'!C52+'BS-세부'!C53</f>
        <v>170494721</v>
      </c>
      <c r="E54" s="30"/>
      <c r="F54" s="82">
        <v>170360000</v>
      </c>
      <c r="H54" s="1125"/>
      <c r="I54" s="1125"/>
    </row>
    <row r="55" spans="1:10" ht="19.5" customHeight="1">
      <c r="A55" s="68" t="s">
        <v>2137</v>
      </c>
      <c r="B55" s="1409" t="s">
        <v>887</v>
      </c>
      <c r="C55" s="637"/>
      <c r="D55" s="1002">
        <f>'BS-세부'!C42</f>
        <v>85329046</v>
      </c>
      <c r="E55" s="30"/>
      <c r="F55" s="82">
        <v>0</v>
      </c>
      <c r="H55" s="1125"/>
      <c r="I55" s="1125"/>
    </row>
    <row r="56" spans="1:10" ht="19.5" customHeight="1">
      <c r="A56" s="68" t="s">
        <v>2138</v>
      </c>
      <c r="B56" s="1409" t="s">
        <v>1606</v>
      </c>
      <c r="C56" s="637"/>
      <c r="D56" s="1003">
        <f>SUM('BS-세부'!C30:C30)</f>
        <v>0</v>
      </c>
      <c r="E56" s="30"/>
      <c r="F56" s="82">
        <v>0</v>
      </c>
      <c r="H56" s="1125"/>
      <c r="I56" s="1125"/>
    </row>
    <row r="57" spans="1:10" ht="19.5" customHeight="1">
      <c r="A57" s="68" t="s">
        <v>2139</v>
      </c>
      <c r="B57" s="1409" t="s">
        <v>1261</v>
      </c>
      <c r="C57" s="637"/>
      <c r="D57" s="1003">
        <v>0</v>
      </c>
      <c r="E57" s="30"/>
      <c r="F57" s="82">
        <v>0</v>
      </c>
      <c r="H57" s="1125"/>
      <c r="I57" s="1125"/>
    </row>
    <row r="58" spans="1:10" ht="19.5" customHeight="1">
      <c r="A58" s="66" t="s">
        <v>443</v>
      </c>
      <c r="B58" s="1410" t="s">
        <v>460</v>
      </c>
      <c r="C58" s="637"/>
      <c r="D58" s="1003">
        <f>SUM('BS-세부'!C6:C29)-'BS-세부'!C12-'BS-세부'!C21</f>
        <v>37369844997</v>
      </c>
      <c r="E58" s="30"/>
      <c r="F58" s="82">
        <v>50732197615</v>
      </c>
      <c r="H58" s="1125"/>
      <c r="I58" s="1125"/>
    </row>
    <row r="59" spans="1:10" ht="19.5" customHeight="1">
      <c r="A59" s="66" t="s">
        <v>603</v>
      </c>
      <c r="B59" s="1410" t="s">
        <v>3002</v>
      </c>
      <c r="C59" s="637"/>
      <c r="D59" s="1003">
        <f>SUM('BS-세부'!C36)</f>
        <v>0</v>
      </c>
      <c r="E59" s="30"/>
      <c r="F59" s="82">
        <v>0</v>
      </c>
      <c r="H59" s="1125"/>
      <c r="I59" s="1125"/>
    </row>
    <row r="60" spans="1:10" ht="19.5" customHeight="1">
      <c r="A60" s="66" t="s">
        <v>1402</v>
      </c>
      <c r="B60" s="1410" t="s">
        <v>1456</v>
      </c>
      <c r="C60" s="637"/>
      <c r="D60" s="630">
        <f>D63+D64+D61</f>
        <v>3680901796</v>
      </c>
      <c r="E60" s="30"/>
      <c r="F60" s="67">
        <v>4025344450</v>
      </c>
      <c r="H60" s="1125"/>
      <c r="I60" s="1125"/>
    </row>
    <row r="61" spans="1:10" ht="19.5" customHeight="1">
      <c r="A61" s="68" t="s">
        <v>1785</v>
      </c>
      <c r="B61" s="1410" t="s">
        <v>1857</v>
      </c>
      <c r="C61" s="637">
        <f>'BS-세부'!C55</f>
        <v>44140419</v>
      </c>
      <c r="D61" s="630">
        <f>C61+C62</f>
        <v>44140419</v>
      </c>
      <c r="E61" s="30">
        <v>455274679</v>
      </c>
      <c r="F61" s="82">
        <v>377573756</v>
      </c>
      <c r="H61" s="1125"/>
      <c r="I61" s="1125"/>
    </row>
    <row r="62" spans="1:10" ht="19.5" customHeight="1">
      <c r="A62" s="68"/>
      <c r="B62" s="1410" t="s">
        <v>2168</v>
      </c>
      <c r="C62" s="637">
        <f>'BS-세부'!C56</f>
        <v>0</v>
      </c>
      <c r="D62" s="630"/>
      <c r="E62" s="30">
        <v>-77700923</v>
      </c>
      <c r="F62" s="82"/>
      <c r="H62" s="1125"/>
      <c r="I62" s="1125"/>
    </row>
    <row r="63" spans="1:10" ht="19.5" customHeight="1">
      <c r="A63" s="68" t="s">
        <v>2140</v>
      </c>
      <c r="B63" s="1410" t="s">
        <v>1458</v>
      </c>
      <c r="C63" s="637"/>
      <c r="D63" s="630">
        <f>'BS-세부'!C57</f>
        <v>22704650</v>
      </c>
      <c r="E63" s="30"/>
      <c r="F63" s="67">
        <v>16069053</v>
      </c>
      <c r="H63" s="1125"/>
      <c r="I63" s="1125"/>
    </row>
    <row r="64" spans="1:10" ht="19.5" customHeight="1">
      <c r="A64" s="68" t="s">
        <v>1787</v>
      </c>
      <c r="B64" s="1410" t="s">
        <v>1457</v>
      </c>
      <c r="C64" s="637"/>
      <c r="D64" s="630">
        <f>'BS-세부'!C58</f>
        <v>3614056727</v>
      </c>
      <c r="E64" s="30"/>
      <c r="F64" s="67">
        <v>3631701641</v>
      </c>
      <c r="H64" s="1125"/>
      <c r="I64" s="1125"/>
    </row>
    <row r="65" spans="1:10" ht="19.5" customHeight="1">
      <c r="A65" s="66" t="s">
        <v>2158</v>
      </c>
      <c r="B65" s="1409" t="s">
        <v>448</v>
      </c>
      <c r="C65" s="635"/>
      <c r="D65" s="630">
        <f>'BS-세부'!C49</f>
        <v>0</v>
      </c>
      <c r="E65" s="30"/>
      <c r="F65" s="67">
        <v>0</v>
      </c>
      <c r="H65" s="1125"/>
      <c r="I65" s="1125"/>
    </row>
    <row r="66" spans="1:10" s="65" customFormat="1" ht="19.5" customHeight="1">
      <c r="A66" s="66" t="s">
        <v>2160</v>
      </c>
      <c r="B66" s="1409" t="s">
        <v>1898</v>
      </c>
      <c r="C66" s="635"/>
      <c r="D66" s="630">
        <f>+'BS-세부'!C41++'BS-세부'!C51</f>
        <v>6050000</v>
      </c>
      <c r="E66" s="30"/>
      <c r="F66" s="82">
        <v>1478774359</v>
      </c>
      <c r="G66" s="56"/>
      <c r="H66" s="1125"/>
      <c r="I66" s="1125"/>
    </row>
    <row r="67" spans="1:10" ht="19.5" customHeight="1" thickBot="1">
      <c r="A67" s="74"/>
      <c r="B67" s="1412" t="s">
        <v>462</v>
      </c>
      <c r="C67" s="638"/>
      <c r="D67" s="639">
        <f>SUM(D9,D44)</f>
        <v>764086968805</v>
      </c>
      <c r="E67" s="75"/>
      <c r="F67" s="76">
        <v>775643333035</v>
      </c>
      <c r="G67" s="65"/>
      <c r="H67" s="1125"/>
      <c r="I67" s="1125"/>
    </row>
    <row r="68" spans="1:10" ht="19.5" customHeight="1" thickTop="1">
      <c r="A68" s="74"/>
      <c r="B68" s="1409"/>
      <c r="C68" s="635"/>
      <c r="D68" s="635"/>
      <c r="E68" s="30"/>
      <c r="F68" s="30"/>
      <c r="H68" s="1125"/>
      <c r="I68" s="1125"/>
    </row>
    <row r="69" spans="1:10" s="65" customFormat="1" ht="19.5" customHeight="1">
      <c r="A69" s="74"/>
      <c r="B69" s="1411" t="s">
        <v>463</v>
      </c>
      <c r="C69" s="635"/>
      <c r="D69" s="635"/>
      <c r="E69" s="30"/>
      <c r="F69" s="30"/>
      <c r="G69" s="56"/>
      <c r="H69" s="1125"/>
      <c r="I69" s="1125"/>
    </row>
    <row r="70" spans="1:10" ht="19.5" customHeight="1">
      <c r="A70" s="77" t="s">
        <v>464</v>
      </c>
      <c r="B70" s="1411" t="s">
        <v>465</v>
      </c>
      <c r="C70" s="633"/>
      <c r="D70" s="633">
        <f>SUM(D71,D76,D79,D80,D81)</f>
        <v>247672893360</v>
      </c>
      <c r="E70" s="63"/>
      <c r="F70" s="63">
        <v>297498366105</v>
      </c>
      <c r="G70" s="65"/>
      <c r="H70" s="1125"/>
      <c r="I70" s="1125"/>
    </row>
    <row r="71" spans="1:10" ht="19.5" customHeight="1">
      <c r="A71" s="1158" t="s">
        <v>2156</v>
      </c>
      <c r="B71" s="1409" t="s">
        <v>466</v>
      </c>
      <c r="C71" s="635"/>
      <c r="D71" s="635">
        <f>D73+D75</f>
        <v>184497914302</v>
      </c>
      <c r="E71" s="30"/>
      <c r="F71" s="30">
        <v>236348493490</v>
      </c>
      <c r="H71" s="1125"/>
      <c r="I71" s="1125"/>
    </row>
    <row r="72" spans="1:10" ht="19.5" customHeight="1">
      <c r="A72" s="68" t="s">
        <v>431</v>
      </c>
      <c r="B72" s="1409" t="s">
        <v>467</v>
      </c>
      <c r="C72" s="635">
        <f>'BS-세부'!C136+'BS-세부'!C137</f>
        <v>11000000000</v>
      </c>
      <c r="D72" s="635"/>
      <c r="E72" s="30">
        <v>51000000000</v>
      </c>
      <c r="F72" s="30"/>
      <c r="G72" s="73"/>
      <c r="H72" s="1125"/>
      <c r="I72" s="1125"/>
    </row>
    <row r="73" spans="1:10" ht="19.5" customHeight="1">
      <c r="A73" s="66"/>
      <c r="B73" s="1409" t="s">
        <v>468</v>
      </c>
      <c r="C73" s="630">
        <f>-('BS-세부'!C138+'BS-세부'!C139)</f>
        <v>33238000</v>
      </c>
      <c r="D73" s="635">
        <f>C72-C73</f>
        <v>10966762000</v>
      </c>
      <c r="E73" s="67">
        <v>184168539</v>
      </c>
      <c r="F73" s="30">
        <v>50815831461</v>
      </c>
      <c r="G73" s="73"/>
      <c r="H73" s="1125"/>
      <c r="I73" s="1125"/>
    </row>
    <row r="74" spans="1:10" ht="19.5" customHeight="1">
      <c r="A74" s="68" t="s">
        <v>1786</v>
      </c>
      <c r="B74" s="1409" t="s">
        <v>466</v>
      </c>
      <c r="C74" s="630">
        <f>'BS-세부'!C140+'BS-세부'!C141</f>
        <v>175895820000</v>
      </c>
      <c r="D74" s="635"/>
      <c r="E74" s="67">
        <v>188171150000</v>
      </c>
      <c r="F74" s="30"/>
      <c r="G74" s="73"/>
      <c r="H74" s="1125"/>
      <c r="I74" s="1125"/>
      <c r="J74" s="648"/>
    </row>
    <row r="75" spans="1:10" ht="19.5" customHeight="1">
      <c r="A75" s="68"/>
      <c r="B75" s="1409" t="s">
        <v>469</v>
      </c>
      <c r="C75" s="630">
        <f>-'BS-세부'!C142</f>
        <v>2364667698</v>
      </c>
      <c r="D75" s="630">
        <f>C74-C75</f>
        <v>173531152302</v>
      </c>
      <c r="E75" s="67">
        <v>2638487971</v>
      </c>
      <c r="F75" s="78">
        <v>185532662029</v>
      </c>
      <c r="G75" s="73"/>
      <c r="H75" s="1125"/>
      <c r="I75" s="1125"/>
    </row>
    <row r="76" spans="1:10" ht="19.5" customHeight="1">
      <c r="A76" s="66" t="s">
        <v>443</v>
      </c>
      <c r="B76" s="1409" t="s">
        <v>471</v>
      </c>
      <c r="C76" s="630"/>
      <c r="D76" s="630">
        <f>D77+D78</f>
        <v>22987235</v>
      </c>
      <c r="E76" s="67"/>
      <c r="F76" s="78">
        <v>0</v>
      </c>
      <c r="H76" s="1125"/>
      <c r="I76" s="1125"/>
    </row>
    <row r="77" spans="1:10" ht="19.5" customHeight="1">
      <c r="A77" s="68" t="s">
        <v>2141</v>
      </c>
      <c r="B77" s="1409" t="s">
        <v>472</v>
      </c>
      <c r="C77" s="635"/>
      <c r="D77" s="630">
        <f>'BS-세부'!C143</f>
        <v>1423627511</v>
      </c>
      <c r="E77" s="30"/>
      <c r="F77" s="67">
        <v>1226291551</v>
      </c>
      <c r="H77" s="1125"/>
      <c r="I77" s="1125"/>
    </row>
    <row r="78" spans="1:10" ht="19.5" customHeight="1">
      <c r="A78" s="68" t="s">
        <v>2142</v>
      </c>
      <c r="B78" s="1409" t="s">
        <v>474</v>
      </c>
      <c r="C78" s="635"/>
      <c r="D78" s="630">
        <f>'BS-세부'!C145+'BS-세부'!C146</f>
        <v>-1400640276</v>
      </c>
      <c r="E78" s="30"/>
      <c r="F78" s="69">
        <v>-1226291551</v>
      </c>
      <c r="H78" s="1125"/>
      <c r="I78" s="1125"/>
    </row>
    <row r="79" spans="1:10" ht="19.5" customHeight="1">
      <c r="A79" s="66" t="s">
        <v>603</v>
      </c>
      <c r="B79" s="1409" t="s">
        <v>475</v>
      </c>
      <c r="C79" s="635"/>
      <c r="D79" s="630">
        <f>'BS-세부'!C144</f>
        <v>4335829</v>
      </c>
      <c r="E79" s="30"/>
      <c r="F79" s="69">
        <v>0</v>
      </c>
      <c r="H79" s="1125"/>
      <c r="I79" s="1125"/>
    </row>
    <row r="80" spans="1:10" ht="19.5" customHeight="1">
      <c r="A80" s="66" t="s">
        <v>2161</v>
      </c>
      <c r="B80" s="1409" t="s">
        <v>348</v>
      </c>
      <c r="C80" s="635"/>
      <c r="D80" s="630">
        <f>'BS-세부'!C148+'BS-세부'!C149</f>
        <v>0</v>
      </c>
      <c r="E80" s="30"/>
      <c r="F80" s="67">
        <v>0</v>
      </c>
      <c r="H80" s="1125"/>
      <c r="I80" s="1125"/>
    </row>
    <row r="81" spans="1:10" ht="19.5" customHeight="1">
      <c r="A81" s="66" t="s">
        <v>2158</v>
      </c>
      <c r="B81" s="1409" t="s">
        <v>476</v>
      </c>
      <c r="C81" s="635"/>
      <c r="D81" s="630">
        <f>D82+D83+D85+D84+D86</f>
        <v>63147655994</v>
      </c>
      <c r="E81" s="30"/>
      <c r="F81" s="67">
        <v>61149872615</v>
      </c>
      <c r="H81" s="1125"/>
      <c r="I81" s="1125"/>
    </row>
    <row r="82" spans="1:10" ht="19.5" customHeight="1">
      <c r="A82" s="68" t="s">
        <v>2143</v>
      </c>
      <c r="B82" s="1409" t="s">
        <v>477</v>
      </c>
      <c r="C82" s="635"/>
      <c r="D82" s="630">
        <f>'BS-세부'!C150</f>
        <v>79341915800</v>
      </c>
      <c r="E82" s="30"/>
      <c r="F82" s="67">
        <v>75876429900</v>
      </c>
      <c r="G82" s="648"/>
      <c r="H82" s="1125"/>
      <c r="I82" s="1125"/>
    </row>
    <row r="83" spans="1:10" ht="19.5" customHeight="1">
      <c r="A83" s="68" t="s">
        <v>2144</v>
      </c>
      <c r="B83" s="1409" t="s">
        <v>478</v>
      </c>
      <c r="C83" s="635"/>
      <c r="D83" s="640">
        <f>'BS-세부'!C161+'BS-세부'!C151</f>
        <v>-16498465993</v>
      </c>
      <c r="E83" s="30"/>
      <c r="F83" s="79">
        <v>-14986974592</v>
      </c>
      <c r="G83" s="648"/>
      <c r="H83" s="1125"/>
      <c r="I83" s="1125"/>
    </row>
    <row r="84" spans="1:10" ht="19.5" customHeight="1">
      <c r="A84" s="68" t="s">
        <v>1787</v>
      </c>
      <c r="B84" s="1409" t="s">
        <v>1652</v>
      </c>
      <c r="C84" s="635"/>
      <c r="D84" s="640">
        <f>'BS-세부'!C152</f>
        <v>294498187</v>
      </c>
      <c r="E84" s="30"/>
      <c r="F84" s="79">
        <v>250709307</v>
      </c>
      <c r="H84" s="1125"/>
      <c r="I84" s="1125"/>
      <c r="J84" s="1125"/>
    </row>
    <row r="85" spans="1:10" ht="19.5" customHeight="1">
      <c r="A85" s="68" t="s">
        <v>461</v>
      </c>
      <c r="B85" s="1409" t="s">
        <v>2880</v>
      </c>
      <c r="C85" s="635"/>
      <c r="D85" s="640">
        <f>'BS-세부'!C147</f>
        <v>9708000</v>
      </c>
      <c r="E85" s="30"/>
      <c r="F85" s="79">
        <v>9708000</v>
      </c>
      <c r="H85" s="1125"/>
      <c r="I85" s="1125"/>
    </row>
    <row r="86" spans="1:10" s="65" customFormat="1" ht="19.5" customHeight="1">
      <c r="A86" s="68"/>
      <c r="B86" s="1409"/>
      <c r="C86" s="635"/>
      <c r="D86" s="1003"/>
      <c r="E86" s="813"/>
      <c r="F86" s="82"/>
      <c r="G86" s="56"/>
      <c r="H86" s="1125"/>
      <c r="I86" s="1125"/>
    </row>
    <row r="87" spans="1:10" s="65" customFormat="1" ht="19.5" customHeight="1">
      <c r="A87" s="72" t="s">
        <v>449</v>
      </c>
      <c r="B87" s="1411" t="s">
        <v>479</v>
      </c>
      <c r="C87" s="633"/>
      <c r="D87" s="633">
        <f>D88+D102+D106</f>
        <v>258288942277</v>
      </c>
      <c r="E87" s="63"/>
      <c r="F87" s="63">
        <v>239520335419</v>
      </c>
      <c r="H87" s="1125"/>
      <c r="I87" s="1125"/>
    </row>
    <row r="88" spans="1:10" s="65" customFormat="1" ht="19.5" customHeight="1">
      <c r="A88" s="66" t="s">
        <v>2145</v>
      </c>
      <c r="B88" s="1409" t="s">
        <v>480</v>
      </c>
      <c r="C88" s="633"/>
      <c r="D88" s="630">
        <f>SUM(D89:D101)</f>
        <v>180334654662</v>
      </c>
      <c r="E88" s="63"/>
      <c r="F88" s="67">
        <v>158241451599</v>
      </c>
      <c r="H88" s="1125"/>
      <c r="I88" s="1125"/>
    </row>
    <row r="89" spans="1:10" ht="19.5" customHeight="1">
      <c r="A89" s="68" t="s">
        <v>431</v>
      </c>
      <c r="B89" s="1409" t="s">
        <v>481</v>
      </c>
      <c r="C89" s="633"/>
      <c r="D89" s="630">
        <f>'BS-세부'!C102</f>
        <v>45788347890</v>
      </c>
      <c r="E89" s="63"/>
      <c r="F89" s="67">
        <v>50880781220</v>
      </c>
      <c r="G89" s="65"/>
      <c r="H89" s="1125"/>
      <c r="I89" s="1125"/>
    </row>
    <row r="90" spans="1:10" ht="19.5" customHeight="1">
      <c r="A90" s="68" t="s">
        <v>2144</v>
      </c>
      <c r="B90" s="1409" t="s">
        <v>482</v>
      </c>
      <c r="C90" s="635"/>
      <c r="D90" s="630">
        <f>SUM('BS-세부'!C103:C107)</f>
        <v>32426514789</v>
      </c>
      <c r="E90" s="30"/>
      <c r="F90" s="67">
        <v>2787335320</v>
      </c>
      <c r="H90" s="1125"/>
      <c r="I90" s="1125"/>
    </row>
    <row r="91" spans="1:10" ht="19.5" customHeight="1">
      <c r="A91" s="68" t="s">
        <v>2130</v>
      </c>
      <c r="B91" s="1409" t="s">
        <v>483</v>
      </c>
      <c r="C91" s="635"/>
      <c r="D91" s="630">
        <f>SUM('BS-세부'!C118:'BS-세부'!C119)</f>
        <v>0</v>
      </c>
      <c r="E91" s="30"/>
      <c r="F91" s="67">
        <v>214046000</v>
      </c>
      <c r="G91" s="648"/>
      <c r="H91" s="1125"/>
      <c r="I91" s="1125"/>
    </row>
    <row r="92" spans="1:10" ht="19.5" customHeight="1">
      <c r="A92" s="68" t="s">
        <v>2146</v>
      </c>
      <c r="B92" s="1409" t="s">
        <v>484</v>
      </c>
      <c r="C92" s="635"/>
      <c r="D92" s="630">
        <f>SUM('BS-세부'!C108:C115)</f>
        <v>44827</v>
      </c>
      <c r="E92" s="30"/>
      <c r="F92" s="67">
        <v>2868613</v>
      </c>
      <c r="H92" s="1125"/>
      <c r="I92" s="1125"/>
    </row>
    <row r="93" spans="1:10" ht="19.5" customHeight="1">
      <c r="A93" s="68" t="s">
        <v>2147</v>
      </c>
      <c r="B93" s="1413" t="s">
        <v>2054</v>
      </c>
      <c r="C93" s="641"/>
      <c r="D93" s="630">
        <f>SUM('BS-세부'!C122:C124)</f>
        <v>6005090236</v>
      </c>
      <c r="E93" s="80"/>
      <c r="F93" s="67">
        <v>9974580737</v>
      </c>
      <c r="H93" s="1125"/>
      <c r="I93" s="1125"/>
    </row>
    <row r="94" spans="1:10" ht="19.5" customHeight="1">
      <c r="A94" s="68" t="s">
        <v>2148</v>
      </c>
      <c r="B94" s="1409" t="s">
        <v>2055</v>
      </c>
      <c r="C94" s="642"/>
      <c r="D94" s="1003">
        <f>'BS-세부'!C117</f>
        <v>6128060948</v>
      </c>
      <c r="E94" s="81"/>
      <c r="F94" s="82">
        <v>2655407366</v>
      </c>
      <c r="H94" s="1125"/>
      <c r="I94" s="1125"/>
    </row>
    <row r="95" spans="1:10" ht="19.5" customHeight="1">
      <c r="A95" s="68" t="s">
        <v>2134</v>
      </c>
      <c r="B95" s="1413" t="s">
        <v>1393</v>
      </c>
      <c r="C95" s="642">
        <f>'BS-세부'!C125</f>
        <v>40000000000</v>
      </c>
      <c r="D95" s="1003"/>
      <c r="E95" s="81">
        <v>40000000000</v>
      </c>
      <c r="F95" s="82"/>
      <c r="G95" s="73"/>
      <c r="H95" s="1125"/>
      <c r="I95" s="1125"/>
    </row>
    <row r="96" spans="1:10" ht="19.5" customHeight="1">
      <c r="A96" s="68"/>
      <c r="B96" s="1413" t="s">
        <v>469</v>
      </c>
      <c r="C96" s="642">
        <f>-'BS-세부'!C128</f>
        <v>84608606</v>
      </c>
      <c r="D96" s="1003">
        <f>C95-C96</f>
        <v>39915391394</v>
      </c>
      <c r="E96" s="81">
        <v>34132952</v>
      </c>
      <c r="F96" s="82">
        <v>39965867048</v>
      </c>
      <c r="G96" s="73"/>
      <c r="H96" s="1125"/>
      <c r="I96" s="1125"/>
    </row>
    <row r="97" spans="1:9" ht="19.5" customHeight="1">
      <c r="A97" s="68" t="s">
        <v>2149</v>
      </c>
      <c r="B97" s="1413" t="s">
        <v>1394</v>
      </c>
      <c r="C97" s="642">
        <f>+'BS-세부'!C127+'BS-세부'!C126</f>
        <v>50059620000</v>
      </c>
      <c r="D97" s="1003"/>
      <c r="E97" s="81">
        <v>51550810000</v>
      </c>
      <c r="F97" s="82"/>
      <c r="G97" s="73"/>
      <c r="H97" s="1125"/>
      <c r="I97" s="1125"/>
    </row>
    <row r="98" spans="1:9" ht="19.5" customHeight="1">
      <c r="A98" s="68"/>
      <c r="B98" s="1413" t="s">
        <v>469</v>
      </c>
      <c r="C98" s="642">
        <f>-'BS-세부'!C129</f>
        <v>129494560</v>
      </c>
      <c r="D98" s="1003">
        <f>C97-C98</f>
        <v>49930125440</v>
      </c>
      <c r="E98" s="81">
        <v>63268231</v>
      </c>
      <c r="F98" s="82">
        <v>51487541769</v>
      </c>
      <c r="G98" s="73"/>
      <c r="H98" s="1125"/>
      <c r="I98" s="1125"/>
    </row>
    <row r="99" spans="1:9" ht="19.5" customHeight="1">
      <c r="A99" s="68" t="s">
        <v>2150</v>
      </c>
      <c r="B99" s="1413" t="s">
        <v>485</v>
      </c>
      <c r="C99" s="642"/>
      <c r="D99" s="1003"/>
      <c r="E99" s="81"/>
      <c r="F99" s="82"/>
      <c r="H99" s="1125"/>
      <c r="I99" s="1125"/>
    </row>
    <row r="100" spans="1:9" ht="19.5" customHeight="1">
      <c r="A100" s="68" t="s">
        <v>2151</v>
      </c>
      <c r="B100" s="1413" t="s">
        <v>1207</v>
      </c>
      <c r="C100" s="642"/>
      <c r="D100" s="1003">
        <f>'BS-세부'!C133</f>
        <v>0</v>
      </c>
      <c r="E100" s="81"/>
      <c r="F100" s="82">
        <v>0</v>
      </c>
      <c r="H100" s="1125"/>
      <c r="I100" s="1125"/>
    </row>
    <row r="101" spans="1:9" ht="19.5" customHeight="1">
      <c r="A101" s="68" t="s">
        <v>2152</v>
      </c>
      <c r="B101" s="1413" t="s">
        <v>3201</v>
      </c>
      <c r="C101" s="642"/>
      <c r="D101" s="1003">
        <f>'BS-세부'!C134</f>
        <v>141079138</v>
      </c>
      <c r="E101" s="81"/>
      <c r="F101" s="82">
        <v>273023526</v>
      </c>
      <c r="H101" s="1125"/>
      <c r="I101" s="1125"/>
    </row>
    <row r="102" spans="1:9" ht="19.5" customHeight="1">
      <c r="A102" s="66" t="s">
        <v>2154</v>
      </c>
      <c r="B102" s="1413" t="s">
        <v>486</v>
      </c>
      <c r="C102" s="642"/>
      <c r="D102" s="1003">
        <f>SUM(C103:C105)</f>
        <v>70002475000</v>
      </c>
      <c r="E102" s="81"/>
      <c r="F102" s="82">
        <v>70002475000</v>
      </c>
      <c r="H102" s="1125"/>
      <c r="I102" s="1125"/>
    </row>
    <row r="103" spans="1:9" ht="19.5" customHeight="1">
      <c r="A103" s="68" t="s">
        <v>2153</v>
      </c>
      <c r="B103" s="1413" t="s">
        <v>487</v>
      </c>
      <c r="C103" s="642">
        <v>0</v>
      </c>
      <c r="D103" s="1003"/>
      <c r="E103" s="81">
        <v>0</v>
      </c>
      <c r="F103" s="82"/>
      <c r="H103" s="1125"/>
      <c r="I103" s="1125"/>
    </row>
    <row r="104" spans="1:9" ht="19.5" customHeight="1">
      <c r="A104" s="68" t="s">
        <v>2142</v>
      </c>
      <c r="B104" s="1413" t="s">
        <v>573</v>
      </c>
      <c r="C104" s="642">
        <f>'BS-세부'!C120+'BS-세부'!C121</f>
        <v>70000000000</v>
      </c>
      <c r="D104" s="1003"/>
      <c r="E104" s="81">
        <v>70000000000</v>
      </c>
      <c r="F104" s="82"/>
      <c r="H104" s="1125"/>
      <c r="I104" s="1125"/>
    </row>
    <row r="105" spans="1:9" ht="19.5" customHeight="1">
      <c r="A105" s="68" t="s">
        <v>1787</v>
      </c>
      <c r="B105" s="625" t="s">
        <v>2013</v>
      </c>
      <c r="C105" s="642">
        <f>'BS-세부'!C116</f>
        <v>2475000</v>
      </c>
      <c r="D105" s="1003"/>
      <c r="E105" s="81">
        <v>2475000</v>
      </c>
      <c r="F105" s="82"/>
      <c r="H105" s="1125"/>
      <c r="I105" s="1125"/>
    </row>
    <row r="106" spans="1:9" ht="19.5" customHeight="1">
      <c r="A106" s="66" t="s">
        <v>2155</v>
      </c>
      <c r="B106" s="625" t="s">
        <v>488</v>
      </c>
      <c r="C106" s="642"/>
      <c r="D106" s="1003">
        <f>SUM(('BS-세부'!C130:C132))</f>
        <v>7951812615</v>
      </c>
      <c r="E106" s="81"/>
      <c r="F106" s="82">
        <v>11276408820</v>
      </c>
      <c r="G106" s="648"/>
      <c r="H106" s="1125"/>
      <c r="I106" s="1125"/>
    </row>
    <row r="107" spans="1:9" ht="19.5" customHeight="1" thickBot="1">
      <c r="A107" s="72"/>
      <c r="B107" s="86" t="s">
        <v>489</v>
      </c>
      <c r="C107" s="643"/>
      <c r="D107" s="639">
        <f>SUM(D70,D87)</f>
        <v>505961835637</v>
      </c>
      <c r="E107" s="83"/>
      <c r="F107" s="76">
        <v>537018701524</v>
      </c>
      <c r="H107" s="1125"/>
      <c r="I107" s="1125"/>
    </row>
    <row r="108" spans="1:9" s="65" customFormat="1" ht="19.5" customHeight="1" thickTop="1">
      <c r="A108" s="84"/>
      <c r="B108" s="625"/>
      <c r="C108" s="641"/>
      <c r="D108" s="635"/>
      <c r="E108" s="83"/>
      <c r="F108" s="30"/>
      <c r="G108" s="56"/>
      <c r="H108" s="1125"/>
      <c r="I108" s="1125"/>
    </row>
    <row r="109" spans="1:9" ht="19.5" customHeight="1">
      <c r="A109" s="84"/>
      <c r="B109" s="620" t="s">
        <v>490</v>
      </c>
      <c r="C109" s="641"/>
      <c r="D109" s="635"/>
      <c r="E109" s="80"/>
      <c r="F109" s="30"/>
      <c r="G109" s="65"/>
      <c r="H109" s="1125"/>
      <c r="I109" s="1125"/>
    </row>
    <row r="110" spans="1:9" ht="19.5" customHeight="1">
      <c r="A110" s="60" t="s">
        <v>429</v>
      </c>
      <c r="B110" s="620" t="s">
        <v>491</v>
      </c>
      <c r="C110" s="644"/>
      <c r="D110" s="633">
        <f>D111</f>
        <v>119100000000</v>
      </c>
      <c r="E110" s="85"/>
      <c r="F110" s="63">
        <v>119100000000</v>
      </c>
      <c r="G110" s="73"/>
      <c r="H110" s="1125"/>
      <c r="I110" s="1125"/>
    </row>
    <row r="111" spans="1:9" ht="19.5" customHeight="1">
      <c r="A111" s="66" t="s">
        <v>1776</v>
      </c>
      <c r="B111" s="625" t="s">
        <v>492</v>
      </c>
      <c r="C111" s="641"/>
      <c r="D111" s="635">
        <f>'BS-세부'!C155</f>
        <v>119100000000</v>
      </c>
      <c r="E111" s="80"/>
      <c r="F111" s="30">
        <v>119100000000</v>
      </c>
      <c r="G111" s="73"/>
      <c r="H111" s="1125"/>
      <c r="I111" s="1125"/>
    </row>
    <row r="112" spans="1:9" ht="19.5" customHeight="1">
      <c r="A112" s="72" t="s">
        <v>449</v>
      </c>
      <c r="B112" s="620" t="s">
        <v>888</v>
      </c>
      <c r="C112" s="641"/>
      <c r="D112" s="633">
        <f>D113</f>
        <v>109140000</v>
      </c>
      <c r="E112" s="80"/>
      <c r="F112" s="30">
        <v>109140000</v>
      </c>
      <c r="G112" s="73"/>
      <c r="H112" s="1125"/>
      <c r="I112" s="1125"/>
    </row>
    <row r="113" spans="1:9" s="65" customFormat="1" ht="19.5" customHeight="1">
      <c r="A113" s="66" t="s">
        <v>1776</v>
      </c>
      <c r="B113" s="625" t="s">
        <v>1285</v>
      </c>
      <c r="C113" s="641"/>
      <c r="D113" s="635">
        <f>'BS-세부'!C157</f>
        <v>109140000</v>
      </c>
      <c r="E113" s="80"/>
      <c r="F113" s="30">
        <v>109140000</v>
      </c>
      <c r="G113" s="73"/>
      <c r="H113" s="1125"/>
      <c r="I113" s="1125"/>
    </row>
    <row r="114" spans="1:9" ht="19.5" customHeight="1">
      <c r="A114" s="60" t="s">
        <v>494</v>
      </c>
      <c r="B114" s="620" t="s">
        <v>889</v>
      </c>
      <c r="C114" s="644"/>
      <c r="D114" s="633">
        <f>D115</f>
        <v>-495380600</v>
      </c>
      <c r="E114" s="85"/>
      <c r="F114" s="63">
        <v>-495380600</v>
      </c>
      <c r="G114" s="73"/>
      <c r="H114" s="1125"/>
      <c r="I114" s="1125"/>
    </row>
    <row r="115" spans="1:9" s="65" customFormat="1" ht="19.5" customHeight="1">
      <c r="A115" s="68"/>
      <c r="B115" s="625" t="s">
        <v>493</v>
      </c>
      <c r="C115" s="641"/>
      <c r="D115" s="635">
        <f>'BS-세부'!C159</f>
        <v>-495380600</v>
      </c>
      <c r="E115" s="80"/>
      <c r="F115" s="30">
        <v>-495380600</v>
      </c>
      <c r="G115" s="73"/>
      <c r="H115" s="1125"/>
      <c r="I115" s="1125"/>
    </row>
    <row r="116" spans="1:9" ht="19.5" customHeight="1">
      <c r="A116" s="60" t="s">
        <v>1277</v>
      </c>
      <c r="B116" s="620" t="s">
        <v>495</v>
      </c>
      <c r="C116" s="644"/>
      <c r="D116" s="633">
        <f>'BS-세부'!C162</f>
        <v>139411373768</v>
      </c>
      <c r="E116" s="85"/>
      <c r="F116" s="63">
        <v>119910872111</v>
      </c>
      <c r="G116" s="73"/>
      <c r="H116" s="1125"/>
      <c r="I116" s="1125"/>
    </row>
    <row r="117" spans="1:9" ht="19.5" customHeight="1">
      <c r="A117" s="66" t="s">
        <v>1776</v>
      </c>
      <c r="B117" s="625" t="s">
        <v>496</v>
      </c>
      <c r="C117" s="641"/>
      <c r="D117" s="635">
        <f>'BS-세부'!C163</f>
        <v>11953401049</v>
      </c>
      <c r="E117" s="80"/>
      <c r="F117" s="30">
        <v>7853401049</v>
      </c>
      <c r="G117" s="73"/>
      <c r="H117" s="1125"/>
      <c r="I117" s="1125"/>
    </row>
    <row r="118" spans="1:9" s="65" customFormat="1" ht="19.5" customHeight="1">
      <c r="A118" s="66" t="s">
        <v>443</v>
      </c>
      <c r="B118" s="625" t="s">
        <v>799</v>
      </c>
      <c r="C118" s="641"/>
      <c r="D118" s="635">
        <f>('BS-세부'!C164)</f>
        <v>3753589</v>
      </c>
      <c r="E118" s="80"/>
      <c r="F118" s="30">
        <v>69644345</v>
      </c>
      <c r="G118" s="73"/>
      <c r="H118" s="1125"/>
      <c r="I118" s="1125"/>
    </row>
    <row r="119" spans="1:9" ht="19.5" customHeight="1">
      <c r="A119" s="66" t="s">
        <v>603</v>
      </c>
      <c r="B119" s="625" t="s">
        <v>497</v>
      </c>
      <c r="C119" s="641"/>
      <c r="D119" s="635">
        <f>D116-D117-D118</f>
        <v>127454219130</v>
      </c>
      <c r="E119" s="80"/>
      <c r="F119" s="30">
        <v>111987826717</v>
      </c>
      <c r="G119" s="73"/>
      <c r="H119" s="1125"/>
      <c r="I119" s="1125"/>
    </row>
    <row r="120" spans="1:9" ht="19.5" customHeight="1" thickBot="1">
      <c r="A120" s="72"/>
      <c r="B120" s="86" t="s">
        <v>498</v>
      </c>
      <c r="C120" s="643"/>
      <c r="D120" s="639">
        <f>D110+D112+D116+D114</f>
        <v>258125133168</v>
      </c>
      <c r="E120" s="83"/>
      <c r="F120" s="76">
        <v>238624631511</v>
      </c>
      <c r="G120" s="73"/>
      <c r="H120" s="1125"/>
      <c r="I120" s="1125"/>
    </row>
    <row r="121" spans="1:9" s="65" customFormat="1" ht="19.5" customHeight="1" thickTop="1">
      <c r="A121" s="84"/>
      <c r="B121" s="625"/>
      <c r="C121" s="641"/>
      <c r="D121" s="635"/>
      <c r="E121" s="80"/>
      <c r="F121" s="30"/>
      <c r="G121" s="56"/>
      <c r="H121" s="1125"/>
      <c r="I121" s="1125"/>
    </row>
    <row r="122" spans="1:9" s="65" customFormat="1" ht="19.5" customHeight="1">
      <c r="A122" s="87"/>
      <c r="B122" s="817" t="s">
        <v>499</v>
      </c>
      <c r="C122" s="818"/>
      <c r="D122" s="818">
        <f>D107+D120</f>
        <v>764086968805</v>
      </c>
      <c r="E122" s="819"/>
      <c r="F122" s="819">
        <v>775643333035</v>
      </c>
    </row>
    <row r="123" spans="1:9" s="65" customFormat="1" ht="19.5" customHeight="1">
      <c r="B123" s="88"/>
      <c r="C123" s="1126"/>
      <c r="D123" s="528" t="b">
        <f>(D120+D107)=D67</f>
        <v>1</v>
      </c>
      <c r="E123" s="1126"/>
      <c r="F123" s="528" t="b">
        <f>(F120+F107)=F67</f>
        <v>1</v>
      </c>
    </row>
    <row r="124" spans="1:9" s="65" customFormat="1" ht="19.5" customHeight="1">
      <c r="B124" s="88"/>
      <c r="C124" s="1126"/>
      <c r="D124" s="528"/>
      <c r="E124" s="1126"/>
      <c r="F124" s="528"/>
    </row>
    <row r="125" spans="1:9" s="65" customFormat="1" ht="19.5" customHeight="1">
      <c r="B125" s="88"/>
      <c r="C125" s="1126"/>
      <c r="D125" s="528"/>
      <c r="E125" s="1126"/>
      <c r="F125" s="528"/>
    </row>
    <row r="126" spans="1:9" ht="18" customHeight="1">
      <c r="A126" s="65"/>
      <c r="B126" s="73" t="s">
        <v>1409</v>
      </c>
      <c r="C126" s="649">
        <f>(D107)/D120</f>
        <v>1.960141693399907</v>
      </c>
      <c r="D126" s="56"/>
      <c r="E126" s="649">
        <f>(F107)/F120</f>
        <v>2.2504747230976645</v>
      </c>
      <c r="F126" s="56"/>
      <c r="G126" s="65"/>
    </row>
    <row r="127" spans="1:9" ht="18" customHeight="1">
      <c r="A127" s="65"/>
      <c r="B127" s="73"/>
      <c r="C127" s="649"/>
      <c r="D127" s="56"/>
      <c r="E127" s="649"/>
      <c r="F127" s="56"/>
      <c r="G127" s="65"/>
    </row>
    <row r="128" spans="1:9" ht="18" customHeight="1">
      <c r="A128" s="56"/>
      <c r="B128" s="56" t="s">
        <v>3969</v>
      </c>
      <c r="C128" s="626"/>
      <c r="D128" s="56" t="s">
        <v>3968</v>
      </c>
      <c r="E128" s="73"/>
      <c r="F128" s="89"/>
    </row>
    <row r="129" spans="1:6" ht="18" customHeight="1">
      <c r="A129" s="56"/>
      <c r="B129" s="56" t="s">
        <v>500</v>
      </c>
      <c r="C129" s="94">
        <f>E134</f>
        <v>112057471062</v>
      </c>
      <c r="D129" s="56" t="s">
        <v>706</v>
      </c>
      <c r="E129" s="73">
        <v>90634151665</v>
      </c>
      <c r="F129" s="56"/>
    </row>
    <row r="130" spans="1:6" ht="18" customHeight="1">
      <c r="A130" s="56"/>
      <c r="B130" s="56" t="s">
        <v>496</v>
      </c>
      <c r="C130" s="94">
        <v>-4100000000</v>
      </c>
      <c r="D130" s="56" t="s">
        <v>574</v>
      </c>
      <c r="E130" s="73">
        <v>-1875429710</v>
      </c>
      <c r="F130" s="56"/>
    </row>
    <row r="131" spans="1:6" ht="18" customHeight="1">
      <c r="A131" s="56"/>
      <c r="B131" s="56" t="s">
        <v>3451</v>
      </c>
      <c r="C131" s="94">
        <f>PL!D86</f>
        <v>35566392413</v>
      </c>
      <c r="D131" s="56" t="s">
        <v>3026</v>
      </c>
      <c r="E131" s="73">
        <v>58387786061</v>
      </c>
      <c r="F131" s="56"/>
    </row>
    <row r="132" spans="1:6" ht="18" customHeight="1">
      <c r="A132" s="56"/>
      <c r="B132" s="56" t="s">
        <v>1706</v>
      </c>
      <c r="C132" s="94">
        <v>-16000000000</v>
      </c>
      <c r="D132" s="56" t="s">
        <v>2004</v>
      </c>
      <c r="E132" s="73">
        <v>-35000000000</v>
      </c>
      <c r="F132" s="56"/>
    </row>
    <row r="133" spans="1:6" ht="18" customHeight="1">
      <c r="A133" s="56"/>
      <c r="B133" s="56" t="s">
        <v>501</v>
      </c>
      <c r="C133" s="94">
        <f>-D154</f>
        <v>-65890756</v>
      </c>
      <c r="D133" s="56" t="s">
        <v>575</v>
      </c>
      <c r="E133" s="73">
        <v>-89036954</v>
      </c>
      <c r="F133" s="56"/>
    </row>
    <row r="134" spans="1:6" ht="18" customHeight="1">
      <c r="A134" s="56"/>
      <c r="B134" s="56" t="s">
        <v>502</v>
      </c>
      <c r="C134" s="94">
        <f>SUM(C129:C133)</f>
        <v>127457972719</v>
      </c>
      <c r="D134" s="56" t="s">
        <v>576</v>
      </c>
      <c r="E134" s="73">
        <v>112057471062</v>
      </c>
      <c r="F134" s="56"/>
    </row>
    <row r="135" spans="1:6" ht="18" customHeight="1">
      <c r="A135" s="56"/>
      <c r="B135" s="628"/>
      <c r="C135" s="90" t="b">
        <f>C134=(D119-C154)</f>
        <v>1</v>
      </c>
      <c r="D135" s="628"/>
      <c r="E135" s="90" t="b">
        <f>E134=(F119-C153)</f>
        <v>1</v>
      </c>
      <c r="F135" s="56"/>
    </row>
    <row r="136" spans="1:6" ht="18" customHeight="1">
      <c r="A136" s="56"/>
      <c r="B136" s="88"/>
      <c r="C136" s="1170">
        <f>C134-(D119-C154)</f>
        <v>0</v>
      </c>
      <c r="D136" s="90"/>
      <c r="E136" s="628"/>
      <c r="F136" s="90"/>
    </row>
    <row r="137" spans="1:6" ht="18" customHeight="1">
      <c r="A137" s="56"/>
      <c r="B137" s="88"/>
      <c r="E137" s="73"/>
    </row>
    <row r="138" spans="1:6" ht="18" customHeight="1">
      <c r="A138" s="56"/>
      <c r="B138" s="88"/>
      <c r="C138" s="648"/>
      <c r="E138" s="73"/>
      <c r="F138" s="56"/>
    </row>
    <row r="139" spans="1:6" ht="18" customHeight="1">
      <c r="A139" s="56"/>
      <c r="B139" s="647"/>
      <c r="C139" s="73"/>
      <c r="F139" s="56"/>
    </row>
    <row r="140" spans="1:6" ht="18" customHeight="1">
      <c r="A140" s="56"/>
      <c r="B140" s="65" t="s">
        <v>707</v>
      </c>
      <c r="C140" s="65"/>
      <c r="D140" s="65"/>
      <c r="F140" s="999"/>
    </row>
    <row r="141" spans="1:6" ht="18" customHeight="1">
      <c r="A141" s="56"/>
      <c r="B141" s="629"/>
      <c r="C141" s="732" t="s">
        <v>675</v>
      </c>
      <c r="D141" s="732" t="s">
        <v>708</v>
      </c>
      <c r="F141" s="56"/>
    </row>
    <row r="142" spans="1:6" ht="18" customHeight="1">
      <c r="A142" s="56"/>
      <c r="B142" s="629" t="s">
        <v>800</v>
      </c>
      <c r="C142" s="526">
        <v>189636143</v>
      </c>
      <c r="D142" s="629"/>
      <c r="F142" s="56"/>
    </row>
    <row r="143" spans="1:6" ht="18" customHeight="1">
      <c r="A143" s="56"/>
      <c r="B143" s="629" t="s">
        <v>580</v>
      </c>
      <c r="C143" s="526">
        <v>217738308</v>
      </c>
      <c r="D143" s="526">
        <f t="shared" ref="D143:D149" si="0">C143-C142</f>
        <v>28102165</v>
      </c>
      <c r="F143" s="56"/>
    </row>
    <row r="144" spans="1:6" ht="18" customHeight="1">
      <c r="A144" s="56"/>
      <c r="B144" s="629" t="s">
        <v>579</v>
      </c>
      <c r="C144" s="526">
        <v>210224712</v>
      </c>
      <c r="D144" s="526">
        <f t="shared" si="0"/>
        <v>-7513596</v>
      </c>
      <c r="F144" s="56"/>
    </row>
    <row r="145" spans="1:6" ht="18" customHeight="1">
      <c r="A145" s="56"/>
      <c r="B145" s="629" t="s">
        <v>709</v>
      </c>
      <c r="C145" s="526">
        <v>146134720</v>
      </c>
      <c r="D145" s="526">
        <f t="shared" si="0"/>
        <v>-64089992</v>
      </c>
      <c r="F145" s="56"/>
    </row>
    <row r="146" spans="1:6" ht="18" customHeight="1">
      <c r="A146" s="56"/>
      <c r="B146" s="629" t="s">
        <v>710</v>
      </c>
      <c r="C146" s="526">
        <v>210491812</v>
      </c>
      <c r="D146" s="526">
        <f t="shared" si="0"/>
        <v>64357092</v>
      </c>
      <c r="E146" s="56" t="s">
        <v>890</v>
      </c>
      <c r="F146" s="999"/>
    </row>
    <row r="147" spans="1:6" ht="18" customHeight="1">
      <c r="A147" s="56"/>
      <c r="B147" s="629" t="s">
        <v>1208</v>
      </c>
      <c r="C147" s="526">
        <v>72339336</v>
      </c>
      <c r="D147" s="526">
        <f t="shared" si="0"/>
        <v>-138152476</v>
      </c>
      <c r="F147" s="999"/>
    </row>
    <row r="148" spans="1:6" ht="18" customHeight="1">
      <c r="A148" s="56"/>
      <c r="B148" s="629" t="s">
        <v>1395</v>
      </c>
      <c r="C148" s="526">
        <v>-36241381</v>
      </c>
      <c r="D148" s="526">
        <f t="shared" si="0"/>
        <v>-108580717</v>
      </c>
    </row>
    <row r="149" spans="1:6" ht="18" customHeight="1">
      <c r="A149" s="56"/>
      <c r="B149" s="872" t="s">
        <v>1588</v>
      </c>
      <c r="C149" s="526">
        <v>30207877</v>
      </c>
      <c r="D149" s="526">
        <f t="shared" si="0"/>
        <v>66449258</v>
      </c>
    </row>
    <row r="150" spans="1:6" ht="18" customHeight="1">
      <c r="A150" s="56"/>
      <c r="B150" s="872" t="s">
        <v>1799</v>
      </c>
      <c r="C150" s="526">
        <v>40384162</v>
      </c>
      <c r="D150" s="526">
        <v>10176285</v>
      </c>
    </row>
    <row r="151" spans="1:6" ht="18" customHeight="1">
      <c r="A151" s="56"/>
      <c r="B151" s="872" t="s">
        <v>2005</v>
      </c>
      <c r="C151" s="526">
        <v>-15829126</v>
      </c>
      <c r="D151" s="526">
        <f>C151-C150</f>
        <v>-56213288</v>
      </c>
      <c r="E151" s="73"/>
      <c r="F151" s="56"/>
    </row>
    <row r="152" spans="1:6" ht="18" customHeight="1">
      <c r="B152" s="872" t="s">
        <v>2197</v>
      </c>
      <c r="C152" s="526">
        <v>-158681299</v>
      </c>
      <c r="D152" s="526">
        <f>C152-C151</f>
        <v>-142852173</v>
      </c>
    </row>
    <row r="153" spans="1:6" ht="18" customHeight="1">
      <c r="B153" s="872" t="s">
        <v>3027</v>
      </c>
      <c r="C153" s="526">
        <v>-69644345</v>
      </c>
      <c r="D153" s="526">
        <f>C153-C152</f>
        <v>89036954</v>
      </c>
      <c r="F153" s="56"/>
    </row>
    <row r="154" spans="1:6" ht="18" customHeight="1">
      <c r="B154" s="872" t="s">
        <v>3432</v>
      </c>
      <c r="C154" s="526">
        <v>-3753589</v>
      </c>
      <c r="D154" s="526">
        <f>C154-C153</f>
        <v>65890756</v>
      </c>
      <c r="F154" s="963"/>
    </row>
    <row r="155" spans="1:6" ht="18" customHeight="1">
      <c r="D155" s="963"/>
      <c r="F155" s="963"/>
    </row>
  </sheetData>
  <mergeCells count="9">
    <mergeCell ref="C7:D7"/>
    <mergeCell ref="E7:F7"/>
    <mergeCell ref="A1:F1"/>
    <mergeCell ref="A2:F2"/>
    <mergeCell ref="A3:F3"/>
    <mergeCell ref="A4:F4"/>
    <mergeCell ref="A6:B7"/>
    <mergeCell ref="C6:D6"/>
    <mergeCell ref="E6:F6"/>
  </mergeCells>
  <phoneticPr fontId="75" type="noConversion"/>
  <printOptions horizontalCentered="1"/>
  <pageMargins left="0.31496062992125984" right="0.31496062992125984" top="0.27559055118110237" bottom="0.23622047244094491" header="0.23622047244094491" footer="0.15748031496062992"/>
  <pageSetup paperSize="9" scale="76" fitToHeight="0" orientation="portrait" r:id="rId1"/>
  <headerFooter alignWithMargins="0"/>
  <rowBreaks count="2" manualBreakCount="2">
    <brk id="52" max="5" man="1"/>
    <brk id="97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79998168889431442"/>
    <pageSetUpPr fitToPage="1"/>
  </sheetPr>
  <dimension ref="A1:M48"/>
  <sheetViews>
    <sheetView view="pageBreakPreview" zoomScale="85" zoomScaleNormal="85" zoomScaleSheetLayoutView="85" workbookViewId="0">
      <pane xSplit="2" ySplit="7" topLeftCell="C8" activePane="bottomRight" state="frozen"/>
      <selection activeCell="B13" sqref="B13"/>
      <selection pane="topRight" activeCell="B13" sqref="B13"/>
      <selection pane="bottomLeft" activeCell="B13" sqref="B13"/>
      <selection pane="bottomRight" activeCell="C8" sqref="C8"/>
    </sheetView>
  </sheetViews>
  <sheetFormatPr defaultColWidth="9" defaultRowHeight="16.5"/>
  <cols>
    <col min="1" max="1" width="15" style="2" customWidth="1"/>
    <col min="2" max="2" width="17.625" style="2" customWidth="1"/>
    <col min="3" max="6" width="21.625" style="2" customWidth="1"/>
    <col min="7" max="7" width="7.75" style="2" bestFit="1" customWidth="1"/>
    <col min="8" max="8" width="18.125" style="2" bestFit="1" customWidth="1"/>
    <col min="9" max="9" width="9" style="2"/>
    <col min="10" max="10" width="29" style="2" bestFit="1" customWidth="1"/>
    <col min="11" max="11" width="18.125" style="138" bestFit="1" customWidth="1"/>
    <col min="12" max="12" width="15.625" style="2" bestFit="1" customWidth="1"/>
    <col min="13" max="13" width="14" style="2" bestFit="1" customWidth="1"/>
    <col min="14" max="16384" width="9" style="2"/>
  </cols>
  <sheetData>
    <row r="1" spans="1:13" ht="19.5" customHeight="1">
      <c r="A1" s="263"/>
      <c r="B1" s="263"/>
      <c r="C1" s="264"/>
      <c r="D1" s="265"/>
      <c r="E1" s="12"/>
      <c r="F1" s="12"/>
    </row>
    <row r="2" spans="1:13" ht="31.5">
      <c r="A2" s="1554" t="s">
        <v>357</v>
      </c>
      <c r="B2" s="1554"/>
      <c r="C2" s="1554"/>
      <c r="D2" s="1554"/>
      <c r="E2" s="1554"/>
      <c r="F2" s="1554"/>
    </row>
    <row r="3" spans="1:13" ht="13.5" customHeight="1">
      <c r="A3" s="1164"/>
      <c r="B3" s="1164"/>
      <c r="C3" s="1164"/>
      <c r="D3" s="1164"/>
      <c r="E3" s="1164"/>
      <c r="F3" s="1164"/>
    </row>
    <row r="4" spans="1:13" ht="19.5" customHeight="1">
      <c r="A4" s="1555" t="str">
        <f>제품제조원가!A4</f>
        <v xml:space="preserve"> 제 17 (당) 기    : 2024년 1월 1일 부터　2024년  07월 31일 까지</v>
      </c>
      <c r="B4" s="1555"/>
      <c r="C4" s="1555"/>
      <c r="D4" s="1555"/>
      <c r="E4" s="1555"/>
      <c r="F4" s="1555"/>
    </row>
    <row r="5" spans="1:13" ht="19.5" customHeight="1">
      <c r="A5" s="1164"/>
      <c r="B5" s="1164"/>
      <c r="C5" s="1164"/>
      <c r="D5" s="1164"/>
      <c r="E5" s="1164"/>
      <c r="F5" s="1164"/>
      <c r="K5" s="1385"/>
      <c r="L5" s="1385"/>
      <c r="M5" s="1385"/>
    </row>
    <row r="6" spans="1:13" ht="19.5" customHeight="1">
      <c r="A6" s="1559" t="s">
        <v>27</v>
      </c>
      <c r="B6" s="1559"/>
      <c r="C6" s="266"/>
      <c r="D6" s="12"/>
      <c r="E6" s="12"/>
      <c r="F6" s="267" t="s">
        <v>503</v>
      </c>
      <c r="J6" s="1385"/>
      <c r="K6" s="1385"/>
      <c r="L6" s="1385"/>
      <c r="M6" s="1385"/>
    </row>
    <row r="7" spans="1:13" ht="19.5" customHeight="1">
      <c r="A7" s="268"/>
      <c r="B7" s="268"/>
      <c r="C7" s="269" t="s">
        <v>676</v>
      </c>
      <c r="D7" s="269" t="s">
        <v>1206</v>
      </c>
      <c r="E7" s="269" t="s">
        <v>677</v>
      </c>
      <c r="F7" s="269" t="s">
        <v>406</v>
      </c>
      <c r="J7" s="1385"/>
      <c r="K7" s="1385"/>
      <c r="L7" s="1385"/>
      <c r="M7" s="1385"/>
    </row>
    <row r="8" spans="1:13" ht="19.5" customHeight="1">
      <c r="A8" s="1556" t="s">
        <v>404</v>
      </c>
      <c r="B8" s="953" t="s">
        <v>381</v>
      </c>
      <c r="C8" s="514">
        <v>287418578623</v>
      </c>
      <c r="D8" s="514">
        <v>29844714071</v>
      </c>
      <c r="E8" s="514">
        <v>0</v>
      </c>
      <c r="F8" s="527">
        <f>SUM(C8:E8)</f>
        <v>317263292694</v>
      </c>
      <c r="G8" s="1380"/>
      <c r="H8" s="113"/>
      <c r="I8" s="914"/>
      <c r="J8" s="1385"/>
      <c r="K8" s="1385"/>
      <c r="L8" s="1385"/>
      <c r="M8" s="1385"/>
    </row>
    <row r="9" spans="1:13" ht="19.5" customHeight="1">
      <c r="A9" s="1557"/>
      <c r="B9" s="953" t="s">
        <v>1460</v>
      </c>
      <c r="C9" s="1006">
        <v>0</v>
      </c>
      <c r="D9" s="1006">
        <v>575652636</v>
      </c>
      <c r="E9" s="1006">
        <v>5287938180</v>
      </c>
      <c r="F9" s="527">
        <f t="shared" ref="F9:F39" si="0">SUM(C9:E9)</f>
        <v>5863590816</v>
      </c>
      <c r="G9" s="113"/>
      <c r="H9" s="113"/>
      <c r="I9" s="914"/>
      <c r="J9" s="1385"/>
      <c r="K9" s="1385"/>
      <c r="L9" s="1385"/>
      <c r="M9" s="1385"/>
    </row>
    <row r="10" spans="1:13" ht="19.5" customHeight="1">
      <c r="A10" s="1557"/>
      <c r="B10" s="953" t="s">
        <v>2196</v>
      </c>
      <c r="C10" s="514">
        <v>0</v>
      </c>
      <c r="D10" s="514">
        <v>82900159</v>
      </c>
      <c r="E10" s="514">
        <v>0</v>
      </c>
      <c r="F10" s="527">
        <f t="shared" si="0"/>
        <v>82900159</v>
      </c>
      <c r="G10" s="113"/>
      <c r="H10" s="113"/>
      <c r="I10" s="914"/>
      <c r="J10" s="1385"/>
      <c r="K10" s="1385"/>
      <c r="L10" s="1385"/>
      <c r="M10" s="1385"/>
    </row>
    <row r="11" spans="1:13" ht="19.5" customHeight="1">
      <c r="A11" s="1558"/>
      <c r="B11" s="953" t="s">
        <v>1672</v>
      </c>
      <c r="C11" s="514">
        <v>0</v>
      </c>
      <c r="D11" s="514">
        <v>2486704145</v>
      </c>
      <c r="E11" s="514">
        <v>0</v>
      </c>
      <c r="F11" s="527">
        <f t="shared" si="0"/>
        <v>2486704145</v>
      </c>
      <c r="G11" s="113"/>
      <c r="H11" s="113"/>
      <c r="I11" s="914"/>
      <c r="J11" s="1385"/>
      <c r="K11" s="1385"/>
      <c r="L11" s="1385"/>
      <c r="M11" s="1385"/>
    </row>
    <row r="12" spans="1:13" ht="19.5" customHeight="1">
      <c r="A12" s="1556" t="s">
        <v>405</v>
      </c>
      <c r="B12" s="953" t="s">
        <v>377</v>
      </c>
      <c r="C12" s="514">
        <v>464691602</v>
      </c>
      <c r="D12" s="514">
        <v>248521178</v>
      </c>
      <c r="E12" s="514">
        <v>0</v>
      </c>
      <c r="F12" s="527">
        <f t="shared" si="0"/>
        <v>713212780</v>
      </c>
      <c r="G12" s="113"/>
      <c r="H12" s="113"/>
      <c r="I12" s="914"/>
      <c r="J12" s="1385"/>
      <c r="K12" s="1385"/>
      <c r="L12" s="1385"/>
      <c r="M12" s="1385"/>
    </row>
    <row r="13" spans="1:13" ht="19.5" customHeight="1">
      <c r="A13" s="1557"/>
      <c r="B13" s="953" t="s">
        <v>1797</v>
      </c>
      <c r="C13" s="514">
        <v>88585365</v>
      </c>
      <c r="D13" s="514">
        <v>50355850</v>
      </c>
      <c r="E13" s="514">
        <v>0</v>
      </c>
      <c r="F13" s="527">
        <f t="shared" si="0"/>
        <v>138941215</v>
      </c>
      <c r="G13" s="113"/>
      <c r="H13" s="113"/>
      <c r="I13" s="914"/>
      <c r="J13" s="1385"/>
      <c r="K13" s="1385"/>
      <c r="L13" s="1385"/>
      <c r="M13" s="1385"/>
    </row>
    <row r="14" spans="1:13" ht="19.5" customHeight="1">
      <c r="A14" s="1557"/>
      <c r="B14" s="954" t="s">
        <v>1798</v>
      </c>
      <c r="C14" s="514">
        <v>54776318</v>
      </c>
      <c r="D14" s="514">
        <v>28655884</v>
      </c>
      <c r="E14" s="514">
        <v>0</v>
      </c>
      <c r="F14" s="527">
        <f t="shared" si="0"/>
        <v>83432202</v>
      </c>
      <c r="G14" s="113"/>
      <c r="H14" s="113"/>
      <c r="I14" s="914"/>
      <c r="J14" s="1385"/>
      <c r="K14" s="1385"/>
      <c r="L14" s="1385"/>
      <c r="M14" s="1385"/>
    </row>
    <row r="15" spans="1:13" ht="19.5" customHeight="1">
      <c r="A15" s="1558"/>
      <c r="B15" s="954" t="s">
        <v>378</v>
      </c>
      <c r="C15" s="514">
        <v>36933792</v>
      </c>
      <c r="D15" s="514">
        <v>15033954</v>
      </c>
      <c r="E15" s="514">
        <v>0</v>
      </c>
      <c r="F15" s="527">
        <f t="shared" si="0"/>
        <v>51967746</v>
      </c>
      <c r="G15" s="113"/>
      <c r="H15" s="113"/>
      <c r="I15" s="914"/>
      <c r="J15" s="1385"/>
      <c r="K15" s="1385"/>
      <c r="L15" s="1385"/>
      <c r="M15" s="1385"/>
    </row>
    <row r="16" spans="1:13" ht="19.5" customHeight="1">
      <c r="A16" s="1556" t="s">
        <v>407</v>
      </c>
      <c r="B16" s="954" t="s">
        <v>1461</v>
      </c>
      <c r="C16" s="514">
        <v>791855077</v>
      </c>
      <c r="D16" s="514">
        <v>0</v>
      </c>
      <c r="E16" s="514">
        <v>0</v>
      </c>
      <c r="F16" s="527">
        <f t="shared" si="0"/>
        <v>791855077</v>
      </c>
      <c r="G16" s="113"/>
      <c r="H16" s="113"/>
      <c r="I16" s="914"/>
      <c r="J16" s="1385"/>
      <c r="K16" s="1385"/>
      <c r="L16" s="1385"/>
      <c r="M16" s="1385"/>
    </row>
    <row r="17" spans="1:13" ht="19.5" customHeight="1">
      <c r="A17" s="1557"/>
      <c r="B17" s="954" t="s">
        <v>1462</v>
      </c>
      <c r="C17" s="514">
        <v>8059942109</v>
      </c>
      <c r="D17" s="514">
        <v>0</v>
      </c>
      <c r="E17" s="514">
        <v>0</v>
      </c>
      <c r="F17" s="527">
        <f t="shared" si="0"/>
        <v>8059942109</v>
      </c>
      <c r="G17" s="113"/>
      <c r="H17" s="113"/>
      <c r="I17" s="914"/>
      <c r="J17" s="1385"/>
      <c r="K17" s="1385"/>
      <c r="L17" s="1385"/>
      <c r="M17" s="1385"/>
    </row>
    <row r="18" spans="1:13" ht="19.5" customHeight="1">
      <c r="A18" s="1557"/>
      <c r="B18" s="954" t="s">
        <v>3448</v>
      </c>
      <c r="C18" s="514">
        <v>3850674093</v>
      </c>
      <c r="D18" s="514">
        <v>0</v>
      </c>
      <c r="E18" s="514">
        <v>0</v>
      </c>
      <c r="F18" s="527">
        <f t="shared" si="0"/>
        <v>3850674093</v>
      </c>
      <c r="G18" s="113"/>
      <c r="H18" s="113"/>
      <c r="I18" s="914"/>
      <c r="J18" s="1385"/>
      <c r="K18" s="1385"/>
      <c r="L18" s="1385"/>
      <c r="M18" s="1385"/>
    </row>
    <row r="19" spans="1:13" ht="19.5" customHeight="1">
      <c r="A19" s="1557"/>
      <c r="B19" s="954" t="s">
        <v>1178</v>
      </c>
      <c r="C19" s="514">
        <v>674557477</v>
      </c>
      <c r="D19" s="514">
        <v>255073740</v>
      </c>
      <c r="E19" s="514">
        <v>1404100096</v>
      </c>
      <c r="F19" s="527">
        <f t="shared" si="0"/>
        <v>2333731313</v>
      </c>
      <c r="G19" s="113"/>
      <c r="H19" s="113"/>
      <c r="I19" s="914"/>
      <c r="J19" s="1385"/>
      <c r="K19" s="1385"/>
      <c r="L19" s="1385"/>
      <c r="M19" s="1385"/>
    </row>
    <row r="20" spans="1:13" ht="19.5" customHeight="1">
      <c r="A20" s="1557"/>
      <c r="B20" s="954" t="s">
        <v>1179</v>
      </c>
      <c r="C20" s="514">
        <v>125618748</v>
      </c>
      <c r="D20" s="514">
        <v>71765546</v>
      </c>
      <c r="E20" s="514">
        <v>0</v>
      </c>
      <c r="F20" s="527">
        <f t="shared" si="0"/>
        <v>197384294</v>
      </c>
      <c r="G20" s="113"/>
      <c r="H20" s="113"/>
      <c r="I20" s="914"/>
      <c r="J20" s="1385"/>
      <c r="K20" s="1385"/>
      <c r="L20" s="1385"/>
      <c r="M20" s="1385"/>
    </row>
    <row r="21" spans="1:13" ht="19.5" customHeight="1">
      <c r="A21" s="1557"/>
      <c r="B21" s="954" t="s">
        <v>1180</v>
      </c>
      <c r="C21" s="514">
        <v>13560595591</v>
      </c>
      <c r="D21" s="514">
        <v>2651993007</v>
      </c>
      <c r="E21" s="514">
        <v>564859981</v>
      </c>
      <c r="F21" s="527">
        <f t="shared" si="0"/>
        <v>16777448579</v>
      </c>
      <c r="G21" s="113"/>
      <c r="H21" s="113"/>
      <c r="I21" s="914"/>
      <c r="J21" s="1385"/>
      <c r="K21" s="1385"/>
      <c r="L21" s="1385"/>
      <c r="M21" s="1385"/>
    </row>
    <row r="22" spans="1:13" ht="19.5" customHeight="1">
      <c r="A22" s="1557"/>
      <c r="B22" s="954" t="s">
        <v>382</v>
      </c>
      <c r="C22" s="1168">
        <v>2446522365</v>
      </c>
      <c r="D22" s="1168">
        <v>0</v>
      </c>
      <c r="E22" s="1168">
        <v>24303991</v>
      </c>
      <c r="F22" s="527">
        <f t="shared" si="0"/>
        <v>2470826356</v>
      </c>
      <c r="G22" s="113"/>
      <c r="H22" s="113"/>
      <c r="I22" s="914"/>
      <c r="J22" s="1385"/>
      <c r="K22" s="1385"/>
      <c r="L22" s="1385"/>
      <c r="M22" s="1385"/>
    </row>
    <row r="23" spans="1:13" ht="19.5" customHeight="1">
      <c r="A23" s="1557"/>
      <c r="B23" s="954" t="s">
        <v>383</v>
      </c>
      <c r="C23" s="1168">
        <v>966521880</v>
      </c>
      <c r="D23" s="1168">
        <v>0</v>
      </c>
      <c r="E23" s="1168">
        <v>0</v>
      </c>
      <c r="F23" s="527">
        <f t="shared" si="0"/>
        <v>966521880</v>
      </c>
      <c r="G23" s="113"/>
      <c r="H23" s="113"/>
      <c r="I23" s="914"/>
      <c r="J23" s="1385"/>
      <c r="K23" s="1385"/>
      <c r="L23" s="1385"/>
      <c r="M23" s="1385"/>
    </row>
    <row r="24" spans="1:13" ht="19.5" customHeight="1">
      <c r="A24" s="1557"/>
      <c r="B24" s="954" t="s">
        <v>379</v>
      </c>
      <c r="C24" s="1168">
        <v>2258801</v>
      </c>
      <c r="D24" s="1168">
        <v>0</v>
      </c>
      <c r="E24" s="1168">
        <v>0</v>
      </c>
      <c r="F24" s="527">
        <f t="shared" si="0"/>
        <v>2258801</v>
      </c>
      <c r="G24" s="113"/>
      <c r="H24" s="113"/>
      <c r="I24" s="914"/>
      <c r="J24" s="1385"/>
      <c r="K24" s="1385"/>
      <c r="L24" s="1385"/>
      <c r="M24" s="1385"/>
    </row>
    <row r="25" spans="1:13" ht="19.5" customHeight="1">
      <c r="A25" s="1557"/>
      <c r="B25" s="954" t="s">
        <v>1181</v>
      </c>
      <c r="C25" s="1168">
        <v>570209614</v>
      </c>
      <c r="D25" s="1168">
        <v>106822285</v>
      </c>
      <c r="E25" s="1168">
        <v>23644400</v>
      </c>
      <c r="F25" s="527">
        <f t="shared" si="0"/>
        <v>700676299</v>
      </c>
      <c r="G25" s="113"/>
      <c r="H25" s="113"/>
      <c r="I25" s="914"/>
      <c r="J25" s="1385"/>
      <c r="K25" s="1385"/>
      <c r="L25" s="1385"/>
      <c r="M25" s="1385"/>
    </row>
    <row r="26" spans="1:13" ht="19.5" customHeight="1">
      <c r="A26" s="1557"/>
      <c r="B26" s="954" t="s">
        <v>380</v>
      </c>
      <c r="C26" s="1168">
        <v>174840095</v>
      </c>
      <c r="D26" s="1168">
        <v>260675</v>
      </c>
      <c r="E26" s="1168">
        <v>0</v>
      </c>
      <c r="F26" s="527">
        <f t="shared" si="0"/>
        <v>175100770</v>
      </c>
      <c r="G26" s="113"/>
      <c r="H26" s="113"/>
      <c r="I26" s="914"/>
      <c r="J26" s="1385"/>
      <c r="K26" s="1385"/>
      <c r="L26" s="1385"/>
      <c r="M26" s="1385"/>
    </row>
    <row r="27" spans="1:13" ht="19.5" customHeight="1">
      <c r="A27" s="1557"/>
      <c r="B27" s="954" t="s">
        <v>1182</v>
      </c>
      <c r="C27" s="1168">
        <v>994386447</v>
      </c>
      <c r="D27" s="1168">
        <v>35140000</v>
      </c>
      <c r="E27" s="1168">
        <v>0</v>
      </c>
      <c r="F27" s="527">
        <f t="shared" si="0"/>
        <v>1029526447</v>
      </c>
      <c r="G27" s="113"/>
      <c r="H27" s="113"/>
      <c r="I27" s="914"/>
      <c r="J27" s="1385"/>
      <c r="K27" s="1385"/>
      <c r="L27" s="1385"/>
      <c r="M27" s="1385"/>
    </row>
    <row r="28" spans="1:13" ht="19.5" customHeight="1">
      <c r="A28" s="1557"/>
      <c r="B28" s="954" t="s">
        <v>1183</v>
      </c>
      <c r="C28" s="1168">
        <v>2738491</v>
      </c>
      <c r="D28" s="1168">
        <v>1334397</v>
      </c>
      <c r="E28" s="1168">
        <v>0</v>
      </c>
      <c r="F28" s="527">
        <f t="shared" si="0"/>
        <v>4072888</v>
      </c>
      <c r="G28" s="113"/>
      <c r="H28" s="113"/>
      <c r="I28" s="914"/>
      <c r="J28" s="1385"/>
      <c r="K28" s="1385"/>
      <c r="L28" s="1385"/>
      <c r="M28" s="1385"/>
    </row>
    <row r="29" spans="1:13" ht="19.5" customHeight="1">
      <c r="A29" s="1557"/>
      <c r="B29" s="954" t="s">
        <v>1184</v>
      </c>
      <c r="C29" s="1168">
        <v>3873747</v>
      </c>
      <c r="D29" s="1168">
        <v>10306720</v>
      </c>
      <c r="E29" s="1168">
        <v>0</v>
      </c>
      <c r="F29" s="527">
        <f t="shared" si="0"/>
        <v>14180467</v>
      </c>
      <c r="G29" s="113"/>
      <c r="H29" s="113"/>
      <c r="I29" s="914"/>
      <c r="J29" s="1385"/>
      <c r="K29" s="1385"/>
      <c r="L29" s="1385"/>
      <c r="M29" s="1385"/>
    </row>
    <row r="30" spans="1:13" ht="19.5" customHeight="1">
      <c r="A30" s="1557"/>
      <c r="B30" s="954" t="s">
        <v>1185</v>
      </c>
      <c r="C30" s="1168">
        <v>90182599</v>
      </c>
      <c r="D30" s="1168">
        <v>0</v>
      </c>
      <c r="E30" s="1168">
        <v>0</v>
      </c>
      <c r="F30" s="527">
        <f t="shared" si="0"/>
        <v>90182599</v>
      </c>
      <c r="G30" s="113"/>
      <c r="H30" s="113"/>
      <c r="I30" s="914"/>
      <c r="J30" s="1385"/>
      <c r="K30" s="1385"/>
      <c r="L30" s="1385"/>
      <c r="M30" s="1385"/>
    </row>
    <row r="31" spans="1:13" ht="19.5" customHeight="1">
      <c r="A31" s="1557"/>
      <c r="B31" s="954" t="s">
        <v>1186</v>
      </c>
      <c r="C31" s="1168">
        <v>5759230</v>
      </c>
      <c r="D31" s="1168">
        <v>4308860</v>
      </c>
      <c r="E31" s="1168">
        <v>0</v>
      </c>
      <c r="F31" s="527">
        <f t="shared" si="0"/>
        <v>10068090</v>
      </c>
      <c r="G31" s="113"/>
      <c r="H31" s="113"/>
      <c r="I31" s="914"/>
      <c r="J31" s="1385"/>
      <c r="K31" s="1385"/>
      <c r="L31" s="1385"/>
      <c r="M31" s="1385"/>
    </row>
    <row r="32" spans="1:13" ht="19.5" customHeight="1">
      <c r="A32" s="1557"/>
      <c r="B32" s="954" t="s">
        <v>1187</v>
      </c>
      <c r="C32" s="1168">
        <v>1269122610</v>
      </c>
      <c r="D32" s="1168">
        <v>27033410</v>
      </c>
      <c r="E32" s="1168">
        <v>0</v>
      </c>
      <c r="F32" s="527">
        <f t="shared" si="0"/>
        <v>1296156020</v>
      </c>
      <c r="G32" s="113"/>
      <c r="H32" s="113"/>
      <c r="I32" s="914"/>
    </row>
    <row r="33" spans="1:11" ht="19.5" customHeight="1">
      <c r="A33" s="1557"/>
      <c r="B33" s="954" t="s">
        <v>1188</v>
      </c>
      <c r="C33" s="1168">
        <v>21078186</v>
      </c>
      <c r="D33" s="1168">
        <v>6793033</v>
      </c>
      <c r="E33" s="1168">
        <v>3306604</v>
      </c>
      <c r="F33" s="527">
        <f t="shared" si="0"/>
        <v>31177823</v>
      </c>
      <c r="G33" s="113"/>
      <c r="H33" s="113"/>
      <c r="I33" s="914"/>
    </row>
    <row r="34" spans="1:11" ht="19.5" customHeight="1">
      <c r="A34" s="1557"/>
      <c r="B34" s="954" t="s">
        <v>1189</v>
      </c>
      <c r="C34" s="1168">
        <v>390000</v>
      </c>
      <c r="D34" s="1168">
        <v>1276000</v>
      </c>
      <c r="E34" s="1168">
        <v>0</v>
      </c>
      <c r="F34" s="527">
        <f t="shared" si="0"/>
        <v>1666000</v>
      </c>
      <c r="G34" s="113"/>
      <c r="H34" s="113"/>
      <c r="I34" s="914"/>
    </row>
    <row r="35" spans="1:11" ht="18.75" customHeight="1">
      <c r="A35" s="1557"/>
      <c r="B35" s="954" t="s">
        <v>384</v>
      </c>
      <c r="C35" s="1168">
        <v>7505000</v>
      </c>
      <c r="D35" s="1168">
        <v>1914928</v>
      </c>
      <c r="E35" s="1168">
        <v>0</v>
      </c>
      <c r="F35" s="527">
        <f t="shared" si="0"/>
        <v>9419928</v>
      </c>
      <c r="G35" s="113"/>
      <c r="H35" s="113"/>
      <c r="I35" s="914"/>
    </row>
    <row r="36" spans="1:11" s="1349" customFormat="1" ht="18.75" customHeight="1">
      <c r="A36" s="1557"/>
      <c r="B36" s="1355" t="s">
        <v>3447</v>
      </c>
      <c r="C36" s="1356">
        <v>3370978</v>
      </c>
      <c r="D36" s="1356">
        <v>3684326</v>
      </c>
      <c r="E36" s="1356">
        <v>0</v>
      </c>
      <c r="F36" s="527">
        <f t="shared" si="0"/>
        <v>7055304</v>
      </c>
      <c r="G36" s="113"/>
      <c r="H36" s="113"/>
      <c r="I36" s="914"/>
      <c r="K36" s="138"/>
    </row>
    <row r="37" spans="1:11" ht="19.5" customHeight="1">
      <c r="A37" s="1557"/>
      <c r="B37" s="954" t="s">
        <v>1463</v>
      </c>
      <c r="C37" s="1168">
        <v>-1532103400</v>
      </c>
      <c r="D37" s="1168">
        <v>0</v>
      </c>
      <c r="E37" s="1168">
        <v>0</v>
      </c>
      <c r="F37" s="527">
        <f t="shared" si="0"/>
        <v>-1532103400</v>
      </c>
      <c r="G37" s="113"/>
      <c r="H37" s="113"/>
      <c r="I37" s="914"/>
    </row>
    <row r="38" spans="1:11" ht="19.5" customHeight="1">
      <c r="A38" s="1557"/>
      <c r="B38" s="954" t="s">
        <v>1655</v>
      </c>
      <c r="C38" s="1169">
        <v>255547024</v>
      </c>
      <c r="D38" s="1169">
        <v>0</v>
      </c>
      <c r="E38" s="1169">
        <v>0</v>
      </c>
      <c r="F38" s="527">
        <f t="shared" si="0"/>
        <v>255547024</v>
      </c>
      <c r="G38" s="113"/>
      <c r="H38" s="113"/>
      <c r="I38" s="914"/>
    </row>
    <row r="39" spans="1:11" ht="19.5" customHeight="1">
      <c r="A39" s="1558"/>
      <c r="B39" s="954" t="s">
        <v>1796</v>
      </c>
      <c r="C39" s="1169">
        <v>27991605932</v>
      </c>
      <c r="D39" s="1169">
        <v>0</v>
      </c>
      <c r="E39" s="1169">
        <v>0</v>
      </c>
      <c r="F39" s="527">
        <f t="shared" si="0"/>
        <v>27991605932</v>
      </c>
      <c r="G39" s="113"/>
      <c r="H39" s="113"/>
    </row>
    <row r="40" spans="1:11" ht="19.5" customHeight="1">
      <c r="A40" s="949" t="s">
        <v>1503</v>
      </c>
      <c r="B40" s="829" t="s">
        <v>1856</v>
      </c>
      <c r="C40" s="828">
        <v>0</v>
      </c>
      <c r="D40" s="1169">
        <v>333433337</v>
      </c>
      <c r="E40" s="828">
        <v>0</v>
      </c>
      <c r="F40" s="527">
        <f>SUM(C40:E40)</f>
        <v>333433337</v>
      </c>
      <c r="G40" s="113"/>
      <c r="H40" s="113"/>
    </row>
    <row r="41" spans="1:11" ht="19.5" customHeight="1">
      <c r="A41" s="1552" t="s">
        <v>678</v>
      </c>
      <c r="B41" s="1553"/>
      <c r="C41" s="527">
        <f>SUM(C8:C40)</f>
        <v>348400618394</v>
      </c>
      <c r="D41" s="527">
        <f>SUM(D8:D40)</f>
        <v>36843678141</v>
      </c>
      <c r="E41" s="527">
        <f>SUM(E8:E40)</f>
        <v>7308153252</v>
      </c>
      <c r="F41" s="527">
        <f>SUM(F8:F40)</f>
        <v>392552449787</v>
      </c>
      <c r="G41" s="113"/>
      <c r="H41" s="113"/>
    </row>
    <row r="42" spans="1:11" ht="19.5" customHeight="1">
      <c r="C42" s="113"/>
      <c r="D42" s="113"/>
      <c r="F42" s="580" t="b">
        <f>F41='PL-세부'!C17</f>
        <v>1</v>
      </c>
    </row>
    <row r="43" spans="1:11">
      <c r="D43" s="113"/>
      <c r="F43" s="581">
        <f>F41-'PL-세부'!C17</f>
        <v>0</v>
      </c>
    </row>
    <row r="44" spans="1:11">
      <c r="C44" s="113"/>
      <c r="D44" s="113"/>
      <c r="E44" s="113"/>
      <c r="F44" s="138"/>
    </row>
    <row r="45" spans="1:11">
      <c r="C45" s="113"/>
      <c r="D45" s="113"/>
      <c r="F45" s="581"/>
    </row>
    <row r="46" spans="1:11">
      <c r="D46" s="113"/>
      <c r="E46" s="113"/>
      <c r="F46" s="581"/>
    </row>
    <row r="47" spans="1:11">
      <c r="F47" s="581"/>
    </row>
    <row r="48" spans="1:11">
      <c r="D48" s="113"/>
    </row>
  </sheetData>
  <mergeCells count="7">
    <mergeCell ref="A41:B41"/>
    <mergeCell ref="A2:F2"/>
    <mergeCell ref="A4:F4"/>
    <mergeCell ref="A8:A11"/>
    <mergeCell ref="A6:B6"/>
    <mergeCell ref="A12:A15"/>
    <mergeCell ref="A16:A39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6:G38"/>
  <sheetViews>
    <sheetView view="pageBreakPreview" zoomScale="60" zoomScaleNormal="55" workbookViewId="0"/>
  </sheetViews>
  <sheetFormatPr defaultColWidth="9" defaultRowHeight="16.5"/>
  <cols>
    <col min="1" max="4" width="9" style="2"/>
    <col min="5" max="5" width="30" style="2" customWidth="1"/>
    <col min="6" max="6" width="44.375" style="2" customWidth="1"/>
    <col min="7" max="7" width="9" style="2"/>
  </cols>
  <sheetData>
    <row r="16" spans="4:4">
      <c r="D16" s="2" t="s">
        <v>1911</v>
      </c>
    </row>
    <row r="17" spans="1:6" ht="69.75">
      <c r="A17" s="1560" t="s">
        <v>1912</v>
      </c>
      <c r="B17" s="1560"/>
      <c r="C17" s="1560"/>
      <c r="D17" s="1560"/>
      <c r="E17" s="1560"/>
      <c r="F17" s="1560"/>
    </row>
    <row r="18" spans="1:6">
      <c r="D18" s="2" t="s">
        <v>1911</v>
      </c>
    </row>
    <row r="19" spans="1:6">
      <c r="D19" s="2" t="s">
        <v>1911</v>
      </c>
    </row>
    <row r="20" spans="1:6">
      <c r="D20" s="2" t="s">
        <v>1910</v>
      </c>
    </row>
    <row r="22" spans="1:6">
      <c r="D22" s="2" t="s">
        <v>1909</v>
      </c>
    </row>
    <row r="23" spans="1:6">
      <c r="D23" s="2" t="s">
        <v>1910</v>
      </c>
    </row>
    <row r="38" spans="6:6" ht="31.5">
      <c r="F38" s="1004"/>
    </row>
  </sheetData>
  <mergeCells count="1">
    <mergeCell ref="A17:F17"/>
  </mergeCells>
  <phoneticPr fontId="75" type="noConversion"/>
  <pageMargins left="0.7" right="0.7" top="0.75" bottom="0.75" header="0.3" footer="0.3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N30"/>
  <sheetViews>
    <sheetView view="pageBreakPreview" zoomScale="85" zoomScaleNormal="85" zoomScaleSheetLayoutView="85" workbookViewId="0">
      <pane xSplit="1" ySplit="5" topLeftCell="B6" activePane="bottomRight" state="frozen"/>
      <selection activeCell="J29" sqref="J29"/>
      <selection pane="topRight" activeCell="J29" sqref="J29"/>
      <selection pane="bottomLeft" activeCell="J29" sqref="J29"/>
      <selection pane="bottomRight" activeCell="B6" sqref="B6"/>
    </sheetView>
  </sheetViews>
  <sheetFormatPr defaultColWidth="10" defaultRowHeight="19.5" customHeight="1"/>
  <cols>
    <col min="1" max="1" width="25.875" style="344" customWidth="1"/>
    <col min="2" max="9" width="20.625" style="344" customWidth="1"/>
    <col min="10" max="10" width="20.125" style="344" bestFit="1" customWidth="1"/>
    <col min="11" max="11" width="20.25" style="344" bestFit="1" customWidth="1"/>
    <col min="12" max="12" width="17.875" style="344" bestFit="1" customWidth="1"/>
    <col min="13" max="16384" width="10" style="344"/>
  </cols>
  <sheetData>
    <row r="1" spans="1:14" ht="19.5" customHeight="1">
      <c r="A1" s="1561"/>
      <c r="B1" s="1561"/>
      <c r="C1" s="1561"/>
      <c r="D1" s="1561"/>
      <c r="E1" s="1561"/>
      <c r="F1" s="1561"/>
      <c r="G1" s="1561"/>
      <c r="H1" s="1561"/>
      <c r="I1" s="1561"/>
    </row>
    <row r="2" spans="1:14" s="345" customFormat="1" ht="26.25">
      <c r="A2" s="1562" t="s">
        <v>1969</v>
      </c>
      <c r="B2" s="1562"/>
      <c r="C2" s="1562"/>
      <c r="D2" s="1562"/>
      <c r="E2" s="1562"/>
      <c r="F2" s="1562"/>
      <c r="G2" s="1562"/>
      <c r="H2" s="1562"/>
      <c r="I2" s="1562"/>
    </row>
    <row r="3" spans="1:14" ht="19.5" customHeight="1">
      <c r="A3" s="1561" t="str">
        <f>'10~11.단기금융자산,현금등가'!A14:E14</f>
        <v xml:space="preserve">2024. 07. 31 현재 </v>
      </c>
      <c r="B3" s="1561"/>
      <c r="C3" s="1561"/>
      <c r="D3" s="1561"/>
      <c r="E3" s="1561"/>
      <c r="F3" s="1561"/>
      <c r="G3" s="1561"/>
      <c r="H3" s="1561"/>
      <c r="I3" s="1561"/>
    </row>
    <row r="4" spans="1:14" ht="19.5" customHeight="1">
      <c r="A4" s="31" t="s">
        <v>20</v>
      </c>
      <c r="H4" s="509"/>
      <c r="I4" s="296" t="s">
        <v>19</v>
      </c>
    </row>
    <row r="5" spans="1:14" ht="16.5">
      <c r="A5" s="346" t="s">
        <v>544</v>
      </c>
      <c r="B5" s="347" t="s">
        <v>545</v>
      </c>
      <c r="C5" s="347" t="s">
        <v>414</v>
      </c>
      <c r="D5" s="347" t="s">
        <v>411</v>
      </c>
      <c r="E5" s="1283" t="s">
        <v>3388</v>
      </c>
      <c r="F5" s="347" t="s">
        <v>415</v>
      </c>
      <c r="G5" s="347" t="s">
        <v>546</v>
      </c>
      <c r="H5" s="347" t="s">
        <v>416</v>
      </c>
      <c r="I5" s="347" t="s">
        <v>417</v>
      </c>
      <c r="M5" s="509"/>
    </row>
    <row r="6" spans="1:14" ht="19.5" customHeight="1">
      <c r="A6" s="348" t="s">
        <v>547</v>
      </c>
      <c r="B6" s="584">
        <v>26379222723</v>
      </c>
      <c r="C6" s="862">
        <f>'1.토지'!E11</f>
        <v>0</v>
      </c>
      <c r="D6" s="508">
        <f>-'1.토지'!F11</f>
        <v>0</v>
      </c>
      <c r="E6" s="862">
        <v>0</v>
      </c>
      <c r="F6" s="864">
        <f>'1.토지'!H11</f>
        <v>26379222723</v>
      </c>
      <c r="G6" s="864">
        <v>0</v>
      </c>
      <c r="H6" s="866">
        <v>0</v>
      </c>
      <c r="I6" s="584">
        <f>F6-H6</f>
        <v>26379222723</v>
      </c>
      <c r="J6" s="713">
        <f>SUM(B6:E6)-H6-I6</f>
        <v>0</v>
      </c>
      <c r="K6" s="509"/>
      <c r="L6" s="509"/>
      <c r="M6" s="509"/>
    </row>
    <row r="7" spans="1:14" ht="19.5" customHeight="1">
      <c r="A7" s="348" t="s">
        <v>548</v>
      </c>
      <c r="B7" s="864">
        <f>'2.건물'!D38</f>
        <v>21221091389</v>
      </c>
      <c r="C7" s="863">
        <f>'2.건물'!E38</f>
        <v>0</v>
      </c>
      <c r="D7" s="863">
        <f>'2.건물'!F38</f>
        <v>0</v>
      </c>
      <c r="E7" s="863">
        <f>'2.건물'!G38</f>
        <v>0</v>
      </c>
      <c r="F7" s="864">
        <f>'2.건물'!H38</f>
        <v>21221091389</v>
      </c>
      <c r="G7" s="864">
        <f>'2.건물'!K38</f>
        <v>402180317</v>
      </c>
      <c r="H7" s="864">
        <f>'2.건물'!I38</f>
        <v>7651449265</v>
      </c>
      <c r="I7" s="584">
        <f>'2.건물'!L38</f>
        <v>13569642124</v>
      </c>
      <c r="J7" s="713">
        <f t="shared" ref="J7:J20" si="0">SUM(B7:E7)-H7-I7</f>
        <v>0</v>
      </c>
      <c r="K7" s="509"/>
      <c r="L7" s="509"/>
      <c r="M7" s="509"/>
    </row>
    <row r="8" spans="1:14" ht="19.5" customHeight="1">
      <c r="A8" s="348" t="s">
        <v>418</v>
      </c>
      <c r="B8" s="864">
        <f>'3.구축물'!D47</f>
        <v>47552295267</v>
      </c>
      <c r="C8" s="863">
        <f>'3.구축물'!E47</f>
        <v>0</v>
      </c>
      <c r="D8" s="863">
        <f>-'3.구축물'!F47</f>
        <v>0</v>
      </c>
      <c r="E8" s="863">
        <f>'3.구축물'!G47</f>
        <v>0</v>
      </c>
      <c r="F8" s="864">
        <f>'3.구축물'!H47</f>
        <v>47552295267</v>
      </c>
      <c r="G8" s="864">
        <f>'3.구축물'!K47</f>
        <v>905547181</v>
      </c>
      <c r="H8" s="864">
        <f>'3.구축물'!I47</f>
        <v>16481337642</v>
      </c>
      <c r="I8" s="584">
        <f>'3.구축물'!L47</f>
        <v>31070957625</v>
      </c>
      <c r="J8" s="713">
        <f>SUM(B8:E8)-H8-I8</f>
        <v>0</v>
      </c>
      <c r="K8" s="509"/>
      <c r="L8" s="509"/>
      <c r="M8" s="509"/>
    </row>
    <row r="9" spans="1:14" ht="19.5" customHeight="1">
      <c r="A9" s="348" t="s">
        <v>549</v>
      </c>
      <c r="B9" s="864">
        <f>'4.기계장치'!D379</f>
        <v>707408937372</v>
      </c>
      <c r="C9" s="863">
        <f>'4.기계장치'!E379</f>
        <v>0</v>
      </c>
      <c r="D9" s="508">
        <f>-'4.기계장치'!F379</f>
        <v>0</v>
      </c>
      <c r="E9" s="863">
        <f>'4.기계장치'!G379</f>
        <v>986395747</v>
      </c>
      <c r="F9" s="864">
        <f>'4.기계장치'!H379</f>
        <v>708395333119</v>
      </c>
      <c r="G9" s="864">
        <f>'4.기계장치'!K379</f>
        <v>13429464171</v>
      </c>
      <c r="H9" s="864">
        <f>'4.기계장치'!I379</f>
        <v>252457602297</v>
      </c>
      <c r="I9" s="584">
        <f>'4.기계장치'!L379</f>
        <v>455937730822</v>
      </c>
      <c r="J9" s="713">
        <f>SUM(B9:E9)-H9-I9</f>
        <v>0</v>
      </c>
      <c r="K9" s="509"/>
      <c r="L9" s="509"/>
      <c r="M9" s="509"/>
    </row>
    <row r="10" spans="1:14" ht="19.5" customHeight="1">
      <c r="A10" s="348" t="s">
        <v>419</v>
      </c>
      <c r="B10" s="864">
        <f>'6.공급설비'!D44</f>
        <v>80876495497</v>
      </c>
      <c r="C10" s="863">
        <f>'6.공급설비'!E44</f>
        <v>1893770</v>
      </c>
      <c r="D10" s="863">
        <f>'6.공급설비'!F44</f>
        <v>0</v>
      </c>
      <c r="E10" s="863">
        <f>'6.공급설비'!G44</f>
        <v>0</v>
      </c>
      <c r="F10" s="864">
        <f>'6.공급설비'!H44</f>
        <v>80878389267</v>
      </c>
      <c r="G10" s="864">
        <f>'6.공급설비'!K44</f>
        <v>1566380081</v>
      </c>
      <c r="H10" s="864">
        <f>'6.공급설비'!I44</f>
        <v>21570131891</v>
      </c>
      <c r="I10" s="584">
        <f>'6.공급설비'!L44</f>
        <v>59308257376</v>
      </c>
      <c r="J10" s="713">
        <f>SUM(B10:E10)-H10-I10</f>
        <v>0</v>
      </c>
      <c r="K10" s="509"/>
      <c r="L10" s="509"/>
      <c r="M10" s="509"/>
    </row>
    <row r="11" spans="1:14" ht="19.5" customHeight="1">
      <c r="A11" s="810" t="s">
        <v>1415</v>
      </c>
      <c r="B11" s="864">
        <f>'5.차량운반구'!D8</f>
        <v>79059450</v>
      </c>
      <c r="C11" s="864">
        <f>'5.차량운반구'!E8</f>
        <v>0</v>
      </c>
      <c r="D11" s="508">
        <f>'5.차량운반구'!F8</f>
        <v>0</v>
      </c>
      <c r="E11" s="864">
        <f>'5.차량운반구'!G8</f>
        <v>0</v>
      </c>
      <c r="F11" s="864">
        <f>'5.차량운반구'!H8</f>
        <v>79059450</v>
      </c>
      <c r="G11" s="864">
        <f>'5.차량운반구'!K8</f>
        <v>0</v>
      </c>
      <c r="H11" s="864">
        <f>'5.차량운반구'!I8</f>
        <v>79058450</v>
      </c>
      <c r="I11" s="584">
        <f>'5.차량운반구'!L8</f>
        <v>1000</v>
      </c>
      <c r="J11" s="713">
        <f>SUM(B11:E11)-H11-I11</f>
        <v>0</v>
      </c>
      <c r="K11" s="509"/>
      <c r="L11" s="509"/>
      <c r="M11" s="509"/>
    </row>
    <row r="12" spans="1:14" ht="19.5" customHeight="1">
      <c r="A12" s="348" t="s">
        <v>550</v>
      </c>
      <c r="B12" s="864">
        <f>'7.공구기구'!D23</f>
        <v>393087964</v>
      </c>
      <c r="C12" s="863">
        <f>'7.공구기구'!E23</f>
        <v>0</v>
      </c>
      <c r="D12" s="863">
        <f>'7.공구기구'!F23</f>
        <v>0</v>
      </c>
      <c r="E12" s="863">
        <f>'7.공구기구'!G23</f>
        <v>0</v>
      </c>
      <c r="F12" s="864">
        <f>'7.공구기구'!H23</f>
        <v>393087964</v>
      </c>
      <c r="G12" s="864">
        <f>'7.공구기구'!K23</f>
        <v>23477111</v>
      </c>
      <c r="H12" s="864">
        <f>'7.공구기구'!I23</f>
        <v>329621017</v>
      </c>
      <c r="I12" s="584">
        <f>'7.공구기구'!L23</f>
        <v>63466947</v>
      </c>
      <c r="J12" s="713">
        <f t="shared" si="0"/>
        <v>0</v>
      </c>
      <c r="K12" s="509"/>
      <c r="L12" s="509"/>
      <c r="M12" s="509"/>
    </row>
    <row r="13" spans="1:14" s="349" customFormat="1" ht="19.5" customHeight="1">
      <c r="A13" s="348" t="s">
        <v>551</v>
      </c>
      <c r="B13" s="864">
        <f>'8.비품'!D261</f>
        <v>3001159284</v>
      </c>
      <c r="C13" s="863">
        <f>'8.비품'!E261</f>
        <v>264704000</v>
      </c>
      <c r="D13" s="863">
        <f>'8.비품'!F261</f>
        <v>0</v>
      </c>
      <c r="E13" s="863">
        <f>'8.비품'!G261</f>
        <v>0</v>
      </c>
      <c r="F13" s="864">
        <f>'8.비품'!H261</f>
        <v>3265863284</v>
      </c>
      <c r="G13" s="864">
        <f>'8.비품'!K261</f>
        <v>172158853</v>
      </c>
      <c r="H13" s="864">
        <f>'8.비품'!I261</f>
        <v>2450430902.6666665</v>
      </c>
      <c r="I13" s="584">
        <f>'8.비품'!L261</f>
        <v>815432381</v>
      </c>
      <c r="J13" s="713">
        <f t="shared" si="0"/>
        <v>0.33333349227905273</v>
      </c>
      <c r="K13" s="509"/>
      <c r="L13" s="509"/>
      <c r="M13" s="509"/>
    </row>
    <row r="14" spans="1:14" s="349" customFormat="1" ht="19.5" customHeight="1">
      <c r="A14" s="810" t="s">
        <v>1664</v>
      </c>
      <c r="B14" s="864">
        <f>'9.사용권자산'!D12</f>
        <v>1516928320</v>
      </c>
      <c r="C14" s="864">
        <f>'9.사용권자산'!E12</f>
        <v>23058008</v>
      </c>
      <c r="D14" s="863">
        <f>-'9.사용권자산'!F12</f>
        <v>0</v>
      </c>
      <c r="E14" s="864">
        <f>'9.사용권자산'!G12</f>
        <v>0</v>
      </c>
      <c r="F14" s="864">
        <f>'9.사용권자산'!H12</f>
        <v>1539986328</v>
      </c>
      <c r="G14" s="898">
        <f>'9.사용권자산'!K12</f>
        <v>115560596</v>
      </c>
      <c r="H14" s="898">
        <f>'9.사용권자산'!I12</f>
        <v>1147638447</v>
      </c>
      <c r="I14" s="897">
        <f>'9.사용권자산'!L12</f>
        <v>392347881</v>
      </c>
      <c r="J14" s="713">
        <f>SUM(B14:E14)-F14</f>
        <v>0</v>
      </c>
      <c r="K14" s="509"/>
      <c r="L14" s="509"/>
      <c r="M14" s="509"/>
    </row>
    <row r="15" spans="1:14" ht="19.5" customHeight="1">
      <c r="A15" s="348" t="s">
        <v>552</v>
      </c>
      <c r="B15" s="864">
        <f>'10.건설중인자산'!D29</f>
        <v>7344977649</v>
      </c>
      <c r="C15" s="863">
        <f>'10.건설중인자산'!E29</f>
        <v>12770962163</v>
      </c>
      <c r="D15" s="586">
        <f>-'10.건설중인자산'!F29</f>
        <v>0</v>
      </c>
      <c r="E15" s="508">
        <f>'10.건설중인자산'!K29</f>
        <v>-986395747</v>
      </c>
      <c r="F15" s="864">
        <f>'10.건설중인자산'!L29</f>
        <v>19129544065</v>
      </c>
      <c r="G15" s="862">
        <v>0</v>
      </c>
      <c r="H15" s="862">
        <v>0</v>
      </c>
      <c r="I15" s="584">
        <f>'10.건설중인자산'!L29</f>
        <v>19129544065</v>
      </c>
      <c r="J15" s="713">
        <f>SUM(B15:E15)-F15</f>
        <v>0</v>
      </c>
      <c r="K15" s="509"/>
      <c r="L15" s="509"/>
      <c r="M15" s="509"/>
      <c r="N15" s="509"/>
    </row>
    <row r="16" spans="1:14" ht="19.5" customHeight="1">
      <c r="A16" s="348" t="s">
        <v>420</v>
      </c>
      <c r="B16" s="864">
        <f>'11. 사용수익기부자산&amp;기타의무형자산'!E33</f>
        <v>9583417105</v>
      </c>
      <c r="C16" s="863">
        <f>'11. 사용수익기부자산&amp;기타의무형자산'!F33</f>
        <v>0</v>
      </c>
      <c r="D16" s="863">
        <f>'11. 사용수익기부자산&amp;기타의무형자산'!G33</f>
        <v>0</v>
      </c>
      <c r="E16" s="863">
        <f>'11. 사용수익기부자산&amp;기타의무형자산'!H33</f>
        <v>0</v>
      </c>
      <c r="F16" s="864">
        <f>'11. 사용수익기부자산&amp;기타의무형자산'!I33</f>
        <v>9583417105</v>
      </c>
      <c r="G16" s="864">
        <f>'11. 사용수익기부자산&amp;기타의무형자산'!L33</f>
        <v>242590229</v>
      </c>
      <c r="H16" s="864">
        <f>'11. 사용수익기부자산&amp;기타의무형자산'!J33</f>
        <v>4141379623</v>
      </c>
      <c r="I16" s="584">
        <f>'11. 사용수익기부자산&amp;기타의무형자산'!M33</f>
        <v>5442037482</v>
      </c>
      <c r="J16" s="713">
        <f t="shared" si="0"/>
        <v>0</v>
      </c>
      <c r="K16" s="509"/>
      <c r="L16" s="509"/>
    </row>
    <row r="17" spans="1:12" ht="19.5" customHeight="1">
      <c r="A17" s="351" t="s">
        <v>314</v>
      </c>
      <c r="B17" s="867">
        <v>438348390</v>
      </c>
      <c r="C17" s="862">
        <v>0</v>
      </c>
      <c r="D17" s="508">
        <v>0</v>
      </c>
      <c r="E17" s="862">
        <v>0</v>
      </c>
      <c r="F17" s="867">
        <f>B17+C17+D17+E17</f>
        <v>438348390</v>
      </c>
      <c r="G17" s="867">
        <v>0</v>
      </c>
      <c r="H17" s="867">
        <v>0</v>
      </c>
      <c r="I17" s="585">
        <f>F17-H17</f>
        <v>438348390</v>
      </c>
      <c r="J17" s="713">
        <f t="shared" si="0"/>
        <v>0</v>
      </c>
      <c r="K17" s="509"/>
      <c r="L17" s="509"/>
    </row>
    <row r="18" spans="1:12" ht="19.5" customHeight="1">
      <c r="A18" s="352" t="s">
        <v>421</v>
      </c>
      <c r="B18" s="865">
        <f t="shared" ref="B18:I18" si="1">SUM(B6:B15)</f>
        <v>895773254915</v>
      </c>
      <c r="C18" s="865">
        <f t="shared" si="1"/>
        <v>13060617941</v>
      </c>
      <c r="D18" s="586">
        <f t="shared" si="1"/>
        <v>0</v>
      </c>
      <c r="E18" s="508">
        <f t="shared" si="1"/>
        <v>0</v>
      </c>
      <c r="F18" s="865">
        <f t="shared" si="1"/>
        <v>908833872856</v>
      </c>
      <c r="G18" s="865">
        <f t="shared" si="1"/>
        <v>16614768310</v>
      </c>
      <c r="H18" s="865">
        <f t="shared" si="1"/>
        <v>302167269911.66669</v>
      </c>
      <c r="I18" s="586">
        <f t="shared" si="1"/>
        <v>606666602944</v>
      </c>
      <c r="J18" s="713">
        <f t="shared" si="0"/>
        <v>0.333251953125</v>
      </c>
      <c r="K18" s="509"/>
      <c r="L18" s="509"/>
    </row>
    <row r="19" spans="1:12" ht="19.5" customHeight="1">
      <c r="A19" s="352" t="s">
        <v>422</v>
      </c>
      <c r="B19" s="865">
        <f>SUM(B16:B17)</f>
        <v>10021765495</v>
      </c>
      <c r="C19" s="865">
        <f t="shared" ref="C19:H19" si="2">SUM(C16:C17)</f>
        <v>0</v>
      </c>
      <c r="D19" s="586">
        <f t="shared" si="2"/>
        <v>0</v>
      </c>
      <c r="E19" s="865">
        <f t="shared" si="2"/>
        <v>0</v>
      </c>
      <c r="F19" s="865">
        <f t="shared" si="2"/>
        <v>10021765495</v>
      </c>
      <c r="G19" s="586">
        <f t="shared" si="2"/>
        <v>242590229</v>
      </c>
      <c r="H19" s="586">
        <f t="shared" si="2"/>
        <v>4141379623</v>
      </c>
      <c r="I19" s="586">
        <f>SUM(I16:I17)</f>
        <v>5880385872</v>
      </c>
      <c r="J19" s="713">
        <f>SUM(B19:E19)-H19-I19</f>
        <v>0</v>
      </c>
      <c r="K19" s="509"/>
      <c r="L19" s="509"/>
    </row>
    <row r="20" spans="1:12" ht="19.5" customHeight="1">
      <c r="A20" s="842" t="s">
        <v>304</v>
      </c>
      <c r="B20" s="843">
        <f>B18+B19</f>
        <v>905795020410</v>
      </c>
      <c r="C20" s="843">
        <f t="shared" ref="C20:I20" si="3">C18+C19</f>
        <v>13060617941</v>
      </c>
      <c r="D20" s="843">
        <f t="shared" si="3"/>
        <v>0</v>
      </c>
      <c r="E20" s="1157">
        <f>E18+E19</f>
        <v>0</v>
      </c>
      <c r="F20" s="844">
        <f t="shared" si="3"/>
        <v>918855638351</v>
      </c>
      <c r="G20" s="845">
        <f t="shared" si="3"/>
        <v>16857358539</v>
      </c>
      <c r="H20" s="844">
        <f t="shared" si="3"/>
        <v>306308649534.66669</v>
      </c>
      <c r="I20" s="844">
        <f t="shared" si="3"/>
        <v>612546988816</v>
      </c>
      <c r="J20" s="713">
        <f t="shared" si="0"/>
        <v>0.333251953125</v>
      </c>
    </row>
    <row r="22" spans="1:12" ht="19.5" customHeight="1">
      <c r="B22" s="509"/>
      <c r="I22" s="713">
        <f>BS!D10+BS!D31+BS!D34+BS!D35-I20</f>
        <v>0</v>
      </c>
    </row>
    <row r="24" spans="1:12" ht="19.5" customHeight="1">
      <c r="C24" s="616"/>
    </row>
    <row r="25" spans="1:12" ht="19.5" customHeight="1">
      <c r="B25" s="509"/>
      <c r="C25" s="616"/>
    </row>
    <row r="26" spans="1:12" ht="19.5" customHeight="1">
      <c r="C26" s="616"/>
    </row>
    <row r="27" spans="1:12" ht="19.5" customHeight="1">
      <c r="C27" s="616"/>
    </row>
    <row r="28" spans="1:12" ht="19.5" customHeight="1">
      <c r="C28" s="616"/>
    </row>
    <row r="29" spans="1:12" ht="19.5" customHeight="1">
      <c r="C29" s="616"/>
    </row>
    <row r="30" spans="1:12" ht="19.5" customHeight="1">
      <c r="C30" s="616"/>
    </row>
  </sheetData>
  <mergeCells count="3">
    <mergeCell ref="A1:I1"/>
    <mergeCell ref="A2:I2"/>
    <mergeCell ref="A3:I3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2:L24"/>
  <sheetViews>
    <sheetView view="pageBreakPreview" zoomScale="85" zoomScaleNormal="85" zoomScaleSheetLayoutView="85" workbookViewId="0"/>
  </sheetViews>
  <sheetFormatPr defaultColWidth="9" defaultRowHeight="16.5"/>
  <cols>
    <col min="1" max="1" width="43.25" style="417" customWidth="1"/>
    <col min="2" max="3" width="13.875" style="417" customWidth="1"/>
    <col min="4" max="8" width="18.375" style="417" customWidth="1"/>
    <col min="9" max="9" width="9" style="417"/>
    <col min="10" max="10" width="11.75" style="417" bestFit="1" customWidth="1"/>
    <col min="11" max="11" width="17.875" style="417" bestFit="1" customWidth="1"/>
    <col min="12" max="12" width="16.875" style="417" bestFit="1" customWidth="1"/>
    <col min="13" max="16384" width="9" style="417"/>
  </cols>
  <sheetData>
    <row r="2" spans="1:12" ht="26.25">
      <c r="A2" s="1565" t="s">
        <v>1709</v>
      </c>
      <c r="B2" s="1565"/>
      <c r="C2" s="1565"/>
      <c r="D2" s="1565"/>
      <c r="E2" s="1565"/>
      <c r="F2" s="1565"/>
      <c r="G2" s="1565"/>
      <c r="H2" s="1565"/>
      <c r="I2" s="927"/>
    </row>
    <row r="3" spans="1:12">
      <c r="A3" s="1566" t="str">
        <f>CS!A4</f>
        <v xml:space="preserve"> 제 17 (당) 기    : 2024년 1월 1일 부터　2024년  07월 31일 까지</v>
      </c>
      <c r="B3" s="1566"/>
      <c r="C3" s="1566"/>
      <c r="D3" s="1566"/>
      <c r="E3" s="1566"/>
      <c r="F3" s="1566"/>
      <c r="G3" s="1566"/>
      <c r="H3" s="1566"/>
      <c r="I3" s="928"/>
    </row>
    <row r="4" spans="1:12">
      <c r="A4" s="1563" t="s">
        <v>613</v>
      </c>
      <c r="B4" s="1564"/>
      <c r="C4" s="929"/>
      <c r="D4" s="930"/>
      <c r="E4" s="931"/>
      <c r="F4" s="931"/>
      <c r="G4" s="931"/>
      <c r="H4" s="932" t="s">
        <v>307</v>
      </c>
    </row>
    <row r="5" spans="1:12">
      <c r="A5" s="933" t="s">
        <v>1710</v>
      </c>
      <c r="B5" s="933" t="s">
        <v>1711</v>
      </c>
      <c r="C5" s="934" t="s">
        <v>1720</v>
      </c>
      <c r="D5" s="933" t="s">
        <v>1712</v>
      </c>
      <c r="E5" s="933" t="s">
        <v>1713</v>
      </c>
      <c r="F5" s="933" t="s">
        <v>1714</v>
      </c>
      <c r="G5" s="933" t="s">
        <v>1715</v>
      </c>
      <c r="H5" s="933" t="s">
        <v>1716</v>
      </c>
      <c r="J5" s="1212"/>
      <c r="K5" s="1212"/>
      <c r="L5" s="941"/>
    </row>
    <row r="6" spans="1:12">
      <c r="A6" s="935" t="s">
        <v>1718</v>
      </c>
      <c r="B6" s="936" t="s">
        <v>1719</v>
      </c>
      <c r="C6" s="937">
        <v>42081</v>
      </c>
      <c r="D6" s="938">
        <v>26195478415</v>
      </c>
      <c r="E6" s="938">
        <v>0</v>
      </c>
      <c r="F6" s="938">
        <v>0</v>
      </c>
      <c r="G6" s="938">
        <v>0</v>
      </c>
      <c r="H6" s="939">
        <f>D6+E6-F6+G6</f>
        <v>26195478415</v>
      </c>
      <c r="J6" s="1174"/>
      <c r="L6" s="1174"/>
    </row>
    <row r="7" spans="1:12">
      <c r="A7" s="935" t="s">
        <v>2069</v>
      </c>
      <c r="B7" s="936" t="s">
        <v>3431</v>
      </c>
      <c r="C7" s="937">
        <v>44455</v>
      </c>
      <c r="D7" s="938">
        <v>119406025</v>
      </c>
      <c r="E7" s="938">
        <v>0</v>
      </c>
      <c r="F7" s="938">
        <v>0</v>
      </c>
      <c r="G7" s="938">
        <v>0</v>
      </c>
      <c r="H7" s="939">
        <f>D7+E7-F7+G7</f>
        <v>119406025</v>
      </c>
      <c r="J7" s="1174"/>
      <c r="L7" s="1174"/>
    </row>
    <row r="8" spans="1:12">
      <c r="A8" s="935" t="s">
        <v>2070</v>
      </c>
      <c r="B8" s="936" t="s">
        <v>1721</v>
      </c>
      <c r="C8" s="937">
        <v>40436</v>
      </c>
      <c r="D8" s="938">
        <v>64338283</v>
      </c>
      <c r="E8" s="938">
        <v>0</v>
      </c>
      <c r="F8" s="938">
        <v>0</v>
      </c>
      <c r="G8" s="938">
        <v>0</v>
      </c>
      <c r="H8" s="939">
        <f>D8+E8-F8+G8</f>
        <v>64338283</v>
      </c>
      <c r="J8" s="1174"/>
      <c r="L8" s="1174"/>
    </row>
    <row r="9" spans="1:12">
      <c r="A9" s="935"/>
      <c r="B9" s="936"/>
      <c r="C9" s="937"/>
      <c r="D9" s="938"/>
      <c r="E9" s="938"/>
      <c r="F9" s="938"/>
      <c r="G9" s="938"/>
      <c r="H9" s="939"/>
    </row>
    <row r="10" spans="1:12">
      <c r="A10" s="935"/>
      <c r="B10" s="935"/>
      <c r="C10" s="935"/>
      <c r="D10" s="935"/>
      <c r="E10" s="935"/>
      <c r="F10" s="935"/>
      <c r="G10" s="935"/>
      <c r="H10" s="935"/>
    </row>
    <row r="11" spans="1:12">
      <c r="A11" s="1567" t="s">
        <v>1717</v>
      </c>
      <c r="B11" s="1568"/>
      <c r="C11" s="1569"/>
      <c r="D11" s="940">
        <f>SUM(D6:D10)</f>
        <v>26379222723</v>
      </c>
      <c r="E11" s="940">
        <f>SUM(E6:E10)</f>
        <v>0</v>
      </c>
      <c r="F11" s="940">
        <f>SUM(F6:F10)</f>
        <v>0</v>
      </c>
      <c r="G11" s="940">
        <f>SUM(G6:G10)</f>
        <v>0</v>
      </c>
      <c r="H11" s="940">
        <f>SUM(H6:H10)</f>
        <v>26379222723</v>
      </c>
      <c r="K11" s="941"/>
    </row>
    <row r="12" spans="1:12">
      <c r="H12" s="941">
        <f>H11-BS!D11</f>
        <v>0</v>
      </c>
    </row>
    <row r="16" spans="1:12">
      <c r="H16" s="941"/>
    </row>
    <row r="17" spans="6:8">
      <c r="H17" s="1174"/>
    </row>
    <row r="24" spans="6:8">
      <c r="F24" s="1348"/>
    </row>
  </sheetData>
  <mergeCells count="4">
    <mergeCell ref="A4:B4"/>
    <mergeCell ref="A2:H2"/>
    <mergeCell ref="A3:H3"/>
    <mergeCell ref="A11:C11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N41"/>
  <sheetViews>
    <sheetView view="pageBreakPreview" zoomScale="85" zoomScaleSheetLayoutView="85" workbookViewId="0">
      <pane xSplit="1" ySplit="5" topLeftCell="B6" activePane="bottomRight" state="frozen"/>
      <selection activeCell="J29" sqref="J29"/>
      <selection pane="topRight" activeCell="J29" sqref="J29"/>
      <selection pane="bottomLeft" activeCell="J29" sqref="J29"/>
      <selection pane="bottomRight" activeCell="B6" sqref="B6"/>
    </sheetView>
  </sheetViews>
  <sheetFormatPr defaultColWidth="9" defaultRowHeight="16.5"/>
  <cols>
    <col min="1" max="1" width="12.5" style="2" bestFit="1" customWidth="1"/>
    <col min="2" max="2" width="48.25" style="2" customWidth="1"/>
    <col min="3" max="3" width="18.875" style="2" bestFit="1" customWidth="1"/>
    <col min="4" max="4" width="17.375" style="2" customWidth="1"/>
    <col min="5" max="5" width="19.125" style="2" customWidth="1"/>
    <col min="6" max="6" width="18.125" style="2" customWidth="1"/>
    <col min="7" max="7" width="16.5" style="2" customWidth="1"/>
    <col min="8" max="8" width="21.5" style="2" bestFit="1" customWidth="1"/>
    <col min="9" max="9" width="15.5" style="2" customWidth="1"/>
    <col min="10" max="10" width="10.625" style="2" bestFit="1" customWidth="1"/>
    <col min="11" max="11" width="16.75" style="2" customWidth="1"/>
    <col min="12" max="13" width="18.125" style="2" customWidth="1"/>
    <col min="14" max="14" width="15.625" style="2" bestFit="1" customWidth="1"/>
    <col min="15" max="16384" width="9" style="2"/>
  </cols>
  <sheetData>
    <row r="1" spans="1:14" ht="20.100000000000001" customHeight="1"/>
    <row r="2" spans="1:14" ht="26.25">
      <c r="A2" s="1570" t="s">
        <v>612</v>
      </c>
      <c r="B2" s="1570"/>
      <c r="C2" s="1570"/>
      <c r="D2" s="1570"/>
      <c r="E2" s="1570"/>
      <c r="F2" s="1570"/>
      <c r="G2" s="1570"/>
      <c r="H2" s="1570"/>
      <c r="I2" s="1570"/>
      <c r="J2" s="1570"/>
      <c r="K2" s="1570"/>
      <c r="L2" s="1570"/>
      <c r="M2" s="535"/>
      <c r="N2" s="95"/>
    </row>
    <row r="3" spans="1:14" ht="20.100000000000001" customHeight="1">
      <c r="A3" s="1571" t="str">
        <f>CS!A4</f>
        <v xml:space="preserve"> 제 17 (당) 기    : 2024년 1월 1일 부터　2024년  07월 31일 까지</v>
      </c>
      <c r="B3" s="1571"/>
      <c r="C3" s="1571"/>
      <c r="D3" s="1571"/>
      <c r="E3" s="1571"/>
      <c r="F3" s="1571"/>
      <c r="G3" s="1571"/>
      <c r="H3" s="1571"/>
      <c r="I3" s="1571"/>
      <c r="J3" s="1571"/>
      <c r="K3" s="1571"/>
      <c r="L3" s="1571"/>
      <c r="M3" s="536"/>
      <c r="N3" s="95"/>
    </row>
    <row r="4" spans="1:14" ht="20.100000000000001" customHeight="1">
      <c r="A4" s="1572" t="s">
        <v>613</v>
      </c>
      <c r="B4" s="1573"/>
      <c r="C4" s="96"/>
      <c r="D4" s="97"/>
      <c r="E4" s="97"/>
      <c r="F4" s="97"/>
      <c r="G4" s="97"/>
      <c r="H4" s="97"/>
      <c r="I4" s="97"/>
      <c r="J4" s="98"/>
      <c r="K4" s="99"/>
      <c r="L4" s="100" t="s">
        <v>307</v>
      </c>
      <c r="M4" s="100"/>
      <c r="N4" s="95"/>
    </row>
    <row r="5" spans="1:14" ht="20.100000000000001" customHeight="1">
      <c r="A5" s="101" t="s">
        <v>614</v>
      </c>
      <c r="B5" s="101" t="s">
        <v>615</v>
      </c>
      <c r="C5" s="101" t="s">
        <v>49</v>
      </c>
      <c r="D5" s="101" t="s">
        <v>616</v>
      </c>
      <c r="E5" s="101" t="s">
        <v>1538</v>
      </c>
      <c r="F5" s="101" t="s">
        <v>1539</v>
      </c>
      <c r="G5" s="101" t="s">
        <v>1540</v>
      </c>
      <c r="H5" s="101" t="s">
        <v>619</v>
      </c>
      <c r="I5" s="101" t="s">
        <v>620</v>
      </c>
      <c r="J5" s="101" t="s">
        <v>621</v>
      </c>
      <c r="K5" s="103" t="s">
        <v>1410</v>
      </c>
      <c r="L5" s="102" t="s">
        <v>623</v>
      </c>
      <c r="M5" s="168"/>
      <c r="N5" s="95"/>
    </row>
    <row r="6" spans="1:14" ht="20.100000000000001" customHeight="1">
      <c r="A6" s="105">
        <v>10200000</v>
      </c>
      <c r="B6" s="106" t="s">
        <v>107</v>
      </c>
      <c r="C6" s="608">
        <v>41355</v>
      </c>
      <c r="D6" s="106">
        <v>3044363156</v>
      </c>
      <c r="E6" s="108">
        <v>0</v>
      </c>
      <c r="F6" s="108">
        <v>0</v>
      </c>
      <c r="G6" s="109">
        <v>0</v>
      </c>
      <c r="H6" s="106">
        <v>3044363156</v>
      </c>
      <c r="I6" s="110">
        <v>1170454866</v>
      </c>
      <c r="J6" s="107">
        <v>30</v>
      </c>
      <c r="K6" s="111">
        <v>57372602</v>
      </c>
      <c r="L6" s="111">
        <v>1873908290</v>
      </c>
      <c r="M6" s="515"/>
      <c r="N6" s="112"/>
    </row>
    <row r="7" spans="1:14" ht="20.100000000000001" customHeight="1">
      <c r="A7" s="105">
        <v>10200001</v>
      </c>
      <c r="B7" s="114" t="s">
        <v>108</v>
      </c>
      <c r="C7" s="608">
        <v>41355</v>
      </c>
      <c r="D7" s="106">
        <v>6854977627</v>
      </c>
      <c r="E7" s="108">
        <v>0</v>
      </c>
      <c r="F7" s="108">
        <v>0</v>
      </c>
      <c r="G7" s="109">
        <v>0</v>
      </c>
      <c r="H7" s="106">
        <v>6854977627</v>
      </c>
      <c r="I7" s="110">
        <v>2746892254</v>
      </c>
      <c r="J7" s="107">
        <v>30</v>
      </c>
      <c r="K7" s="111">
        <v>128953349</v>
      </c>
      <c r="L7" s="111">
        <v>4108085373</v>
      </c>
      <c r="M7" s="515"/>
      <c r="N7" s="112"/>
    </row>
    <row r="8" spans="1:14" ht="20.100000000000001" customHeight="1">
      <c r="A8" s="105">
        <v>10200002</v>
      </c>
      <c r="B8" s="115" t="s">
        <v>109</v>
      </c>
      <c r="C8" s="608">
        <v>41355</v>
      </c>
      <c r="D8" s="106">
        <v>1418341674</v>
      </c>
      <c r="E8" s="108">
        <v>0</v>
      </c>
      <c r="F8" s="108">
        <v>0</v>
      </c>
      <c r="G8" s="109">
        <v>0</v>
      </c>
      <c r="H8" s="106">
        <v>1418341674</v>
      </c>
      <c r="I8" s="110">
        <v>568350724</v>
      </c>
      <c r="J8" s="107">
        <v>30</v>
      </c>
      <c r="K8" s="111">
        <v>26681326</v>
      </c>
      <c r="L8" s="111">
        <v>849990950</v>
      </c>
      <c r="M8" s="515"/>
      <c r="N8" s="112"/>
    </row>
    <row r="9" spans="1:14" ht="20.100000000000001" customHeight="1">
      <c r="A9" s="105">
        <v>10200003</v>
      </c>
      <c r="B9" s="115" t="s">
        <v>110</v>
      </c>
      <c r="C9" s="608">
        <v>41355</v>
      </c>
      <c r="D9" s="106">
        <v>1799995643</v>
      </c>
      <c r="E9" s="108">
        <v>0</v>
      </c>
      <c r="F9" s="108">
        <v>0</v>
      </c>
      <c r="G9" s="109">
        <v>0</v>
      </c>
      <c r="H9" s="106">
        <v>1799995643</v>
      </c>
      <c r="I9" s="110">
        <v>721285190</v>
      </c>
      <c r="J9" s="107">
        <v>30</v>
      </c>
      <c r="K9" s="111">
        <v>33860862</v>
      </c>
      <c r="L9" s="111">
        <v>1078710453</v>
      </c>
      <c r="M9" s="515"/>
      <c r="N9" s="116"/>
    </row>
    <row r="10" spans="1:14" ht="20.100000000000001" customHeight="1">
      <c r="A10" s="105">
        <v>10200004</v>
      </c>
      <c r="B10" s="115" t="s">
        <v>111</v>
      </c>
      <c r="C10" s="608">
        <v>41355</v>
      </c>
      <c r="D10" s="106">
        <v>345340087</v>
      </c>
      <c r="E10" s="108">
        <v>0</v>
      </c>
      <c r="F10" s="108">
        <v>0</v>
      </c>
      <c r="G10" s="117">
        <v>0</v>
      </c>
      <c r="H10" s="106">
        <v>345340087</v>
      </c>
      <c r="I10" s="110">
        <v>138382959</v>
      </c>
      <c r="J10" s="107">
        <v>30</v>
      </c>
      <c r="K10" s="111">
        <v>6496413</v>
      </c>
      <c r="L10" s="111">
        <v>206957128</v>
      </c>
      <c r="M10" s="515"/>
      <c r="N10" s="116"/>
    </row>
    <row r="11" spans="1:14" ht="20.100000000000001" customHeight="1">
      <c r="A11" s="118">
        <v>10200005</v>
      </c>
      <c r="B11" s="114" t="s">
        <v>112</v>
      </c>
      <c r="C11" s="608">
        <v>41355</v>
      </c>
      <c r="D11" s="106">
        <v>71869367</v>
      </c>
      <c r="E11" s="108">
        <v>0</v>
      </c>
      <c r="F11" s="108">
        <v>0</v>
      </c>
      <c r="G11" s="119">
        <v>0</v>
      </c>
      <c r="H11" s="106">
        <v>71869367</v>
      </c>
      <c r="I11" s="110">
        <v>28799125</v>
      </c>
      <c r="J11" s="107">
        <v>30</v>
      </c>
      <c r="K11" s="111">
        <v>1351980</v>
      </c>
      <c r="L11" s="111">
        <v>43070242</v>
      </c>
      <c r="M11" s="515"/>
      <c r="N11" s="116"/>
    </row>
    <row r="12" spans="1:14" ht="20.100000000000001" customHeight="1">
      <c r="A12" s="120">
        <v>10200006</v>
      </c>
      <c r="B12" s="108" t="s">
        <v>113</v>
      </c>
      <c r="C12" s="608">
        <v>41355</v>
      </c>
      <c r="D12" s="106">
        <v>66674760</v>
      </c>
      <c r="E12" s="108">
        <v>0</v>
      </c>
      <c r="F12" s="108">
        <v>0</v>
      </c>
      <c r="G12" s="108">
        <v>0</v>
      </c>
      <c r="H12" s="106">
        <v>66674760</v>
      </c>
      <c r="I12" s="110">
        <v>26717553</v>
      </c>
      <c r="J12" s="107">
        <v>30</v>
      </c>
      <c r="K12" s="111">
        <v>1254260</v>
      </c>
      <c r="L12" s="111">
        <v>39957207</v>
      </c>
      <c r="M12" s="515"/>
      <c r="N12" s="116"/>
    </row>
    <row r="13" spans="1:14" ht="20.100000000000001" customHeight="1">
      <c r="A13" s="120">
        <v>10200007</v>
      </c>
      <c r="B13" s="108" t="s">
        <v>114</v>
      </c>
      <c r="C13" s="608">
        <v>41355</v>
      </c>
      <c r="D13" s="106">
        <v>70609269</v>
      </c>
      <c r="E13" s="108">
        <v>0</v>
      </c>
      <c r="F13" s="108">
        <v>0</v>
      </c>
      <c r="G13" s="108">
        <v>0</v>
      </c>
      <c r="H13" s="106">
        <v>70609269</v>
      </c>
      <c r="I13" s="110">
        <v>28294226</v>
      </c>
      <c r="J13" s="107">
        <v>30</v>
      </c>
      <c r="K13" s="111">
        <v>1328278</v>
      </c>
      <c r="L13" s="111">
        <v>42315043</v>
      </c>
      <c r="M13" s="515"/>
      <c r="N13" s="116"/>
    </row>
    <row r="14" spans="1:14" ht="20.100000000000001" customHeight="1">
      <c r="A14" s="120">
        <v>10200008</v>
      </c>
      <c r="B14" s="108" t="s">
        <v>115</v>
      </c>
      <c r="C14" s="608">
        <v>41355</v>
      </c>
      <c r="D14" s="106">
        <v>140534323</v>
      </c>
      <c r="E14" s="108">
        <v>0</v>
      </c>
      <c r="F14" s="108">
        <v>0</v>
      </c>
      <c r="G14" s="108">
        <v>0</v>
      </c>
      <c r="H14" s="106">
        <v>140534323</v>
      </c>
      <c r="I14" s="110">
        <v>56314248</v>
      </c>
      <c r="J14" s="107">
        <v>30</v>
      </c>
      <c r="K14" s="111">
        <v>2643683</v>
      </c>
      <c r="L14" s="111">
        <v>84220075</v>
      </c>
      <c r="M14" s="515"/>
      <c r="N14" s="116"/>
    </row>
    <row r="15" spans="1:14" ht="20.100000000000001" customHeight="1">
      <c r="A15" s="120">
        <v>10200009</v>
      </c>
      <c r="B15" s="108" t="s">
        <v>116</v>
      </c>
      <c r="C15" s="608">
        <v>41355</v>
      </c>
      <c r="D15" s="106">
        <v>1715865249</v>
      </c>
      <c r="E15" s="108">
        <v>0</v>
      </c>
      <c r="F15" s="108">
        <v>0</v>
      </c>
      <c r="G15" s="108">
        <v>0</v>
      </c>
      <c r="H15" s="106">
        <v>1715865249</v>
      </c>
      <c r="I15" s="110">
        <v>687572887</v>
      </c>
      <c r="J15" s="107">
        <v>30</v>
      </c>
      <c r="K15" s="111">
        <v>32278232</v>
      </c>
      <c r="L15" s="111">
        <v>1028292362</v>
      </c>
      <c r="M15" s="515"/>
      <c r="N15" s="116"/>
    </row>
    <row r="16" spans="1:14" ht="20.100000000000001" customHeight="1">
      <c r="A16" s="120">
        <v>10200010</v>
      </c>
      <c r="B16" s="108" t="s">
        <v>117</v>
      </c>
      <c r="C16" s="608">
        <v>41355</v>
      </c>
      <c r="D16" s="106">
        <v>75940880</v>
      </c>
      <c r="E16" s="108">
        <v>0</v>
      </c>
      <c r="F16" s="108">
        <v>0</v>
      </c>
      <c r="G16" s="108">
        <v>0</v>
      </c>
      <c r="H16" s="106">
        <v>75940880</v>
      </c>
      <c r="I16" s="110">
        <v>30430677</v>
      </c>
      <c r="J16" s="107">
        <v>30</v>
      </c>
      <c r="K16" s="111">
        <v>1428574</v>
      </c>
      <c r="L16" s="111">
        <v>45510203</v>
      </c>
      <c r="M16" s="515"/>
      <c r="N16" s="116"/>
    </row>
    <row r="17" spans="1:14" ht="20.100000000000001" customHeight="1">
      <c r="A17" s="120">
        <v>10200011</v>
      </c>
      <c r="B17" s="108" t="s">
        <v>118</v>
      </c>
      <c r="C17" s="608">
        <v>41355</v>
      </c>
      <c r="D17" s="106">
        <v>50271859</v>
      </c>
      <c r="E17" s="108">
        <v>0</v>
      </c>
      <c r="F17" s="108">
        <v>0</v>
      </c>
      <c r="G17" s="108">
        <v>0</v>
      </c>
      <c r="H17" s="106">
        <v>50271859</v>
      </c>
      <c r="I17" s="110">
        <v>20144639</v>
      </c>
      <c r="J17" s="107">
        <v>30</v>
      </c>
      <c r="K17" s="111">
        <v>945693</v>
      </c>
      <c r="L17" s="111">
        <v>30127220</v>
      </c>
      <c r="M17" s="515"/>
      <c r="N17" s="116"/>
    </row>
    <row r="18" spans="1:14" ht="20.100000000000001" customHeight="1">
      <c r="A18" s="120">
        <v>10200012</v>
      </c>
      <c r="B18" s="108" t="s">
        <v>119</v>
      </c>
      <c r="C18" s="608">
        <v>41355</v>
      </c>
      <c r="D18" s="106">
        <v>150815579</v>
      </c>
      <c r="E18" s="108">
        <v>0</v>
      </c>
      <c r="F18" s="108">
        <v>0</v>
      </c>
      <c r="G18" s="108">
        <v>0</v>
      </c>
      <c r="H18" s="106">
        <v>150815579</v>
      </c>
      <c r="I18" s="110">
        <v>60434031</v>
      </c>
      <c r="J18" s="107">
        <v>30</v>
      </c>
      <c r="K18" s="111">
        <v>2837086</v>
      </c>
      <c r="L18" s="111">
        <v>90381548</v>
      </c>
      <c r="M18" s="515"/>
      <c r="N18" s="116"/>
    </row>
    <row r="19" spans="1:14" ht="20.100000000000001" customHeight="1">
      <c r="A19" s="120">
        <v>10200013</v>
      </c>
      <c r="B19" s="108" t="s">
        <v>120</v>
      </c>
      <c r="C19" s="608">
        <v>41355</v>
      </c>
      <c r="D19" s="106">
        <v>165662352</v>
      </c>
      <c r="E19" s="108">
        <v>0</v>
      </c>
      <c r="F19" s="108">
        <v>0</v>
      </c>
      <c r="G19" s="108">
        <v>0</v>
      </c>
      <c r="H19" s="106">
        <v>165662352</v>
      </c>
      <c r="I19" s="110">
        <v>66383371</v>
      </c>
      <c r="J19" s="107">
        <v>30</v>
      </c>
      <c r="K19" s="111">
        <v>3116379</v>
      </c>
      <c r="L19" s="111">
        <v>99278981</v>
      </c>
      <c r="M19" s="515"/>
      <c r="N19" s="116"/>
    </row>
    <row r="20" spans="1:14" ht="20.100000000000001" customHeight="1">
      <c r="A20" s="120">
        <v>10200014</v>
      </c>
      <c r="B20" s="108" t="s">
        <v>121</v>
      </c>
      <c r="C20" s="608">
        <v>41355</v>
      </c>
      <c r="D20" s="106">
        <v>103884835</v>
      </c>
      <c r="E20" s="108">
        <v>0</v>
      </c>
      <c r="F20" s="108">
        <v>0</v>
      </c>
      <c r="G20" s="108">
        <v>0</v>
      </c>
      <c r="H20" s="106">
        <v>103884835</v>
      </c>
      <c r="I20" s="110">
        <v>41628247</v>
      </c>
      <c r="J20" s="107">
        <v>30</v>
      </c>
      <c r="K20" s="111">
        <v>1954246</v>
      </c>
      <c r="L20" s="111">
        <v>62256588</v>
      </c>
      <c r="M20" s="515"/>
      <c r="N20" s="116"/>
    </row>
    <row r="21" spans="1:14" ht="20.100000000000001" customHeight="1">
      <c r="A21" s="120">
        <v>10200015</v>
      </c>
      <c r="B21" s="108" t="s">
        <v>122</v>
      </c>
      <c r="C21" s="608">
        <v>41355</v>
      </c>
      <c r="D21" s="106">
        <v>50177031</v>
      </c>
      <c r="E21" s="108">
        <v>0</v>
      </c>
      <c r="F21" s="108">
        <v>0</v>
      </c>
      <c r="G21" s="108">
        <v>0</v>
      </c>
      <c r="H21" s="106">
        <v>50177031</v>
      </c>
      <c r="I21" s="110">
        <v>20106737</v>
      </c>
      <c r="J21" s="107">
        <v>30</v>
      </c>
      <c r="K21" s="111">
        <v>943915</v>
      </c>
      <c r="L21" s="111">
        <v>30070294</v>
      </c>
      <c r="M21" s="515"/>
      <c r="N21" s="116"/>
    </row>
    <row r="22" spans="1:14" ht="20.100000000000001" customHeight="1">
      <c r="A22" s="120">
        <v>10200016</v>
      </c>
      <c r="B22" s="108" t="s">
        <v>123</v>
      </c>
      <c r="C22" s="608">
        <v>41355</v>
      </c>
      <c r="D22" s="106">
        <v>357425198</v>
      </c>
      <c r="E22" s="108">
        <v>0</v>
      </c>
      <c r="F22" s="108">
        <v>0</v>
      </c>
      <c r="G22" s="108">
        <v>0</v>
      </c>
      <c r="H22" s="106">
        <v>357425198</v>
      </c>
      <c r="I22" s="110">
        <v>143225617</v>
      </c>
      <c r="J22" s="107">
        <v>30</v>
      </c>
      <c r="K22" s="111">
        <v>6723752</v>
      </c>
      <c r="L22" s="111">
        <v>214199581</v>
      </c>
      <c r="M22" s="515"/>
      <c r="N22" s="116"/>
    </row>
    <row r="23" spans="1:14" ht="20.100000000000001" customHeight="1">
      <c r="A23" s="120">
        <v>10200017</v>
      </c>
      <c r="B23" s="108" t="s">
        <v>908</v>
      </c>
      <c r="C23" s="608">
        <v>41355</v>
      </c>
      <c r="D23" s="106">
        <v>134780214</v>
      </c>
      <c r="E23" s="108">
        <v>0</v>
      </c>
      <c r="F23" s="108">
        <v>0</v>
      </c>
      <c r="G23" s="108">
        <v>0</v>
      </c>
      <c r="H23" s="106">
        <v>134780214</v>
      </c>
      <c r="I23" s="110">
        <v>54008428</v>
      </c>
      <c r="J23" s="107">
        <v>30</v>
      </c>
      <c r="K23" s="111">
        <v>2535435</v>
      </c>
      <c r="L23" s="111">
        <v>80771786</v>
      </c>
      <c r="M23" s="515"/>
      <c r="N23" s="116"/>
    </row>
    <row r="24" spans="1:14" ht="20.100000000000001" customHeight="1">
      <c r="A24" s="120">
        <v>10200018</v>
      </c>
      <c r="B24" s="108" t="s">
        <v>284</v>
      </c>
      <c r="C24" s="608">
        <v>41362</v>
      </c>
      <c r="D24" s="106">
        <v>9033736</v>
      </c>
      <c r="E24" s="108">
        <v>0</v>
      </c>
      <c r="F24" s="108">
        <v>0</v>
      </c>
      <c r="G24" s="108">
        <v>0</v>
      </c>
      <c r="H24" s="106">
        <v>9033736</v>
      </c>
      <c r="I24" s="110">
        <v>3619948</v>
      </c>
      <c r="J24" s="107">
        <v>30</v>
      </c>
      <c r="K24" s="111">
        <v>169939</v>
      </c>
      <c r="L24" s="111">
        <v>5413788</v>
      </c>
      <c r="M24" s="515"/>
      <c r="N24" s="116"/>
    </row>
    <row r="25" spans="1:14" ht="20.100000000000001" customHeight="1">
      <c r="A25" s="120">
        <v>10200019</v>
      </c>
      <c r="B25" s="108" t="s">
        <v>909</v>
      </c>
      <c r="C25" s="608">
        <v>41439</v>
      </c>
      <c r="D25" s="106">
        <v>41668114</v>
      </c>
      <c r="E25" s="108">
        <v>0</v>
      </c>
      <c r="F25" s="108">
        <v>0</v>
      </c>
      <c r="G25" s="108">
        <v>0</v>
      </c>
      <c r="H25" s="106">
        <v>41668114</v>
      </c>
      <c r="I25" s="110">
        <v>16238526</v>
      </c>
      <c r="J25" s="107">
        <v>30</v>
      </c>
      <c r="K25" s="111">
        <v>787640</v>
      </c>
      <c r="L25" s="111">
        <v>25429588</v>
      </c>
      <c r="M25" s="515"/>
      <c r="N25" s="116"/>
    </row>
    <row r="26" spans="1:14" ht="20.100000000000001" customHeight="1">
      <c r="A26" s="120">
        <v>10200020</v>
      </c>
      <c r="B26" s="108" t="s">
        <v>359</v>
      </c>
      <c r="C26" s="608">
        <v>41652</v>
      </c>
      <c r="D26" s="106">
        <v>27646880</v>
      </c>
      <c r="E26" s="108">
        <v>0</v>
      </c>
      <c r="F26" s="108">
        <v>0</v>
      </c>
      <c r="G26" s="108">
        <v>0</v>
      </c>
      <c r="H26" s="106">
        <v>27646880</v>
      </c>
      <c r="I26" s="110">
        <v>10061739</v>
      </c>
      <c r="J26" s="107">
        <v>30</v>
      </c>
      <c r="K26" s="111">
        <v>528311</v>
      </c>
      <c r="L26" s="111">
        <v>17585141</v>
      </c>
      <c r="M26" s="515"/>
      <c r="N26" s="116"/>
    </row>
    <row r="27" spans="1:14" ht="20.100000000000001" customHeight="1">
      <c r="A27" s="120">
        <v>10200021</v>
      </c>
      <c r="B27" s="108" t="s">
        <v>360</v>
      </c>
      <c r="C27" s="608">
        <v>41652</v>
      </c>
      <c r="D27" s="106">
        <v>3610600</v>
      </c>
      <c r="E27" s="108">
        <v>0</v>
      </c>
      <c r="F27" s="108">
        <v>0</v>
      </c>
      <c r="G27" s="108">
        <v>0</v>
      </c>
      <c r="H27" s="106">
        <v>3610600</v>
      </c>
      <c r="I27" s="110">
        <v>1314087</v>
      </c>
      <c r="J27" s="107">
        <v>30</v>
      </c>
      <c r="K27" s="111">
        <v>68999</v>
      </c>
      <c r="L27" s="111">
        <v>2296513</v>
      </c>
      <c r="M27" s="515"/>
      <c r="N27" s="116"/>
    </row>
    <row r="28" spans="1:14" ht="20.100000000000001" customHeight="1">
      <c r="A28" s="120">
        <v>10200022</v>
      </c>
      <c r="B28" s="108" t="s">
        <v>361</v>
      </c>
      <c r="C28" s="608">
        <v>41652</v>
      </c>
      <c r="D28" s="106">
        <v>2063200</v>
      </c>
      <c r="E28" s="108">
        <v>0</v>
      </c>
      <c r="F28" s="108">
        <v>0</v>
      </c>
      <c r="G28" s="108">
        <v>0</v>
      </c>
      <c r="H28" s="106">
        <v>2063200</v>
      </c>
      <c r="I28" s="110">
        <v>750842</v>
      </c>
      <c r="J28" s="107">
        <v>30</v>
      </c>
      <c r="K28" s="111">
        <v>39424</v>
      </c>
      <c r="L28" s="111">
        <v>1312358</v>
      </c>
      <c r="M28" s="515"/>
      <c r="N28" s="116"/>
    </row>
    <row r="29" spans="1:14" ht="20.100000000000001" customHeight="1">
      <c r="A29" s="120">
        <v>10200023</v>
      </c>
      <c r="B29" s="108" t="s">
        <v>611</v>
      </c>
      <c r="C29" s="608">
        <v>42170</v>
      </c>
      <c r="D29" s="106">
        <v>49516800</v>
      </c>
      <c r="E29" s="108">
        <v>0</v>
      </c>
      <c r="F29" s="108">
        <v>0</v>
      </c>
      <c r="G29" s="108">
        <v>0</v>
      </c>
      <c r="H29" s="106">
        <v>49516800</v>
      </c>
      <c r="I29" s="110">
        <v>15130172</v>
      </c>
      <c r="J29" s="107">
        <v>30</v>
      </c>
      <c r="K29" s="111">
        <v>962829</v>
      </c>
      <c r="L29" s="111">
        <v>34386628</v>
      </c>
      <c r="M29" s="515"/>
      <c r="N29" s="116"/>
    </row>
    <row r="30" spans="1:14" ht="20.100000000000001" customHeight="1">
      <c r="A30" s="120">
        <v>10200024</v>
      </c>
      <c r="B30" s="125" t="s">
        <v>910</v>
      </c>
      <c r="C30" s="609">
        <v>42216</v>
      </c>
      <c r="D30" s="106">
        <v>8252800</v>
      </c>
      <c r="E30" s="108">
        <v>0</v>
      </c>
      <c r="F30" s="108">
        <v>0</v>
      </c>
      <c r="G30" s="108">
        <v>0</v>
      </c>
      <c r="H30" s="106">
        <v>8252800</v>
      </c>
      <c r="I30" s="110">
        <v>2498716</v>
      </c>
      <c r="J30" s="107">
        <v>30</v>
      </c>
      <c r="K30" s="111">
        <v>160468</v>
      </c>
      <c r="L30" s="111">
        <v>5754084</v>
      </c>
      <c r="M30" s="515"/>
      <c r="N30" s="116"/>
    </row>
    <row r="31" spans="1:14" ht="20.100000000000001" customHeight="1">
      <c r="A31" s="120">
        <v>10200025</v>
      </c>
      <c r="B31" s="125" t="s">
        <v>842</v>
      </c>
      <c r="C31" s="609">
        <v>42704</v>
      </c>
      <c r="D31" s="106">
        <v>3062408701</v>
      </c>
      <c r="E31" s="108">
        <v>0</v>
      </c>
      <c r="F31" s="108">
        <v>0</v>
      </c>
      <c r="G31" s="108">
        <v>0</v>
      </c>
      <c r="H31" s="106">
        <v>3062408701</v>
      </c>
      <c r="I31" s="110">
        <v>788034914</v>
      </c>
      <c r="J31" s="107">
        <v>30</v>
      </c>
      <c r="K31" s="111">
        <v>59546830</v>
      </c>
      <c r="L31" s="111">
        <v>2274373787</v>
      </c>
      <c r="M31" s="515"/>
      <c r="N31" s="116"/>
    </row>
    <row r="32" spans="1:14" ht="20.100000000000001" customHeight="1">
      <c r="A32" s="120">
        <v>10200026</v>
      </c>
      <c r="B32" s="125" t="s">
        <v>843</v>
      </c>
      <c r="C32" s="609">
        <v>42704</v>
      </c>
      <c r="D32" s="106">
        <v>133607619</v>
      </c>
      <c r="E32" s="108">
        <v>0</v>
      </c>
      <c r="F32" s="108">
        <v>0</v>
      </c>
      <c r="G32" s="108">
        <v>0</v>
      </c>
      <c r="H32" s="106">
        <v>133607619</v>
      </c>
      <c r="I32" s="110">
        <v>34596616</v>
      </c>
      <c r="J32" s="107">
        <v>30</v>
      </c>
      <c r="K32" s="111">
        <v>2597924</v>
      </c>
      <c r="L32" s="111">
        <v>99011003</v>
      </c>
      <c r="M32" s="515"/>
      <c r="N32" s="116"/>
    </row>
    <row r="33" spans="1:14" ht="20.100000000000001" customHeight="1">
      <c r="A33" s="651">
        <v>10200027</v>
      </c>
      <c r="B33" s="652" t="s">
        <v>1471</v>
      </c>
      <c r="C33" s="653">
        <v>43308</v>
      </c>
      <c r="D33" s="654">
        <v>28442260</v>
      </c>
      <c r="E33" s="655">
        <v>0</v>
      </c>
      <c r="F33" s="655">
        <v>0</v>
      </c>
      <c r="G33" s="655">
        <v>0</v>
      </c>
      <c r="H33" s="654">
        <v>28442260</v>
      </c>
      <c r="I33" s="656">
        <v>5767511</v>
      </c>
      <c r="J33" s="107">
        <v>30</v>
      </c>
      <c r="K33" s="657">
        <v>553049</v>
      </c>
      <c r="L33" s="657">
        <v>22674749</v>
      </c>
      <c r="M33" s="515"/>
      <c r="N33" s="116"/>
    </row>
    <row r="34" spans="1:14" ht="20.100000000000001" customHeight="1">
      <c r="A34" s="651">
        <v>10200028</v>
      </c>
      <c r="B34" s="652" t="s">
        <v>1537</v>
      </c>
      <c r="C34" s="653">
        <v>43404</v>
      </c>
      <c r="D34" s="654">
        <v>80650876</v>
      </c>
      <c r="E34" s="655">
        <v>0</v>
      </c>
      <c r="F34" s="655">
        <v>0</v>
      </c>
      <c r="G34" s="655">
        <v>0</v>
      </c>
      <c r="H34" s="654">
        <v>80650876</v>
      </c>
      <c r="I34" s="656">
        <v>15682100</v>
      </c>
      <c r="J34" s="107">
        <v>30</v>
      </c>
      <c r="K34" s="657">
        <v>1568210</v>
      </c>
      <c r="L34" s="657">
        <v>64968776</v>
      </c>
      <c r="M34" s="515"/>
      <c r="N34" s="116"/>
    </row>
    <row r="35" spans="1:14" ht="20.100000000000001" customHeight="1">
      <c r="A35" s="965">
        <v>10200029</v>
      </c>
      <c r="B35" s="966" t="s">
        <v>1844</v>
      </c>
      <c r="C35" s="967">
        <v>44102</v>
      </c>
      <c r="D35" s="968">
        <v>1137940730</v>
      </c>
      <c r="E35" s="969">
        <v>0</v>
      </c>
      <c r="F35" s="969">
        <v>0</v>
      </c>
      <c r="G35" s="969">
        <v>0</v>
      </c>
      <c r="H35" s="968">
        <v>1137940730</v>
      </c>
      <c r="I35" s="970">
        <v>147289509</v>
      </c>
      <c r="J35" s="971">
        <v>30</v>
      </c>
      <c r="K35" s="972">
        <v>22126629</v>
      </c>
      <c r="L35" s="972">
        <v>990651221</v>
      </c>
      <c r="M35" s="515"/>
      <c r="N35" s="116"/>
    </row>
    <row r="36" spans="1:14" ht="20.100000000000001" customHeight="1">
      <c r="A36" s="965">
        <v>10200030</v>
      </c>
      <c r="B36" s="966" t="s">
        <v>2885</v>
      </c>
      <c r="C36" s="967">
        <v>44916</v>
      </c>
      <c r="D36" s="968">
        <v>18719970</v>
      </c>
      <c r="E36" s="969">
        <v>0</v>
      </c>
      <c r="F36" s="969">
        <v>0</v>
      </c>
      <c r="G36" s="969">
        <v>0</v>
      </c>
      <c r="H36" s="968">
        <v>18719970</v>
      </c>
      <c r="I36" s="970">
        <v>1038806</v>
      </c>
      <c r="J36" s="971">
        <v>30</v>
      </c>
      <c r="K36" s="972">
        <v>364000</v>
      </c>
      <c r="L36" s="972">
        <v>17681164</v>
      </c>
      <c r="M36" s="515"/>
      <c r="N36" s="116"/>
    </row>
    <row r="37" spans="1:14" ht="20.100000000000001" customHeight="1">
      <c r="A37" s="120"/>
      <c r="B37" s="125"/>
      <c r="C37" s="609"/>
      <c r="D37" s="106"/>
      <c r="E37" s="108"/>
      <c r="F37" s="108"/>
      <c r="G37" s="108"/>
      <c r="H37" s="106"/>
      <c r="I37" s="110"/>
      <c r="J37" s="107"/>
      <c r="K37" s="111"/>
      <c r="L37" s="111"/>
      <c r="M37" s="515"/>
      <c r="N37" s="116"/>
    </row>
    <row r="38" spans="1:14" ht="20.100000000000001" customHeight="1">
      <c r="A38" s="126"/>
      <c r="B38" s="127" t="s">
        <v>3</v>
      </c>
      <c r="C38" s="128"/>
      <c r="D38" s="129">
        <f t="shared" ref="D38:K38" si="0">SUM(D6:D37)</f>
        <v>21221091389</v>
      </c>
      <c r="E38" s="129">
        <f t="shared" si="0"/>
        <v>0</v>
      </c>
      <c r="F38" s="129">
        <f t="shared" si="0"/>
        <v>0</v>
      </c>
      <c r="G38" s="129">
        <f t="shared" si="0"/>
        <v>0</v>
      </c>
      <c r="H38" s="129">
        <f t="shared" si="0"/>
        <v>21221091389</v>
      </c>
      <c r="I38" s="129">
        <f t="shared" si="0"/>
        <v>7651449265</v>
      </c>
      <c r="J38" s="130"/>
      <c r="K38" s="129">
        <f t="shared" si="0"/>
        <v>402180317</v>
      </c>
      <c r="L38" s="129">
        <f>SUM(L6:L37)</f>
        <v>13569642124</v>
      </c>
      <c r="M38" s="516">
        <f>L38-'BS(현금흐름표용)'!D13</f>
        <v>0</v>
      </c>
      <c r="N38" s="131"/>
    </row>
    <row r="39" spans="1:14">
      <c r="A39" s="132"/>
      <c r="B39" s="133"/>
      <c r="C39" s="134"/>
      <c r="D39" s="135">
        <f>SUM(D6:D37)-D38</f>
        <v>0</v>
      </c>
      <c r="E39" s="135">
        <f>SUM(E6:E37)-E38</f>
        <v>0</v>
      </c>
      <c r="F39" s="135">
        <f>SUM(F6:F37)-F38</f>
        <v>0</v>
      </c>
      <c r="G39" s="135">
        <f>SUM(G6:G37)-G38</f>
        <v>0</v>
      </c>
      <c r="H39" s="135">
        <f>SUM(H6:H37)-H38</f>
        <v>0</v>
      </c>
      <c r="I39" s="135"/>
      <c r="J39" s="136"/>
      <c r="K39" s="135">
        <f>SUM(K6:K37)-K38</f>
        <v>0</v>
      </c>
      <c r="L39" s="135">
        <f>SUM(L6:L37)-L38</f>
        <v>0</v>
      </c>
      <c r="M39" s="135"/>
      <c r="N39" s="95"/>
    </row>
    <row r="40" spans="1:14" ht="26.25">
      <c r="A40" s="137"/>
      <c r="B40" s="137"/>
      <c r="C40" s="137"/>
      <c r="D40" s="137"/>
      <c r="E40" s="587"/>
      <c r="F40" s="536"/>
      <c r="G40" s="135"/>
      <c r="H40" s="137"/>
      <c r="I40" s="113"/>
      <c r="J40" s="137"/>
      <c r="K40" s="113"/>
      <c r="L40" s="135"/>
      <c r="M40" s="135"/>
      <c r="N40" s="95"/>
    </row>
    <row r="41" spans="1:14">
      <c r="K41" s="113"/>
    </row>
  </sheetData>
  <mergeCells count="3">
    <mergeCell ref="A2:L2"/>
    <mergeCell ref="A3:L3"/>
    <mergeCell ref="A4:B4"/>
  </mergeCells>
  <phoneticPr fontId="75" type="noConversion"/>
  <printOptions horizontalCentered="1"/>
  <pageMargins left="0.51181102362204722" right="0.39370078740157483" top="0.6692913385826772" bottom="0.59055118110236227" header="0.55118110236220474" footer="0.27559055118110237"/>
  <pageSetup paperSize="9" scale="60" orientation="landscape" r:id="rId1"/>
  <headerFooter alignWithMargins="0">
    <oddHeader xml:space="preserve">&amp;R
&amp;"굴림체,굵게"&amp;14 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N58"/>
  <sheetViews>
    <sheetView view="pageBreakPreview" zoomScale="70" zoomScaleSheetLayoutView="70" workbookViewId="0"/>
  </sheetViews>
  <sheetFormatPr defaultColWidth="9" defaultRowHeight="16.5"/>
  <cols>
    <col min="1" max="1" width="11.125" style="2" bestFit="1" customWidth="1"/>
    <col min="2" max="2" width="48.25" style="2" customWidth="1"/>
    <col min="3" max="3" width="14.125" style="2" bestFit="1" customWidth="1"/>
    <col min="4" max="5" width="18.875" style="2" customWidth="1"/>
    <col min="6" max="6" width="18.125" style="2" bestFit="1" customWidth="1"/>
    <col min="7" max="7" width="18.75" style="2" customWidth="1"/>
    <col min="8" max="8" width="19" style="2" customWidth="1"/>
    <col min="9" max="9" width="15.5" style="2" customWidth="1"/>
    <col min="10" max="10" width="10.625" style="2" bestFit="1" customWidth="1"/>
    <col min="11" max="11" width="16.75" style="2" bestFit="1" customWidth="1"/>
    <col min="12" max="13" width="18.75" style="2" customWidth="1"/>
    <col min="14" max="14" width="18.125" style="2" bestFit="1" customWidth="1"/>
    <col min="15" max="16" width="14.625" style="2" customWidth="1"/>
    <col min="17" max="16384" width="9" style="2"/>
  </cols>
  <sheetData>
    <row r="1" spans="1:14" ht="20.100000000000001" customHeight="1"/>
    <row r="2" spans="1:14" ht="26.25">
      <c r="A2" s="1574" t="s">
        <v>313</v>
      </c>
      <c r="B2" s="1574"/>
      <c r="C2" s="1574"/>
      <c r="D2" s="1574"/>
      <c r="E2" s="1574"/>
      <c r="F2" s="1574"/>
      <c r="G2" s="1574"/>
      <c r="H2" s="1574"/>
      <c r="I2" s="1574"/>
      <c r="J2" s="1574"/>
      <c r="K2" s="1574"/>
      <c r="L2" s="1574"/>
      <c r="M2" s="537"/>
      <c r="N2" s="123"/>
    </row>
    <row r="3" spans="1:14" ht="20.100000000000001" customHeight="1">
      <c r="A3" s="1575" t="str">
        <f>'2.건물'!A3:L3</f>
        <v xml:space="preserve"> 제 17 (당) 기    : 2024년 1월 1일 부터　2024년  07월 31일 까지</v>
      </c>
      <c r="B3" s="1576"/>
      <c r="C3" s="1576"/>
      <c r="D3" s="1576"/>
      <c r="E3" s="1576"/>
      <c r="F3" s="1576"/>
      <c r="G3" s="1576"/>
      <c r="H3" s="1576"/>
      <c r="I3" s="1576"/>
      <c r="J3" s="1576"/>
      <c r="K3" s="1576"/>
      <c r="L3" s="1576"/>
      <c r="M3" s="538"/>
      <c r="N3" s="123"/>
    </row>
    <row r="4" spans="1:14" ht="20.100000000000001" customHeight="1">
      <c r="A4" s="1577" t="s">
        <v>613</v>
      </c>
      <c r="B4" s="1578"/>
      <c r="C4" s="140"/>
      <c r="D4" s="141"/>
      <c r="E4" s="141"/>
      <c r="F4" s="141"/>
      <c r="G4" s="141"/>
      <c r="H4" s="141"/>
      <c r="I4" s="142"/>
      <c r="J4" s="143"/>
      <c r="K4" s="144"/>
      <c r="L4" s="100" t="s">
        <v>716</v>
      </c>
      <c r="M4" s="100"/>
      <c r="N4" s="123"/>
    </row>
    <row r="5" spans="1:14" ht="19.899999999999999" customHeight="1">
      <c r="A5" s="145" t="s">
        <v>717</v>
      </c>
      <c r="B5" s="145" t="s">
        <v>615</v>
      </c>
      <c r="C5" s="145" t="s">
        <v>49</v>
      </c>
      <c r="D5" s="101" t="s">
        <v>616</v>
      </c>
      <c r="E5" s="101" t="s">
        <v>1538</v>
      </c>
      <c r="F5" s="103" t="s">
        <v>1539</v>
      </c>
      <c r="G5" s="103" t="s">
        <v>345</v>
      </c>
      <c r="H5" s="103" t="s">
        <v>619</v>
      </c>
      <c r="I5" s="145" t="s">
        <v>620</v>
      </c>
      <c r="J5" s="145" t="s">
        <v>718</v>
      </c>
      <c r="K5" s="103" t="s">
        <v>622</v>
      </c>
      <c r="L5" s="103" t="s">
        <v>624</v>
      </c>
      <c r="M5" s="517"/>
      <c r="N5" s="123"/>
    </row>
    <row r="6" spans="1:14" ht="20.100000000000001" customHeight="1">
      <c r="A6" s="148">
        <v>10300004</v>
      </c>
      <c r="B6" s="149" t="s">
        <v>124</v>
      </c>
      <c r="C6" s="610">
        <v>41355</v>
      </c>
      <c r="D6" s="108">
        <v>4112046380</v>
      </c>
      <c r="E6" s="108">
        <v>0</v>
      </c>
      <c r="F6" s="108">
        <v>0</v>
      </c>
      <c r="G6" s="108">
        <v>0</v>
      </c>
      <c r="H6" s="108">
        <v>4112046380</v>
      </c>
      <c r="I6" s="108">
        <v>1647758655</v>
      </c>
      <c r="J6" s="150">
        <v>30</v>
      </c>
      <c r="K6" s="108">
        <v>77354326</v>
      </c>
      <c r="L6" s="108">
        <v>2464287725</v>
      </c>
      <c r="M6" s="518"/>
      <c r="N6" s="146"/>
    </row>
    <row r="7" spans="1:14" ht="20.100000000000001" customHeight="1">
      <c r="A7" s="148">
        <v>10300005</v>
      </c>
      <c r="B7" s="149" t="s">
        <v>125</v>
      </c>
      <c r="C7" s="610">
        <v>41355</v>
      </c>
      <c r="D7" s="108">
        <v>83740194</v>
      </c>
      <c r="E7" s="108">
        <v>0</v>
      </c>
      <c r="F7" s="108">
        <v>0</v>
      </c>
      <c r="G7" s="108">
        <v>0</v>
      </c>
      <c r="H7" s="108">
        <v>83740194</v>
      </c>
      <c r="I7" s="108">
        <v>33555900</v>
      </c>
      <c r="J7" s="150">
        <v>30</v>
      </c>
      <c r="K7" s="108">
        <v>1575287</v>
      </c>
      <c r="L7" s="108">
        <v>50184294</v>
      </c>
      <c r="M7" s="518"/>
      <c r="N7" s="146"/>
    </row>
    <row r="8" spans="1:14" ht="20.100000000000001" customHeight="1">
      <c r="A8" s="148">
        <v>10300006</v>
      </c>
      <c r="B8" s="149" t="s">
        <v>126</v>
      </c>
      <c r="C8" s="610">
        <v>41355</v>
      </c>
      <c r="D8" s="108">
        <v>49749756</v>
      </c>
      <c r="E8" s="108">
        <v>0</v>
      </c>
      <c r="F8" s="108">
        <v>0</v>
      </c>
      <c r="G8" s="108">
        <v>0</v>
      </c>
      <c r="H8" s="108">
        <v>49749756</v>
      </c>
      <c r="I8" s="108">
        <v>19935435</v>
      </c>
      <c r="J8" s="150">
        <v>30</v>
      </c>
      <c r="K8" s="108">
        <v>935872</v>
      </c>
      <c r="L8" s="108">
        <v>29814321</v>
      </c>
      <c r="M8" s="518"/>
      <c r="N8" s="146"/>
    </row>
    <row r="9" spans="1:14" ht="20.100000000000001" customHeight="1">
      <c r="A9" s="148">
        <v>10300007</v>
      </c>
      <c r="B9" s="149" t="s">
        <v>127</v>
      </c>
      <c r="C9" s="610">
        <v>41355</v>
      </c>
      <c r="D9" s="108">
        <v>12379001208</v>
      </c>
      <c r="E9" s="108">
        <v>0</v>
      </c>
      <c r="F9" s="108">
        <v>0</v>
      </c>
      <c r="G9" s="108">
        <v>0</v>
      </c>
      <c r="H9" s="108">
        <v>12379001208</v>
      </c>
      <c r="I9" s="108">
        <v>4960451377</v>
      </c>
      <c r="J9" s="150">
        <v>30</v>
      </c>
      <c r="K9" s="108">
        <v>232869280</v>
      </c>
      <c r="L9" s="108">
        <v>7418549831</v>
      </c>
      <c r="M9" s="518"/>
      <c r="N9" s="146"/>
    </row>
    <row r="10" spans="1:14" ht="20.100000000000001" customHeight="1">
      <c r="A10" s="148">
        <v>10300008</v>
      </c>
      <c r="B10" s="149" t="s">
        <v>911</v>
      </c>
      <c r="C10" s="610">
        <v>41355</v>
      </c>
      <c r="D10" s="108">
        <v>219526347</v>
      </c>
      <c r="E10" s="108">
        <v>0</v>
      </c>
      <c r="F10" s="108">
        <v>0</v>
      </c>
      <c r="G10" s="108">
        <v>0</v>
      </c>
      <c r="H10" s="108">
        <v>219526347</v>
      </c>
      <c r="I10" s="108">
        <v>87967498</v>
      </c>
      <c r="J10" s="150">
        <v>30</v>
      </c>
      <c r="K10" s="108">
        <v>4129650</v>
      </c>
      <c r="L10" s="108">
        <v>131558849</v>
      </c>
      <c r="M10" s="518"/>
      <c r="N10" s="146"/>
    </row>
    <row r="11" spans="1:14" ht="20.100000000000001" customHeight="1">
      <c r="A11" s="148">
        <v>10300009</v>
      </c>
      <c r="B11" s="149" t="s">
        <v>128</v>
      </c>
      <c r="C11" s="610">
        <v>41355</v>
      </c>
      <c r="D11" s="108">
        <v>4967851408</v>
      </c>
      <c r="E11" s="108">
        <v>0</v>
      </c>
      <c r="F11" s="108">
        <v>0</v>
      </c>
      <c r="G11" s="108">
        <v>0</v>
      </c>
      <c r="H11" s="108">
        <v>4967851408</v>
      </c>
      <c r="I11" s="108">
        <v>1990692499</v>
      </c>
      <c r="J11" s="150">
        <v>30</v>
      </c>
      <c r="K11" s="108">
        <v>93453416</v>
      </c>
      <c r="L11" s="108">
        <v>2977158909</v>
      </c>
      <c r="M11" s="518"/>
      <c r="N11" s="146"/>
    </row>
    <row r="12" spans="1:14" ht="20.100000000000001" customHeight="1">
      <c r="A12" s="148">
        <v>10300010</v>
      </c>
      <c r="B12" s="149" t="s">
        <v>129</v>
      </c>
      <c r="C12" s="610">
        <v>41355</v>
      </c>
      <c r="D12" s="108">
        <v>1058945119</v>
      </c>
      <c r="E12" s="108">
        <v>0</v>
      </c>
      <c r="F12" s="108">
        <v>0</v>
      </c>
      <c r="G12" s="108">
        <v>0</v>
      </c>
      <c r="H12" s="108">
        <v>1058945119</v>
      </c>
      <c r="I12" s="108">
        <v>424335129</v>
      </c>
      <c r="J12" s="150">
        <v>30</v>
      </c>
      <c r="K12" s="108">
        <v>19920488</v>
      </c>
      <c r="L12" s="108">
        <v>634609990</v>
      </c>
      <c r="M12" s="518"/>
      <c r="N12" s="146"/>
    </row>
    <row r="13" spans="1:14" ht="20.100000000000001" customHeight="1">
      <c r="A13" s="148">
        <v>10300011</v>
      </c>
      <c r="B13" s="149" t="s">
        <v>130</v>
      </c>
      <c r="C13" s="610">
        <v>41355</v>
      </c>
      <c r="D13" s="108">
        <v>477279281</v>
      </c>
      <c r="E13" s="108">
        <v>0</v>
      </c>
      <c r="F13" s="108">
        <v>0</v>
      </c>
      <c r="G13" s="108">
        <v>0</v>
      </c>
      <c r="H13" s="108">
        <v>477279281</v>
      </c>
      <c r="I13" s="108">
        <v>191252936</v>
      </c>
      <c r="J13" s="150">
        <v>30</v>
      </c>
      <c r="K13" s="108">
        <v>8978403</v>
      </c>
      <c r="L13" s="108">
        <v>286026345</v>
      </c>
      <c r="M13" s="518"/>
      <c r="N13" s="146"/>
    </row>
    <row r="14" spans="1:14" ht="20.100000000000001" customHeight="1">
      <c r="A14" s="148">
        <v>10300012</v>
      </c>
      <c r="B14" s="149" t="s">
        <v>131</v>
      </c>
      <c r="C14" s="608">
        <v>41355</v>
      </c>
      <c r="D14" s="108">
        <v>1660367690</v>
      </c>
      <c r="E14" s="108">
        <v>0</v>
      </c>
      <c r="F14" s="108">
        <v>0</v>
      </c>
      <c r="G14" s="108">
        <v>0</v>
      </c>
      <c r="H14" s="108">
        <v>1660367690</v>
      </c>
      <c r="I14" s="108">
        <v>665334167</v>
      </c>
      <c r="J14" s="150">
        <v>30</v>
      </c>
      <c r="K14" s="108">
        <v>31234231</v>
      </c>
      <c r="L14" s="108">
        <v>995033523</v>
      </c>
      <c r="M14" s="518"/>
      <c r="N14" s="146"/>
    </row>
    <row r="15" spans="1:14" ht="20.100000000000001" customHeight="1">
      <c r="A15" s="148">
        <v>10300013</v>
      </c>
      <c r="B15" s="149" t="s">
        <v>132</v>
      </c>
      <c r="C15" s="608">
        <v>41355</v>
      </c>
      <c r="D15" s="108">
        <v>1855737766</v>
      </c>
      <c r="E15" s="108">
        <v>0</v>
      </c>
      <c r="F15" s="108">
        <v>0</v>
      </c>
      <c r="G15" s="108">
        <v>0</v>
      </c>
      <c r="H15" s="108">
        <v>1855737766</v>
      </c>
      <c r="I15" s="108">
        <v>743621885</v>
      </c>
      <c r="J15" s="150">
        <v>30</v>
      </c>
      <c r="K15" s="108">
        <v>34909462</v>
      </c>
      <c r="L15" s="108">
        <v>1112115881</v>
      </c>
      <c r="M15" s="518"/>
      <c r="N15" s="146"/>
    </row>
    <row r="16" spans="1:14" ht="19.5" customHeight="1">
      <c r="A16" s="152">
        <v>10300014</v>
      </c>
      <c r="B16" s="153" t="s">
        <v>133</v>
      </c>
      <c r="C16" s="611">
        <v>41355</v>
      </c>
      <c r="D16" s="108">
        <v>964096231</v>
      </c>
      <c r="E16" s="108">
        <v>0</v>
      </c>
      <c r="F16" s="108">
        <v>0</v>
      </c>
      <c r="G16" s="108">
        <v>0</v>
      </c>
      <c r="H16" s="108">
        <v>964096231</v>
      </c>
      <c r="I16" s="108">
        <v>386327838</v>
      </c>
      <c r="J16" s="150">
        <v>30</v>
      </c>
      <c r="K16" s="108">
        <v>18136230</v>
      </c>
      <c r="L16" s="108">
        <v>577768393</v>
      </c>
      <c r="M16" s="518"/>
      <c r="N16" s="146"/>
    </row>
    <row r="17" spans="1:14" ht="19.5" customHeight="1">
      <c r="A17" s="152">
        <v>10300015</v>
      </c>
      <c r="B17" s="153" t="s">
        <v>912</v>
      </c>
      <c r="C17" s="611">
        <v>41355</v>
      </c>
      <c r="D17" s="108">
        <v>2180085316</v>
      </c>
      <c r="E17" s="108">
        <v>0</v>
      </c>
      <c r="F17" s="108">
        <v>0</v>
      </c>
      <c r="G17" s="108">
        <v>0</v>
      </c>
      <c r="H17" s="108">
        <v>2180085316</v>
      </c>
      <c r="I17" s="108">
        <v>873592919</v>
      </c>
      <c r="J17" s="150">
        <v>30</v>
      </c>
      <c r="K17" s="108">
        <v>41010977</v>
      </c>
      <c r="L17" s="108">
        <v>1306492397</v>
      </c>
      <c r="M17" s="518"/>
      <c r="N17" s="146"/>
    </row>
    <row r="18" spans="1:14" ht="19.5" customHeight="1">
      <c r="A18" s="152">
        <v>10300016</v>
      </c>
      <c r="B18" s="153" t="s">
        <v>285</v>
      </c>
      <c r="C18" s="611">
        <v>41362</v>
      </c>
      <c r="D18" s="108">
        <v>32701391</v>
      </c>
      <c r="E18" s="108">
        <v>0</v>
      </c>
      <c r="F18" s="108">
        <v>0</v>
      </c>
      <c r="G18" s="108">
        <v>0</v>
      </c>
      <c r="H18" s="108">
        <v>32701391</v>
      </c>
      <c r="I18" s="108">
        <v>13103943</v>
      </c>
      <c r="J18" s="150">
        <v>30</v>
      </c>
      <c r="K18" s="108">
        <v>615167</v>
      </c>
      <c r="L18" s="108">
        <v>19597448</v>
      </c>
      <c r="M18" s="518"/>
      <c r="N18" s="146"/>
    </row>
    <row r="19" spans="1:14" ht="19.5" customHeight="1">
      <c r="A19" s="152">
        <v>10300017</v>
      </c>
      <c r="B19" s="153" t="s">
        <v>286</v>
      </c>
      <c r="C19" s="611">
        <v>41363</v>
      </c>
      <c r="D19" s="108">
        <v>23731875</v>
      </c>
      <c r="E19" s="108">
        <v>0</v>
      </c>
      <c r="F19" s="108">
        <v>0</v>
      </c>
      <c r="G19" s="108">
        <v>0</v>
      </c>
      <c r="H19" s="108">
        <v>23731875</v>
      </c>
      <c r="I19" s="108">
        <v>9509662</v>
      </c>
      <c r="J19" s="150">
        <v>30</v>
      </c>
      <c r="K19" s="108">
        <v>446432</v>
      </c>
      <c r="L19" s="108">
        <v>14222213</v>
      </c>
      <c r="M19" s="518"/>
      <c r="N19" s="146"/>
    </row>
    <row r="20" spans="1:14" ht="19.5" customHeight="1">
      <c r="A20" s="152">
        <v>10300018</v>
      </c>
      <c r="B20" s="153" t="s">
        <v>319</v>
      </c>
      <c r="C20" s="611">
        <v>41487</v>
      </c>
      <c r="D20" s="108">
        <v>936576860</v>
      </c>
      <c r="E20" s="108">
        <v>0</v>
      </c>
      <c r="F20" s="108">
        <v>0</v>
      </c>
      <c r="G20" s="108">
        <v>0</v>
      </c>
      <c r="H20" s="108">
        <v>936576860</v>
      </c>
      <c r="I20" s="108">
        <v>358110926</v>
      </c>
      <c r="J20" s="150">
        <v>30</v>
      </c>
      <c r="K20" s="108">
        <v>17759917</v>
      </c>
      <c r="L20" s="108">
        <v>578465934</v>
      </c>
      <c r="M20" s="518"/>
      <c r="N20" s="146"/>
    </row>
    <row r="21" spans="1:14" ht="19.5" customHeight="1">
      <c r="A21" s="152">
        <v>10300019</v>
      </c>
      <c r="B21" s="153" t="s">
        <v>320</v>
      </c>
      <c r="C21" s="612">
        <v>41487</v>
      </c>
      <c r="D21" s="108">
        <v>189686452</v>
      </c>
      <c r="E21" s="108">
        <v>0</v>
      </c>
      <c r="F21" s="108">
        <v>0</v>
      </c>
      <c r="G21" s="108">
        <v>0</v>
      </c>
      <c r="H21" s="108">
        <v>189686452</v>
      </c>
      <c r="I21" s="108">
        <v>72528759</v>
      </c>
      <c r="J21" s="150">
        <v>30</v>
      </c>
      <c r="K21" s="108">
        <v>3596943</v>
      </c>
      <c r="L21" s="108">
        <v>117157693</v>
      </c>
      <c r="M21" s="518"/>
      <c r="N21" s="146"/>
    </row>
    <row r="22" spans="1:14" ht="19.5" customHeight="1">
      <c r="A22" s="152">
        <v>10300020</v>
      </c>
      <c r="B22" s="153" t="s">
        <v>321</v>
      </c>
      <c r="C22" s="612">
        <v>41487</v>
      </c>
      <c r="D22" s="108">
        <v>58091475</v>
      </c>
      <c r="E22" s="108">
        <v>0</v>
      </c>
      <c r="F22" s="108">
        <v>0</v>
      </c>
      <c r="G22" s="108">
        <v>0</v>
      </c>
      <c r="H22" s="108">
        <v>58091475</v>
      </c>
      <c r="I22" s="108">
        <v>22211903</v>
      </c>
      <c r="J22" s="150">
        <v>30</v>
      </c>
      <c r="K22" s="108">
        <v>1101562</v>
      </c>
      <c r="L22" s="108">
        <v>35879572</v>
      </c>
      <c r="M22" s="518"/>
      <c r="N22" s="146"/>
    </row>
    <row r="23" spans="1:14" ht="19.5" customHeight="1">
      <c r="A23" s="152">
        <v>10300021</v>
      </c>
      <c r="B23" s="153" t="s">
        <v>322</v>
      </c>
      <c r="C23" s="612">
        <v>41487</v>
      </c>
      <c r="D23" s="108">
        <v>129223895</v>
      </c>
      <c r="E23" s="108">
        <v>0</v>
      </c>
      <c r="F23" s="108">
        <v>0</v>
      </c>
      <c r="G23" s="108">
        <v>0</v>
      </c>
      <c r="H23" s="108">
        <v>129223895</v>
      </c>
      <c r="I23" s="108">
        <v>49410259</v>
      </c>
      <c r="J23" s="150">
        <v>30</v>
      </c>
      <c r="K23" s="108">
        <v>2450420</v>
      </c>
      <c r="L23" s="108">
        <v>79813636</v>
      </c>
      <c r="M23" s="518"/>
      <c r="N23" s="146"/>
    </row>
    <row r="24" spans="1:14" ht="19.5" customHeight="1">
      <c r="A24" s="152">
        <v>10300022</v>
      </c>
      <c r="B24" s="153" t="s">
        <v>323</v>
      </c>
      <c r="C24" s="612">
        <v>41487</v>
      </c>
      <c r="D24" s="108">
        <v>50978233</v>
      </c>
      <c r="E24" s="108">
        <v>0</v>
      </c>
      <c r="F24" s="108">
        <v>0</v>
      </c>
      <c r="G24" s="108">
        <v>0</v>
      </c>
      <c r="H24" s="108">
        <v>50978233</v>
      </c>
      <c r="I24" s="108">
        <v>19492114</v>
      </c>
      <c r="J24" s="150">
        <v>30</v>
      </c>
      <c r="K24" s="108">
        <v>966679</v>
      </c>
      <c r="L24" s="108">
        <v>31486119</v>
      </c>
      <c r="M24" s="518"/>
      <c r="N24" s="146"/>
    </row>
    <row r="25" spans="1:14" ht="19.5" customHeight="1">
      <c r="A25" s="152">
        <v>10300023</v>
      </c>
      <c r="B25" s="153" t="s">
        <v>324</v>
      </c>
      <c r="C25" s="612">
        <v>41487</v>
      </c>
      <c r="D25" s="108">
        <v>19604094</v>
      </c>
      <c r="E25" s="108">
        <v>0</v>
      </c>
      <c r="F25" s="108">
        <v>0</v>
      </c>
      <c r="G25" s="108">
        <v>0</v>
      </c>
      <c r="H25" s="108">
        <v>19604094</v>
      </c>
      <c r="I25" s="108">
        <v>7495814</v>
      </c>
      <c r="J25" s="150">
        <v>30</v>
      </c>
      <c r="K25" s="108">
        <v>371742</v>
      </c>
      <c r="L25" s="108">
        <v>12108280</v>
      </c>
      <c r="M25" s="518"/>
      <c r="N25" s="146"/>
    </row>
    <row r="26" spans="1:14" ht="19.5" customHeight="1">
      <c r="A26" s="152">
        <v>10300024</v>
      </c>
      <c r="B26" s="153" t="s">
        <v>325</v>
      </c>
      <c r="C26" s="612">
        <v>41487</v>
      </c>
      <c r="D26" s="108">
        <v>36751750</v>
      </c>
      <c r="E26" s="154">
        <v>0</v>
      </c>
      <c r="F26" s="108">
        <v>0</v>
      </c>
      <c r="G26" s="108">
        <v>0</v>
      </c>
      <c r="H26" s="108">
        <v>36751750</v>
      </c>
      <c r="I26" s="108">
        <v>14052419</v>
      </c>
      <c r="J26" s="150">
        <v>30</v>
      </c>
      <c r="K26" s="108">
        <v>696906</v>
      </c>
      <c r="L26" s="108">
        <v>22699331</v>
      </c>
      <c r="M26" s="518"/>
      <c r="N26" s="146"/>
    </row>
    <row r="27" spans="1:14" ht="19.5" customHeight="1">
      <c r="A27" s="152">
        <v>10300025</v>
      </c>
      <c r="B27" s="153" t="s">
        <v>326</v>
      </c>
      <c r="C27" s="612">
        <v>41487</v>
      </c>
      <c r="D27" s="108">
        <v>11855402</v>
      </c>
      <c r="E27" s="154">
        <v>0</v>
      </c>
      <c r="F27" s="108">
        <v>0</v>
      </c>
      <c r="G27" s="108">
        <v>0</v>
      </c>
      <c r="H27" s="108">
        <v>11855402</v>
      </c>
      <c r="I27" s="108">
        <v>4533098</v>
      </c>
      <c r="J27" s="150">
        <v>30</v>
      </c>
      <c r="K27" s="108">
        <v>224812</v>
      </c>
      <c r="L27" s="108">
        <v>7322304</v>
      </c>
      <c r="M27" s="518"/>
      <c r="N27" s="146"/>
    </row>
    <row r="28" spans="1:14" ht="19.5" customHeight="1">
      <c r="A28" s="152">
        <v>10300026</v>
      </c>
      <c r="B28" s="153" t="s">
        <v>327</v>
      </c>
      <c r="C28" s="612">
        <v>41487</v>
      </c>
      <c r="D28" s="108">
        <v>377357485</v>
      </c>
      <c r="E28" s="154">
        <v>0</v>
      </c>
      <c r="F28" s="108">
        <v>0</v>
      </c>
      <c r="G28" s="108">
        <v>0</v>
      </c>
      <c r="H28" s="108">
        <v>377357485</v>
      </c>
      <c r="I28" s="108">
        <v>144286973</v>
      </c>
      <c r="J28" s="150">
        <v>30</v>
      </c>
      <c r="K28" s="108">
        <v>7155673</v>
      </c>
      <c r="L28" s="108">
        <v>233070512</v>
      </c>
      <c r="M28" s="518"/>
      <c r="N28" s="146"/>
    </row>
    <row r="29" spans="1:14" ht="19.5" customHeight="1">
      <c r="A29" s="152">
        <v>10300027</v>
      </c>
      <c r="B29" s="153" t="s">
        <v>328</v>
      </c>
      <c r="C29" s="612">
        <v>41487</v>
      </c>
      <c r="D29" s="108">
        <v>38494493</v>
      </c>
      <c r="E29" s="154">
        <v>0</v>
      </c>
      <c r="F29" s="108">
        <v>0</v>
      </c>
      <c r="G29" s="108">
        <v>0</v>
      </c>
      <c r="H29" s="108">
        <v>38494493</v>
      </c>
      <c r="I29" s="108">
        <v>14718779</v>
      </c>
      <c r="J29" s="150">
        <v>30</v>
      </c>
      <c r="K29" s="108">
        <v>729953</v>
      </c>
      <c r="L29" s="108">
        <v>23775714</v>
      </c>
      <c r="M29" s="518"/>
      <c r="N29" s="146"/>
    </row>
    <row r="30" spans="1:14" ht="19.5" customHeight="1">
      <c r="A30" s="152">
        <v>10300028</v>
      </c>
      <c r="B30" s="153" t="s">
        <v>913</v>
      </c>
      <c r="C30" s="612">
        <v>41548</v>
      </c>
      <c r="D30" s="108">
        <v>4300000</v>
      </c>
      <c r="E30" s="154">
        <v>0</v>
      </c>
      <c r="F30" s="108">
        <v>0</v>
      </c>
      <c r="G30" s="108">
        <v>0</v>
      </c>
      <c r="H30" s="108">
        <v>4300000</v>
      </c>
      <c r="I30" s="108">
        <v>1612525</v>
      </c>
      <c r="J30" s="150">
        <v>30</v>
      </c>
      <c r="K30" s="108">
        <v>81795</v>
      </c>
      <c r="L30" s="108">
        <v>2687475</v>
      </c>
      <c r="M30" s="518"/>
      <c r="N30" s="146"/>
    </row>
    <row r="31" spans="1:14" ht="19.5" customHeight="1">
      <c r="A31" s="152">
        <v>10300029</v>
      </c>
      <c r="B31" s="153" t="s">
        <v>914</v>
      </c>
      <c r="C31" s="612">
        <v>41579</v>
      </c>
      <c r="D31" s="108">
        <v>31700000</v>
      </c>
      <c r="E31" s="154">
        <v>0</v>
      </c>
      <c r="F31" s="108">
        <v>0</v>
      </c>
      <c r="G31" s="108">
        <v>0</v>
      </c>
      <c r="H31" s="108">
        <v>31700000</v>
      </c>
      <c r="I31" s="108">
        <v>11770677</v>
      </c>
      <c r="J31" s="150">
        <v>30</v>
      </c>
      <c r="K31" s="108">
        <v>603918</v>
      </c>
      <c r="L31" s="108">
        <v>19929323</v>
      </c>
      <c r="M31" s="518"/>
      <c r="N31" s="146"/>
    </row>
    <row r="32" spans="1:14" ht="19.5" customHeight="1">
      <c r="A32" s="152">
        <v>10300030</v>
      </c>
      <c r="B32" s="153" t="s">
        <v>915</v>
      </c>
      <c r="C32" s="612">
        <v>41711</v>
      </c>
      <c r="D32" s="108">
        <v>19000000</v>
      </c>
      <c r="E32" s="154">
        <v>0</v>
      </c>
      <c r="F32" s="108">
        <v>0</v>
      </c>
      <c r="G32" s="108">
        <v>0</v>
      </c>
      <c r="H32" s="108">
        <v>19000000</v>
      </c>
      <c r="I32" s="108">
        <v>6774427</v>
      </c>
      <c r="J32" s="150">
        <v>30</v>
      </c>
      <c r="K32" s="108">
        <v>364168</v>
      </c>
      <c r="L32" s="108">
        <v>12225573</v>
      </c>
      <c r="M32" s="518"/>
      <c r="N32" s="146"/>
    </row>
    <row r="33" spans="1:14" ht="19.5" customHeight="1">
      <c r="A33" s="152">
        <v>10300031</v>
      </c>
      <c r="B33" s="153" t="s">
        <v>371</v>
      </c>
      <c r="C33" s="612">
        <v>41815</v>
      </c>
      <c r="D33" s="108">
        <v>12500000</v>
      </c>
      <c r="E33" s="154">
        <v>0</v>
      </c>
      <c r="F33" s="108">
        <v>0</v>
      </c>
      <c r="G33" s="108">
        <v>0</v>
      </c>
      <c r="H33" s="108">
        <v>12500000</v>
      </c>
      <c r="I33" s="108">
        <v>4318053</v>
      </c>
      <c r="J33" s="150">
        <v>30</v>
      </c>
      <c r="K33" s="108">
        <v>240646</v>
      </c>
      <c r="L33" s="108">
        <v>8181947</v>
      </c>
      <c r="M33" s="518"/>
      <c r="N33" s="146"/>
    </row>
    <row r="34" spans="1:14" ht="19.5" customHeight="1">
      <c r="A34" s="152">
        <v>10300032</v>
      </c>
      <c r="B34" s="153" t="s">
        <v>386</v>
      </c>
      <c r="C34" s="608">
        <v>41843</v>
      </c>
      <c r="D34" s="108">
        <v>3103000</v>
      </c>
      <c r="E34" s="154">
        <v>0</v>
      </c>
      <c r="F34" s="108">
        <v>0</v>
      </c>
      <c r="G34" s="108">
        <v>0</v>
      </c>
      <c r="H34" s="108">
        <v>3103000</v>
      </c>
      <c r="I34" s="108">
        <v>1060365</v>
      </c>
      <c r="J34" s="150">
        <v>30</v>
      </c>
      <c r="K34" s="108">
        <v>59822</v>
      </c>
      <c r="L34" s="108">
        <v>2042635</v>
      </c>
      <c r="M34" s="518"/>
      <c r="N34" s="146"/>
    </row>
    <row r="35" spans="1:14" ht="19.5" customHeight="1">
      <c r="A35" s="152">
        <v>10300033</v>
      </c>
      <c r="B35" s="153" t="s">
        <v>387</v>
      </c>
      <c r="C35" s="608">
        <v>41864</v>
      </c>
      <c r="D35" s="108">
        <v>35538620</v>
      </c>
      <c r="E35" s="154">
        <v>0</v>
      </c>
      <c r="F35" s="108">
        <v>0</v>
      </c>
      <c r="G35" s="108">
        <v>0</v>
      </c>
      <c r="H35" s="108">
        <v>35538620</v>
      </c>
      <c r="I35" s="108">
        <v>12013033</v>
      </c>
      <c r="J35" s="150">
        <v>30</v>
      </c>
      <c r="K35" s="108">
        <v>686161</v>
      </c>
      <c r="L35" s="108">
        <v>23525587</v>
      </c>
      <c r="M35" s="518"/>
      <c r="N35" s="146"/>
    </row>
    <row r="36" spans="1:14" ht="19.5" customHeight="1">
      <c r="A36" s="152">
        <v>10300034</v>
      </c>
      <c r="B36" s="153" t="s">
        <v>394</v>
      </c>
      <c r="C36" s="608">
        <v>41946</v>
      </c>
      <c r="D36" s="108">
        <v>154867006</v>
      </c>
      <c r="E36" s="154">
        <v>0</v>
      </c>
      <c r="F36" s="108">
        <v>0</v>
      </c>
      <c r="G36" s="108">
        <v>0</v>
      </c>
      <c r="H36" s="108">
        <v>154867006</v>
      </c>
      <c r="I36" s="108">
        <v>50290649</v>
      </c>
      <c r="J36" s="150">
        <v>30</v>
      </c>
      <c r="K36" s="108">
        <v>3003056</v>
      </c>
      <c r="L36" s="108">
        <v>104576357</v>
      </c>
      <c r="M36" s="518"/>
      <c r="N36" s="146"/>
    </row>
    <row r="37" spans="1:14" ht="19.5" customHeight="1">
      <c r="A37" s="658">
        <v>10300035</v>
      </c>
      <c r="B37" s="659" t="s">
        <v>395</v>
      </c>
      <c r="C37" s="660">
        <v>41983</v>
      </c>
      <c r="D37" s="655">
        <v>2500000</v>
      </c>
      <c r="E37" s="661">
        <v>0</v>
      </c>
      <c r="F37" s="655">
        <v>0</v>
      </c>
      <c r="G37" s="655">
        <v>0</v>
      </c>
      <c r="H37" s="655">
        <v>2500000</v>
      </c>
      <c r="I37" s="655">
        <v>807942</v>
      </c>
      <c r="J37" s="662">
        <v>30</v>
      </c>
      <c r="K37" s="655">
        <v>48545</v>
      </c>
      <c r="L37" s="655">
        <v>1692058</v>
      </c>
      <c r="M37" s="518"/>
      <c r="N37" s="146"/>
    </row>
    <row r="38" spans="1:14" ht="19.5" customHeight="1">
      <c r="A38" s="658">
        <v>10300036</v>
      </c>
      <c r="B38" s="659" t="s">
        <v>916</v>
      </c>
      <c r="C38" s="660">
        <v>42145</v>
      </c>
      <c r="D38" s="655">
        <v>9300000</v>
      </c>
      <c r="E38" s="661">
        <v>0</v>
      </c>
      <c r="F38" s="655">
        <v>0</v>
      </c>
      <c r="G38" s="655">
        <v>0</v>
      </c>
      <c r="H38" s="655">
        <v>9300000</v>
      </c>
      <c r="I38" s="655">
        <v>2867472</v>
      </c>
      <c r="J38" s="662">
        <v>30</v>
      </c>
      <c r="K38" s="655">
        <v>180831</v>
      </c>
      <c r="L38" s="655">
        <v>6432528</v>
      </c>
      <c r="M38" s="518"/>
      <c r="N38" s="146"/>
    </row>
    <row r="39" spans="1:14" ht="19.5" customHeight="1">
      <c r="A39" s="658">
        <v>10300037</v>
      </c>
      <c r="B39" s="659" t="s">
        <v>802</v>
      </c>
      <c r="C39" s="660">
        <v>42608</v>
      </c>
      <c r="D39" s="655">
        <v>-1376336862</v>
      </c>
      <c r="E39" s="661">
        <v>0</v>
      </c>
      <c r="F39" s="655">
        <v>0</v>
      </c>
      <c r="G39" s="655">
        <v>0</v>
      </c>
      <c r="H39" s="655">
        <v>-1376336862</v>
      </c>
      <c r="I39" s="655">
        <v>-555217581</v>
      </c>
      <c r="J39" s="662">
        <v>30</v>
      </c>
      <c r="K39" s="655">
        <v>-25891152</v>
      </c>
      <c r="L39" s="655">
        <v>-821119281</v>
      </c>
      <c r="M39" s="518"/>
      <c r="N39" s="146"/>
    </row>
    <row r="40" spans="1:14" ht="19.5" customHeight="1">
      <c r="A40" s="658">
        <v>10300038</v>
      </c>
      <c r="B40" s="659" t="s">
        <v>844</v>
      </c>
      <c r="C40" s="660">
        <v>42704</v>
      </c>
      <c r="D40" s="655">
        <v>9297555927</v>
      </c>
      <c r="E40" s="661">
        <v>0</v>
      </c>
      <c r="F40" s="655">
        <v>0</v>
      </c>
      <c r="G40" s="655">
        <v>0</v>
      </c>
      <c r="H40" s="655">
        <v>9297555927</v>
      </c>
      <c r="I40" s="655">
        <v>2390651900</v>
      </c>
      <c r="J40" s="662">
        <v>30</v>
      </c>
      <c r="K40" s="655">
        <v>180785801</v>
      </c>
      <c r="L40" s="655">
        <v>6906904027</v>
      </c>
      <c r="M40" s="518"/>
      <c r="N40" s="146"/>
    </row>
    <row r="41" spans="1:14" ht="19.5" customHeight="1">
      <c r="A41" s="658">
        <v>10300039</v>
      </c>
      <c r="B41" s="659" t="s">
        <v>1859</v>
      </c>
      <c r="C41" s="660">
        <v>42751</v>
      </c>
      <c r="D41" s="655">
        <v>7209204885</v>
      </c>
      <c r="E41" s="661">
        <v>0</v>
      </c>
      <c r="F41" s="655">
        <v>0</v>
      </c>
      <c r="G41" s="655">
        <v>0</v>
      </c>
      <c r="H41" s="655">
        <v>7209204885</v>
      </c>
      <c r="I41" s="655">
        <v>1783204065</v>
      </c>
      <c r="J41" s="662">
        <v>30</v>
      </c>
      <c r="K41" s="655">
        <v>140178983</v>
      </c>
      <c r="L41" s="655">
        <v>5426000820</v>
      </c>
      <c r="M41" s="518"/>
      <c r="N41" s="146"/>
    </row>
    <row r="42" spans="1:14" ht="19.5" customHeight="1">
      <c r="A42" s="658">
        <v>10300040</v>
      </c>
      <c r="B42" s="659" t="s">
        <v>1246</v>
      </c>
      <c r="C42" s="660">
        <v>42976</v>
      </c>
      <c r="D42" s="655">
        <v>16760800</v>
      </c>
      <c r="E42" s="661">
        <v>0</v>
      </c>
      <c r="F42" s="655">
        <v>0</v>
      </c>
      <c r="G42" s="655">
        <v>0</v>
      </c>
      <c r="H42" s="655">
        <v>16760800</v>
      </c>
      <c r="I42" s="655">
        <v>3910872</v>
      </c>
      <c r="J42" s="662">
        <v>30</v>
      </c>
      <c r="K42" s="655">
        <v>325906</v>
      </c>
      <c r="L42" s="655">
        <v>12849928</v>
      </c>
      <c r="M42" s="518"/>
      <c r="N42" s="146"/>
    </row>
    <row r="43" spans="1:14" ht="19.5" customHeight="1">
      <c r="A43" s="658">
        <v>10300041</v>
      </c>
      <c r="B43" s="659" t="s">
        <v>1247</v>
      </c>
      <c r="C43" s="660">
        <v>42981</v>
      </c>
      <c r="D43" s="655">
        <v>10767790</v>
      </c>
      <c r="E43" s="661">
        <v>0</v>
      </c>
      <c r="F43" s="655">
        <v>0</v>
      </c>
      <c r="G43" s="655">
        <v>0</v>
      </c>
      <c r="H43" s="655">
        <v>10767790</v>
      </c>
      <c r="I43" s="655">
        <v>2482613</v>
      </c>
      <c r="J43" s="662">
        <v>30</v>
      </c>
      <c r="K43" s="655">
        <v>209377</v>
      </c>
      <c r="L43" s="655">
        <v>8285177</v>
      </c>
      <c r="M43" s="518"/>
      <c r="N43" s="146"/>
    </row>
    <row r="44" spans="1:14" ht="19.5" customHeight="1">
      <c r="A44" s="658">
        <v>10300042</v>
      </c>
      <c r="B44" s="659" t="s">
        <v>1431</v>
      </c>
      <c r="C44" s="660">
        <v>43276</v>
      </c>
      <c r="D44" s="655">
        <v>29600000</v>
      </c>
      <c r="E44" s="661">
        <v>0</v>
      </c>
      <c r="F44" s="655">
        <v>0</v>
      </c>
      <c r="G44" s="655">
        <v>0</v>
      </c>
      <c r="H44" s="655">
        <v>29600000</v>
      </c>
      <c r="I44" s="655">
        <v>6084428</v>
      </c>
      <c r="J44" s="662">
        <v>30</v>
      </c>
      <c r="K44" s="655">
        <v>575554</v>
      </c>
      <c r="L44" s="655">
        <v>23515572</v>
      </c>
      <c r="M44" s="518"/>
      <c r="N44" s="146"/>
    </row>
    <row r="45" spans="1:14" ht="19.5" customHeight="1">
      <c r="A45" s="658">
        <v>10300043</v>
      </c>
      <c r="B45" s="659" t="s">
        <v>3293</v>
      </c>
      <c r="C45" s="660">
        <v>45260</v>
      </c>
      <c r="D45" s="655">
        <v>165480000</v>
      </c>
      <c r="E45" s="661">
        <v>0</v>
      </c>
      <c r="F45" s="655">
        <v>0</v>
      </c>
      <c r="G45" s="655">
        <v>0</v>
      </c>
      <c r="H45" s="655">
        <v>165480000</v>
      </c>
      <c r="I45" s="655">
        <v>4137003</v>
      </c>
      <c r="J45" s="662">
        <v>30</v>
      </c>
      <c r="K45" s="655">
        <v>3217669</v>
      </c>
      <c r="L45" s="655">
        <v>161342997</v>
      </c>
      <c r="M45" s="518"/>
      <c r="N45" s="146"/>
    </row>
    <row r="46" spans="1:14" ht="19.5" customHeight="1">
      <c r="A46" s="658">
        <v>10300044</v>
      </c>
      <c r="B46" s="659" t="s">
        <v>3294</v>
      </c>
      <c r="C46" s="660">
        <v>45280</v>
      </c>
      <c r="D46" s="655">
        <v>12974000</v>
      </c>
      <c r="E46" s="661">
        <v>0</v>
      </c>
      <c r="F46" s="655">
        <v>0</v>
      </c>
      <c r="G46" s="655">
        <v>0</v>
      </c>
      <c r="H46" s="655">
        <v>12974000</v>
      </c>
      <c r="I46" s="655">
        <v>288312</v>
      </c>
      <c r="J46" s="662">
        <v>30</v>
      </c>
      <c r="K46" s="655">
        <v>252273</v>
      </c>
      <c r="L46" s="655">
        <v>12685688</v>
      </c>
      <c r="M46" s="518"/>
      <c r="N46" s="146"/>
    </row>
    <row r="47" spans="1:14" ht="19.5" customHeight="1">
      <c r="A47" s="155"/>
      <c r="B47" s="156" t="s">
        <v>625</v>
      </c>
      <c r="C47" s="128"/>
      <c r="D47" s="129">
        <f t="shared" ref="D47:I47" si="0">SUM(D6:D46)</f>
        <v>47552295267</v>
      </c>
      <c r="E47" s="129">
        <f t="shared" si="0"/>
        <v>0</v>
      </c>
      <c r="F47" s="129">
        <f t="shared" si="0"/>
        <v>0</v>
      </c>
      <c r="G47" s="129">
        <f t="shared" si="0"/>
        <v>0</v>
      </c>
      <c r="H47" s="129">
        <f t="shared" si="0"/>
        <v>47552295267</v>
      </c>
      <c r="I47" s="129">
        <f t="shared" si="0"/>
        <v>16481337642</v>
      </c>
      <c r="J47" s="130"/>
      <c r="K47" s="129">
        <f>SUM(K6:K46)</f>
        <v>905547181</v>
      </c>
      <c r="L47" s="129">
        <f>SUM(L6:L46)</f>
        <v>31070957625</v>
      </c>
      <c r="M47" s="516">
        <f>L47-'BS(현금흐름표용)'!D15</f>
        <v>0</v>
      </c>
      <c r="N47" s="157"/>
    </row>
    <row r="48" spans="1:14" ht="19.5" customHeight="1">
      <c r="D48" s="113">
        <f t="shared" ref="D48:I48" si="1">SUM(D6:D46)-D47</f>
        <v>0</v>
      </c>
      <c r="E48" s="113">
        <f t="shared" si="1"/>
        <v>0</v>
      </c>
      <c r="F48" s="113">
        <f t="shared" si="1"/>
        <v>0</v>
      </c>
      <c r="G48" s="113">
        <f t="shared" si="1"/>
        <v>0</v>
      </c>
      <c r="H48" s="113">
        <f t="shared" si="1"/>
        <v>0</v>
      </c>
      <c r="I48" s="113">
        <f t="shared" si="1"/>
        <v>0</v>
      </c>
      <c r="J48" s="113"/>
      <c r="K48" s="113">
        <f>SUM(K6:K46)-K47</f>
        <v>0</v>
      </c>
      <c r="L48" s="113">
        <f>SUM(L6:L46)-L47</f>
        <v>0</v>
      </c>
      <c r="M48" s="158"/>
      <c r="N48" s="113"/>
    </row>
    <row r="56" spans="7:12">
      <c r="G56" s="600"/>
      <c r="H56" s="601"/>
      <c r="I56" s="602"/>
      <c r="J56" s="600"/>
      <c r="K56" s="600"/>
      <c r="L56" s="158"/>
    </row>
    <row r="57" spans="7:12">
      <c r="G57" s="601"/>
      <c r="H57" s="600"/>
      <c r="I57" s="601"/>
      <c r="J57" s="601"/>
      <c r="K57" s="600"/>
      <c r="L57" s="158"/>
    </row>
    <row r="58" spans="7:12">
      <c r="G58" s="603"/>
      <c r="H58" s="603"/>
      <c r="I58" s="604"/>
      <c r="J58" s="603"/>
      <c r="K58" s="603"/>
      <c r="L58" s="158"/>
    </row>
  </sheetData>
  <mergeCells count="3">
    <mergeCell ref="A2:L2"/>
    <mergeCell ref="A3:L3"/>
    <mergeCell ref="A4:B4"/>
  </mergeCells>
  <phoneticPr fontId="75" type="noConversion"/>
  <printOptions horizontalCentered="1"/>
  <pageMargins left="0.51181102362204722" right="0.39370078740157483" top="0.6692913385826772" bottom="0.59055118110236227" header="0.55118110236220474" footer="0.27559055118110237"/>
  <pageSetup paperSize="9" scale="61" fitToHeight="0" orientation="landscape" r:id="rId1"/>
  <headerFooter alignWithMargins="0">
    <oddHeader xml:space="preserve">&amp;R
&amp;"굴림체,굵게"&amp;14 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N549"/>
  <sheetViews>
    <sheetView view="pageBreakPreview" zoomScale="70" zoomScaleSheetLayoutView="70" workbookViewId="0">
      <pane xSplit="1" ySplit="5" topLeftCell="B6" activePane="bottomRight" state="frozen"/>
      <selection activeCell="J29" sqref="J29"/>
      <selection pane="topRight" activeCell="J29" sqref="J29"/>
      <selection pane="bottomLeft" activeCell="J29" sqref="J29"/>
      <selection pane="bottomRight" activeCell="B6" sqref="B6"/>
    </sheetView>
  </sheetViews>
  <sheetFormatPr defaultColWidth="9" defaultRowHeight="16.5"/>
  <cols>
    <col min="1" max="1" width="13.375" style="2" bestFit="1" customWidth="1"/>
    <col min="2" max="2" width="73.75" style="2" bestFit="1" customWidth="1"/>
    <col min="3" max="3" width="14.375" style="2" customWidth="1"/>
    <col min="4" max="4" width="18.75" style="2" customWidth="1"/>
    <col min="5" max="7" width="18.875" style="2" customWidth="1"/>
    <col min="8" max="8" width="18.75" style="2" customWidth="1"/>
    <col min="9" max="9" width="16.125" style="2" customWidth="1"/>
    <col min="10" max="10" width="20.875" style="2" customWidth="1"/>
    <col min="11" max="11" width="16.125" style="2" customWidth="1"/>
    <col min="12" max="12" width="24" style="138" customWidth="1"/>
    <col min="13" max="13" width="18.75" style="2" customWidth="1"/>
    <col min="14" max="14" width="27.125" style="1122" bestFit="1" customWidth="1"/>
    <col min="15" max="17" width="9" style="2"/>
    <col min="18" max="18" width="9" style="2" customWidth="1"/>
    <col min="19" max="16384" width="9" style="2"/>
  </cols>
  <sheetData>
    <row r="1" spans="1:13" ht="20.100000000000001" customHeight="1">
      <c r="A1" s="159"/>
      <c r="B1" s="159"/>
      <c r="C1" s="160"/>
      <c r="D1" s="160"/>
      <c r="E1" s="160"/>
      <c r="F1" s="161"/>
      <c r="G1" s="161"/>
      <c r="H1" s="159"/>
      <c r="I1" s="159"/>
      <c r="J1" s="159"/>
      <c r="K1" s="159"/>
      <c r="L1" s="699"/>
      <c r="M1" s="159"/>
    </row>
    <row r="2" spans="1:13" ht="26.25">
      <c r="A2" s="1579" t="s">
        <v>370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95"/>
    </row>
    <row r="3" spans="1:13" ht="20.100000000000001" customHeight="1">
      <c r="A3" s="1575" t="str">
        <f>'3.구축물'!A3:L3</f>
        <v xml:space="preserve"> 제 17 (당) 기    : 2024년 1월 1일 부터　2024년  07월 31일 까지</v>
      </c>
      <c r="B3" s="1576"/>
      <c r="C3" s="1576"/>
      <c r="D3" s="1576"/>
      <c r="E3" s="1576"/>
      <c r="F3" s="1576"/>
      <c r="G3" s="1576"/>
      <c r="H3" s="1576"/>
      <c r="I3" s="1576"/>
      <c r="J3" s="1576"/>
      <c r="K3" s="1576"/>
      <c r="L3" s="1576"/>
      <c r="M3" s="561"/>
    </row>
    <row r="4" spans="1:13" ht="20.100000000000001" customHeight="1">
      <c r="A4" s="1577" t="s">
        <v>613</v>
      </c>
      <c r="B4" s="1577"/>
      <c r="C4" s="162"/>
      <c r="D4" s="163"/>
      <c r="E4" s="163"/>
      <c r="F4" s="163"/>
      <c r="G4" s="163"/>
      <c r="H4" s="163"/>
      <c r="I4" s="163"/>
      <c r="J4" s="163"/>
      <c r="K4" s="164"/>
      <c r="L4" s="100" t="s">
        <v>307</v>
      </c>
      <c r="M4" s="165"/>
    </row>
    <row r="5" spans="1:13">
      <c r="A5" s="101" t="s">
        <v>614</v>
      </c>
      <c r="B5" s="101" t="s">
        <v>615</v>
      </c>
      <c r="C5" s="166" t="s">
        <v>49</v>
      </c>
      <c r="D5" s="101" t="s">
        <v>616</v>
      </c>
      <c r="E5" s="101" t="s">
        <v>617</v>
      </c>
      <c r="F5" s="167" t="s">
        <v>618</v>
      </c>
      <c r="G5" s="101" t="s">
        <v>3387</v>
      </c>
      <c r="H5" s="101" t="s">
        <v>619</v>
      </c>
      <c r="I5" s="101" t="s">
        <v>620</v>
      </c>
      <c r="J5" s="101" t="s">
        <v>621</v>
      </c>
      <c r="K5" s="102" t="s">
        <v>622</v>
      </c>
      <c r="L5" s="102" t="s">
        <v>624</v>
      </c>
      <c r="M5" s="168"/>
    </row>
    <row r="6" spans="1:13" ht="20.100000000000001" customHeight="1">
      <c r="A6" s="148">
        <v>10410000</v>
      </c>
      <c r="B6" s="558" t="s">
        <v>259</v>
      </c>
      <c r="C6" s="903">
        <v>41355</v>
      </c>
      <c r="D6" s="559">
        <v>2124121084</v>
      </c>
      <c r="E6" s="559">
        <v>0</v>
      </c>
      <c r="F6" s="559">
        <v>0</v>
      </c>
      <c r="G6" s="559">
        <v>0</v>
      </c>
      <c r="H6" s="559">
        <v>2124121084</v>
      </c>
      <c r="I6" s="559">
        <v>851167209</v>
      </c>
      <c r="J6" s="559">
        <v>30</v>
      </c>
      <c r="K6" s="804">
        <v>39958198</v>
      </c>
      <c r="L6" s="559">
        <v>1272953875</v>
      </c>
      <c r="M6" s="519"/>
    </row>
    <row r="7" spans="1:13" ht="20.100000000000001" customHeight="1">
      <c r="A7" s="148">
        <v>10410001</v>
      </c>
      <c r="B7" s="558" t="s">
        <v>260</v>
      </c>
      <c r="C7" s="903">
        <v>41355</v>
      </c>
      <c r="D7" s="559">
        <v>1528272084</v>
      </c>
      <c r="E7" s="559">
        <v>0</v>
      </c>
      <c r="F7" s="559">
        <v>0</v>
      </c>
      <c r="G7" s="559">
        <v>0</v>
      </c>
      <c r="H7" s="559">
        <v>1528272084</v>
      </c>
      <c r="I7" s="559">
        <v>612401553</v>
      </c>
      <c r="J7" s="559">
        <v>30</v>
      </c>
      <c r="K7" s="804">
        <v>28749301</v>
      </c>
      <c r="L7" s="559">
        <v>915870531</v>
      </c>
      <c r="M7" s="519"/>
    </row>
    <row r="8" spans="1:13" ht="20.100000000000001" customHeight="1">
      <c r="A8" s="148">
        <v>10410002</v>
      </c>
      <c r="B8" s="558" t="s">
        <v>261</v>
      </c>
      <c r="C8" s="903">
        <v>41355</v>
      </c>
      <c r="D8" s="559">
        <v>1280637434</v>
      </c>
      <c r="E8" s="559">
        <v>0</v>
      </c>
      <c r="F8" s="559">
        <v>0</v>
      </c>
      <c r="G8" s="559">
        <v>0</v>
      </c>
      <c r="H8" s="559">
        <v>1280637434</v>
      </c>
      <c r="I8" s="559">
        <v>513170590</v>
      </c>
      <c r="J8" s="559">
        <v>30</v>
      </c>
      <c r="K8" s="804">
        <v>24090885</v>
      </c>
      <c r="L8" s="559">
        <v>767466844</v>
      </c>
      <c r="M8" s="519"/>
    </row>
    <row r="9" spans="1:13" ht="20.100000000000001" customHeight="1">
      <c r="A9" s="148">
        <v>10410003</v>
      </c>
      <c r="B9" s="558" t="s">
        <v>262</v>
      </c>
      <c r="C9" s="903">
        <v>41355</v>
      </c>
      <c r="D9" s="559">
        <v>754544022</v>
      </c>
      <c r="E9" s="559">
        <v>0</v>
      </c>
      <c r="F9" s="559">
        <v>0</v>
      </c>
      <c r="G9" s="559">
        <v>0</v>
      </c>
      <c r="H9" s="559">
        <v>754544022</v>
      </c>
      <c r="I9" s="559">
        <v>302357095</v>
      </c>
      <c r="J9" s="559">
        <v>30</v>
      </c>
      <c r="K9" s="804">
        <v>14194208</v>
      </c>
      <c r="L9" s="559">
        <v>452186927</v>
      </c>
      <c r="M9" s="519"/>
    </row>
    <row r="10" spans="1:13" ht="20.100000000000001" customHeight="1">
      <c r="A10" s="148">
        <v>10410004</v>
      </c>
      <c r="B10" s="558" t="s">
        <v>263</v>
      </c>
      <c r="C10" s="903">
        <v>41355</v>
      </c>
      <c r="D10" s="559">
        <v>487863851</v>
      </c>
      <c r="E10" s="559">
        <v>0</v>
      </c>
      <c r="F10" s="559">
        <v>0</v>
      </c>
      <c r="G10" s="559">
        <v>0</v>
      </c>
      <c r="H10" s="559">
        <v>487863851</v>
      </c>
      <c r="I10" s="559">
        <v>195494363</v>
      </c>
      <c r="J10" s="559">
        <v>30</v>
      </c>
      <c r="K10" s="804">
        <v>9177518</v>
      </c>
      <c r="L10" s="559">
        <v>292369488</v>
      </c>
      <c r="M10" s="519"/>
    </row>
    <row r="11" spans="1:13" ht="20.100000000000001" customHeight="1">
      <c r="A11" s="148">
        <v>10410005</v>
      </c>
      <c r="B11" s="558" t="s">
        <v>264</v>
      </c>
      <c r="C11" s="903">
        <v>41355</v>
      </c>
      <c r="D11" s="559">
        <v>1097694851</v>
      </c>
      <c r="E11" s="559">
        <v>0</v>
      </c>
      <c r="F11" s="559">
        <v>0</v>
      </c>
      <c r="G11" s="559">
        <v>0</v>
      </c>
      <c r="H11" s="559">
        <v>1097694851</v>
      </c>
      <c r="I11" s="559">
        <v>439862828</v>
      </c>
      <c r="J11" s="559">
        <v>30</v>
      </c>
      <c r="K11" s="804">
        <v>20649440</v>
      </c>
      <c r="L11" s="559">
        <v>657832023</v>
      </c>
      <c r="M11" s="519"/>
    </row>
    <row r="12" spans="1:13" ht="20.100000000000001" customHeight="1">
      <c r="A12" s="148">
        <v>10410006</v>
      </c>
      <c r="B12" s="558" t="s">
        <v>265</v>
      </c>
      <c r="C12" s="903">
        <v>41355</v>
      </c>
      <c r="D12" s="559">
        <v>417536495</v>
      </c>
      <c r="E12" s="559">
        <v>0</v>
      </c>
      <c r="F12" s="559">
        <v>0</v>
      </c>
      <c r="G12" s="559">
        <v>0</v>
      </c>
      <c r="H12" s="559">
        <v>417536495</v>
      </c>
      <c r="I12" s="559">
        <v>167313149</v>
      </c>
      <c r="J12" s="559">
        <v>30</v>
      </c>
      <c r="K12" s="804">
        <v>7854546</v>
      </c>
      <c r="L12" s="559">
        <v>250223346</v>
      </c>
      <c r="M12" s="519"/>
    </row>
    <row r="13" spans="1:13" ht="20.100000000000001" customHeight="1">
      <c r="A13" s="148">
        <v>10410007</v>
      </c>
      <c r="B13" s="558" t="s">
        <v>266</v>
      </c>
      <c r="C13" s="903">
        <v>41355</v>
      </c>
      <c r="D13" s="559">
        <v>104384124</v>
      </c>
      <c r="E13" s="559">
        <v>0</v>
      </c>
      <c r="F13" s="559">
        <v>0</v>
      </c>
      <c r="G13" s="559">
        <v>0</v>
      </c>
      <c r="H13" s="559">
        <v>104384124</v>
      </c>
      <c r="I13" s="559">
        <v>41828230</v>
      </c>
      <c r="J13" s="559">
        <v>30</v>
      </c>
      <c r="K13" s="804">
        <v>1963633</v>
      </c>
      <c r="L13" s="559">
        <v>62555894</v>
      </c>
      <c r="M13" s="519"/>
    </row>
    <row r="14" spans="1:13" ht="20.100000000000001" customHeight="1">
      <c r="A14" s="148">
        <v>10410008</v>
      </c>
      <c r="B14" s="558" t="s">
        <v>267</v>
      </c>
      <c r="C14" s="903">
        <v>41355</v>
      </c>
      <c r="D14" s="559">
        <v>208768243</v>
      </c>
      <c r="E14" s="559">
        <v>0</v>
      </c>
      <c r="F14" s="559">
        <v>0</v>
      </c>
      <c r="G14" s="559">
        <v>0</v>
      </c>
      <c r="H14" s="559">
        <v>208768243</v>
      </c>
      <c r="I14" s="559">
        <v>83656574</v>
      </c>
      <c r="J14" s="559">
        <v>30</v>
      </c>
      <c r="K14" s="804">
        <v>3927273</v>
      </c>
      <c r="L14" s="559">
        <v>125111669</v>
      </c>
      <c r="M14" s="519"/>
    </row>
    <row r="15" spans="1:13" ht="20.100000000000001" customHeight="1">
      <c r="A15" s="148">
        <v>10410009</v>
      </c>
      <c r="B15" s="558" t="s">
        <v>803</v>
      </c>
      <c r="C15" s="903">
        <v>41355</v>
      </c>
      <c r="D15" s="559">
        <v>2435338521</v>
      </c>
      <c r="E15" s="559">
        <v>0</v>
      </c>
      <c r="F15" s="559">
        <v>0</v>
      </c>
      <c r="G15" s="559">
        <v>0</v>
      </c>
      <c r="H15" s="559">
        <v>2435338521</v>
      </c>
      <c r="I15" s="559">
        <v>975876644</v>
      </c>
      <c r="J15" s="559">
        <v>30</v>
      </c>
      <c r="K15" s="804">
        <v>45812704</v>
      </c>
      <c r="L15" s="559">
        <v>1459461877</v>
      </c>
      <c r="M15" s="519"/>
    </row>
    <row r="16" spans="1:13" ht="20.100000000000001" customHeight="1">
      <c r="A16" s="148">
        <v>10410010</v>
      </c>
      <c r="B16" s="558" t="s">
        <v>329</v>
      </c>
      <c r="C16" s="903">
        <v>41517</v>
      </c>
      <c r="D16" s="559">
        <v>1595855856</v>
      </c>
      <c r="E16" s="559">
        <v>0</v>
      </c>
      <c r="F16" s="559">
        <v>0</v>
      </c>
      <c r="G16" s="559">
        <v>0</v>
      </c>
      <c r="H16" s="559">
        <v>1595855856</v>
      </c>
      <c r="I16" s="559">
        <v>610193875</v>
      </c>
      <c r="J16" s="559">
        <v>30</v>
      </c>
      <c r="K16" s="804">
        <v>30261553</v>
      </c>
      <c r="L16" s="559">
        <v>985661981</v>
      </c>
      <c r="M16" s="519"/>
    </row>
    <row r="17" spans="1:13" ht="20.100000000000001" customHeight="1">
      <c r="A17" s="148">
        <v>10410011</v>
      </c>
      <c r="B17" s="558" t="s">
        <v>330</v>
      </c>
      <c r="C17" s="903">
        <v>41517</v>
      </c>
      <c r="D17" s="559">
        <v>858013694</v>
      </c>
      <c r="E17" s="559">
        <v>0</v>
      </c>
      <c r="F17" s="559">
        <v>0</v>
      </c>
      <c r="G17" s="559">
        <v>0</v>
      </c>
      <c r="H17" s="559">
        <v>858013694</v>
      </c>
      <c r="I17" s="559">
        <v>328071390</v>
      </c>
      <c r="J17" s="559">
        <v>30</v>
      </c>
      <c r="K17" s="804">
        <v>16270156</v>
      </c>
      <c r="L17" s="559">
        <v>529942304</v>
      </c>
      <c r="M17" s="519"/>
    </row>
    <row r="18" spans="1:13" ht="20.100000000000001" customHeight="1">
      <c r="A18" s="148">
        <v>10410012</v>
      </c>
      <c r="B18" s="558" t="s">
        <v>331</v>
      </c>
      <c r="C18" s="903">
        <v>41517</v>
      </c>
      <c r="D18" s="559">
        <v>1189419132</v>
      </c>
      <c r="E18" s="559">
        <v>0</v>
      </c>
      <c r="F18" s="559">
        <v>0</v>
      </c>
      <c r="G18" s="559">
        <v>0</v>
      </c>
      <c r="H18" s="559">
        <v>1189419132</v>
      </c>
      <c r="I18" s="559">
        <v>454788112</v>
      </c>
      <c r="J18" s="559">
        <v>30</v>
      </c>
      <c r="K18" s="804">
        <v>22554462</v>
      </c>
      <c r="L18" s="559">
        <v>734631020</v>
      </c>
      <c r="M18" s="519"/>
    </row>
    <row r="19" spans="1:13" ht="20.100000000000001" customHeight="1">
      <c r="A19" s="148">
        <v>10410013</v>
      </c>
      <c r="B19" s="558" t="s">
        <v>332</v>
      </c>
      <c r="C19" s="903">
        <v>41517</v>
      </c>
      <c r="D19" s="559">
        <v>378384082</v>
      </c>
      <c r="E19" s="559">
        <v>0</v>
      </c>
      <c r="F19" s="559">
        <v>0</v>
      </c>
      <c r="G19" s="559">
        <v>0</v>
      </c>
      <c r="H19" s="559">
        <v>378384082</v>
      </c>
      <c r="I19" s="559">
        <v>144679506</v>
      </c>
      <c r="J19" s="559">
        <v>30</v>
      </c>
      <c r="K19" s="804">
        <v>7175140</v>
      </c>
      <c r="L19" s="559">
        <v>233704576</v>
      </c>
      <c r="M19" s="519"/>
    </row>
    <row r="20" spans="1:13" ht="20.100000000000001" customHeight="1">
      <c r="A20" s="148">
        <v>10410014</v>
      </c>
      <c r="B20" s="558" t="s">
        <v>333</v>
      </c>
      <c r="C20" s="903">
        <v>41517</v>
      </c>
      <c r="D20" s="559">
        <v>271126890</v>
      </c>
      <c r="E20" s="559">
        <v>0</v>
      </c>
      <c r="F20" s="559">
        <v>0</v>
      </c>
      <c r="G20" s="559">
        <v>0</v>
      </c>
      <c r="H20" s="559">
        <v>271126890</v>
      </c>
      <c r="I20" s="559">
        <v>103668527</v>
      </c>
      <c r="J20" s="559">
        <v>30</v>
      </c>
      <c r="K20" s="804">
        <v>5141269</v>
      </c>
      <c r="L20" s="559">
        <v>167458363</v>
      </c>
      <c r="M20" s="519"/>
    </row>
    <row r="21" spans="1:13" ht="20.100000000000001" customHeight="1">
      <c r="A21" s="148">
        <v>10410015</v>
      </c>
      <c r="B21" s="558" t="s">
        <v>334</v>
      </c>
      <c r="C21" s="903">
        <v>41517</v>
      </c>
      <c r="D21" s="559">
        <v>231966563</v>
      </c>
      <c r="E21" s="559">
        <v>0</v>
      </c>
      <c r="F21" s="559">
        <v>0</v>
      </c>
      <c r="G21" s="559">
        <v>0</v>
      </c>
      <c r="H21" s="559">
        <v>231966563</v>
      </c>
      <c r="I21" s="559">
        <v>88695125</v>
      </c>
      <c r="J21" s="559">
        <v>30</v>
      </c>
      <c r="K21" s="804">
        <v>4398688</v>
      </c>
      <c r="L21" s="559">
        <v>143271438</v>
      </c>
      <c r="M21" s="519"/>
    </row>
    <row r="22" spans="1:13" ht="20.100000000000001" customHeight="1">
      <c r="A22" s="148">
        <v>10410016</v>
      </c>
      <c r="B22" s="558" t="s">
        <v>804</v>
      </c>
      <c r="C22" s="903">
        <v>41639</v>
      </c>
      <c r="D22" s="559">
        <v>469316928</v>
      </c>
      <c r="E22" s="560">
        <v>0</v>
      </c>
      <c r="F22" s="559">
        <v>0</v>
      </c>
      <c r="G22" s="559">
        <v>0</v>
      </c>
      <c r="H22" s="559">
        <v>469316928</v>
      </c>
      <c r="I22" s="559">
        <v>170781674</v>
      </c>
      <c r="J22" s="559">
        <v>30</v>
      </c>
      <c r="K22" s="804">
        <v>9007530</v>
      </c>
      <c r="L22" s="559">
        <v>298535254</v>
      </c>
      <c r="M22" s="519"/>
    </row>
    <row r="23" spans="1:13" ht="20.100000000000001" customHeight="1">
      <c r="A23" s="148">
        <v>10410017</v>
      </c>
      <c r="B23" s="558" t="s">
        <v>805</v>
      </c>
      <c r="C23" s="903">
        <v>41639</v>
      </c>
      <c r="D23" s="559">
        <v>1238238861</v>
      </c>
      <c r="E23" s="560">
        <v>0</v>
      </c>
      <c r="F23" s="559">
        <v>0</v>
      </c>
      <c r="G23" s="559">
        <v>0</v>
      </c>
      <c r="H23" s="559">
        <v>1238238861</v>
      </c>
      <c r="I23" s="559">
        <v>454370626</v>
      </c>
      <c r="J23" s="559">
        <v>30</v>
      </c>
      <c r="K23" s="804">
        <v>23651194</v>
      </c>
      <c r="L23" s="559">
        <v>783868235</v>
      </c>
      <c r="M23" s="519"/>
    </row>
    <row r="24" spans="1:13" ht="20.100000000000001" customHeight="1">
      <c r="A24" s="148">
        <v>10410018</v>
      </c>
      <c r="B24" s="558" t="s">
        <v>264</v>
      </c>
      <c r="C24" s="903">
        <v>41925</v>
      </c>
      <c r="D24" s="559">
        <v>2559048376</v>
      </c>
      <c r="E24" s="560">
        <v>0</v>
      </c>
      <c r="F24" s="559">
        <v>0</v>
      </c>
      <c r="G24" s="559">
        <v>0</v>
      </c>
      <c r="H24" s="559">
        <v>2559048376</v>
      </c>
      <c r="I24" s="559">
        <v>846027105</v>
      </c>
      <c r="J24" s="559">
        <v>30</v>
      </c>
      <c r="K24" s="804">
        <v>49550200</v>
      </c>
      <c r="L24" s="559">
        <v>1713021271</v>
      </c>
      <c r="M24" s="519"/>
    </row>
    <row r="25" spans="1:13" ht="20.100000000000001" customHeight="1">
      <c r="A25" s="148">
        <v>10410019</v>
      </c>
      <c r="B25" s="558" t="s">
        <v>265</v>
      </c>
      <c r="C25" s="903">
        <v>41925</v>
      </c>
      <c r="D25" s="559">
        <v>909719470</v>
      </c>
      <c r="E25" s="560">
        <v>0</v>
      </c>
      <c r="F25" s="559">
        <v>0</v>
      </c>
      <c r="G25" s="559">
        <v>0</v>
      </c>
      <c r="H25" s="559">
        <v>909719470</v>
      </c>
      <c r="I25" s="559">
        <v>300755308</v>
      </c>
      <c r="J25" s="559">
        <v>30</v>
      </c>
      <c r="K25" s="804">
        <v>17614667</v>
      </c>
      <c r="L25" s="559">
        <v>608964162</v>
      </c>
      <c r="M25" s="519"/>
    </row>
    <row r="26" spans="1:13" ht="20.100000000000001" customHeight="1">
      <c r="A26" s="148">
        <v>10410020</v>
      </c>
      <c r="B26" s="558" t="s">
        <v>266</v>
      </c>
      <c r="C26" s="903">
        <v>41925</v>
      </c>
      <c r="D26" s="559">
        <v>227429867</v>
      </c>
      <c r="E26" s="560">
        <v>0</v>
      </c>
      <c r="F26" s="559">
        <v>0</v>
      </c>
      <c r="G26" s="559">
        <v>0</v>
      </c>
      <c r="H26" s="559">
        <v>227429867</v>
      </c>
      <c r="I26" s="559">
        <v>75188798</v>
      </c>
      <c r="J26" s="559">
        <v>30</v>
      </c>
      <c r="K26" s="804">
        <v>4403665</v>
      </c>
      <c r="L26" s="559">
        <v>152241069</v>
      </c>
      <c r="M26" s="519"/>
    </row>
    <row r="27" spans="1:13" ht="20.100000000000001" customHeight="1">
      <c r="A27" s="148">
        <v>10410021</v>
      </c>
      <c r="B27" s="558" t="s">
        <v>267</v>
      </c>
      <c r="C27" s="903">
        <v>41925</v>
      </c>
      <c r="D27" s="559">
        <v>454859756</v>
      </c>
      <c r="E27" s="560">
        <v>0</v>
      </c>
      <c r="F27" s="559">
        <v>0</v>
      </c>
      <c r="G27" s="559">
        <v>0</v>
      </c>
      <c r="H27" s="559">
        <v>454859756</v>
      </c>
      <c r="I27" s="559">
        <v>150377712</v>
      </c>
      <c r="J27" s="559">
        <v>30</v>
      </c>
      <c r="K27" s="804">
        <v>8807337</v>
      </c>
      <c r="L27" s="559">
        <v>304482044</v>
      </c>
      <c r="M27" s="519"/>
    </row>
    <row r="28" spans="1:13" ht="20.100000000000001" customHeight="1">
      <c r="A28" s="148">
        <v>10410022</v>
      </c>
      <c r="B28" s="558" t="s">
        <v>263</v>
      </c>
      <c r="C28" s="903">
        <v>41925</v>
      </c>
      <c r="D28" s="559">
        <v>1140984585</v>
      </c>
      <c r="E28" s="560">
        <v>0</v>
      </c>
      <c r="F28" s="559">
        <v>0</v>
      </c>
      <c r="G28" s="559">
        <v>0</v>
      </c>
      <c r="H28" s="559">
        <v>1140984585</v>
      </c>
      <c r="I28" s="559">
        <v>377212082</v>
      </c>
      <c r="J28" s="559">
        <v>30</v>
      </c>
      <c r="K28" s="804">
        <v>22092595</v>
      </c>
      <c r="L28" s="559">
        <v>763772503</v>
      </c>
      <c r="M28" s="519"/>
    </row>
    <row r="29" spans="1:13" ht="20.100000000000001" customHeight="1">
      <c r="A29" s="148">
        <v>10410023</v>
      </c>
      <c r="B29" s="558" t="s">
        <v>806</v>
      </c>
      <c r="C29" s="903">
        <v>42004</v>
      </c>
      <c r="D29" s="559">
        <v>108762985</v>
      </c>
      <c r="E29" s="560">
        <v>0</v>
      </c>
      <c r="F29" s="559">
        <v>0</v>
      </c>
      <c r="G29" s="559">
        <v>0</v>
      </c>
      <c r="H29" s="559">
        <v>108762985</v>
      </c>
      <c r="I29" s="559">
        <v>35148564</v>
      </c>
      <c r="J29" s="559">
        <v>30</v>
      </c>
      <c r="K29" s="804">
        <v>2111893</v>
      </c>
      <c r="L29" s="559">
        <v>73614421</v>
      </c>
      <c r="M29" s="519"/>
    </row>
    <row r="30" spans="1:13" ht="20.25" customHeight="1">
      <c r="A30" s="148">
        <v>10410024</v>
      </c>
      <c r="B30" s="558" t="s">
        <v>807</v>
      </c>
      <c r="C30" s="903">
        <v>42004</v>
      </c>
      <c r="D30" s="559">
        <v>54230240</v>
      </c>
      <c r="E30" s="560">
        <v>0</v>
      </c>
      <c r="F30" s="559">
        <v>0</v>
      </c>
      <c r="G30" s="559">
        <v>0</v>
      </c>
      <c r="H30" s="559">
        <v>54230240</v>
      </c>
      <c r="I30" s="559">
        <v>17525409</v>
      </c>
      <c r="J30" s="559">
        <v>30</v>
      </c>
      <c r="K30" s="804">
        <v>1053010</v>
      </c>
      <c r="L30" s="559">
        <v>36704831</v>
      </c>
      <c r="M30" s="519"/>
    </row>
    <row r="31" spans="1:13" ht="20.25" customHeight="1">
      <c r="A31" s="148">
        <v>10410025</v>
      </c>
      <c r="B31" s="558" t="s">
        <v>808</v>
      </c>
      <c r="C31" s="903">
        <v>42044</v>
      </c>
      <c r="D31" s="559">
        <v>1821573727</v>
      </c>
      <c r="E31" s="559">
        <v>0</v>
      </c>
      <c r="F31" s="559">
        <v>0</v>
      </c>
      <c r="G31" s="559">
        <v>0</v>
      </c>
      <c r="H31" s="559">
        <v>1821573727</v>
      </c>
      <c r="I31" s="559">
        <v>576831678</v>
      </c>
      <c r="J31" s="559">
        <v>30</v>
      </c>
      <c r="K31" s="804">
        <v>35419489</v>
      </c>
      <c r="L31" s="559">
        <v>1244742049</v>
      </c>
      <c r="M31" s="519"/>
    </row>
    <row r="32" spans="1:13" ht="20.25" customHeight="1">
      <c r="A32" s="148">
        <v>10410026</v>
      </c>
      <c r="B32" s="558" t="s">
        <v>809</v>
      </c>
      <c r="C32" s="903">
        <v>42369</v>
      </c>
      <c r="D32" s="559">
        <v>171174113</v>
      </c>
      <c r="E32" s="559">
        <v>0</v>
      </c>
      <c r="F32" s="559">
        <v>0</v>
      </c>
      <c r="G32" s="559">
        <v>0</v>
      </c>
      <c r="H32" s="559">
        <v>171174113</v>
      </c>
      <c r="I32" s="559">
        <v>49450336</v>
      </c>
      <c r="J32" s="559">
        <v>30</v>
      </c>
      <c r="K32" s="804">
        <v>3328388</v>
      </c>
      <c r="L32" s="559">
        <v>121723777</v>
      </c>
      <c r="M32" s="519"/>
    </row>
    <row r="33" spans="1:13" ht="20.25" customHeight="1">
      <c r="A33" s="148">
        <v>10410027</v>
      </c>
      <c r="B33" s="558" t="s">
        <v>810</v>
      </c>
      <c r="C33" s="903">
        <v>42369</v>
      </c>
      <c r="D33" s="559">
        <v>117384820</v>
      </c>
      <c r="E33" s="559">
        <v>0</v>
      </c>
      <c r="F33" s="559">
        <v>0</v>
      </c>
      <c r="G33" s="559">
        <v>0</v>
      </c>
      <c r="H33" s="559">
        <v>117384820</v>
      </c>
      <c r="I33" s="559">
        <v>33911176</v>
      </c>
      <c r="J33" s="559">
        <v>30</v>
      </c>
      <c r="K33" s="804">
        <v>2282483</v>
      </c>
      <c r="L33" s="559">
        <v>83473644</v>
      </c>
      <c r="M33" s="519"/>
    </row>
    <row r="34" spans="1:13" ht="20.25" customHeight="1">
      <c r="A34" s="148">
        <v>10410028</v>
      </c>
      <c r="B34" s="558" t="s">
        <v>332</v>
      </c>
      <c r="C34" s="903">
        <v>42731</v>
      </c>
      <c r="D34" s="559">
        <v>1250846750</v>
      </c>
      <c r="E34" s="559">
        <v>0</v>
      </c>
      <c r="F34" s="559">
        <v>0</v>
      </c>
      <c r="G34" s="559">
        <v>0</v>
      </c>
      <c r="H34" s="559">
        <v>1250846750</v>
      </c>
      <c r="I34" s="559">
        <v>319660808</v>
      </c>
      <c r="J34" s="559">
        <v>30</v>
      </c>
      <c r="K34" s="804">
        <v>24322018</v>
      </c>
      <c r="L34" s="559">
        <v>931185942</v>
      </c>
      <c r="M34" s="519"/>
    </row>
    <row r="35" spans="1:13" ht="20.25" customHeight="1">
      <c r="A35" s="148">
        <v>10410029</v>
      </c>
      <c r="B35" s="558" t="s">
        <v>333</v>
      </c>
      <c r="C35" s="903">
        <v>42731</v>
      </c>
      <c r="D35" s="559">
        <v>741884671</v>
      </c>
      <c r="E35" s="559">
        <v>0</v>
      </c>
      <c r="F35" s="559">
        <v>0</v>
      </c>
      <c r="G35" s="559">
        <v>0</v>
      </c>
      <c r="H35" s="559">
        <v>741884671</v>
      </c>
      <c r="I35" s="559">
        <v>189592772</v>
      </c>
      <c r="J35" s="559">
        <v>30</v>
      </c>
      <c r="K35" s="804">
        <v>14425537</v>
      </c>
      <c r="L35" s="559">
        <v>552291899</v>
      </c>
      <c r="M35" s="519"/>
    </row>
    <row r="36" spans="1:13" ht="20.25" customHeight="1">
      <c r="A36" s="148">
        <v>10410030</v>
      </c>
      <c r="B36" s="558" t="s">
        <v>334</v>
      </c>
      <c r="C36" s="903">
        <v>42731</v>
      </c>
      <c r="D36" s="559">
        <v>634729876</v>
      </c>
      <c r="E36" s="559">
        <v>0</v>
      </c>
      <c r="F36" s="559">
        <v>0</v>
      </c>
      <c r="G36" s="559">
        <v>0</v>
      </c>
      <c r="H36" s="559">
        <v>634729876</v>
      </c>
      <c r="I36" s="559">
        <v>162208788</v>
      </c>
      <c r="J36" s="559">
        <v>30</v>
      </c>
      <c r="K36" s="804">
        <v>12341973</v>
      </c>
      <c r="L36" s="559">
        <v>472521088</v>
      </c>
      <c r="M36" s="519"/>
    </row>
    <row r="37" spans="1:13" ht="20.25" customHeight="1">
      <c r="A37" s="148">
        <v>10410031</v>
      </c>
      <c r="B37" s="558" t="s">
        <v>329</v>
      </c>
      <c r="C37" s="903">
        <v>42731</v>
      </c>
      <c r="D37" s="559">
        <v>4366741582</v>
      </c>
      <c r="E37" s="559">
        <v>0</v>
      </c>
      <c r="F37" s="559">
        <v>0</v>
      </c>
      <c r="G37" s="559">
        <v>0</v>
      </c>
      <c r="H37" s="559">
        <v>4366741582</v>
      </c>
      <c r="I37" s="559">
        <v>1115945096</v>
      </c>
      <c r="J37" s="559">
        <v>30</v>
      </c>
      <c r="K37" s="804">
        <v>84908866</v>
      </c>
      <c r="L37" s="559">
        <v>3250796486</v>
      </c>
      <c r="M37" s="519"/>
    </row>
    <row r="38" spans="1:13" ht="20.25" customHeight="1">
      <c r="A38" s="148">
        <v>10410032</v>
      </c>
      <c r="B38" s="558" t="s">
        <v>811</v>
      </c>
      <c r="C38" s="903">
        <v>42735</v>
      </c>
      <c r="D38" s="559">
        <v>414140161</v>
      </c>
      <c r="E38" s="559">
        <v>0</v>
      </c>
      <c r="F38" s="559">
        <v>0</v>
      </c>
      <c r="G38" s="559">
        <v>0</v>
      </c>
      <c r="H38" s="559">
        <v>414140161</v>
      </c>
      <c r="I38" s="559">
        <v>105835788</v>
      </c>
      <c r="J38" s="559">
        <v>30</v>
      </c>
      <c r="K38" s="804">
        <v>8052723</v>
      </c>
      <c r="L38" s="559">
        <v>308304373</v>
      </c>
      <c r="M38" s="519"/>
    </row>
    <row r="39" spans="1:13" ht="20.25" customHeight="1">
      <c r="A39" s="148">
        <v>10410033</v>
      </c>
      <c r="B39" s="558" t="s">
        <v>812</v>
      </c>
      <c r="C39" s="903">
        <v>42735</v>
      </c>
      <c r="D39" s="559">
        <v>254918214</v>
      </c>
      <c r="E39" s="559">
        <v>0</v>
      </c>
      <c r="F39" s="559">
        <v>0</v>
      </c>
      <c r="G39" s="559">
        <v>0</v>
      </c>
      <c r="H39" s="559">
        <v>254918214</v>
      </c>
      <c r="I39" s="559">
        <v>65145752</v>
      </c>
      <c r="J39" s="559">
        <v>30</v>
      </c>
      <c r="K39" s="804">
        <v>4956742</v>
      </c>
      <c r="L39" s="559">
        <v>189772462</v>
      </c>
      <c r="M39" s="519"/>
    </row>
    <row r="40" spans="1:13" ht="20.25" customHeight="1">
      <c r="A40" s="148">
        <v>10410034</v>
      </c>
      <c r="B40" s="558" t="s">
        <v>330</v>
      </c>
      <c r="C40" s="903">
        <v>42766</v>
      </c>
      <c r="D40" s="559">
        <v>3087913654</v>
      </c>
      <c r="E40" s="559">
        <v>0</v>
      </c>
      <c r="F40" s="559">
        <v>0</v>
      </c>
      <c r="G40" s="559">
        <v>0</v>
      </c>
      <c r="H40" s="559">
        <v>3087913654</v>
      </c>
      <c r="I40" s="559">
        <v>780555958</v>
      </c>
      <c r="J40" s="559">
        <v>30</v>
      </c>
      <c r="K40" s="804">
        <v>60042766</v>
      </c>
      <c r="L40" s="559">
        <v>2307357696</v>
      </c>
      <c r="M40" s="519"/>
    </row>
    <row r="41" spans="1:13" ht="20.25" customHeight="1">
      <c r="A41" s="148">
        <v>10410035</v>
      </c>
      <c r="B41" s="558" t="s">
        <v>331</v>
      </c>
      <c r="C41" s="903">
        <v>42766</v>
      </c>
      <c r="D41" s="559">
        <v>2366385044</v>
      </c>
      <c r="E41" s="559">
        <v>0</v>
      </c>
      <c r="F41" s="559">
        <v>0</v>
      </c>
      <c r="G41" s="559">
        <v>0</v>
      </c>
      <c r="H41" s="559">
        <v>2366385044</v>
      </c>
      <c r="I41" s="559">
        <v>598169572</v>
      </c>
      <c r="J41" s="559">
        <v>30</v>
      </c>
      <c r="K41" s="804">
        <v>46013044</v>
      </c>
      <c r="L41" s="559">
        <v>1768215472</v>
      </c>
      <c r="M41" s="519"/>
    </row>
    <row r="42" spans="1:13" ht="20.25" customHeight="1">
      <c r="A42" s="148">
        <v>10420000</v>
      </c>
      <c r="B42" s="558" t="s">
        <v>917</v>
      </c>
      <c r="C42" s="903">
        <v>42766</v>
      </c>
      <c r="D42" s="559">
        <v>5469760325</v>
      </c>
      <c r="E42" s="559">
        <v>0</v>
      </c>
      <c r="F42" s="559">
        <v>0</v>
      </c>
      <c r="G42" s="559">
        <v>0</v>
      </c>
      <c r="H42" s="559">
        <v>5469760325</v>
      </c>
      <c r="I42" s="559">
        <v>1382633889</v>
      </c>
      <c r="J42" s="559">
        <v>30</v>
      </c>
      <c r="K42" s="559">
        <v>106356453</v>
      </c>
      <c r="L42" s="559">
        <v>4087126436</v>
      </c>
      <c r="M42" s="519"/>
    </row>
    <row r="43" spans="1:13" ht="20.25" customHeight="1">
      <c r="A43" s="148">
        <v>10420001</v>
      </c>
      <c r="B43" s="558" t="s">
        <v>918</v>
      </c>
      <c r="C43" s="903">
        <v>42766</v>
      </c>
      <c r="D43" s="559">
        <v>3615128328</v>
      </c>
      <c r="E43" s="559">
        <v>0</v>
      </c>
      <c r="F43" s="559">
        <v>0</v>
      </c>
      <c r="G43" s="559">
        <v>0</v>
      </c>
      <c r="H43" s="559">
        <v>3615128328</v>
      </c>
      <c r="I43" s="559">
        <v>913824093</v>
      </c>
      <c r="J43" s="559">
        <v>30</v>
      </c>
      <c r="K43" s="559">
        <v>70294161</v>
      </c>
      <c r="L43" s="559">
        <v>2701304235</v>
      </c>
      <c r="M43" s="519"/>
    </row>
    <row r="44" spans="1:13" ht="20.25" customHeight="1">
      <c r="A44" s="148">
        <v>10420002</v>
      </c>
      <c r="B44" s="558" t="s">
        <v>919</v>
      </c>
      <c r="C44" s="903">
        <v>42766</v>
      </c>
      <c r="D44" s="559">
        <v>4148930450</v>
      </c>
      <c r="E44" s="559">
        <v>0</v>
      </c>
      <c r="F44" s="559">
        <v>0</v>
      </c>
      <c r="G44" s="559">
        <v>0</v>
      </c>
      <c r="H44" s="559">
        <v>4148930450</v>
      </c>
      <c r="I44" s="559">
        <v>1048757437</v>
      </c>
      <c r="J44" s="559">
        <v>30</v>
      </c>
      <c r="K44" s="559">
        <v>80673649</v>
      </c>
      <c r="L44" s="559">
        <v>3100173013</v>
      </c>
      <c r="M44" s="519"/>
    </row>
    <row r="45" spans="1:13" ht="20.25" customHeight="1">
      <c r="A45" s="148">
        <v>10420003</v>
      </c>
      <c r="B45" s="558" t="s">
        <v>1266</v>
      </c>
      <c r="C45" s="903">
        <v>43100</v>
      </c>
      <c r="D45" s="559">
        <v>10172393</v>
      </c>
      <c r="E45" s="559">
        <v>0</v>
      </c>
      <c r="F45" s="559">
        <v>0</v>
      </c>
      <c r="G45" s="559">
        <v>0</v>
      </c>
      <c r="H45" s="559">
        <v>10172393</v>
      </c>
      <c r="I45" s="559">
        <v>2260560</v>
      </c>
      <c r="J45" s="559">
        <v>30</v>
      </c>
      <c r="K45" s="559">
        <v>197799</v>
      </c>
      <c r="L45" s="559">
        <v>7911833</v>
      </c>
      <c r="M45" s="519"/>
    </row>
    <row r="46" spans="1:13" ht="20.25" customHeight="1">
      <c r="A46" s="148">
        <v>10420004</v>
      </c>
      <c r="B46" s="558" t="s">
        <v>1267</v>
      </c>
      <c r="C46" s="903">
        <v>43100</v>
      </c>
      <c r="D46" s="559">
        <v>65019887</v>
      </c>
      <c r="E46" s="559">
        <v>0</v>
      </c>
      <c r="F46" s="559">
        <v>0</v>
      </c>
      <c r="G46" s="559">
        <v>0</v>
      </c>
      <c r="H46" s="559">
        <v>65019887</v>
      </c>
      <c r="I46" s="559">
        <v>14448880</v>
      </c>
      <c r="J46" s="559">
        <v>30</v>
      </c>
      <c r="K46" s="559">
        <v>1264277</v>
      </c>
      <c r="L46" s="559">
        <v>50571007</v>
      </c>
      <c r="M46" s="519"/>
    </row>
    <row r="47" spans="1:13" ht="20.25" customHeight="1">
      <c r="A47" s="148">
        <v>10420005</v>
      </c>
      <c r="B47" s="558" t="s">
        <v>1541</v>
      </c>
      <c r="C47" s="903">
        <v>43465</v>
      </c>
      <c r="D47" s="559">
        <v>1111562</v>
      </c>
      <c r="E47" s="559">
        <v>0</v>
      </c>
      <c r="F47" s="559">
        <v>0</v>
      </c>
      <c r="G47" s="559">
        <v>0</v>
      </c>
      <c r="H47" s="559">
        <v>1111562</v>
      </c>
      <c r="I47" s="559">
        <v>209984</v>
      </c>
      <c r="J47" s="559">
        <v>30</v>
      </c>
      <c r="K47" s="559">
        <v>21616</v>
      </c>
      <c r="L47" s="559">
        <v>901578</v>
      </c>
      <c r="M47" s="519"/>
    </row>
    <row r="48" spans="1:13" ht="20.25" customHeight="1">
      <c r="A48" s="148">
        <v>10420006</v>
      </c>
      <c r="B48" s="558" t="s">
        <v>1542</v>
      </c>
      <c r="C48" s="903">
        <v>43465</v>
      </c>
      <c r="D48" s="559">
        <v>18108534</v>
      </c>
      <c r="E48" s="559">
        <v>0</v>
      </c>
      <c r="F48" s="559">
        <v>0</v>
      </c>
      <c r="G48" s="559">
        <v>0</v>
      </c>
      <c r="H48" s="559">
        <v>18108534</v>
      </c>
      <c r="I48" s="559">
        <v>3420468</v>
      </c>
      <c r="J48" s="559">
        <v>30</v>
      </c>
      <c r="K48" s="559">
        <v>352107</v>
      </c>
      <c r="L48" s="559">
        <v>14688066</v>
      </c>
      <c r="M48" s="519"/>
    </row>
    <row r="49" spans="1:13" ht="20.25" customHeight="1">
      <c r="A49" s="148">
        <v>10420007</v>
      </c>
      <c r="B49" s="558" t="s">
        <v>1673</v>
      </c>
      <c r="C49" s="903">
        <v>43830</v>
      </c>
      <c r="D49" s="559">
        <v>9342531</v>
      </c>
      <c r="E49" s="559">
        <v>0</v>
      </c>
      <c r="F49" s="559">
        <v>0</v>
      </c>
      <c r="G49" s="559">
        <v>0</v>
      </c>
      <c r="H49" s="559">
        <v>9342531</v>
      </c>
      <c r="I49" s="559">
        <v>1453256</v>
      </c>
      <c r="J49" s="559">
        <v>30</v>
      </c>
      <c r="K49" s="559">
        <v>181657</v>
      </c>
      <c r="L49" s="559">
        <v>7889275</v>
      </c>
      <c r="M49" s="519"/>
    </row>
    <row r="50" spans="1:13" ht="20.100000000000001" customHeight="1">
      <c r="A50" s="171"/>
      <c r="B50" s="171" t="s">
        <v>813</v>
      </c>
      <c r="C50" s="172"/>
      <c r="D50" s="173">
        <f>SUM(D6:D49)</f>
        <v>50691784616</v>
      </c>
      <c r="E50" s="173">
        <f t="shared" ref="E50:K50" si="0">SUM(E6:E49)</f>
        <v>0</v>
      </c>
      <c r="F50" s="173">
        <f t="shared" si="0"/>
        <v>0</v>
      </c>
      <c r="G50" s="173">
        <f t="shared" si="0"/>
        <v>0</v>
      </c>
      <c r="H50" s="173">
        <f t="shared" si="0"/>
        <v>50691784616</v>
      </c>
      <c r="I50" s="173">
        <f t="shared" si="0"/>
        <v>15704928339</v>
      </c>
      <c r="J50" s="173"/>
      <c r="K50" s="173">
        <f t="shared" si="0"/>
        <v>975906813</v>
      </c>
      <c r="L50" s="173">
        <f>SUM(L6:L49)</f>
        <v>34986856277</v>
      </c>
      <c r="M50" s="519"/>
    </row>
    <row r="51" spans="1:13" ht="20.100000000000001" customHeight="1">
      <c r="A51" s="148">
        <v>10400005</v>
      </c>
      <c r="B51" s="125" t="s">
        <v>134</v>
      </c>
      <c r="C51" s="609">
        <v>41355</v>
      </c>
      <c r="D51" s="170">
        <v>63974956543</v>
      </c>
      <c r="E51" s="170">
        <v>0</v>
      </c>
      <c r="F51" s="170">
        <v>0</v>
      </c>
      <c r="G51" s="170">
        <v>0</v>
      </c>
      <c r="H51" s="170">
        <v>63974956543</v>
      </c>
      <c r="I51" s="170">
        <v>25145218528</v>
      </c>
      <c r="J51" s="169">
        <v>30</v>
      </c>
      <c r="K51" s="170">
        <v>1218870702</v>
      </c>
      <c r="L51" s="559">
        <v>38829738015</v>
      </c>
      <c r="M51" s="519"/>
    </row>
    <row r="52" spans="1:13" ht="20.100000000000001" customHeight="1">
      <c r="A52" s="148">
        <v>10400006</v>
      </c>
      <c r="B52" s="125" t="s">
        <v>135</v>
      </c>
      <c r="C52" s="609">
        <v>41355</v>
      </c>
      <c r="D52" s="170">
        <v>66649401494</v>
      </c>
      <c r="E52" s="170">
        <v>0</v>
      </c>
      <c r="F52" s="170">
        <v>0</v>
      </c>
      <c r="G52" s="170">
        <v>0</v>
      </c>
      <c r="H52" s="170">
        <v>66649401494</v>
      </c>
      <c r="I52" s="170">
        <v>24705530326</v>
      </c>
      <c r="J52" s="169">
        <v>30</v>
      </c>
      <c r="K52" s="170">
        <v>1293160036</v>
      </c>
      <c r="L52" s="559">
        <v>41943871168</v>
      </c>
      <c r="M52" s="519"/>
    </row>
    <row r="53" spans="1:13" ht="20.100000000000001" customHeight="1">
      <c r="A53" s="148">
        <v>10400007</v>
      </c>
      <c r="B53" s="125" t="s">
        <v>136</v>
      </c>
      <c r="C53" s="609">
        <v>41355</v>
      </c>
      <c r="D53" s="170">
        <v>63974956543</v>
      </c>
      <c r="E53" s="170">
        <v>0</v>
      </c>
      <c r="F53" s="170">
        <v>0</v>
      </c>
      <c r="G53" s="170">
        <v>0</v>
      </c>
      <c r="H53" s="170">
        <v>63974956543</v>
      </c>
      <c r="I53" s="170">
        <v>25145218528</v>
      </c>
      <c r="J53" s="169">
        <v>30</v>
      </c>
      <c r="K53" s="170">
        <v>1218870702</v>
      </c>
      <c r="L53" s="559">
        <v>38829738015</v>
      </c>
      <c r="M53" s="519"/>
    </row>
    <row r="54" spans="1:13" ht="20.100000000000001" customHeight="1">
      <c r="A54" s="148">
        <v>10400008</v>
      </c>
      <c r="B54" s="125" t="s">
        <v>137</v>
      </c>
      <c r="C54" s="609">
        <v>41355</v>
      </c>
      <c r="D54" s="170">
        <v>579663071</v>
      </c>
      <c r="E54" s="170">
        <v>0</v>
      </c>
      <c r="F54" s="170">
        <v>0</v>
      </c>
      <c r="G54" s="170">
        <v>0</v>
      </c>
      <c r="H54" s="170">
        <v>579663071</v>
      </c>
      <c r="I54" s="170">
        <v>232279677</v>
      </c>
      <c r="J54" s="169">
        <v>30</v>
      </c>
      <c r="K54" s="170">
        <v>10904411</v>
      </c>
      <c r="L54" s="559">
        <v>347383394</v>
      </c>
      <c r="M54" s="519"/>
    </row>
    <row r="55" spans="1:13" ht="20.100000000000001" customHeight="1">
      <c r="A55" s="148">
        <v>10400009</v>
      </c>
      <c r="B55" s="125" t="s">
        <v>138</v>
      </c>
      <c r="C55" s="609">
        <v>41355</v>
      </c>
      <c r="D55" s="170">
        <v>1106560826</v>
      </c>
      <c r="E55" s="170">
        <v>0</v>
      </c>
      <c r="F55" s="170">
        <v>0</v>
      </c>
      <c r="G55" s="170">
        <v>0</v>
      </c>
      <c r="H55" s="170">
        <v>1106560826</v>
      </c>
      <c r="I55" s="170">
        <v>443415532</v>
      </c>
      <c r="J55" s="169">
        <v>30</v>
      </c>
      <c r="K55" s="170">
        <v>20816222</v>
      </c>
      <c r="L55" s="559">
        <v>663145294</v>
      </c>
      <c r="M55" s="519"/>
    </row>
    <row r="56" spans="1:13" ht="20.100000000000001" customHeight="1">
      <c r="A56" s="148">
        <v>10400010</v>
      </c>
      <c r="B56" s="125" t="s">
        <v>139</v>
      </c>
      <c r="C56" s="609">
        <v>41355</v>
      </c>
      <c r="D56" s="170">
        <v>583122547</v>
      </c>
      <c r="E56" s="170">
        <v>0</v>
      </c>
      <c r="F56" s="170">
        <v>0</v>
      </c>
      <c r="G56" s="170">
        <v>0</v>
      </c>
      <c r="H56" s="170">
        <v>583122547</v>
      </c>
      <c r="I56" s="170">
        <v>233665950</v>
      </c>
      <c r="J56" s="169">
        <v>30</v>
      </c>
      <c r="K56" s="170">
        <v>10969490</v>
      </c>
      <c r="L56" s="559">
        <v>349456597</v>
      </c>
      <c r="M56" s="519"/>
    </row>
    <row r="57" spans="1:13" ht="20.100000000000001" customHeight="1">
      <c r="A57" s="148">
        <v>10400011</v>
      </c>
      <c r="B57" s="125" t="s">
        <v>140</v>
      </c>
      <c r="C57" s="609">
        <v>41355</v>
      </c>
      <c r="D57" s="170">
        <v>1104830517</v>
      </c>
      <c r="E57" s="170">
        <v>0</v>
      </c>
      <c r="F57" s="170">
        <v>0</v>
      </c>
      <c r="G57" s="170">
        <v>0</v>
      </c>
      <c r="H57" s="170">
        <v>1104830517</v>
      </c>
      <c r="I57" s="170">
        <v>442722171</v>
      </c>
      <c r="J57" s="169">
        <v>30</v>
      </c>
      <c r="K57" s="170">
        <v>20783672</v>
      </c>
      <c r="L57" s="559">
        <v>662108346</v>
      </c>
      <c r="M57" s="519"/>
    </row>
    <row r="58" spans="1:13" ht="20.100000000000001" customHeight="1">
      <c r="A58" s="148">
        <v>10400012</v>
      </c>
      <c r="B58" s="125" t="s">
        <v>141</v>
      </c>
      <c r="C58" s="609">
        <v>41355</v>
      </c>
      <c r="D58" s="170">
        <v>2051763628</v>
      </c>
      <c r="E58" s="170">
        <v>0</v>
      </c>
      <c r="F58" s="170">
        <v>0</v>
      </c>
      <c r="G58" s="170">
        <v>0</v>
      </c>
      <c r="H58" s="170">
        <v>2051763628</v>
      </c>
      <c r="I58" s="170">
        <v>822172462</v>
      </c>
      <c r="J58" s="169">
        <v>30</v>
      </c>
      <c r="K58" s="170">
        <v>38597034</v>
      </c>
      <c r="L58" s="559">
        <v>1229591166</v>
      </c>
      <c r="M58" s="519"/>
    </row>
    <row r="59" spans="1:13" ht="20.100000000000001" customHeight="1">
      <c r="A59" s="148">
        <v>10400013</v>
      </c>
      <c r="B59" s="125" t="s">
        <v>142</v>
      </c>
      <c r="C59" s="609">
        <v>41355</v>
      </c>
      <c r="D59" s="170">
        <v>1794214399</v>
      </c>
      <c r="E59" s="170">
        <v>0</v>
      </c>
      <c r="F59" s="170">
        <v>0</v>
      </c>
      <c r="G59" s="170">
        <v>0</v>
      </c>
      <c r="H59" s="170">
        <v>1794214399</v>
      </c>
      <c r="I59" s="170">
        <v>718968603</v>
      </c>
      <c r="J59" s="169">
        <v>30</v>
      </c>
      <c r="K59" s="170">
        <v>33752110</v>
      </c>
      <c r="L59" s="559">
        <v>1075245796</v>
      </c>
      <c r="M59" s="519"/>
    </row>
    <row r="60" spans="1:13" ht="20.100000000000001" customHeight="1">
      <c r="A60" s="148">
        <v>10400014</v>
      </c>
      <c r="B60" s="125" t="s">
        <v>143</v>
      </c>
      <c r="C60" s="609">
        <v>41355</v>
      </c>
      <c r="D60" s="170">
        <v>16653743</v>
      </c>
      <c r="E60" s="170">
        <v>0</v>
      </c>
      <c r="F60" s="170">
        <v>0</v>
      </c>
      <c r="G60" s="170">
        <v>0</v>
      </c>
      <c r="H60" s="170">
        <v>16653743</v>
      </c>
      <c r="I60" s="170">
        <v>6673418</v>
      </c>
      <c r="J60" s="169">
        <v>30</v>
      </c>
      <c r="K60" s="170">
        <v>313285</v>
      </c>
      <c r="L60" s="559">
        <v>9980325</v>
      </c>
      <c r="M60" s="519"/>
    </row>
    <row r="61" spans="1:13" ht="20.100000000000001" customHeight="1">
      <c r="A61" s="148">
        <v>10400015</v>
      </c>
      <c r="B61" s="125" t="s">
        <v>144</v>
      </c>
      <c r="C61" s="609">
        <v>41355</v>
      </c>
      <c r="D61" s="170">
        <v>64210496946</v>
      </c>
      <c r="E61" s="170">
        <v>0</v>
      </c>
      <c r="F61" s="170">
        <v>0</v>
      </c>
      <c r="G61" s="170">
        <v>0</v>
      </c>
      <c r="H61" s="170">
        <v>64210496946</v>
      </c>
      <c r="I61" s="170">
        <v>25260221893</v>
      </c>
      <c r="J61" s="169">
        <v>30</v>
      </c>
      <c r="K61" s="170">
        <v>1222654377</v>
      </c>
      <c r="L61" s="559">
        <v>38950275053</v>
      </c>
      <c r="M61" s="519"/>
    </row>
    <row r="62" spans="1:13" ht="20.100000000000001" customHeight="1">
      <c r="A62" s="148">
        <v>10400016</v>
      </c>
      <c r="B62" s="125" t="s">
        <v>145</v>
      </c>
      <c r="C62" s="609">
        <v>41355</v>
      </c>
      <c r="D62" s="170">
        <v>36065670281</v>
      </c>
      <c r="E62" s="170">
        <v>0</v>
      </c>
      <c r="F62" s="170">
        <v>0</v>
      </c>
      <c r="G62" s="170">
        <v>0</v>
      </c>
      <c r="H62" s="170">
        <v>36065670281</v>
      </c>
      <c r="I62" s="170">
        <v>15283717570</v>
      </c>
      <c r="J62" s="169">
        <v>30</v>
      </c>
      <c r="K62" s="170">
        <v>652348291</v>
      </c>
      <c r="L62" s="559">
        <v>20781952711</v>
      </c>
      <c r="M62" s="519"/>
    </row>
    <row r="63" spans="1:13" ht="20.100000000000001" customHeight="1">
      <c r="A63" s="148">
        <v>10400017</v>
      </c>
      <c r="B63" s="125" t="s">
        <v>146</v>
      </c>
      <c r="C63" s="609">
        <v>41355</v>
      </c>
      <c r="D63" s="170">
        <v>155472612</v>
      </c>
      <c r="E63" s="170">
        <v>0</v>
      </c>
      <c r="F63" s="170">
        <v>0</v>
      </c>
      <c r="G63" s="170">
        <v>0</v>
      </c>
      <c r="H63" s="170">
        <v>155472612</v>
      </c>
      <c r="I63" s="170">
        <v>62300152</v>
      </c>
      <c r="J63" s="169">
        <v>30</v>
      </c>
      <c r="K63" s="170">
        <v>2924691</v>
      </c>
      <c r="L63" s="559">
        <v>93172460</v>
      </c>
      <c r="M63" s="519"/>
    </row>
    <row r="64" spans="1:13" ht="20.100000000000001" customHeight="1">
      <c r="A64" s="148">
        <v>10400018</v>
      </c>
      <c r="B64" s="125" t="s">
        <v>147</v>
      </c>
      <c r="C64" s="609">
        <v>41355</v>
      </c>
      <c r="D64" s="170">
        <v>71903390</v>
      </c>
      <c r="E64" s="170">
        <v>0</v>
      </c>
      <c r="F64" s="170">
        <v>0</v>
      </c>
      <c r="G64" s="170">
        <v>0</v>
      </c>
      <c r="H64" s="170">
        <v>71903390</v>
      </c>
      <c r="I64" s="170">
        <v>28812709</v>
      </c>
      <c r="J64" s="169">
        <v>30</v>
      </c>
      <c r="K64" s="170">
        <v>1352617</v>
      </c>
      <c r="L64" s="559">
        <v>43090681</v>
      </c>
      <c r="M64" s="519"/>
    </row>
    <row r="65" spans="1:13" ht="20.100000000000001" customHeight="1">
      <c r="A65" s="148">
        <v>10400019</v>
      </c>
      <c r="B65" s="125" t="s">
        <v>148</v>
      </c>
      <c r="C65" s="609">
        <v>41355</v>
      </c>
      <c r="D65" s="170">
        <v>211083790</v>
      </c>
      <c r="E65" s="170">
        <v>0</v>
      </c>
      <c r="F65" s="170">
        <v>0</v>
      </c>
      <c r="G65" s="170">
        <v>0</v>
      </c>
      <c r="H65" s="170">
        <v>211083790</v>
      </c>
      <c r="I65" s="170">
        <v>84584477</v>
      </c>
      <c r="J65" s="169">
        <v>30</v>
      </c>
      <c r="K65" s="170">
        <v>3970834</v>
      </c>
      <c r="L65" s="559">
        <v>126499313</v>
      </c>
      <c r="M65" s="519"/>
    </row>
    <row r="66" spans="1:13" ht="20.100000000000001" customHeight="1">
      <c r="A66" s="148">
        <v>10400020</v>
      </c>
      <c r="B66" s="125" t="s">
        <v>149</v>
      </c>
      <c r="C66" s="609">
        <v>41355</v>
      </c>
      <c r="D66" s="170">
        <v>70041062</v>
      </c>
      <c r="E66" s="170">
        <v>0</v>
      </c>
      <c r="F66" s="170">
        <v>0</v>
      </c>
      <c r="G66" s="170">
        <v>0</v>
      </c>
      <c r="H66" s="170">
        <v>70041062</v>
      </c>
      <c r="I66" s="170">
        <v>28066536</v>
      </c>
      <c r="J66" s="169">
        <v>30</v>
      </c>
      <c r="K66" s="170">
        <v>1317589</v>
      </c>
      <c r="L66" s="559">
        <v>41974526</v>
      </c>
      <c r="M66" s="519"/>
    </row>
    <row r="67" spans="1:13" ht="20.100000000000001" customHeight="1">
      <c r="A67" s="148">
        <v>10400021</v>
      </c>
      <c r="B67" s="125" t="s">
        <v>150</v>
      </c>
      <c r="C67" s="609">
        <v>41355</v>
      </c>
      <c r="D67" s="170">
        <v>1473073440</v>
      </c>
      <c r="E67" s="170">
        <v>0</v>
      </c>
      <c r="F67" s="170">
        <v>0</v>
      </c>
      <c r="G67" s="170">
        <v>0</v>
      </c>
      <c r="H67" s="170">
        <v>1473073440</v>
      </c>
      <c r="I67" s="170">
        <v>590282577</v>
      </c>
      <c r="J67" s="169">
        <v>30</v>
      </c>
      <c r="K67" s="170">
        <v>27710921</v>
      </c>
      <c r="L67" s="559">
        <v>882790863</v>
      </c>
      <c r="M67" s="519"/>
    </row>
    <row r="68" spans="1:13" ht="20.100000000000001" customHeight="1">
      <c r="A68" s="148">
        <v>10400022</v>
      </c>
      <c r="B68" s="125" t="s">
        <v>151</v>
      </c>
      <c r="C68" s="609">
        <v>41355</v>
      </c>
      <c r="D68" s="170">
        <v>598071466</v>
      </c>
      <c r="E68" s="170">
        <v>0</v>
      </c>
      <c r="F68" s="170">
        <v>0</v>
      </c>
      <c r="G68" s="170">
        <v>0</v>
      </c>
      <c r="H68" s="170">
        <v>598071466</v>
      </c>
      <c r="I68" s="170">
        <v>239656162</v>
      </c>
      <c r="J68" s="169">
        <v>30</v>
      </c>
      <c r="K68" s="170">
        <v>11250701</v>
      </c>
      <c r="L68" s="559">
        <v>358415304</v>
      </c>
      <c r="M68" s="519"/>
    </row>
    <row r="69" spans="1:13" ht="20.100000000000001" customHeight="1">
      <c r="A69" s="148">
        <v>10400023</v>
      </c>
      <c r="B69" s="125" t="s">
        <v>152</v>
      </c>
      <c r="C69" s="609">
        <v>41355</v>
      </c>
      <c r="D69" s="170">
        <v>5551219</v>
      </c>
      <c r="E69" s="170">
        <v>0</v>
      </c>
      <c r="F69" s="170">
        <v>0</v>
      </c>
      <c r="G69" s="170">
        <v>0</v>
      </c>
      <c r="H69" s="170">
        <v>5551219</v>
      </c>
      <c r="I69" s="170">
        <v>2224432</v>
      </c>
      <c r="J69" s="169">
        <v>30</v>
      </c>
      <c r="K69" s="170">
        <v>104426</v>
      </c>
      <c r="L69" s="559">
        <v>3326787</v>
      </c>
      <c r="M69" s="519"/>
    </row>
    <row r="70" spans="1:13" ht="20.100000000000001" customHeight="1">
      <c r="A70" s="148">
        <v>10400024</v>
      </c>
      <c r="B70" s="125" t="s">
        <v>153</v>
      </c>
      <c r="C70" s="609">
        <v>41355</v>
      </c>
      <c r="D70" s="170">
        <v>34824803160</v>
      </c>
      <c r="E70" s="170">
        <v>0</v>
      </c>
      <c r="F70" s="170">
        <v>0</v>
      </c>
      <c r="G70" s="170">
        <v>0</v>
      </c>
      <c r="H70" s="170">
        <v>34824803160</v>
      </c>
      <c r="I70" s="170">
        <v>14324560465</v>
      </c>
      <c r="J70" s="169">
        <v>30</v>
      </c>
      <c r="K70" s="170">
        <v>643505373</v>
      </c>
      <c r="L70" s="559">
        <v>20500242695</v>
      </c>
      <c r="M70" s="519"/>
    </row>
    <row r="71" spans="1:13" ht="20.100000000000001" customHeight="1">
      <c r="A71" s="148">
        <v>10400025</v>
      </c>
      <c r="B71" s="125" t="s">
        <v>154</v>
      </c>
      <c r="C71" s="609">
        <v>41355</v>
      </c>
      <c r="D71" s="170">
        <v>34824803160</v>
      </c>
      <c r="E71" s="170">
        <v>0</v>
      </c>
      <c r="F71" s="170">
        <v>0</v>
      </c>
      <c r="G71" s="170">
        <v>0</v>
      </c>
      <c r="H71" s="170">
        <v>34824803160</v>
      </c>
      <c r="I71" s="170">
        <v>14324560465</v>
      </c>
      <c r="J71" s="169">
        <v>30</v>
      </c>
      <c r="K71" s="170">
        <v>643505373</v>
      </c>
      <c r="L71" s="559">
        <v>20500242695</v>
      </c>
      <c r="M71" s="519"/>
    </row>
    <row r="72" spans="1:13" ht="20.100000000000001" customHeight="1">
      <c r="A72" s="148">
        <v>10400026</v>
      </c>
      <c r="B72" s="125" t="s">
        <v>155</v>
      </c>
      <c r="C72" s="609">
        <v>41355</v>
      </c>
      <c r="D72" s="170">
        <v>34824803159</v>
      </c>
      <c r="E72" s="170">
        <v>0</v>
      </c>
      <c r="F72" s="170">
        <v>0</v>
      </c>
      <c r="G72" s="170">
        <v>0</v>
      </c>
      <c r="H72" s="170">
        <v>34824803159</v>
      </c>
      <c r="I72" s="170">
        <v>14324560465</v>
      </c>
      <c r="J72" s="169">
        <v>30</v>
      </c>
      <c r="K72" s="170">
        <v>643505373</v>
      </c>
      <c r="L72" s="559">
        <v>20500242694</v>
      </c>
      <c r="M72" s="519"/>
    </row>
    <row r="73" spans="1:13" ht="20.100000000000001" customHeight="1">
      <c r="A73" s="148">
        <v>10400027</v>
      </c>
      <c r="B73" s="125" t="s">
        <v>156</v>
      </c>
      <c r="C73" s="609">
        <v>41355</v>
      </c>
      <c r="D73" s="170">
        <v>3616195460</v>
      </c>
      <c r="E73" s="170">
        <v>0</v>
      </c>
      <c r="F73" s="170">
        <v>0</v>
      </c>
      <c r="G73" s="170">
        <v>0</v>
      </c>
      <c r="H73" s="170">
        <v>3616195460</v>
      </c>
      <c r="I73" s="170">
        <v>1444360293</v>
      </c>
      <c r="J73" s="169">
        <v>30</v>
      </c>
      <c r="K73" s="170">
        <v>68034715</v>
      </c>
      <c r="L73" s="559">
        <v>2171835167</v>
      </c>
      <c r="M73" s="519"/>
    </row>
    <row r="74" spans="1:13" ht="20.100000000000001" customHeight="1">
      <c r="A74" s="148">
        <v>10400028</v>
      </c>
      <c r="B74" s="125" t="s">
        <v>157</v>
      </c>
      <c r="C74" s="609">
        <v>41355</v>
      </c>
      <c r="D74" s="170">
        <v>3052095188</v>
      </c>
      <c r="E74" s="170">
        <v>0</v>
      </c>
      <c r="F74" s="170">
        <v>0</v>
      </c>
      <c r="G74" s="170">
        <v>0</v>
      </c>
      <c r="H74" s="170">
        <v>3052095188</v>
      </c>
      <c r="I74" s="170">
        <v>1223020342</v>
      </c>
      <c r="J74" s="169">
        <v>30</v>
      </c>
      <c r="K74" s="170">
        <v>57414910</v>
      </c>
      <c r="L74" s="559">
        <v>1829074846</v>
      </c>
      <c r="M74" s="519"/>
    </row>
    <row r="75" spans="1:13" ht="20.100000000000001" customHeight="1">
      <c r="A75" s="148">
        <v>10400029</v>
      </c>
      <c r="B75" s="125" t="s">
        <v>1472</v>
      </c>
      <c r="C75" s="609">
        <v>41355</v>
      </c>
      <c r="D75" s="170">
        <v>1703898409</v>
      </c>
      <c r="E75" s="170">
        <v>0</v>
      </c>
      <c r="F75" s="170">
        <v>0</v>
      </c>
      <c r="G75" s="170">
        <v>0</v>
      </c>
      <c r="H75" s="170">
        <v>1703898409</v>
      </c>
      <c r="I75" s="170">
        <v>682777642</v>
      </c>
      <c r="J75" s="169">
        <v>30</v>
      </c>
      <c r="K75" s="170">
        <v>32053119</v>
      </c>
      <c r="L75" s="559">
        <v>1021120767</v>
      </c>
      <c r="M75" s="519"/>
    </row>
    <row r="76" spans="1:13" ht="20.100000000000001" customHeight="1">
      <c r="A76" s="148">
        <v>10400030</v>
      </c>
      <c r="B76" s="125" t="s">
        <v>158</v>
      </c>
      <c r="C76" s="609">
        <v>41355</v>
      </c>
      <c r="D76" s="170">
        <v>297403240</v>
      </c>
      <c r="E76" s="170">
        <v>0</v>
      </c>
      <c r="F76" s="170">
        <v>0</v>
      </c>
      <c r="G76" s="170">
        <v>0</v>
      </c>
      <c r="H76" s="170">
        <v>297403240</v>
      </c>
      <c r="I76" s="170">
        <v>119173989</v>
      </c>
      <c r="J76" s="169">
        <v>30</v>
      </c>
      <c r="K76" s="170">
        <v>5594645</v>
      </c>
      <c r="L76" s="559">
        <v>178229251</v>
      </c>
      <c r="M76" s="519"/>
    </row>
    <row r="77" spans="1:13" ht="20.100000000000001" customHeight="1">
      <c r="A77" s="148">
        <v>10400031</v>
      </c>
      <c r="B77" s="125" t="s">
        <v>159</v>
      </c>
      <c r="C77" s="609">
        <v>41355</v>
      </c>
      <c r="D77" s="170">
        <v>0</v>
      </c>
      <c r="E77" s="170">
        <v>0</v>
      </c>
      <c r="F77" s="170">
        <v>0</v>
      </c>
      <c r="G77" s="170">
        <v>0</v>
      </c>
      <c r="H77" s="170">
        <v>0</v>
      </c>
      <c r="I77" s="170">
        <v>0</v>
      </c>
      <c r="J77" s="169">
        <v>30</v>
      </c>
      <c r="K77" s="170">
        <v>0</v>
      </c>
      <c r="L77" s="559">
        <v>0</v>
      </c>
      <c r="M77" s="519"/>
    </row>
    <row r="78" spans="1:13" ht="20.100000000000001" customHeight="1">
      <c r="A78" s="148">
        <v>10400032</v>
      </c>
      <c r="B78" s="125" t="s">
        <v>160</v>
      </c>
      <c r="C78" s="609">
        <v>41355</v>
      </c>
      <c r="D78" s="170">
        <v>13285267324</v>
      </c>
      <c r="E78" s="170">
        <v>0</v>
      </c>
      <c r="F78" s="170">
        <v>0</v>
      </c>
      <c r="G78" s="170">
        <v>0</v>
      </c>
      <c r="H78" s="170">
        <v>13285267324</v>
      </c>
      <c r="I78" s="170">
        <v>5323605741</v>
      </c>
      <c r="J78" s="169">
        <v>30</v>
      </c>
      <c r="K78" s="170">
        <v>249917626</v>
      </c>
      <c r="L78" s="559">
        <v>7961661583</v>
      </c>
      <c r="M78" s="519"/>
    </row>
    <row r="79" spans="1:13" ht="20.100000000000001" customHeight="1">
      <c r="A79" s="148">
        <v>10400033</v>
      </c>
      <c r="B79" s="125" t="s">
        <v>161</v>
      </c>
      <c r="C79" s="609">
        <v>41355</v>
      </c>
      <c r="D79" s="170">
        <v>1621932499</v>
      </c>
      <c r="E79" s="170">
        <v>0</v>
      </c>
      <c r="F79" s="170">
        <v>0</v>
      </c>
      <c r="G79" s="170">
        <v>0</v>
      </c>
      <c r="H79" s="170">
        <v>1621932499</v>
      </c>
      <c r="I79" s="170">
        <v>649932706</v>
      </c>
      <c r="J79" s="169">
        <v>30</v>
      </c>
      <c r="K79" s="170">
        <v>30511208</v>
      </c>
      <c r="L79" s="559">
        <v>971999793</v>
      </c>
      <c r="M79" s="519"/>
    </row>
    <row r="80" spans="1:13" ht="20.100000000000001" customHeight="1">
      <c r="A80" s="148">
        <v>10400034</v>
      </c>
      <c r="B80" s="125" t="s">
        <v>162</v>
      </c>
      <c r="C80" s="609">
        <v>41355</v>
      </c>
      <c r="D80" s="170">
        <v>1186910997</v>
      </c>
      <c r="E80" s="170">
        <v>0</v>
      </c>
      <c r="F80" s="170">
        <v>0</v>
      </c>
      <c r="G80" s="170">
        <v>0</v>
      </c>
      <c r="H80" s="170">
        <v>1186910997</v>
      </c>
      <c r="I80" s="170">
        <v>475613030</v>
      </c>
      <c r="J80" s="169">
        <v>30</v>
      </c>
      <c r="K80" s="170">
        <v>22327739</v>
      </c>
      <c r="L80" s="559">
        <v>711297967</v>
      </c>
      <c r="M80" s="519"/>
    </row>
    <row r="81" spans="1:13" ht="20.100000000000001" customHeight="1">
      <c r="A81" s="148">
        <v>10400035</v>
      </c>
      <c r="B81" s="125" t="s">
        <v>163</v>
      </c>
      <c r="C81" s="609">
        <v>41355</v>
      </c>
      <c r="D81" s="170">
        <v>8305168251</v>
      </c>
      <c r="E81" s="170">
        <v>0</v>
      </c>
      <c r="F81" s="170">
        <v>0</v>
      </c>
      <c r="G81" s="170">
        <v>0</v>
      </c>
      <c r="H81" s="170">
        <v>8305168251</v>
      </c>
      <c r="I81" s="170">
        <v>3328005435</v>
      </c>
      <c r="J81" s="169">
        <v>30</v>
      </c>
      <c r="K81" s="170">
        <v>156233812</v>
      </c>
      <c r="L81" s="559">
        <v>4977162816</v>
      </c>
      <c r="M81" s="519"/>
    </row>
    <row r="82" spans="1:13" ht="20.100000000000001" customHeight="1">
      <c r="A82" s="148">
        <v>10400036</v>
      </c>
      <c r="B82" s="125" t="s">
        <v>164</v>
      </c>
      <c r="C82" s="609">
        <v>41355</v>
      </c>
      <c r="D82" s="170">
        <v>67815645</v>
      </c>
      <c r="E82" s="170">
        <v>0</v>
      </c>
      <c r="F82" s="170">
        <v>0</v>
      </c>
      <c r="G82" s="170">
        <v>0</v>
      </c>
      <c r="H82" s="170">
        <v>67815645</v>
      </c>
      <c r="I82" s="170">
        <v>27174724</v>
      </c>
      <c r="J82" s="169">
        <v>30</v>
      </c>
      <c r="K82" s="170">
        <v>1275722</v>
      </c>
      <c r="L82" s="559">
        <v>40640921</v>
      </c>
      <c r="M82" s="519"/>
    </row>
    <row r="83" spans="1:13" ht="20.100000000000001" customHeight="1">
      <c r="A83" s="148">
        <v>10400037</v>
      </c>
      <c r="B83" s="125" t="s">
        <v>165</v>
      </c>
      <c r="C83" s="609">
        <v>41355</v>
      </c>
      <c r="D83" s="170">
        <v>250032740</v>
      </c>
      <c r="E83" s="170">
        <v>0</v>
      </c>
      <c r="F83" s="170">
        <v>0</v>
      </c>
      <c r="G83" s="170">
        <v>0</v>
      </c>
      <c r="H83" s="170">
        <v>250032740</v>
      </c>
      <c r="I83" s="170">
        <v>100191848</v>
      </c>
      <c r="J83" s="169">
        <v>30</v>
      </c>
      <c r="K83" s="170">
        <v>4703524</v>
      </c>
      <c r="L83" s="559">
        <v>149840892</v>
      </c>
      <c r="M83" s="519"/>
    </row>
    <row r="84" spans="1:13" ht="20.100000000000001" customHeight="1">
      <c r="A84" s="148">
        <v>10400038</v>
      </c>
      <c r="B84" s="125" t="s">
        <v>166</v>
      </c>
      <c r="C84" s="609">
        <v>41355</v>
      </c>
      <c r="D84" s="170">
        <v>2116723529</v>
      </c>
      <c r="E84" s="170">
        <v>0</v>
      </c>
      <c r="F84" s="170">
        <v>0</v>
      </c>
      <c r="G84" s="170">
        <v>0</v>
      </c>
      <c r="H84" s="170">
        <v>2116723529</v>
      </c>
      <c r="I84" s="170">
        <v>848202900</v>
      </c>
      <c r="J84" s="169">
        <v>30</v>
      </c>
      <c r="K84" s="170">
        <v>39819038</v>
      </c>
      <c r="L84" s="559">
        <v>1268520629</v>
      </c>
      <c r="M84" s="519"/>
    </row>
    <row r="85" spans="1:13" ht="20.100000000000001" customHeight="1">
      <c r="A85" s="148">
        <v>10400039</v>
      </c>
      <c r="B85" s="125" t="s">
        <v>167</v>
      </c>
      <c r="C85" s="609">
        <v>41355</v>
      </c>
      <c r="D85" s="170">
        <v>19625741</v>
      </c>
      <c r="E85" s="170">
        <v>0</v>
      </c>
      <c r="F85" s="170">
        <v>0</v>
      </c>
      <c r="G85" s="170">
        <v>0</v>
      </c>
      <c r="H85" s="170">
        <v>19625741</v>
      </c>
      <c r="I85" s="170">
        <v>7864356</v>
      </c>
      <c r="J85" s="169">
        <v>30</v>
      </c>
      <c r="K85" s="170">
        <v>369194</v>
      </c>
      <c r="L85" s="559">
        <v>11761385</v>
      </c>
      <c r="M85" s="519"/>
    </row>
    <row r="86" spans="1:13" ht="20.100000000000001" customHeight="1">
      <c r="A86" s="148">
        <v>10400040</v>
      </c>
      <c r="B86" s="125" t="s">
        <v>168</v>
      </c>
      <c r="C86" s="609">
        <v>41355</v>
      </c>
      <c r="D86" s="170">
        <v>473822977</v>
      </c>
      <c r="E86" s="170">
        <v>0</v>
      </c>
      <c r="F86" s="170">
        <v>0</v>
      </c>
      <c r="G86" s="170">
        <v>0</v>
      </c>
      <c r="H86" s="170">
        <v>473822977</v>
      </c>
      <c r="I86" s="170">
        <v>189867988</v>
      </c>
      <c r="J86" s="169">
        <v>30</v>
      </c>
      <c r="K86" s="170">
        <v>8913387</v>
      </c>
      <c r="L86" s="559">
        <v>283954989</v>
      </c>
      <c r="M86" s="519"/>
    </row>
    <row r="87" spans="1:13" ht="20.100000000000001" customHeight="1">
      <c r="A87" s="148">
        <v>10400041</v>
      </c>
      <c r="B87" s="125" t="s">
        <v>169</v>
      </c>
      <c r="C87" s="609">
        <v>41355</v>
      </c>
      <c r="D87" s="170">
        <v>10506211</v>
      </c>
      <c r="E87" s="170">
        <v>0</v>
      </c>
      <c r="F87" s="170">
        <v>0</v>
      </c>
      <c r="G87" s="170">
        <v>0</v>
      </c>
      <c r="H87" s="170">
        <v>10506211</v>
      </c>
      <c r="I87" s="170">
        <v>4209980</v>
      </c>
      <c r="J87" s="169">
        <v>30</v>
      </c>
      <c r="K87" s="170">
        <v>197638</v>
      </c>
      <c r="L87" s="559">
        <v>6296231</v>
      </c>
      <c r="M87" s="519"/>
    </row>
    <row r="88" spans="1:13" ht="20.100000000000001" customHeight="1">
      <c r="A88" s="148">
        <v>10400042</v>
      </c>
      <c r="B88" s="125" t="s">
        <v>170</v>
      </c>
      <c r="C88" s="609">
        <v>41355</v>
      </c>
      <c r="D88" s="170">
        <v>128952746</v>
      </c>
      <c r="E88" s="170">
        <v>0</v>
      </c>
      <c r="F88" s="170">
        <v>0</v>
      </c>
      <c r="G88" s="170">
        <v>0</v>
      </c>
      <c r="H88" s="170">
        <v>128952746</v>
      </c>
      <c r="I88" s="170">
        <v>51673343</v>
      </c>
      <c r="J88" s="169">
        <v>30</v>
      </c>
      <c r="K88" s="170">
        <v>2425815</v>
      </c>
      <c r="L88" s="559">
        <v>77279403</v>
      </c>
      <c r="M88" s="519"/>
    </row>
    <row r="89" spans="1:13" ht="20.100000000000001" customHeight="1">
      <c r="A89" s="148">
        <v>10400043</v>
      </c>
      <c r="B89" s="125" t="s">
        <v>171</v>
      </c>
      <c r="C89" s="609">
        <v>41355</v>
      </c>
      <c r="D89" s="170">
        <v>17191296</v>
      </c>
      <c r="E89" s="170">
        <v>0</v>
      </c>
      <c r="F89" s="170">
        <v>0</v>
      </c>
      <c r="G89" s="170">
        <v>0</v>
      </c>
      <c r="H89" s="170">
        <v>17191296</v>
      </c>
      <c r="I89" s="170">
        <v>6888754</v>
      </c>
      <c r="J89" s="169">
        <v>30</v>
      </c>
      <c r="K89" s="170">
        <v>323393</v>
      </c>
      <c r="L89" s="559">
        <v>10302542</v>
      </c>
      <c r="M89" s="519"/>
    </row>
    <row r="90" spans="1:13" ht="20.100000000000001" customHeight="1">
      <c r="A90" s="148">
        <v>10400044</v>
      </c>
      <c r="B90" s="125" t="s">
        <v>172</v>
      </c>
      <c r="C90" s="609">
        <v>41355</v>
      </c>
      <c r="D90" s="170">
        <v>74408707</v>
      </c>
      <c r="E90" s="170">
        <v>0</v>
      </c>
      <c r="F90" s="170">
        <v>0</v>
      </c>
      <c r="G90" s="170">
        <v>0</v>
      </c>
      <c r="H90" s="170">
        <v>74408707</v>
      </c>
      <c r="I90" s="170">
        <v>29816658</v>
      </c>
      <c r="J90" s="169">
        <v>30</v>
      </c>
      <c r="K90" s="170">
        <v>1399748</v>
      </c>
      <c r="L90" s="559">
        <v>44592049</v>
      </c>
      <c r="M90" s="519"/>
    </row>
    <row r="91" spans="1:13" ht="20.100000000000001" customHeight="1">
      <c r="A91" s="148">
        <v>10400045</v>
      </c>
      <c r="B91" s="125" t="s">
        <v>173</v>
      </c>
      <c r="C91" s="609">
        <v>41355</v>
      </c>
      <c r="D91" s="170">
        <v>1431849</v>
      </c>
      <c r="E91" s="170">
        <v>0</v>
      </c>
      <c r="F91" s="170">
        <v>0</v>
      </c>
      <c r="G91" s="170">
        <v>0</v>
      </c>
      <c r="H91" s="170">
        <v>1431849</v>
      </c>
      <c r="I91" s="170">
        <v>573772</v>
      </c>
      <c r="J91" s="169">
        <v>30</v>
      </c>
      <c r="K91" s="170">
        <v>26936</v>
      </c>
      <c r="L91" s="559">
        <v>858077</v>
      </c>
      <c r="M91" s="519"/>
    </row>
    <row r="92" spans="1:13" ht="20.100000000000001" customHeight="1">
      <c r="A92" s="148">
        <v>10400046</v>
      </c>
      <c r="B92" s="125" t="s">
        <v>174</v>
      </c>
      <c r="C92" s="609">
        <v>41355</v>
      </c>
      <c r="D92" s="170">
        <v>112988556</v>
      </c>
      <c r="E92" s="170">
        <v>0</v>
      </c>
      <c r="F92" s="170">
        <v>0</v>
      </c>
      <c r="G92" s="170">
        <v>0</v>
      </c>
      <c r="H92" s="170">
        <v>112988556</v>
      </c>
      <c r="I92" s="170">
        <v>45276230</v>
      </c>
      <c r="J92" s="169">
        <v>30</v>
      </c>
      <c r="K92" s="170">
        <v>2125501</v>
      </c>
      <c r="L92" s="559">
        <v>67712326</v>
      </c>
      <c r="M92" s="519"/>
    </row>
    <row r="93" spans="1:13" ht="20.100000000000001" customHeight="1">
      <c r="A93" s="148">
        <v>10400047</v>
      </c>
      <c r="B93" s="125" t="s">
        <v>175</v>
      </c>
      <c r="C93" s="609">
        <v>41355</v>
      </c>
      <c r="D93" s="170">
        <v>61363114</v>
      </c>
      <c r="E93" s="170">
        <v>0</v>
      </c>
      <c r="F93" s="170">
        <v>0</v>
      </c>
      <c r="G93" s="170">
        <v>0</v>
      </c>
      <c r="H93" s="170">
        <v>61363114</v>
      </c>
      <c r="I93" s="170">
        <v>24589142</v>
      </c>
      <c r="J93" s="169">
        <v>30</v>
      </c>
      <c r="K93" s="170">
        <v>1154342</v>
      </c>
      <c r="L93" s="559">
        <v>36773972</v>
      </c>
      <c r="M93" s="519"/>
    </row>
    <row r="94" spans="1:13" ht="20.100000000000001" customHeight="1">
      <c r="A94" s="148">
        <v>10400048</v>
      </c>
      <c r="B94" s="125" t="s">
        <v>176</v>
      </c>
      <c r="C94" s="609">
        <v>41355</v>
      </c>
      <c r="D94" s="170">
        <v>50919367</v>
      </c>
      <c r="E94" s="170">
        <v>0</v>
      </c>
      <c r="F94" s="170">
        <v>0</v>
      </c>
      <c r="G94" s="170">
        <v>0</v>
      </c>
      <c r="H94" s="170">
        <v>50919367</v>
      </c>
      <c r="I94" s="170">
        <v>20404208</v>
      </c>
      <c r="J94" s="169">
        <v>30</v>
      </c>
      <c r="K94" s="170">
        <v>957880</v>
      </c>
      <c r="L94" s="559">
        <v>30515159</v>
      </c>
      <c r="M94" s="519"/>
    </row>
    <row r="95" spans="1:13" ht="20.100000000000001" customHeight="1">
      <c r="A95" s="148">
        <v>10400049</v>
      </c>
      <c r="B95" s="125" t="s">
        <v>177</v>
      </c>
      <c r="C95" s="609">
        <v>41355</v>
      </c>
      <c r="D95" s="170">
        <v>715427540</v>
      </c>
      <c r="E95" s="170">
        <v>0</v>
      </c>
      <c r="F95" s="170">
        <v>0</v>
      </c>
      <c r="G95" s="170">
        <v>0</v>
      </c>
      <c r="H95" s="170">
        <v>715427540</v>
      </c>
      <c r="I95" s="170">
        <v>286682503</v>
      </c>
      <c r="J95" s="169">
        <v>30</v>
      </c>
      <c r="K95" s="170">
        <v>13458361</v>
      </c>
      <c r="L95" s="559">
        <v>428745037</v>
      </c>
      <c r="M95" s="519"/>
    </row>
    <row r="96" spans="1:13" ht="20.100000000000001" customHeight="1">
      <c r="A96" s="148">
        <v>10400050</v>
      </c>
      <c r="B96" s="125" t="s">
        <v>178</v>
      </c>
      <c r="C96" s="609">
        <v>41355</v>
      </c>
      <c r="D96" s="170">
        <v>28897660</v>
      </c>
      <c r="E96" s="170">
        <v>0</v>
      </c>
      <c r="F96" s="170">
        <v>0</v>
      </c>
      <c r="G96" s="170">
        <v>0</v>
      </c>
      <c r="H96" s="170">
        <v>28897660</v>
      </c>
      <c r="I96" s="170">
        <v>11579737</v>
      </c>
      <c r="J96" s="169">
        <v>30</v>
      </c>
      <c r="K96" s="170">
        <v>543613</v>
      </c>
      <c r="L96" s="559">
        <v>17317923</v>
      </c>
      <c r="M96" s="519"/>
    </row>
    <row r="97" spans="1:13" ht="20.100000000000001" customHeight="1">
      <c r="A97" s="148">
        <v>10400051</v>
      </c>
      <c r="B97" s="125" t="s">
        <v>179</v>
      </c>
      <c r="C97" s="609">
        <v>41355</v>
      </c>
      <c r="D97" s="170">
        <v>506839762</v>
      </c>
      <c r="E97" s="170">
        <v>0</v>
      </c>
      <c r="F97" s="170">
        <v>0</v>
      </c>
      <c r="G97" s="170">
        <v>0</v>
      </c>
      <c r="H97" s="170">
        <v>506839762</v>
      </c>
      <c r="I97" s="170">
        <v>203098246</v>
      </c>
      <c r="J97" s="169">
        <v>30</v>
      </c>
      <c r="K97" s="170">
        <v>9534483</v>
      </c>
      <c r="L97" s="559">
        <v>303741516</v>
      </c>
      <c r="M97" s="519"/>
    </row>
    <row r="98" spans="1:13" ht="20.100000000000001" customHeight="1">
      <c r="A98" s="148">
        <v>10400052</v>
      </c>
      <c r="B98" s="125" t="s">
        <v>180</v>
      </c>
      <c r="C98" s="609">
        <v>41355</v>
      </c>
      <c r="D98" s="170">
        <v>5525894</v>
      </c>
      <c r="E98" s="170">
        <v>0</v>
      </c>
      <c r="F98" s="170">
        <v>0</v>
      </c>
      <c r="G98" s="170">
        <v>0</v>
      </c>
      <c r="H98" s="170">
        <v>5525894</v>
      </c>
      <c r="I98" s="170">
        <v>2214291</v>
      </c>
      <c r="J98" s="169">
        <v>30</v>
      </c>
      <c r="K98" s="170">
        <v>103950</v>
      </c>
      <c r="L98" s="559">
        <v>3311603</v>
      </c>
      <c r="M98" s="519"/>
    </row>
    <row r="99" spans="1:13" ht="20.100000000000001" customHeight="1">
      <c r="A99" s="148">
        <v>10400053</v>
      </c>
      <c r="B99" s="125" t="s">
        <v>181</v>
      </c>
      <c r="C99" s="609">
        <v>41355</v>
      </c>
      <c r="D99" s="170">
        <v>360051304</v>
      </c>
      <c r="E99" s="170">
        <v>0</v>
      </c>
      <c r="F99" s="170">
        <v>0</v>
      </c>
      <c r="G99" s="170">
        <v>0</v>
      </c>
      <c r="H99" s="170">
        <v>360051304</v>
      </c>
      <c r="I99" s="170">
        <v>144277898</v>
      </c>
      <c r="J99" s="169">
        <v>30</v>
      </c>
      <c r="K99" s="170">
        <v>6773151</v>
      </c>
      <c r="L99" s="559">
        <v>215773406</v>
      </c>
      <c r="M99" s="519"/>
    </row>
    <row r="100" spans="1:13" ht="20.100000000000001" customHeight="1">
      <c r="A100" s="148">
        <v>10400054</v>
      </c>
      <c r="B100" s="125" t="s">
        <v>182</v>
      </c>
      <c r="C100" s="609">
        <v>41355</v>
      </c>
      <c r="D100" s="170">
        <v>482422</v>
      </c>
      <c r="E100" s="170">
        <v>0</v>
      </c>
      <c r="F100" s="170">
        <v>0</v>
      </c>
      <c r="G100" s="170">
        <v>0</v>
      </c>
      <c r="H100" s="170">
        <v>482422</v>
      </c>
      <c r="I100" s="170">
        <v>193262</v>
      </c>
      <c r="J100" s="169">
        <v>30</v>
      </c>
      <c r="K100" s="170">
        <v>9072</v>
      </c>
      <c r="L100" s="559">
        <v>289160</v>
      </c>
      <c r="M100" s="519"/>
    </row>
    <row r="101" spans="1:13" ht="20.100000000000001" customHeight="1">
      <c r="A101" s="148">
        <v>10400055</v>
      </c>
      <c r="B101" s="125" t="s">
        <v>183</v>
      </c>
      <c r="C101" s="609">
        <v>41355</v>
      </c>
      <c r="D101" s="170">
        <v>5455919658</v>
      </c>
      <c r="E101" s="170">
        <v>0</v>
      </c>
      <c r="F101" s="170">
        <v>0</v>
      </c>
      <c r="G101" s="170">
        <v>0</v>
      </c>
      <c r="H101" s="170">
        <v>5455919658</v>
      </c>
      <c r="I101" s="170">
        <v>2179805512</v>
      </c>
      <c r="J101" s="169">
        <v>30</v>
      </c>
      <c r="K101" s="170">
        <v>102674215</v>
      </c>
      <c r="L101" s="559">
        <v>3276114146</v>
      </c>
      <c r="M101" s="519"/>
    </row>
    <row r="102" spans="1:13" ht="20.100000000000001" customHeight="1">
      <c r="A102" s="148">
        <v>10400056</v>
      </c>
      <c r="B102" s="125" t="s">
        <v>184</v>
      </c>
      <c r="C102" s="609">
        <v>41355</v>
      </c>
      <c r="D102" s="170">
        <v>12497196</v>
      </c>
      <c r="E102" s="170">
        <v>0</v>
      </c>
      <c r="F102" s="170">
        <v>0</v>
      </c>
      <c r="G102" s="170">
        <v>0</v>
      </c>
      <c r="H102" s="170">
        <v>12497196</v>
      </c>
      <c r="I102" s="170">
        <v>5007852</v>
      </c>
      <c r="J102" s="169">
        <v>30</v>
      </c>
      <c r="K102" s="170">
        <v>235095</v>
      </c>
      <c r="L102" s="559">
        <v>7489344</v>
      </c>
      <c r="M102" s="519"/>
    </row>
    <row r="103" spans="1:13" ht="20.100000000000001" customHeight="1">
      <c r="A103" s="148">
        <v>10400057</v>
      </c>
      <c r="B103" s="125" t="s">
        <v>185</v>
      </c>
      <c r="C103" s="609">
        <v>41355</v>
      </c>
      <c r="D103" s="170">
        <v>720161804</v>
      </c>
      <c r="E103" s="170">
        <v>0</v>
      </c>
      <c r="F103" s="170">
        <v>0</v>
      </c>
      <c r="G103" s="170">
        <v>0</v>
      </c>
      <c r="H103" s="170">
        <v>720161804</v>
      </c>
      <c r="I103" s="170">
        <v>268130440</v>
      </c>
      <c r="J103" s="169">
        <v>30</v>
      </c>
      <c r="K103" s="170">
        <v>13588561</v>
      </c>
      <c r="L103" s="559">
        <v>452031364</v>
      </c>
      <c r="M103" s="519"/>
    </row>
    <row r="104" spans="1:13" ht="20.100000000000001" customHeight="1">
      <c r="A104" s="148">
        <v>10400058</v>
      </c>
      <c r="B104" s="125" t="s">
        <v>186</v>
      </c>
      <c r="C104" s="609">
        <v>41355</v>
      </c>
      <c r="D104" s="170">
        <v>30980733</v>
      </c>
      <c r="E104" s="170">
        <v>0</v>
      </c>
      <c r="F104" s="170">
        <v>0</v>
      </c>
      <c r="G104" s="170">
        <v>0</v>
      </c>
      <c r="H104" s="170">
        <v>30980733</v>
      </c>
      <c r="I104" s="170">
        <v>12414456</v>
      </c>
      <c r="J104" s="169">
        <v>30</v>
      </c>
      <c r="K104" s="170">
        <v>582799</v>
      </c>
      <c r="L104" s="559">
        <v>18566277</v>
      </c>
      <c r="M104" s="519"/>
    </row>
    <row r="105" spans="1:13" ht="20.100000000000001" customHeight="1">
      <c r="A105" s="148">
        <v>10400059</v>
      </c>
      <c r="B105" s="125" t="s">
        <v>187</v>
      </c>
      <c r="C105" s="609">
        <v>41355</v>
      </c>
      <c r="D105" s="170">
        <v>770874</v>
      </c>
      <c r="E105" s="170">
        <v>0</v>
      </c>
      <c r="F105" s="170">
        <v>0</v>
      </c>
      <c r="G105" s="170">
        <v>0</v>
      </c>
      <c r="H105" s="170">
        <v>770874</v>
      </c>
      <c r="I105" s="170">
        <v>308944</v>
      </c>
      <c r="J105" s="169">
        <v>30</v>
      </c>
      <c r="K105" s="170">
        <v>14504</v>
      </c>
      <c r="L105" s="559">
        <v>461930</v>
      </c>
      <c r="M105" s="519"/>
    </row>
    <row r="106" spans="1:13" ht="20.100000000000001" customHeight="1">
      <c r="A106" s="148">
        <v>10400060</v>
      </c>
      <c r="B106" s="125" t="s">
        <v>188</v>
      </c>
      <c r="C106" s="609">
        <v>41355</v>
      </c>
      <c r="D106" s="170">
        <v>210419864</v>
      </c>
      <c r="E106" s="170">
        <v>0</v>
      </c>
      <c r="F106" s="170">
        <v>0</v>
      </c>
      <c r="G106" s="170">
        <v>0</v>
      </c>
      <c r="H106" s="170">
        <v>210419864</v>
      </c>
      <c r="I106" s="170">
        <v>84318342</v>
      </c>
      <c r="J106" s="169">
        <v>30</v>
      </c>
      <c r="K106" s="170">
        <v>3958339</v>
      </c>
      <c r="L106" s="559">
        <v>126101522</v>
      </c>
      <c r="M106" s="519"/>
    </row>
    <row r="107" spans="1:13" ht="20.100000000000001" customHeight="1">
      <c r="A107" s="148">
        <v>10400061</v>
      </c>
      <c r="B107" s="125" t="s">
        <v>189</v>
      </c>
      <c r="C107" s="609">
        <v>41355</v>
      </c>
      <c r="D107" s="170">
        <v>271248027</v>
      </c>
      <c r="E107" s="170">
        <v>0</v>
      </c>
      <c r="F107" s="170">
        <v>0</v>
      </c>
      <c r="G107" s="170">
        <v>0</v>
      </c>
      <c r="H107" s="170">
        <v>271248027</v>
      </c>
      <c r="I107" s="170">
        <v>108693192</v>
      </c>
      <c r="J107" s="169">
        <v>30</v>
      </c>
      <c r="K107" s="170">
        <v>5102622</v>
      </c>
      <c r="L107" s="559">
        <v>162554835</v>
      </c>
      <c r="M107" s="519"/>
    </row>
    <row r="108" spans="1:13" ht="20.100000000000001" customHeight="1">
      <c r="A108" s="148">
        <v>10400062</v>
      </c>
      <c r="B108" s="125" t="s">
        <v>190</v>
      </c>
      <c r="C108" s="609">
        <v>41355</v>
      </c>
      <c r="D108" s="170">
        <v>1646686954</v>
      </c>
      <c r="E108" s="170">
        <v>0</v>
      </c>
      <c r="F108" s="170">
        <v>0</v>
      </c>
      <c r="G108" s="170">
        <v>0</v>
      </c>
      <c r="H108" s="170">
        <v>1646686954</v>
      </c>
      <c r="I108" s="170">
        <v>659852124</v>
      </c>
      <c r="J108" s="169">
        <v>30</v>
      </c>
      <c r="K108" s="170">
        <v>30976876</v>
      </c>
      <c r="L108" s="559">
        <v>986834830</v>
      </c>
      <c r="M108" s="519"/>
    </row>
    <row r="109" spans="1:13" ht="20.100000000000001" customHeight="1">
      <c r="A109" s="148">
        <v>10400063</v>
      </c>
      <c r="B109" s="125" t="s">
        <v>191</v>
      </c>
      <c r="C109" s="609">
        <v>41355</v>
      </c>
      <c r="D109" s="170">
        <v>237635252</v>
      </c>
      <c r="E109" s="170">
        <v>0</v>
      </c>
      <c r="F109" s="170">
        <v>0</v>
      </c>
      <c r="G109" s="170">
        <v>0</v>
      </c>
      <c r="H109" s="170">
        <v>237635252</v>
      </c>
      <c r="I109" s="170">
        <v>95223957</v>
      </c>
      <c r="J109" s="169">
        <v>30</v>
      </c>
      <c r="K109" s="170">
        <v>4470305</v>
      </c>
      <c r="L109" s="559">
        <v>142411295</v>
      </c>
      <c r="M109" s="519"/>
    </row>
    <row r="110" spans="1:13" ht="20.100000000000001" customHeight="1">
      <c r="A110" s="148">
        <v>10400064</v>
      </c>
      <c r="B110" s="125" t="s">
        <v>192</v>
      </c>
      <c r="C110" s="609">
        <v>41355</v>
      </c>
      <c r="D110" s="170">
        <v>5667413</v>
      </c>
      <c r="E110" s="170">
        <v>0</v>
      </c>
      <c r="F110" s="170">
        <v>0</v>
      </c>
      <c r="G110" s="170">
        <v>0</v>
      </c>
      <c r="H110" s="170">
        <v>5667413</v>
      </c>
      <c r="I110" s="170">
        <v>2270963</v>
      </c>
      <c r="J110" s="169">
        <v>30</v>
      </c>
      <c r="K110" s="170">
        <v>106610</v>
      </c>
      <c r="L110" s="559">
        <v>3396450</v>
      </c>
      <c r="M110" s="519"/>
    </row>
    <row r="111" spans="1:13" ht="20.100000000000001" customHeight="1">
      <c r="A111" s="148">
        <v>10400065</v>
      </c>
      <c r="B111" s="125" t="s">
        <v>193</v>
      </c>
      <c r="C111" s="609">
        <v>41355</v>
      </c>
      <c r="D111" s="170">
        <v>172544289</v>
      </c>
      <c r="E111" s="170">
        <v>0</v>
      </c>
      <c r="F111" s="170">
        <v>0</v>
      </c>
      <c r="G111" s="170">
        <v>0</v>
      </c>
      <c r="H111" s="170">
        <v>172544289</v>
      </c>
      <c r="I111" s="170">
        <v>69141139</v>
      </c>
      <c r="J111" s="169">
        <v>30</v>
      </c>
      <c r="K111" s="170">
        <v>3245844</v>
      </c>
      <c r="L111" s="559">
        <v>103403150</v>
      </c>
      <c r="M111" s="519"/>
    </row>
    <row r="112" spans="1:13" ht="20.100000000000001" customHeight="1">
      <c r="A112" s="148">
        <v>10400066</v>
      </c>
      <c r="B112" s="125" t="s">
        <v>194</v>
      </c>
      <c r="C112" s="609">
        <v>41355</v>
      </c>
      <c r="D112" s="170">
        <v>7982095</v>
      </c>
      <c r="E112" s="170">
        <v>0</v>
      </c>
      <c r="F112" s="170">
        <v>0</v>
      </c>
      <c r="G112" s="170">
        <v>0</v>
      </c>
      <c r="H112" s="170">
        <v>7982095</v>
      </c>
      <c r="I112" s="170">
        <v>3198557</v>
      </c>
      <c r="J112" s="169">
        <v>30</v>
      </c>
      <c r="K112" s="170">
        <v>150157</v>
      </c>
      <c r="L112" s="559">
        <v>4783538</v>
      </c>
      <c r="M112" s="519"/>
    </row>
    <row r="113" spans="1:13" ht="20.100000000000001" customHeight="1">
      <c r="A113" s="148">
        <v>10400067</v>
      </c>
      <c r="B113" s="125" t="s">
        <v>195</v>
      </c>
      <c r="C113" s="609">
        <v>41355</v>
      </c>
      <c r="D113" s="170">
        <v>364479217</v>
      </c>
      <c r="E113" s="170">
        <v>0</v>
      </c>
      <c r="F113" s="170">
        <v>0</v>
      </c>
      <c r="G113" s="170">
        <v>0</v>
      </c>
      <c r="H113" s="170">
        <v>364479217</v>
      </c>
      <c r="I113" s="170">
        <v>146052290</v>
      </c>
      <c r="J113" s="169">
        <v>30</v>
      </c>
      <c r="K113" s="170">
        <v>6856451</v>
      </c>
      <c r="L113" s="559">
        <v>218426927</v>
      </c>
      <c r="M113" s="519"/>
    </row>
    <row r="114" spans="1:13" ht="20.100000000000001" customHeight="1">
      <c r="A114" s="148">
        <v>10400068</v>
      </c>
      <c r="B114" s="125" t="s">
        <v>196</v>
      </c>
      <c r="C114" s="609">
        <v>41355</v>
      </c>
      <c r="D114" s="170">
        <v>1967896424</v>
      </c>
      <c r="E114" s="170">
        <v>0</v>
      </c>
      <c r="F114" s="170">
        <v>0</v>
      </c>
      <c r="G114" s="170">
        <v>0</v>
      </c>
      <c r="H114" s="170">
        <v>1967896424</v>
      </c>
      <c r="I114" s="170">
        <v>788565590</v>
      </c>
      <c r="J114" s="169">
        <v>30</v>
      </c>
      <c r="K114" s="170">
        <v>37019353</v>
      </c>
      <c r="L114" s="559">
        <v>1179330834</v>
      </c>
      <c r="M114" s="519"/>
    </row>
    <row r="115" spans="1:13" ht="20.100000000000001" customHeight="1">
      <c r="A115" s="148">
        <v>10400069</v>
      </c>
      <c r="B115" s="125" t="s">
        <v>197</v>
      </c>
      <c r="C115" s="609">
        <v>41355</v>
      </c>
      <c r="D115" s="170">
        <v>171420676</v>
      </c>
      <c r="E115" s="170">
        <v>0</v>
      </c>
      <c r="F115" s="170">
        <v>0</v>
      </c>
      <c r="G115" s="170">
        <v>0</v>
      </c>
      <c r="H115" s="170">
        <v>171420676</v>
      </c>
      <c r="I115" s="170">
        <v>68690842</v>
      </c>
      <c r="J115" s="169">
        <v>30</v>
      </c>
      <c r="K115" s="170">
        <v>3224704</v>
      </c>
      <c r="L115" s="559">
        <v>102729834</v>
      </c>
      <c r="M115" s="519"/>
    </row>
    <row r="116" spans="1:13" ht="20.100000000000001" customHeight="1">
      <c r="A116" s="148">
        <v>10400070</v>
      </c>
      <c r="B116" s="125" t="s">
        <v>198</v>
      </c>
      <c r="C116" s="609">
        <v>41355</v>
      </c>
      <c r="D116" s="170">
        <v>4106218593</v>
      </c>
      <c r="E116" s="170">
        <v>0</v>
      </c>
      <c r="F116" s="170">
        <v>0</v>
      </c>
      <c r="G116" s="170">
        <v>0</v>
      </c>
      <c r="H116" s="170">
        <v>4106218593</v>
      </c>
      <c r="I116" s="170">
        <v>1645423311</v>
      </c>
      <c r="J116" s="169">
        <v>30</v>
      </c>
      <c r="K116" s="170">
        <v>77244692</v>
      </c>
      <c r="L116" s="559">
        <v>2460795282</v>
      </c>
      <c r="M116" s="519"/>
    </row>
    <row r="117" spans="1:13" ht="20.100000000000001" customHeight="1">
      <c r="A117" s="148">
        <v>10400071</v>
      </c>
      <c r="B117" s="125" t="s">
        <v>199</v>
      </c>
      <c r="C117" s="609">
        <v>41355</v>
      </c>
      <c r="D117" s="170">
        <v>909980242</v>
      </c>
      <c r="E117" s="170">
        <v>0</v>
      </c>
      <c r="F117" s="170">
        <v>0</v>
      </c>
      <c r="G117" s="170">
        <v>0</v>
      </c>
      <c r="H117" s="170">
        <v>909980242</v>
      </c>
      <c r="I117" s="170">
        <v>364642755</v>
      </c>
      <c r="J117" s="169">
        <v>30</v>
      </c>
      <c r="K117" s="170">
        <v>17118220</v>
      </c>
      <c r="L117" s="559">
        <v>545337487</v>
      </c>
      <c r="M117" s="519"/>
    </row>
    <row r="118" spans="1:13" ht="20.100000000000001" customHeight="1">
      <c r="A118" s="148">
        <v>10400072</v>
      </c>
      <c r="B118" s="125" t="s">
        <v>200</v>
      </c>
      <c r="C118" s="609">
        <v>41355</v>
      </c>
      <c r="D118" s="170">
        <v>723182492</v>
      </c>
      <c r="E118" s="170">
        <v>0</v>
      </c>
      <c r="F118" s="170">
        <v>0</v>
      </c>
      <c r="G118" s="170">
        <v>0</v>
      </c>
      <c r="H118" s="170">
        <v>723182492</v>
      </c>
      <c r="I118" s="170">
        <v>289790089</v>
      </c>
      <c r="J118" s="169">
        <v>30</v>
      </c>
      <c r="K118" s="170">
        <v>13604248</v>
      </c>
      <c r="L118" s="559">
        <v>433392403</v>
      </c>
      <c r="M118" s="519"/>
    </row>
    <row r="119" spans="1:13" ht="20.100000000000001" customHeight="1">
      <c r="A119" s="148">
        <v>10400073</v>
      </c>
      <c r="B119" s="125" t="s">
        <v>201</v>
      </c>
      <c r="C119" s="609">
        <v>41355</v>
      </c>
      <c r="D119" s="170">
        <v>22090869</v>
      </c>
      <c r="E119" s="170">
        <v>0</v>
      </c>
      <c r="F119" s="170">
        <v>0</v>
      </c>
      <c r="G119" s="170">
        <v>0</v>
      </c>
      <c r="H119" s="170">
        <v>22090869</v>
      </c>
      <c r="I119" s="170">
        <v>8852086</v>
      </c>
      <c r="J119" s="169">
        <v>30</v>
      </c>
      <c r="K119" s="170">
        <v>415562</v>
      </c>
      <c r="L119" s="559">
        <v>13238783</v>
      </c>
      <c r="M119" s="519"/>
    </row>
    <row r="120" spans="1:13" ht="20.100000000000001" customHeight="1">
      <c r="A120" s="148">
        <v>10400074</v>
      </c>
      <c r="B120" s="125" t="s">
        <v>202</v>
      </c>
      <c r="C120" s="609">
        <v>41355</v>
      </c>
      <c r="D120" s="170">
        <v>265740453</v>
      </c>
      <c r="E120" s="170">
        <v>0</v>
      </c>
      <c r="F120" s="170">
        <v>0</v>
      </c>
      <c r="G120" s="170">
        <v>0</v>
      </c>
      <c r="H120" s="170">
        <v>265740453</v>
      </c>
      <c r="I120" s="170">
        <v>106486217</v>
      </c>
      <c r="J120" s="169">
        <v>30</v>
      </c>
      <c r="K120" s="170">
        <v>4999015</v>
      </c>
      <c r="L120" s="559">
        <v>159254236</v>
      </c>
      <c r="M120" s="519"/>
    </row>
    <row r="121" spans="1:13" ht="20.100000000000001" customHeight="1">
      <c r="A121" s="148">
        <v>10400075</v>
      </c>
      <c r="B121" s="125" t="s">
        <v>203</v>
      </c>
      <c r="C121" s="609">
        <v>41355</v>
      </c>
      <c r="D121" s="170">
        <v>1396278113</v>
      </c>
      <c r="E121" s="170">
        <v>0</v>
      </c>
      <c r="F121" s="170">
        <v>0</v>
      </c>
      <c r="G121" s="170">
        <v>0</v>
      </c>
      <c r="H121" s="170">
        <v>1396278113</v>
      </c>
      <c r="I121" s="170">
        <v>559509536</v>
      </c>
      <c r="J121" s="169">
        <v>30</v>
      </c>
      <c r="K121" s="170">
        <v>26266275</v>
      </c>
      <c r="L121" s="559">
        <v>836768577</v>
      </c>
      <c r="M121" s="519"/>
    </row>
    <row r="122" spans="1:13" ht="20.100000000000001" customHeight="1">
      <c r="A122" s="148">
        <v>10400076</v>
      </c>
      <c r="B122" s="125" t="s">
        <v>204</v>
      </c>
      <c r="C122" s="609">
        <v>41355</v>
      </c>
      <c r="D122" s="170">
        <v>1217095477</v>
      </c>
      <c r="E122" s="170">
        <v>0</v>
      </c>
      <c r="F122" s="170">
        <v>0</v>
      </c>
      <c r="G122" s="170">
        <v>0</v>
      </c>
      <c r="H122" s="170">
        <v>1217095477</v>
      </c>
      <c r="I122" s="170">
        <v>487708396</v>
      </c>
      <c r="J122" s="169">
        <v>30</v>
      </c>
      <c r="K122" s="170">
        <v>22895558</v>
      </c>
      <c r="L122" s="559">
        <v>729387081</v>
      </c>
      <c r="M122" s="519"/>
    </row>
    <row r="123" spans="1:13" ht="20.100000000000001" customHeight="1">
      <c r="A123" s="148">
        <v>10400077</v>
      </c>
      <c r="B123" s="125" t="s">
        <v>205</v>
      </c>
      <c r="C123" s="609">
        <v>41355</v>
      </c>
      <c r="D123" s="170">
        <v>29962673</v>
      </c>
      <c r="E123" s="170">
        <v>0</v>
      </c>
      <c r="F123" s="170">
        <v>0</v>
      </c>
      <c r="G123" s="170">
        <v>0</v>
      </c>
      <c r="H123" s="170">
        <v>29962673</v>
      </c>
      <c r="I123" s="170">
        <v>12006494</v>
      </c>
      <c r="J123" s="169">
        <v>30</v>
      </c>
      <c r="K123" s="170">
        <v>563647</v>
      </c>
      <c r="L123" s="559">
        <v>17956179</v>
      </c>
      <c r="M123" s="519"/>
    </row>
    <row r="124" spans="1:13" ht="20.100000000000001" customHeight="1">
      <c r="A124" s="148">
        <v>10400078</v>
      </c>
      <c r="B124" s="125" t="s">
        <v>206</v>
      </c>
      <c r="C124" s="609">
        <v>41355</v>
      </c>
      <c r="D124" s="170">
        <v>368097254</v>
      </c>
      <c r="E124" s="170">
        <v>0</v>
      </c>
      <c r="F124" s="170">
        <v>0</v>
      </c>
      <c r="G124" s="170">
        <v>0</v>
      </c>
      <c r="H124" s="170">
        <v>368097254</v>
      </c>
      <c r="I124" s="170">
        <v>147502089</v>
      </c>
      <c r="J124" s="169">
        <v>30</v>
      </c>
      <c r="K124" s="170">
        <v>6924512</v>
      </c>
      <c r="L124" s="559">
        <v>220595165</v>
      </c>
      <c r="M124" s="519"/>
    </row>
    <row r="125" spans="1:13" ht="20.100000000000001" customHeight="1">
      <c r="A125" s="148">
        <v>10400079</v>
      </c>
      <c r="B125" s="125" t="s">
        <v>207</v>
      </c>
      <c r="C125" s="609">
        <v>41355</v>
      </c>
      <c r="D125" s="170">
        <v>82007823</v>
      </c>
      <c r="E125" s="170">
        <v>0</v>
      </c>
      <c r="F125" s="170">
        <v>0</v>
      </c>
      <c r="G125" s="170">
        <v>0</v>
      </c>
      <c r="H125" s="170">
        <v>82007823</v>
      </c>
      <c r="I125" s="170">
        <v>32861774</v>
      </c>
      <c r="J125" s="169">
        <v>30</v>
      </c>
      <c r="K125" s="170">
        <v>1542702</v>
      </c>
      <c r="L125" s="559">
        <v>49146049</v>
      </c>
      <c r="M125" s="519"/>
    </row>
    <row r="126" spans="1:13" ht="20.100000000000001" customHeight="1">
      <c r="A126" s="148">
        <v>10400080</v>
      </c>
      <c r="B126" s="125" t="s">
        <v>208</v>
      </c>
      <c r="C126" s="609">
        <v>41355</v>
      </c>
      <c r="D126" s="170">
        <v>249636770</v>
      </c>
      <c r="E126" s="170">
        <v>0</v>
      </c>
      <c r="F126" s="170">
        <v>0</v>
      </c>
      <c r="G126" s="170">
        <v>0</v>
      </c>
      <c r="H126" s="170">
        <v>249636770</v>
      </c>
      <c r="I126" s="170">
        <v>100033191</v>
      </c>
      <c r="J126" s="169">
        <v>30</v>
      </c>
      <c r="K126" s="170">
        <v>4696076</v>
      </c>
      <c r="L126" s="559">
        <v>149603579</v>
      </c>
      <c r="M126" s="519"/>
    </row>
    <row r="127" spans="1:13" ht="20.100000000000001" customHeight="1">
      <c r="A127" s="148">
        <v>10400081</v>
      </c>
      <c r="B127" s="125" t="s">
        <v>209</v>
      </c>
      <c r="C127" s="609">
        <v>41355</v>
      </c>
      <c r="D127" s="170">
        <v>135143425</v>
      </c>
      <c r="E127" s="170">
        <v>0</v>
      </c>
      <c r="F127" s="170">
        <v>0</v>
      </c>
      <c r="G127" s="170">
        <v>0</v>
      </c>
      <c r="H127" s="170">
        <v>135143425</v>
      </c>
      <c r="I127" s="170">
        <v>54153962</v>
      </c>
      <c r="J127" s="169">
        <v>30</v>
      </c>
      <c r="K127" s="170">
        <v>2542267</v>
      </c>
      <c r="L127" s="559">
        <v>80989463</v>
      </c>
      <c r="M127" s="519"/>
    </row>
    <row r="128" spans="1:13" ht="20.100000000000001" customHeight="1">
      <c r="A128" s="148">
        <v>10400082</v>
      </c>
      <c r="B128" s="125" t="s">
        <v>210</v>
      </c>
      <c r="C128" s="609">
        <v>41355</v>
      </c>
      <c r="D128" s="170">
        <v>533227494</v>
      </c>
      <c r="E128" s="170">
        <v>0</v>
      </c>
      <c r="F128" s="170">
        <v>0</v>
      </c>
      <c r="G128" s="170">
        <v>0</v>
      </c>
      <c r="H128" s="170">
        <v>533227494</v>
      </c>
      <c r="I128" s="170">
        <v>213672232</v>
      </c>
      <c r="J128" s="169">
        <v>30</v>
      </c>
      <c r="K128" s="170">
        <v>10030881</v>
      </c>
      <c r="L128" s="559">
        <v>319555262</v>
      </c>
      <c r="M128" s="519"/>
    </row>
    <row r="129" spans="1:13" ht="20.100000000000001" customHeight="1">
      <c r="A129" s="148">
        <v>10400083</v>
      </c>
      <c r="B129" s="125" t="s">
        <v>211</v>
      </c>
      <c r="C129" s="609">
        <v>41355</v>
      </c>
      <c r="D129" s="170">
        <v>302286230</v>
      </c>
      <c r="E129" s="170">
        <v>0</v>
      </c>
      <c r="F129" s="170">
        <v>0</v>
      </c>
      <c r="G129" s="170">
        <v>0</v>
      </c>
      <c r="H129" s="170">
        <v>302286230</v>
      </c>
      <c r="I129" s="170">
        <v>121130626</v>
      </c>
      <c r="J129" s="169">
        <v>30</v>
      </c>
      <c r="K129" s="170">
        <v>5686499</v>
      </c>
      <c r="L129" s="559">
        <v>181155604</v>
      </c>
      <c r="M129" s="519"/>
    </row>
    <row r="130" spans="1:13" ht="20.100000000000001" customHeight="1">
      <c r="A130" s="148">
        <v>10400084</v>
      </c>
      <c r="B130" s="125" t="s">
        <v>212</v>
      </c>
      <c r="C130" s="609">
        <v>41355</v>
      </c>
      <c r="D130" s="170">
        <v>208295825</v>
      </c>
      <c r="E130" s="170">
        <v>0</v>
      </c>
      <c r="F130" s="170">
        <v>0</v>
      </c>
      <c r="G130" s="170">
        <v>0</v>
      </c>
      <c r="H130" s="170">
        <v>208295825</v>
      </c>
      <c r="I130" s="170">
        <v>83467219</v>
      </c>
      <c r="J130" s="169">
        <v>30</v>
      </c>
      <c r="K130" s="170">
        <v>3918383</v>
      </c>
      <c r="L130" s="559">
        <v>124828606</v>
      </c>
      <c r="M130" s="519"/>
    </row>
    <row r="131" spans="1:13" ht="20.100000000000001" customHeight="1">
      <c r="A131" s="148">
        <v>10400085</v>
      </c>
      <c r="B131" s="125" t="s">
        <v>213</v>
      </c>
      <c r="C131" s="609">
        <v>41355</v>
      </c>
      <c r="D131" s="170">
        <v>321504339</v>
      </c>
      <c r="E131" s="170">
        <v>0</v>
      </c>
      <c r="F131" s="170">
        <v>0</v>
      </c>
      <c r="G131" s="170">
        <v>0</v>
      </c>
      <c r="H131" s="170">
        <v>321504339</v>
      </c>
      <c r="I131" s="170">
        <v>128831576</v>
      </c>
      <c r="J131" s="169">
        <v>30</v>
      </c>
      <c r="K131" s="170">
        <v>6048021</v>
      </c>
      <c r="L131" s="559">
        <v>192672763</v>
      </c>
      <c r="M131" s="519"/>
    </row>
    <row r="132" spans="1:13" ht="20.100000000000001" customHeight="1">
      <c r="A132" s="148">
        <v>10400086</v>
      </c>
      <c r="B132" s="125" t="s">
        <v>214</v>
      </c>
      <c r="C132" s="609">
        <v>41355</v>
      </c>
      <c r="D132" s="170">
        <v>23380324</v>
      </c>
      <c r="E132" s="170">
        <v>0</v>
      </c>
      <c r="F132" s="170">
        <v>0</v>
      </c>
      <c r="G132" s="170">
        <v>0</v>
      </c>
      <c r="H132" s="170">
        <v>23380324</v>
      </c>
      <c r="I132" s="170">
        <v>9368876</v>
      </c>
      <c r="J132" s="169">
        <v>30</v>
      </c>
      <c r="K132" s="170">
        <v>439824</v>
      </c>
      <c r="L132" s="559">
        <v>14011448</v>
      </c>
      <c r="M132" s="519"/>
    </row>
    <row r="133" spans="1:13" ht="20.100000000000001" customHeight="1">
      <c r="A133" s="148">
        <v>10400087</v>
      </c>
      <c r="B133" s="125" t="s">
        <v>215</v>
      </c>
      <c r="C133" s="609">
        <v>41355</v>
      </c>
      <c r="D133" s="170">
        <v>11244997</v>
      </c>
      <c r="E133" s="170">
        <v>0</v>
      </c>
      <c r="F133" s="170">
        <v>0</v>
      </c>
      <c r="G133" s="170">
        <v>0</v>
      </c>
      <c r="H133" s="170">
        <v>11244997</v>
      </c>
      <c r="I133" s="170">
        <v>4506092</v>
      </c>
      <c r="J133" s="169">
        <v>30</v>
      </c>
      <c r="K133" s="170">
        <v>211540</v>
      </c>
      <c r="L133" s="559">
        <v>6738905</v>
      </c>
      <c r="M133" s="519"/>
    </row>
    <row r="134" spans="1:13" ht="20.100000000000001" customHeight="1">
      <c r="A134" s="148">
        <v>10400088</v>
      </c>
      <c r="B134" s="125" t="s">
        <v>216</v>
      </c>
      <c r="C134" s="609">
        <v>41355</v>
      </c>
      <c r="D134" s="170">
        <v>329348788</v>
      </c>
      <c r="E134" s="170">
        <v>0</v>
      </c>
      <c r="F134" s="170">
        <v>0</v>
      </c>
      <c r="G134" s="170">
        <v>0</v>
      </c>
      <c r="H134" s="170">
        <v>329348788</v>
      </c>
      <c r="I134" s="170">
        <v>131974965</v>
      </c>
      <c r="J134" s="169">
        <v>30</v>
      </c>
      <c r="K134" s="170">
        <v>6195588</v>
      </c>
      <c r="L134" s="559">
        <v>197373823</v>
      </c>
      <c r="M134" s="519"/>
    </row>
    <row r="135" spans="1:13" ht="20.100000000000001" customHeight="1">
      <c r="A135" s="148">
        <v>10400089</v>
      </c>
      <c r="B135" s="125" t="s">
        <v>217</v>
      </c>
      <c r="C135" s="609">
        <v>41355</v>
      </c>
      <c r="D135" s="170">
        <v>2716764226</v>
      </c>
      <c r="E135" s="170">
        <v>0</v>
      </c>
      <c r="F135" s="170">
        <v>0</v>
      </c>
      <c r="G135" s="170">
        <v>0</v>
      </c>
      <c r="H135" s="170">
        <v>2716764226</v>
      </c>
      <c r="I135" s="170">
        <v>1088648155</v>
      </c>
      <c r="J135" s="169">
        <v>30</v>
      </c>
      <c r="K135" s="170">
        <v>51106783</v>
      </c>
      <c r="L135" s="559">
        <v>1628116071</v>
      </c>
      <c r="M135" s="519"/>
    </row>
    <row r="136" spans="1:13" ht="20.100000000000001" customHeight="1">
      <c r="A136" s="148">
        <v>10400090</v>
      </c>
      <c r="B136" s="125" t="s">
        <v>218</v>
      </c>
      <c r="C136" s="609">
        <v>41355</v>
      </c>
      <c r="D136" s="170">
        <v>24455595</v>
      </c>
      <c r="E136" s="170">
        <v>0</v>
      </c>
      <c r="F136" s="170">
        <v>0</v>
      </c>
      <c r="G136" s="170">
        <v>0</v>
      </c>
      <c r="H136" s="170">
        <v>24455595</v>
      </c>
      <c r="I136" s="170">
        <v>9799678</v>
      </c>
      <c r="J136" s="169">
        <v>30</v>
      </c>
      <c r="K136" s="170">
        <v>460047</v>
      </c>
      <c r="L136" s="559">
        <v>14655917</v>
      </c>
      <c r="M136" s="519"/>
    </row>
    <row r="137" spans="1:13" ht="20.100000000000001" customHeight="1">
      <c r="A137" s="148">
        <v>10400091</v>
      </c>
      <c r="B137" s="125" t="s">
        <v>219</v>
      </c>
      <c r="C137" s="609">
        <v>41355</v>
      </c>
      <c r="D137" s="170">
        <v>59417064</v>
      </c>
      <c r="E137" s="170">
        <v>0</v>
      </c>
      <c r="F137" s="170">
        <v>0</v>
      </c>
      <c r="G137" s="170">
        <v>0</v>
      </c>
      <c r="H137" s="170">
        <v>59417064</v>
      </c>
      <c r="I137" s="170">
        <v>23809304</v>
      </c>
      <c r="J137" s="169">
        <v>30</v>
      </c>
      <c r="K137" s="170">
        <v>1117732</v>
      </c>
      <c r="L137" s="559">
        <v>35607760</v>
      </c>
      <c r="M137" s="519"/>
    </row>
    <row r="138" spans="1:13" ht="20.100000000000001" customHeight="1">
      <c r="A138" s="148">
        <v>10400092</v>
      </c>
      <c r="B138" s="125" t="s">
        <v>220</v>
      </c>
      <c r="C138" s="609">
        <v>41355</v>
      </c>
      <c r="D138" s="170">
        <v>1648151159</v>
      </c>
      <c r="E138" s="170">
        <v>0</v>
      </c>
      <c r="F138" s="170">
        <v>0</v>
      </c>
      <c r="G138" s="170">
        <v>0</v>
      </c>
      <c r="H138" s="170">
        <v>1648151159</v>
      </c>
      <c r="I138" s="170">
        <v>660438868</v>
      </c>
      <c r="J138" s="169">
        <v>30</v>
      </c>
      <c r="K138" s="170">
        <v>31004421</v>
      </c>
      <c r="L138" s="559">
        <v>987712291</v>
      </c>
      <c r="M138" s="519"/>
    </row>
    <row r="139" spans="1:13" ht="20.100000000000001" customHeight="1">
      <c r="A139" s="148">
        <v>10400093</v>
      </c>
      <c r="B139" s="125" t="s">
        <v>221</v>
      </c>
      <c r="C139" s="609">
        <v>41355</v>
      </c>
      <c r="D139" s="170">
        <v>163516954</v>
      </c>
      <c r="E139" s="170">
        <v>0</v>
      </c>
      <c r="F139" s="170">
        <v>0</v>
      </c>
      <c r="G139" s="170">
        <v>0</v>
      </c>
      <c r="H139" s="170">
        <v>163516954</v>
      </c>
      <c r="I139" s="170">
        <v>65523734</v>
      </c>
      <c r="J139" s="169">
        <v>30</v>
      </c>
      <c r="K139" s="170">
        <v>3076024</v>
      </c>
      <c r="L139" s="559">
        <v>97993220</v>
      </c>
      <c r="M139" s="519"/>
    </row>
    <row r="140" spans="1:13" ht="20.100000000000001" customHeight="1">
      <c r="A140" s="148">
        <v>10400094</v>
      </c>
      <c r="B140" s="125" t="s">
        <v>626</v>
      </c>
      <c r="C140" s="609">
        <v>41355</v>
      </c>
      <c r="D140" s="170">
        <v>12246253</v>
      </c>
      <c r="E140" s="170">
        <v>0</v>
      </c>
      <c r="F140" s="170">
        <v>0</v>
      </c>
      <c r="G140" s="170">
        <v>0</v>
      </c>
      <c r="H140" s="170">
        <v>12246253</v>
      </c>
      <c r="I140" s="170">
        <v>4907224</v>
      </c>
      <c r="J140" s="169">
        <v>30</v>
      </c>
      <c r="K140" s="170">
        <v>230370</v>
      </c>
      <c r="L140" s="559">
        <v>7339029</v>
      </c>
      <c r="M140" s="519"/>
    </row>
    <row r="141" spans="1:13" ht="20.100000000000001" customHeight="1">
      <c r="A141" s="148">
        <v>10400095</v>
      </c>
      <c r="B141" s="125" t="s">
        <v>222</v>
      </c>
      <c r="C141" s="609">
        <v>41355</v>
      </c>
      <c r="D141" s="170">
        <v>101224876</v>
      </c>
      <c r="E141" s="170">
        <v>0</v>
      </c>
      <c r="F141" s="170">
        <v>0</v>
      </c>
      <c r="G141" s="170">
        <v>0</v>
      </c>
      <c r="H141" s="170">
        <v>101224876</v>
      </c>
      <c r="I141" s="170">
        <v>40562282</v>
      </c>
      <c r="J141" s="169">
        <v>30</v>
      </c>
      <c r="K141" s="170">
        <v>1904203</v>
      </c>
      <c r="L141" s="559">
        <v>60662594</v>
      </c>
      <c r="M141" s="519"/>
    </row>
    <row r="142" spans="1:13" ht="20.100000000000001" customHeight="1">
      <c r="A142" s="148">
        <v>10400096</v>
      </c>
      <c r="B142" s="125" t="s">
        <v>223</v>
      </c>
      <c r="C142" s="609">
        <v>41355</v>
      </c>
      <c r="D142" s="170">
        <v>194788990</v>
      </c>
      <c r="E142" s="170">
        <v>0</v>
      </c>
      <c r="F142" s="170">
        <v>0</v>
      </c>
      <c r="G142" s="170">
        <v>0</v>
      </c>
      <c r="H142" s="170">
        <v>194788990</v>
      </c>
      <c r="I142" s="170">
        <v>78054822</v>
      </c>
      <c r="J142" s="169">
        <v>30</v>
      </c>
      <c r="K142" s="170">
        <v>3664297</v>
      </c>
      <c r="L142" s="559">
        <v>116734168</v>
      </c>
      <c r="M142" s="519"/>
    </row>
    <row r="143" spans="1:13" ht="20.100000000000001" customHeight="1">
      <c r="A143" s="148">
        <v>10400097</v>
      </c>
      <c r="B143" s="125" t="s">
        <v>224</v>
      </c>
      <c r="C143" s="609">
        <v>41355</v>
      </c>
      <c r="D143" s="170">
        <v>564692803</v>
      </c>
      <c r="E143" s="170">
        <v>0</v>
      </c>
      <c r="F143" s="170">
        <v>0</v>
      </c>
      <c r="G143" s="170">
        <v>0</v>
      </c>
      <c r="H143" s="170">
        <v>564692803</v>
      </c>
      <c r="I143" s="170">
        <v>226280837</v>
      </c>
      <c r="J143" s="169">
        <v>30</v>
      </c>
      <c r="K143" s="170">
        <v>10622794</v>
      </c>
      <c r="L143" s="559">
        <v>338411966</v>
      </c>
      <c r="M143" s="519"/>
    </row>
    <row r="144" spans="1:13" ht="20.100000000000001" customHeight="1">
      <c r="A144" s="148">
        <v>10400098</v>
      </c>
      <c r="B144" s="125" t="s">
        <v>225</v>
      </c>
      <c r="C144" s="609">
        <v>41355</v>
      </c>
      <c r="D144" s="170">
        <v>114810952</v>
      </c>
      <c r="E144" s="170">
        <v>0</v>
      </c>
      <c r="F144" s="170">
        <v>0</v>
      </c>
      <c r="G144" s="170">
        <v>0</v>
      </c>
      <c r="H144" s="170">
        <v>114810952</v>
      </c>
      <c r="I144" s="170">
        <v>46006438</v>
      </c>
      <c r="J144" s="169">
        <v>30</v>
      </c>
      <c r="K144" s="170">
        <v>2159780</v>
      </c>
      <c r="L144" s="559">
        <v>68804514</v>
      </c>
      <c r="M144" s="519"/>
    </row>
    <row r="145" spans="1:13" ht="20.100000000000001" customHeight="1">
      <c r="A145" s="148">
        <v>10400099</v>
      </c>
      <c r="B145" s="125" t="s">
        <v>627</v>
      </c>
      <c r="C145" s="609">
        <v>41355</v>
      </c>
      <c r="D145" s="170">
        <v>7053207672</v>
      </c>
      <c r="E145" s="170">
        <v>0</v>
      </c>
      <c r="F145" s="170">
        <v>0</v>
      </c>
      <c r="G145" s="170">
        <v>0</v>
      </c>
      <c r="H145" s="170">
        <v>7053207672</v>
      </c>
      <c r="I145" s="170">
        <v>2826326027</v>
      </c>
      <c r="J145" s="169">
        <v>30</v>
      </c>
      <c r="K145" s="170">
        <v>132682382</v>
      </c>
      <c r="L145" s="559">
        <v>4226881645</v>
      </c>
      <c r="M145" s="519"/>
    </row>
    <row r="146" spans="1:13" ht="20.100000000000001" customHeight="1">
      <c r="A146" s="148">
        <v>10400100</v>
      </c>
      <c r="B146" s="125" t="s">
        <v>628</v>
      </c>
      <c r="C146" s="609">
        <v>41355</v>
      </c>
      <c r="D146" s="170">
        <v>2674716074</v>
      </c>
      <c r="E146" s="170">
        <v>0</v>
      </c>
      <c r="F146" s="170">
        <v>0</v>
      </c>
      <c r="G146" s="170">
        <v>0</v>
      </c>
      <c r="H146" s="170">
        <v>2674716074</v>
      </c>
      <c r="I146" s="170">
        <v>1071798857</v>
      </c>
      <c r="J146" s="169">
        <v>30</v>
      </c>
      <c r="K146" s="170">
        <v>50315790</v>
      </c>
      <c r="L146" s="559">
        <v>1602917217</v>
      </c>
      <c r="M146" s="519"/>
    </row>
    <row r="147" spans="1:13" ht="20.100000000000001" customHeight="1">
      <c r="A147" s="148">
        <v>10400101</v>
      </c>
      <c r="B147" s="125" t="s">
        <v>226</v>
      </c>
      <c r="C147" s="609">
        <v>41355</v>
      </c>
      <c r="D147" s="170">
        <v>4377043046</v>
      </c>
      <c r="E147" s="170">
        <v>0</v>
      </c>
      <c r="F147" s="170">
        <v>0</v>
      </c>
      <c r="G147" s="170">
        <v>0</v>
      </c>
      <c r="H147" s="170">
        <v>4377043046</v>
      </c>
      <c r="I147" s="170">
        <v>1753946806</v>
      </c>
      <c r="J147" s="169">
        <v>30</v>
      </c>
      <c r="K147" s="170">
        <v>82339348</v>
      </c>
      <c r="L147" s="559">
        <v>2623096240</v>
      </c>
      <c r="M147" s="519"/>
    </row>
    <row r="148" spans="1:13" ht="20.100000000000001" customHeight="1">
      <c r="A148" s="148">
        <v>10400102</v>
      </c>
      <c r="B148" s="125" t="s">
        <v>227</v>
      </c>
      <c r="C148" s="609">
        <v>41355</v>
      </c>
      <c r="D148" s="170">
        <v>142312022</v>
      </c>
      <c r="E148" s="170">
        <v>0</v>
      </c>
      <c r="F148" s="170">
        <v>0</v>
      </c>
      <c r="G148" s="170">
        <v>0</v>
      </c>
      <c r="H148" s="170">
        <v>142312022</v>
      </c>
      <c r="I148" s="170">
        <v>57026559</v>
      </c>
      <c r="J148" s="169">
        <v>30</v>
      </c>
      <c r="K148" s="170">
        <v>2677122</v>
      </c>
      <c r="L148" s="559">
        <v>85285463</v>
      </c>
      <c r="M148" s="519"/>
    </row>
    <row r="149" spans="1:13" ht="20.100000000000001" customHeight="1">
      <c r="A149" s="148">
        <v>10400103</v>
      </c>
      <c r="B149" s="125" t="s">
        <v>228</v>
      </c>
      <c r="C149" s="609">
        <v>41355</v>
      </c>
      <c r="D149" s="170">
        <v>539429236</v>
      </c>
      <c r="E149" s="170">
        <v>0</v>
      </c>
      <c r="F149" s="170">
        <v>0</v>
      </c>
      <c r="G149" s="170">
        <v>0</v>
      </c>
      <c r="H149" s="170">
        <v>539429236</v>
      </c>
      <c r="I149" s="170">
        <v>216157430</v>
      </c>
      <c r="J149" s="169">
        <v>30</v>
      </c>
      <c r="K149" s="170">
        <v>10147550</v>
      </c>
      <c r="L149" s="559">
        <v>323271806</v>
      </c>
      <c r="M149" s="519"/>
    </row>
    <row r="150" spans="1:13" ht="20.100000000000001" customHeight="1">
      <c r="A150" s="148">
        <v>10400104</v>
      </c>
      <c r="B150" s="125" t="s">
        <v>229</v>
      </c>
      <c r="C150" s="609">
        <v>41355</v>
      </c>
      <c r="D150" s="170">
        <v>53844405</v>
      </c>
      <c r="E150" s="170">
        <v>0</v>
      </c>
      <c r="F150" s="170">
        <v>0</v>
      </c>
      <c r="G150" s="170">
        <v>0</v>
      </c>
      <c r="H150" s="170">
        <v>53844405</v>
      </c>
      <c r="I150" s="170">
        <v>21576237</v>
      </c>
      <c r="J150" s="169">
        <v>30</v>
      </c>
      <c r="K150" s="170">
        <v>1012900</v>
      </c>
      <c r="L150" s="559">
        <v>32268168</v>
      </c>
      <c r="M150" s="519"/>
    </row>
    <row r="151" spans="1:13" ht="20.100000000000001" customHeight="1">
      <c r="A151" s="148">
        <v>10400105</v>
      </c>
      <c r="B151" s="125" t="s">
        <v>230</v>
      </c>
      <c r="C151" s="609">
        <v>41355</v>
      </c>
      <c r="D151" s="170">
        <v>12625779</v>
      </c>
      <c r="E151" s="170">
        <v>0</v>
      </c>
      <c r="F151" s="170">
        <v>0</v>
      </c>
      <c r="G151" s="170">
        <v>0</v>
      </c>
      <c r="H151" s="170">
        <v>12625779</v>
      </c>
      <c r="I151" s="170">
        <v>5059313</v>
      </c>
      <c r="J151" s="169">
        <v>30</v>
      </c>
      <c r="K151" s="170">
        <v>237510</v>
      </c>
      <c r="L151" s="559">
        <v>7566466</v>
      </c>
      <c r="M151" s="519"/>
    </row>
    <row r="152" spans="1:13" ht="20.100000000000001" customHeight="1">
      <c r="A152" s="148">
        <v>10400106</v>
      </c>
      <c r="B152" s="125" t="s">
        <v>231</v>
      </c>
      <c r="C152" s="609">
        <v>41355</v>
      </c>
      <c r="D152" s="170">
        <v>138319861</v>
      </c>
      <c r="E152" s="170">
        <v>0</v>
      </c>
      <c r="F152" s="170">
        <v>0</v>
      </c>
      <c r="G152" s="170">
        <v>0</v>
      </c>
      <c r="H152" s="170">
        <v>138319861</v>
      </c>
      <c r="I152" s="170">
        <v>55426891</v>
      </c>
      <c r="J152" s="169">
        <v>30</v>
      </c>
      <c r="K152" s="170">
        <v>2602026</v>
      </c>
      <c r="L152" s="559">
        <v>82892970</v>
      </c>
      <c r="M152" s="519"/>
    </row>
    <row r="153" spans="1:13" ht="20.100000000000001" customHeight="1">
      <c r="A153" s="148">
        <v>10400107</v>
      </c>
      <c r="B153" s="125" t="s">
        <v>232</v>
      </c>
      <c r="C153" s="609">
        <v>41355</v>
      </c>
      <c r="D153" s="170">
        <v>1039910528</v>
      </c>
      <c r="E153" s="170">
        <v>0</v>
      </c>
      <c r="F153" s="170">
        <v>0</v>
      </c>
      <c r="G153" s="170">
        <v>0</v>
      </c>
      <c r="H153" s="170">
        <v>1039910528</v>
      </c>
      <c r="I153" s="170">
        <v>416707696</v>
      </c>
      <c r="J153" s="169">
        <v>30</v>
      </c>
      <c r="K153" s="170">
        <v>19562417</v>
      </c>
      <c r="L153" s="559">
        <v>623202832</v>
      </c>
      <c r="M153" s="519"/>
    </row>
    <row r="154" spans="1:13" ht="20.100000000000001" customHeight="1">
      <c r="A154" s="148">
        <v>10400108</v>
      </c>
      <c r="B154" s="125" t="s">
        <v>233</v>
      </c>
      <c r="C154" s="609">
        <v>41355</v>
      </c>
      <c r="D154" s="170">
        <v>7708860523</v>
      </c>
      <c r="E154" s="170">
        <v>0</v>
      </c>
      <c r="F154" s="170">
        <v>0</v>
      </c>
      <c r="G154" s="170">
        <v>0</v>
      </c>
      <c r="H154" s="170">
        <v>7708860523</v>
      </c>
      <c r="I154" s="170">
        <v>3089055928</v>
      </c>
      <c r="J154" s="169">
        <v>30</v>
      </c>
      <c r="K154" s="170">
        <v>145016284</v>
      </c>
      <c r="L154" s="559">
        <v>4619804595</v>
      </c>
      <c r="M154" s="519"/>
    </row>
    <row r="155" spans="1:13" ht="20.100000000000001" customHeight="1">
      <c r="A155" s="148">
        <v>10400109</v>
      </c>
      <c r="B155" s="125" t="s">
        <v>234</v>
      </c>
      <c r="C155" s="609">
        <v>41355</v>
      </c>
      <c r="D155" s="170">
        <v>124805883</v>
      </c>
      <c r="E155" s="170">
        <v>0</v>
      </c>
      <c r="F155" s="170">
        <v>0</v>
      </c>
      <c r="G155" s="170">
        <v>0</v>
      </c>
      <c r="H155" s="170">
        <v>124805883</v>
      </c>
      <c r="I155" s="170">
        <v>50011539</v>
      </c>
      <c r="J155" s="169">
        <v>30</v>
      </c>
      <c r="K155" s="170">
        <v>2347800</v>
      </c>
      <c r="L155" s="559">
        <v>74794344</v>
      </c>
      <c r="M155" s="519"/>
    </row>
    <row r="156" spans="1:13" ht="20.100000000000001" customHeight="1">
      <c r="A156" s="148">
        <v>10400110</v>
      </c>
      <c r="B156" s="125" t="s">
        <v>235</v>
      </c>
      <c r="C156" s="609">
        <v>41355</v>
      </c>
      <c r="D156" s="170">
        <v>325571786</v>
      </c>
      <c r="E156" s="170">
        <v>0</v>
      </c>
      <c r="F156" s="170">
        <v>0</v>
      </c>
      <c r="G156" s="170">
        <v>0</v>
      </c>
      <c r="H156" s="170">
        <v>325571786</v>
      </c>
      <c r="I156" s="170">
        <v>130461490</v>
      </c>
      <c r="J156" s="169">
        <v>30</v>
      </c>
      <c r="K156" s="170">
        <v>6124538</v>
      </c>
      <c r="L156" s="559">
        <v>195110296</v>
      </c>
      <c r="M156" s="519"/>
    </row>
    <row r="157" spans="1:13" ht="20.100000000000001" customHeight="1">
      <c r="A157" s="148">
        <v>10400111</v>
      </c>
      <c r="B157" s="125" t="s">
        <v>236</v>
      </c>
      <c r="C157" s="609">
        <v>41355</v>
      </c>
      <c r="D157" s="170">
        <v>16346893</v>
      </c>
      <c r="E157" s="170">
        <v>0</v>
      </c>
      <c r="F157" s="170">
        <v>0</v>
      </c>
      <c r="G157" s="170">
        <v>0</v>
      </c>
      <c r="H157" s="170">
        <v>16346893</v>
      </c>
      <c r="I157" s="170">
        <v>6550416</v>
      </c>
      <c r="J157" s="169">
        <v>30</v>
      </c>
      <c r="K157" s="170">
        <v>307510</v>
      </c>
      <c r="L157" s="559">
        <v>9796477</v>
      </c>
      <c r="M157" s="519"/>
    </row>
    <row r="158" spans="1:13" ht="20.100000000000001" customHeight="1">
      <c r="A158" s="148">
        <v>10400112</v>
      </c>
      <c r="B158" s="125" t="s">
        <v>237</v>
      </c>
      <c r="C158" s="609">
        <v>41355</v>
      </c>
      <c r="D158" s="170">
        <v>203712899</v>
      </c>
      <c r="E158" s="170">
        <v>0</v>
      </c>
      <c r="F158" s="170">
        <v>0</v>
      </c>
      <c r="G158" s="170">
        <v>0</v>
      </c>
      <c r="H158" s="170">
        <v>203712899</v>
      </c>
      <c r="I158" s="170">
        <v>81630777</v>
      </c>
      <c r="J158" s="169">
        <v>30</v>
      </c>
      <c r="K158" s="170">
        <v>3832171</v>
      </c>
      <c r="L158" s="559">
        <v>122082122</v>
      </c>
      <c r="M158" s="519"/>
    </row>
    <row r="159" spans="1:13" ht="20.100000000000001" customHeight="1">
      <c r="A159" s="148">
        <v>10400113</v>
      </c>
      <c r="B159" s="125" t="s">
        <v>238</v>
      </c>
      <c r="C159" s="609">
        <v>41355</v>
      </c>
      <c r="D159" s="170">
        <v>72895843</v>
      </c>
      <c r="E159" s="170">
        <v>0</v>
      </c>
      <c r="F159" s="170">
        <v>0</v>
      </c>
      <c r="G159" s="170">
        <v>0</v>
      </c>
      <c r="H159" s="170">
        <v>72895843</v>
      </c>
      <c r="I159" s="170">
        <v>29210504</v>
      </c>
      <c r="J159" s="169">
        <v>30</v>
      </c>
      <c r="K159" s="170">
        <v>1371293</v>
      </c>
      <c r="L159" s="559">
        <v>43685339</v>
      </c>
      <c r="M159" s="519"/>
    </row>
    <row r="160" spans="1:13" ht="20.100000000000001" customHeight="1">
      <c r="A160" s="148">
        <v>10400114</v>
      </c>
      <c r="B160" s="125" t="s">
        <v>239</v>
      </c>
      <c r="C160" s="609">
        <v>41355</v>
      </c>
      <c r="D160" s="170">
        <v>526757842</v>
      </c>
      <c r="E160" s="170">
        <v>0</v>
      </c>
      <c r="F160" s="170">
        <v>0</v>
      </c>
      <c r="G160" s="170">
        <v>0</v>
      </c>
      <c r="H160" s="170">
        <v>526757842</v>
      </c>
      <c r="I160" s="170">
        <v>211079790</v>
      </c>
      <c r="J160" s="169">
        <v>30</v>
      </c>
      <c r="K160" s="170">
        <v>9909179</v>
      </c>
      <c r="L160" s="559">
        <v>315678052</v>
      </c>
      <c r="M160" s="519"/>
    </row>
    <row r="161" spans="1:13" ht="20.100000000000001" customHeight="1">
      <c r="A161" s="148">
        <v>10400115</v>
      </c>
      <c r="B161" s="125" t="s">
        <v>240</v>
      </c>
      <c r="C161" s="609">
        <v>41355</v>
      </c>
      <c r="D161" s="170">
        <v>683398525</v>
      </c>
      <c r="E161" s="170">
        <v>0</v>
      </c>
      <c r="F161" s="170">
        <v>0</v>
      </c>
      <c r="G161" s="170">
        <v>0</v>
      </c>
      <c r="H161" s="170">
        <v>683398525</v>
      </c>
      <c r="I161" s="170">
        <v>273848000</v>
      </c>
      <c r="J161" s="169">
        <v>30</v>
      </c>
      <c r="K161" s="170">
        <v>12855843</v>
      </c>
      <c r="L161" s="559">
        <v>409550525</v>
      </c>
      <c r="M161" s="519"/>
    </row>
    <row r="162" spans="1:13" ht="20.100000000000001" customHeight="1">
      <c r="A162" s="148">
        <v>10400116</v>
      </c>
      <c r="B162" s="125" t="s">
        <v>241</v>
      </c>
      <c r="C162" s="609">
        <v>41355</v>
      </c>
      <c r="D162" s="170">
        <v>14943648</v>
      </c>
      <c r="E162" s="170">
        <v>0</v>
      </c>
      <c r="F162" s="170">
        <v>0</v>
      </c>
      <c r="G162" s="170">
        <v>0</v>
      </c>
      <c r="H162" s="170">
        <v>14943648</v>
      </c>
      <c r="I162" s="170">
        <v>5988119</v>
      </c>
      <c r="J162" s="169">
        <v>30</v>
      </c>
      <c r="K162" s="170">
        <v>281113</v>
      </c>
      <c r="L162" s="559">
        <v>8955529</v>
      </c>
      <c r="M162" s="519"/>
    </row>
    <row r="163" spans="1:13" ht="20.100000000000001" customHeight="1">
      <c r="A163" s="148">
        <v>10400117</v>
      </c>
      <c r="B163" s="125" t="s">
        <v>2893</v>
      </c>
      <c r="C163" s="609">
        <v>41355</v>
      </c>
      <c r="D163" s="170">
        <v>5005712364</v>
      </c>
      <c r="E163" s="170">
        <v>0</v>
      </c>
      <c r="F163" s="170">
        <v>0</v>
      </c>
      <c r="G163" s="170">
        <v>0</v>
      </c>
      <c r="H163" s="170">
        <v>5005712364</v>
      </c>
      <c r="I163" s="170">
        <v>2002081918</v>
      </c>
      <c r="J163" s="169">
        <v>30</v>
      </c>
      <c r="K163" s="170">
        <v>94165645</v>
      </c>
      <c r="L163" s="559">
        <v>3003630446</v>
      </c>
      <c r="M163" s="519"/>
    </row>
    <row r="164" spans="1:13" ht="20.100000000000001" customHeight="1">
      <c r="A164" s="148">
        <v>10400118</v>
      </c>
      <c r="B164" s="125" t="s">
        <v>2894</v>
      </c>
      <c r="C164" s="609">
        <v>41355</v>
      </c>
      <c r="D164" s="170">
        <v>2137686349</v>
      </c>
      <c r="E164" s="170">
        <v>0</v>
      </c>
      <c r="F164" s="170">
        <v>0</v>
      </c>
      <c r="G164" s="170">
        <v>0</v>
      </c>
      <c r="H164" s="170">
        <v>2137686349</v>
      </c>
      <c r="I164" s="170">
        <v>914050668</v>
      </c>
      <c r="J164" s="169">
        <v>30</v>
      </c>
      <c r="K164" s="170">
        <v>40213383</v>
      </c>
      <c r="L164" s="559">
        <v>1223635681</v>
      </c>
      <c r="M164" s="519"/>
    </row>
    <row r="165" spans="1:13" ht="20.100000000000001" customHeight="1">
      <c r="A165" s="148">
        <v>10400119</v>
      </c>
      <c r="B165" s="125" t="s">
        <v>242</v>
      </c>
      <c r="C165" s="609">
        <v>41355</v>
      </c>
      <c r="D165" s="170">
        <v>1221005364</v>
      </c>
      <c r="E165" s="170">
        <v>0</v>
      </c>
      <c r="F165" s="170">
        <v>0</v>
      </c>
      <c r="G165" s="170">
        <v>0</v>
      </c>
      <c r="H165" s="170">
        <v>1221005364</v>
      </c>
      <c r="I165" s="170">
        <v>489275107</v>
      </c>
      <c r="J165" s="169">
        <v>30</v>
      </c>
      <c r="K165" s="170">
        <v>22969107</v>
      </c>
      <c r="L165" s="559">
        <v>731730257</v>
      </c>
      <c r="M165" s="519"/>
    </row>
    <row r="166" spans="1:13" ht="20.100000000000001" customHeight="1">
      <c r="A166" s="148">
        <v>10400120</v>
      </c>
      <c r="B166" s="125" t="s">
        <v>243</v>
      </c>
      <c r="C166" s="609">
        <v>41355</v>
      </c>
      <c r="D166" s="170">
        <v>3915234690</v>
      </c>
      <c r="E166" s="170">
        <v>0</v>
      </c>
      <c r="F166" s="170">
        <v>0</v>
      </c>
      <c r="G166" s="170">
        <v>0</v>
      </c>
      <c r="H166" s="170">
        <v>3915234690</v>
      </c>
      <c r="I166" s="170">
        <v>1026269538</v>
      </c>
      <c r="J166" s="169">
        <v>30</v>
      </c>
      <c r="K166" s="170">
        <v>74572708</v>
      </c>
      <c r="L166" s="559">
        <v>2888965152</v>
      </c>
      <c r="M166" s="519"/>
    </row>
    <row r="167" spans="1:13" ht="20.100000000000001" customHeight="1">
      <c r="A167" s="148">
        <v>10400121</v>
      </c>
      <c r="B167" s="125" t="s">
        <v>244</v>
      </c>
      <c r="C167" s="609">
        <v>41355</v>
      </c>
      <c r="D167" s="170">
        <v>131212517</v>
      </c>
      <c r="E167" s="170">
        <v>0</v>
      </c>
      <c r="F167" s="170">
        <v>0</v>
      </c>
      <c r="G167" s="170">
        <v>0</v>
      </c>
      <c r="H167" s="170">
        <v>131212517</v>
      </c>
      <c r="I167" s="170">
        <v>52578769</v>
      </c>
      <c r="J167" s="169">
        <v>30</v>
      </c>
      <c r="K167" s="170">
        <v>2468319</v>
      </c>
      <c r="L167" s="559">
        <v>78633748</v>
      </c>
      <c r="M167" s="519"/>
    </row>
    <row r="168" spans="1:13" ht="20.100000000000001" customHeight="1">
      <c r="A168" s="148">
        <v>10400122</v>
      </c>
      <c r="B168" s="125" t="s">
        <v>245</v>
      </c>
      <c r="C168" s="609">
        <v>41355</v>
      </c>
      <c r="D168" s="170">
        <v>3389656683</v>
      </c>
      <c r="E168" s="170">
        <v>0</v>
      </c>
      <c r="F168" s="170">
        <v>0</v>
      </c>
      <c r="G168" s="170">
        <v>0</v>
      </c>
      <c r="H168" s="170">
        <v>3389656683</v>
      </c>
      <c r="I168" s="170">
        <v>1358286189</v>
      </c>
      <c r="J168" s="169">
        <v>30</v>
      </c>
      <c r="K168" s="170">
        <v>63764988</v>
      </c>
      <c r="L168" s="559">
        <v>2031370494</v>
      </c>
      <c r="M168" s="519"/>
    </row>
    <row r="169" spans="1:13" ht="20.100000000000001" customHeight="1">
      <c r="A169" s="148">
        <v>10400123</v>
      </c>
      <c r="B169" s="125" t="s">
        <v>246</v>
      </c>
      <c r="C169" s="609">
        <v>41355</v>
      </c>
      <c r="D169" s="170">
        <v>1962869967</v>
      </c>
      <c r="E169" s="170">
        <v>0</v>
      </c>
      <c r="F169" s="170">
        <v>0</v>
      </c>
      <c r="G169" s="170">
        <v>0</v>
      </c>
      <c r="H169" s="170">
        <v>1962869967</v>
      </c>
      <c r="I169" s="170">
        <v>786551412</v>
      </c>
      <c r="J169" s="169">
        <v>30</v>
      </c>
      <c r="K169" s="170">
        <v>36924797</v>
      </c>
      <c r="L169" s="559">
        <v>1176318555</v>
      </c>
      <c r="M169" s="519"/>
    </row>
    <row r="170" spans="1:13" ht="20.100000000000001" customHeight="1">
      <c r="A170" s="148">
        <v>10400124</v>
      </c>
      <c r="B170" s="125" t="s">
        <v>247</v>
      </c>
      <c r="C170" s="609">
        <v>41355</v>
      </c>
      <c r="D170" s="170">
        <v>859894938</v>
      </c>
      <c r="E170" s="170">
        <v>0</v>
      </c>
      <c r="F170" s="170">
        <v>0</v>
      </c>
      <c r="G170" s="170">
        <v>0</v>
      </c>
      <c r="H170" s="170">
        <v>859894938</v>
      </c>
      <c r="I170" s="170">
        <v>296474968</v>
      </c>
      <c r="J170" s="169">
        <v>30</v>
      </c>
      <c r="K170" s="170">
        <v>16285647</v>
      </c>
      <c r="L170" s="559">
        <v>563419970</v>
      </c>
      <c r="M170" s="519"/>
    </row>
    <row r="171" spans="1:13" ht="20.100000000000001" customHeight="1">
      <c r="A171" s="148">
        <v>10400125</v>
      </c>
      <c r="B171" s="125" t="s">
        <v>248</v>
      </c>
      <c r="C171" s="609">
        <v>41355</v>
      </c>
      <c r="D171" s="170">
        <v>419151095</v>
      </c>
      <c r="E171" s="170">
        <v>0</v>
      </c>
      <c r="F171" s="170">
        <v>0</v>
      </c>
      <c r="G171" s="170">
        <v>0</v>
      </c>
      <c r="H171" s="170">
        <v>419151095</v>
      </c>
      <c r="I171" s="170">
        <v>167960139</v>
      </c>
      <c r="J171" s="169">
        <v>30</v>
      </c>
      <c r="K171" s="170">
        <v>7884919</v>
      </c>
      <c r="L171" s="559">
        <v>251190956</v>
      </c>
      <c r="M171" s="519"/>
    </row>
    <row r="172" spans="1:13" ht="20.100000000000001" customHeight="1">
      <c r="A172" s="148">
        <v>10400126</v>
      </c>
      <c r="B172" s="125" t="s">
        <v>814</v>
      </c>
      <c r="C172" s="609">
        <v>41355</v>
      </c>
      <c r="D172" s="170">
        <v>1774570875</v>
      </c>
      <c r="E172" s="170">
        <v>0</v>
      </c>
      <c r="F172" s="170">
        <v>0</v>
      </c>
      <c r="G172" s="170">
        <v>0</v>
      </c>
      <c r="H172" s="170">
        <v>1774570875</v>
      </c>
      <c r="I172" s="170">
        <v>711097097</v>
      </c>
      <c r="J172" s="169">
        <v>30</v>
      </c>
      <c r="K172" s="170">
        <v>33382580</v>
      </c>
      <c r="L172" s="559">
        <v>1063473778</v>
      </c>
      <c r="M172" s="519"/>
    </row>
    <row r="173" spans="1:13" ht="20.100000000000001" customHeight="1">
      <c r="A173" s="148">
        <v>10400127</v>
      </c>
      <c r="B173" s="125" t="s">
        <v>249</v>
      </c>
      <c r="C173" s="609">
        <v>41355</v>
      </c>
      <c r="D173" s="170">
        <v>209026909</v>
      </c>
      <c r="E173" s="170">
        <v>0</v>
      </c>
      <c r="F173" s="170">
        <v>0</v>
      </c>
      <c r="G173" s="170">
        <v>0</v>
      </c>
      <c r="H173" s="170">
        <v>209026909</v>
      </c>
      <c r="I173" s="170">
        <v>83760210</v>
      </c>
      <c r="J173" s="169">
        <v>30</v>
      </c>
      <c r="K173" s="170">
        <v>3932138</v>
      </c>
      <c r="L173" s="559">
        <v>125266699</v>
      </c>
      <c r="M173" s="519"/>
    </row>
    <row r="174" spans="1:13" ht="20.100000000000001" customHeight="1">
      <c r="A174" s="148">
        <v>10400128</v>
      </c>
      <c r="B174" s="125" t="s">
        <v>250</v>
      </c>
      <c r="C174" s="609">
        <v>41355</v>
      </c>
      <c r="D174" s="170">
        <v>2818002</v>
      </c>
      <c r="E174" s="170">
        <v>0</v>
      </c>
      <c r="F174" s="170">
        <v>0</v>
      </c>
      <c r="G174" s="170">
        <v>0</v>
      </c>
      <c r="H174" s="170">
        <v>2818002</v>
      </c>
      <c r="I174" s="170">
        <v>1129212</v>
      </c>
      <c r="J174" s="169">
        <v>30</v>
      </c>
      <c r="K174" s="170">
        <v>53011</v>
      </c>
      <c r="L174" s="559">
        <v>1688790</v>
      </c>
      <c r="M174" s="519"/>
    </row>
    <row r="175" spans="1:13" ht="20.100000000000001" customHeight="1">
      <c r="A175" s="148">
        <v>10400129</v>
      </c>
      <c r="B175" s="125" t="s">
        <v>251</v>
      </c>
      <c r="C175" s="609">
        <v>41355</v>
      </c>
      <c r="D175" s="170">
        <v>70071129</v>
      </c>
      <c r="E175" s="170">
        <v>0</v>
      </c>
      <c r="F175" s="170">
        <v>0</v>
      </c>
      <c r="G175" s="170">
        <v>0</v>
      </c>
      <c r="H175" s="170">
        <v>70071129</v>
      </c>
      <c r="I175" s="170">
        <v>28078606</v>
      </c>
      <c r="J175" s="169">
        <v>30</v>
      </c>
      <c r="K175" s="170">
        <v>1318156</v>
      </c>
      <c r="L175" s="559">
        <v>41992523</v>
      </c>
      <c r="M175" s="519"/>
    </row>
    <row r="176" spans="1:13" ht="20.100000000000001" customHeight="1">
      <c r="A176" s="148">
        <v>10400130</v>
      </c>
      <c r="B176" s="125" t="s">
        <v>252</v>
      </c>
      <c r="C176" s="609">
        <v>41355</v>
      </c>
      <c r="D176" s="170">
        <v>1585484578</v>
      </c>
      <c r="E176" s="170">
        <v>0</v>
      </c>
      <c r="F176" s="170">
        <v>0</v>
      </c>
      <c r="G176" s="170">
        <v>0</v>
      </c>
      <c r="H176" s="170">
        <v>1585484578</v>
      </c>
      <c r="I176" s="170">
        <v>635327396</v>
      </c>
      <c r="J176" s="169">
        <v>30</v>
      </c>
      <c r="K176" s="170">
        <v>29825558</v>
      </c>
      <c r="L176" s="559">
        <v>950157182</v>
      </c>
      <c r="M176" s="519"/>
    </row>
    <row r="177" spans="1:13" ht="20.100000000000001" customHeight="1">
      <c r="A177" s="148">
        <v>10400131</v>
      </c>
      <c r="B177" s="125" t="s">
        <v>253</v>
      </c>
      <c r="C177" s="609">
        <v>41355</v>
      </c>
      <c r="D177" s="170">
        <v>1742333833</v>
      </c>
      <c r="E177" s="170">
        <v>0</v>
      </c>
      <c r="F177" s="170">
        <v>0</v>
      </c>
      <c r="G177" s="170">
        <v>0</v>
      </c>
      <c r="H177" s="170">
        <v>1742333833</v>
      </c>
      <c r="I177" s="170">
        <v>698179240</v>
      </c>
      <c r="J177" s="169">
        <v>30</v>
      </c>
      <c r="K177" s="170">
        <v>32776149</v>
      </c>
      <c r="L177" s="559">
        <v>1044154593</v>
      </c>
      <c r="M177" s="519"/>
    </row>
    <row r="178" spans="1:13" ht="20.100000000000001" customHeight="1">
      <c r="A178" s="148">
        <v>10400132</v>
      </c>
      <c r="B178" s="125" t="s">
        <v>254</v>
      </c>
      <c r="C178" s="609">
        <v>41355</v>
      </c>
      <c r="D178" s="170">
        <v>460714318</v>
      </c>
      <c r="E178" s="170">
        <v>0</v>
      </c>
      <c r="F178" s="170">
        <v>0</v>
      </c>
      <c r="G178" s="170">
        <v>0</v>
      </c>
      <c r="H178" s="170">
        <v>460714318</v>
      </c>
      <c r="I178" s="170">
        <v>184615141</v>
      </c>
      <c r="J178" s="169">
        <v>30</v>
      </c>
      <c r="K178" s="170">
        <v>8666791</v>
      </c>
      <c r="L178" s="559">
        <v>276099177</v>
      </c>
      <c r="M178" s="519"/>
    </row>
    <row r="179" spans="1:13" ht="20.100000000000001" customHeight="1">
      <c r="A179" s="148">
        <v>10400133</v>
      </c>
      <c r="B179" s="125" t="s">
        <v>255</v>
      </c>
      <c r="C179" s="609">
        <v>41355</v>
      </c>
      <c r="D179" s="170">
        <v>893233305</v>
      </c>
      <c r="E179" s="170">
        <v>0</v>
      </c>
      <c r="F179" s="170">
        <v>0</v>
      </c>
      <c r="G179" s="174">
        <v>0</v>
      </c>
      <c r="H179" s="170">
        <v>893233305</v>
      </c>
      <c r="I179" s="170">
        <v>357931929</v>
      </c>
      <c r="J179" s="169">
        <v>30</v>
      </c>
      <c r="K179" s="170">
        <v>16803178</v>
      </c>
      <c r="L179" s="559">
        <v>535301376</v>
      </c>
      <c r="M179" s="519"/>
    </row>
    <row r="180" spans="1:13" ht="20.100000000000001" customHeight="1">
      <c r="A180" s="148">
        <v>10400134</v>
      </c>
      <c r="B180" s="125" t="s">
        <v>256</v>
      </c>
      <c r="C180" s="609">
        <v>41355</v>
      </c>
      <c r="D180" s="170">
        <v>751297256</v>
      </c>
      <c r="E180" s="170">
        <v>0</v>
      </c>
      <c r="F180" s="170">
        <v>0</v>
      </c>
      <c r="G180" s="174">
        <v>0</v>
      </c>
      <c r="H180" s="170">
        <v>751297256</v>
      </c>
      <c r="I180" s="170">
        <v>301056100</v>
      </c>
      <c r="J180" s="169">
        <v>30</v>
      </c>
      <c r="K180" s="170">
        <v>14133133</v>
      </c>
      <c r="L180" s="559">
        <v>450241156</v>
      </c>
      <c r="M180" s="519"/>
    </row>
    <row r="181" spans="1:13" ht="20.100000000000001" customHeight="1">
      <c r="A181" s="148">
        <v>10400135</v>
      </c>
      <c r="B181" s="125" t="s">
        <v>257</v>
      </c>
      <c r="C181" s="609">
        <v>41355</v>
      </c>
      <c r="D181" s="170">
        <v>389538220</v>
      </c>
      <c r="E181" s="170">
        <v>0</v>
      </c>
      <c r="F181" s="170">
        <v>0</v>
      </c>
      <c r="G181" s="174">
        <v>0</v>
      </c>
      <c r="H181" s="170">
        <v>389538220</v>
      </c>
      <c r="I181" s="170">
        <v>156093810</v>
      </c>
      <c r="J181" s="169">
        <v>30</v>
      </c>
      <c r="K181" s="170">
        <v>7327852</v>
      </c>
      <c r="L181" s="559">
        <v>233444410</v>
      </c>
      <c r="M181" s="519"/>
    </row>
    <row r="182" spans="1:13" ht="20.100000000000001" customHeight="1">
      <c r="A182" s="148">
        <v>10400136</v>
      </c>
      <c r="B182" s="125" t="s">
        <v>258</v>
      </c>
      <c r="C182" s="609">
        <v>41355</v>
      </c>
      <c r="D182" s="170">
        <v>23713293</v>
      </c>
      <c r="E182" s="170">
        <v>0</v>
      </c>
      <c r="F182" s="170">
        <v>0</v>
      </c>
      <c r="G182" s="174">
        <v>0</v>
      </c>
      <c r="H182" s="170">
        <v>23713293</v>
      </c>
      <c r="I182" s="170">
        <v>9502324</v>
      </c>
      <c r="J182" s="169">
        <v>30</v>
      </c>
      <c r="K182" s="170">
        <v>446089</v>
      </c>
      <c r="L182" s="559">
        <v>14210969</v>
      </c>
      <c r="M182" s="519"/>
    </row>
    <row r="183" spans="1:13" ht="20.100000000000001" customHeight="1">
      <c r="A183" s="148">
        <v>10400137</v>
      </c>
      <c r="B183" s="125" t="s">
        <v>287</v>
      </c>
      <c r="C183" s="609">
        <v>41362</v>
      </c>
      <c r="D183" s="170">
        <v>13012952271</v>
      </c>
      <c r="E183" s="170">
        <v>0</v>
      </c>
      <c r="F183" s="170">
        <v>0</v>
      </c>
      <c r="G183" s="174">
        <v>0</v>
      </c>
      <c r="H183" s="170">
        <v>13012952271</v>
      </c>
      <c r="I183" s="170">
        <v>5214485034</v>
      </c>
      <c r="J183" s="169">
        <v>30</v>
      </c>
      <c r="K183" s="170">
        <v>244794935</v>
      </c>
      <c r="L183" s="559">
        <v>7798467237</v>
      </c>
      <c r="M183" s="519"/>
    </row>
    <row r="184" spans="1:13" ht="20.100000000000001" customHeight="1">
      <c r="A184" s="148">
        <v>10400138</v>
      </c>
      <c r="B184" s="125" t="s">
        <v>288</v>
      </c>
      <c r="C184" s="609">
        <v>41362</v>
      </c>
      <c r="D184" s="170">
        <v>172245193</v>
      </c>
      <c r="E184" s="170">
        <v>0</v>
      </c>
      <c r="F184" s="170">
        <v>0</v>
      </c>
      <c r="G184" s="174">
        <v>0</v>
      </c>
      <c r="H184" s="170">
        <v>172245193</v>
      </c>
      <c r="I184" s="170">
        <v>69021263</v>
      </c>
      <c r="J184" s="169">
        <v>30</v>
      </c>
      <c r="K184" s="170">
        <v>3240216</v>
      </c>
      <c r="L184" s="559">
        <v>103223930</v>
      </c>
      <c r="M184" s="519"/>
    </row>
    <row r="185" spans="1:13" ht="20.100000000000001" customHeight="1">
      <c r="A185" s="148">
        <v>10400139</v>
      </c>
      <c r="B185" s="125" t="s">
        <v>289</v>
      </c>
      <c r="C185" s="609">
        <v>41362</v>
      </c>
      <c r="D185" s="170">
        <v>10654557</v>
      </c>
      <c r="E185" s="170">
        <v>0</v>
      </c>
      <c r="F185" s="170">
        <v>0</v>
      </c>
      <c r="G185" s="174">
        <v>0</v>
      </c>
      <c r="H185" s="170">
        <v>10654557</v>
      </c>
      <c r="I185" s="170">
        <v>4269463</v>
      </c>
      <c r="J185" s="169">
        <v>30</v>
      </c>
      <c r="K185" s="170">
        <v>200431</v>
      </c>
      <c r="L185" s="559">
        <v>6385094</v>
      </c>
      <c r="M185" s="519"/>
    </row>
    <row r="186" spans="1:13" ht="20.100000000000001" customHeight="1">
      <c r="A186" s="148">
        <v>10400140</v>
      </c>
      <c r="B186" s="125" t="s">
        <v>290</v>
      </c>
      <c r="C186" s="609">
        <v>41362</v>
      </c>
      <c r="D186" s="170">
        <v>139831691</v>
      </c>
      <c r="E186" s="170">
        <v>0</v>
      </c>
      <c r="F186" s="170">
        <v>0</v>
      </c>
      <c r="G186" s="174">
        <v>0</v>
      </c>
      <c r="H186" s="170">
        <v>139831691</v>
      </c>
      <c r="I186" s="170">
        <v>56032605</v>
      </c>
      <c r="J186" s="169">
        <v>30</v>
      </c>
      <c r="K186" s="170">
        <v>2630460</v>
      </c>
      <c r="L186" s="559">
        <v>83799086</v>
      </c>
      <c r="M186" s="519"/>
    </row>
    <row r="187" spans="1:13" ht="20.100000000000001" customHeight="1">
      <c r="A187" s="148">
        <v>10400141</v>
      </c>
      <c r="B187" s="125" t="s">
        <v>291</v>
      </c>
      <c r="C187" s="609">
        <v>41362</v>
      </c>
      <c r="D187" s="170">
        <v>865470448</v>
      </c>
      <c r="E187" s="170">
        <v>0</v>
      </c>
      <c r="F187" s="170">
        <v>0</v>
      </c>
      <c r="G187" s="174">
        <v>0</v>
      </c>
      <c r="H187" s="170">
        <v>865470448</v>
      </c>
      <c r="I187" s="170">
        <v>346806966</v>
      </c>
      <c r="J187" s="169">
        <v>30</v>
      </c>
      <c r="K187" s="170">
        <v>16280915</v>
      </c>
      <c r="L187" s="559">
        <v>518663482</v>
      </c>
      <c r="M187" s="519"/>
    </row>
    <row r="188" spans="1:13" ht="20.100000000000001" customHeight="1">
      <c r="A188" s="148">
        <v>10400142</v>
      </c>
      <c r="B188" s="125" t="s">
        <v>629</v>
      </c>
      <c r="C188" s="609">
        <v>41362</v>
      </c>
      <c r="D188" s="170">
        <v>28491510</v>
      </c>
      <c r="E188" s="170">
        <v>0</v>
      </c>
      <c r="F188" s="170">
        <v>0</v>
      </c>
      <c r="G188" s="174">
        <v>0</v>
      </c>
      <c r="H188" s="170">
        <v>28491510</v>
      </c>
      <c r="I188" s="170">
        <v>11416927</v>
      </c>
      <c r="J188" s="169">
        <v>30</v>
      </c>
      <c r="K188" s="170">
        <v>535969</v>
      </c>
      <c r="L188" s="559">
        <v>17074583</v>
      </c>
      <c r="M188" s="519"/>
    </row>
    <row r="189" spans="1:13" ht="20.100000000000001" customHeight="1">
      <c r="A189" s="148">
        <v>10400143</v>
      </c>
      <c r="B189" s="125" t="s">
        <v>292</v>
      </c>
      <c r="C189" s="609">
        <v>41362</v>
      </c>
      <c r="D189" s="170">
        <v>29554619</v>
      </c>
      <c r="E189" s="174">
        <v>0</v>
      </c>
      <c r="F189" s="170">
        <v>0</v>
      </c>
      <c r="G189" s="170">
        <v>0</v>
      </c>
      <c r="H189" s="170">
        <v>29554619</v>
      </c>
      <c r="I189" s="170">
        <v>11842933</v>
      </c>
      <c r="J189" s="169">
        <v>30</v>
      </c>
      <c r="K189" s="170">
        <v>555968</v>
      </c>
      <c r="L189" s="559">
        <v>17711686</v>
      </c>
      <c r="M189" s="519"/>
    </row>
    <row r="190" spans="1:13" ht="20.100000000000001" customHeight="1">
      <c r="A190" s="148">
        <v>10400144</v>
      </c>
      <c r="B190" s="125" t="s">
        <v>293</v>
      </c>
      <c r="C190" s="609">
        <v>41362</v>
      </c>
      <c r="D190" s="170">
        <v>74427929</v>
      </c>
      <c r="E190" s="170">
        <v>0</v>
      </c>
      <c r="F190" s="170">
        <v>0</v>
      </c>
      <c r="G190" s="174">
        <v>0</v>
      </c>
      <c r="H190" s="170">
        <v>74427929</v>
      </c>
      <c r="I190" s="170">
        <v>29824400</v>
      </c>
      <c r="J190" s="169">
        <v>30</v>
      </c>
      <c r="K190" s="170">
        <v>1400112</v>
      </c>
      <c r="L190" s="559">
        <v>44603529</v>
      </c>
      <c r="M190" s="519"/>
    </row>
    <row r="191" spans="1:13" ht="20.100000000000001" customHeight="1">
      <c r="A191" s="148">
        <v>10400145</v>
      </c>
      <c r="B191" s="125" t="s">
        <v>294</v>
      </c>
      <c r="C191" s="609">
        <v>41362</v>
      </c>
      <c r="D191" s="170">
        <v>18650261</v>
      </c>
      <c r="E191" s="170">
        <v>0</v>
      </c>
      <c r="F191" s="170">
        <v>0</v>
      </c>
      <c r="G191" s="174">
        <v>0</v>
      </c>
      <c r="H191" s="170">
        <v>18650261</v>
      </c>
      <c r="I191" s="170">
        <v>7473407</v>
      </c>
      <c r="J191" s="169">
        <v>30</v>
      </c>
      <c r="K191" s="170">
        <v>350840</v>
      </c>
      <c r="L191" s="559">
        <v>11176854</v>
      </c>
      <c r="M191" s="519"/>
    </row>
    <row r="192" spans="1:13" ht="20.100000000000001" customHeight="1">
      <c r="A192" s="148">
        <v>10400146</v>
      </c>
      <c r="B192" s="125" t="s">
        <v>295</v>
      </c>
      <c r="C192" s="609">
        <v>41362</v>
      </c>
      <c r="D192" s="170">
        <v>37013602</v>
      </c>
      <c r="E192" s="170">
        <v>0</v>
      </c>
      <c r="F192" s="170">
        <v>0</v>
      </c>
      <c r="G192" s="174">
        <v>0</v>
      </c>
      <c r="H192" s="170">
        <v>37013602</v>
      </c>
      <c r="I192" s="170">
        <v>14831848</v>
      </c>
      <c r="J192" s="169">
        <v>30</v>
      </c>
      <c r="K192" s="170">
        <v>696283</v>
      </c>
      <c r="L192" s="559">
        <v>22181754</v>
      </c>
      <c r="M192" s="519"/>
    </row>
    <row r="193" spans="1:13" ht="20.100000000000001" customHeight="1">
      <c r="A193" s="148">
        <v>10400147</v>
      </c>
      <c r="B193" s="125" t="s">
        <v>318</v>
      </c>
      <c r="C193" s="609">
        <v>41547</v>
      </c>
      <c r="D193" s="170">
        <v>5916629150</v>
      </c>
      <c r="E193" s="170">
        <v>0</v>
      </c>
      <c r="F193" s="170">
        <v>0</v>
      </c>
      <c r="G193" s="174">
        <v>0</v>
      </c>
      <c r="H193" s="170">
        <v>5916629150</v>
      </c>
      <c r="I193" s="170">
        <v>2214064856</v>
      </c>
      <c r="J193" s="169">
        <v>30</v>
      </c>
      <c r="K193" s="170">
        <v>112411236</v>
      </c>
      <c r="L193" s="559">
        <v>3702564294</v>
      </c>
      <c r="M193" s="519"/>
    </row>
    <row r="194" spans="1:13" ht="20.100000000000001" customHeight="1">
      <c r="A194" s="148">
        <v>10400148</v>
      </c>
      <c r="B194" s="125" t="s">
        <v>815</v>
      </c>
      <c r="C194" s="609">
        <v>41509</v>
      </c>
      <c r="D194" s="170">
        <v>280000000</v>
      </c>
      <c r="E194" s="170">
        <v>0</v>
      </c>
      <c r="F194" s="170">
        <v>0</v>
      </c>
      <c r="G194" s="174">
        <v>0</v>
      </c>
      <c r="H194" s="170">
        <v>280000000</v>
      </c>
      <c r="I194" s="170">
        <v>107061178</v>
      </c>
      <c r="J194" s="169">
        <v>30</v>
      </c>
      <c r="K194" s="170">
        <v>5309521</v>
      </c>
      <c r="L194" s="559">
        <v>172938822</v>
      </c>
      <c r="M194" s="519"/>
    </row>
    <row r="195" spans="1:13" ht="20.100000000000001" customHeight="1">
      <c r="A195" s="148">
        <v>10400149</v>
      </c>
      <c r="B195" s="125" t="s">
        <v>336</v>
      </c>
      <c r="C195" s="609">
        <v>41639</v>
      </c>
      <c r="D195" s="170">
        <v>6184569315</v>
      </c>
      <c r="E195" s="170">
        <v>0</v>
      </c>
      <c r="F195" s="170">
        <v>0</v>
      </c>
      <c r="G195" s="174">
        <v>0</v>
      </c>
      <c r="H195" s="170">
        <v>6184569315</v>
      </c>
      <c r="I195" s="170">
        <v>2270217888</v>
      </c>
      <c r="J195" s="169">
        <v>30</v>
      </c>
      <c r="K195" s="170">
        <v>118006532</v>
      </c>
      <c r="L195" s="559">
        <v>3914351427</v>
      </c>
      <c r="M195" s="519"/>
    </row>
    <row r="196" spans="1:13" ht="20.100000000000001" customHeight="1">
      <c r="A196" s="148">
        <v>10400150</v>
      </c>
      <c r="B196" s="125" t="s">
        <v>337</v>
      </c>
      <c r="C196" s="609">
        <v>41639</v>
      </c>
      <c r="D196" s="170">
        <v>383103878</v>
      </c>
      <c r="E196" s="170">
        <v>0</v>
      </c>
      <c r="F196" s="170">
        <v>0</v>
      </c>
      <c r="G196" s="174">
        <v>0</v>
      </c>
      <c r="H196" s="170">
        <v>383103878</v>
      </c>
      <c r="I196" s="170">
        <v>140808373</v>
      </c>
      <c r="J196" s="169">
        <v>30</v>
      </c>
      <c r="K196" s="170">
        <v>7310639</v>
      </c>
      <c r="L196" s="559">
        <v>242295505</v>
      </c>
      <c r="M196" s="519"/>
    </row>
    <row r="197" spans="1:13" ht="20.100000000000001" customHeight="1">
      <c r="A197" s="148">
        <v>10400151</v>
      </c>
      <c r="B197" s="125" t="s">
        <v>338</v>
      </c>
      <c r="C197" s="609">
        <v>41639</v>
      </c>
      <c r="D197" s="170">
        <v>15972846</v>
      </c>
      <c r="E197" s="170">
        <v>0</v>
      </c>
      <c r="F197" s="170">
        <v>0</v>
      </c>
      <c r="G197" s="174">
        <v>0</v>
      </c>
      <c r="H197" s="170">
        <v>15972846</v>
      </c>
      <c r="I197" s="170">
        <v>5872066</v>
      </c>
      <c r="J197" s="169">
        <v>30</v>
      </c>
      <c r="K197" s="170">
        <v>304766</v>
      </c>
      <c r="L197" s="559">
        <v>10100780</v>
      </c>
      <c r="M197" s="519"/>
    </row>
    <row r="198" spans="1:13" ht="20.100000000000001" customHeight="1">
      <c r="A198" s="148">
        <v>10400152</v>
      </c>
      <c r="B198" s="125" t="s">
        <v>339</v>
      </c>
      <c r="C198" s="609">
        <v>41639</v>
      </c>
      <c r="D198" s="170">
        <v>1919403502</v>
      </c>
      <c r="E198" s="170">
        <v>0</v>
      </c>
      <c r="F198" s="170">
        <v>0</v>
      </c>
      <c r="G198" s="174">
        <v>0</v>
      </c>
      <c r="H198" s="170">
        <v>1919403502</v>
      </c>
      <c r="I198" s="170">
        <v>705625035</v>
      </c>
      <c r="J198" s="169">
        <v>30</v>
      </c>
      <c r="K198" s="170">
        <v>36622621</v>
      </c>
      <c r="L198" s="559">
        <v>1213778467</v>
      </c>
      <c r="M198" s="519"/>
    </row>
    <row r="199" spans="1:13" ht="20.100000000000001" customHeight="1">
      <c r="A199" s="148">
        <v>10400153</v>
      </c>
      <c r="B199" s="125" t="s">
        <v>630</v>
      </c>
      <c r="C199" s="609">
        <v>41639</v>
      </c>
      <c r="D199" s="170">
        <v>222022540</v>
      </c>
      <c r="E199" s="170">
        <v>0</v>
      </c>
      <c r="F199" s="170">
        <v>0</v>
      </c>
      <c r="G199" s="174">
        <v>0</v>
      </c>
      <c r="H199" s="170">
        <v>222022540</v>
      </c>
      <c r="I199" s="170">
        <v>81621576</v>
      </c>
      <c r="J199" s="169">
        <v>30</v>
      </c>
      <c r="K199" s="170">
        <v>4236239</v>
      </c>
      <c r="L199" s="559">
        <v>140400964</v>
      </c>
      <c r="M199" s="519"/>
    </row>
    <row r="200" spans="1:13" ht="20.100000000000001" customHeight="1">
      <c r="A200" s="148">
        <v>10400154</v>
      </c>
      <c r="B200" s="125" t="s">
        <v>631</v>
      </c>
      <c r="C200" s="609">
        <v>41674</v>
      </c>
      <c r="D200" s="170">
        <v>49000000</v>
      </c>
      <c r="E200" s="170">
        <v>0</v>
      </c>
      <c r="F200" s="170">
        <v>0</v>
      </c>
      <c r="G200" s="174">
        <v>0</v>
      </c>
      <c r="H200" s="170">
        <v>49000000</v>
      </c>
      <c r="I200" s="170">
        <v>17651923</v>
      </c>
      <c r="J200" s="169">
        <v>30</v>
      </c>
      <c r="K200" s="170">
        <v>937762</v>
      </c>
      <c r="L200" s="559">
        <v>31348077</v>
      </c>
      <c r="M200" s="519"/>
    </row>
    <row r="201" spans="1:13" ht="20.100000000000001" customHeight="1">
      <c r="A201" s="148">
        <v>10400155</v>
      </c>
      <c r="B201" s="125" t="s">
        <v>372</v>
      </c>
      <c r="C201" s="609">
        <v>41774</v>
      </c>
      <c r="D201" s="170">
        <v>85000000</v>
      </c>
      <c r="E201" s="170">
        <v>0</v>
      </c>
      <c r="F201" s="170">
        <v>0</v>
      </c>
      <c r="G201" s="174">
        <v>0</v>
      </c>
      <c r="H201" s="170">
        <v>85000000</v>
      </c>
      <c r="I201" s="170">
        <v>29677553</v>
      </c>
      <c r="J201" s="169">
        <v>30</v>
      </c>
      <c r="K201" s="170">
        <v>1633996</v>
      </c>
      <c r="L201" s="559">
        <v>55322447</v>
      </c>
      <c r="M201" s="519"/>
    </row>
    <row r="202" spans="1:13" ht="20.100000000000001" customHeight="1">
      <c r="A202" s="148">
        <v>10400156</v>
      </c>
      <c r="B202" s="125" t="s">
        <v>816</v>
      </c>
      <c r="C202" s="609">
        <v>41760</v>
      </c>
      <c r="D202" s="170">
        <v>57000000</v>
      </c>
      <c r="E202" s="170">
        <v>0</v>
      </c>
      <c r="F202" s="170">
        <v>0</v>
      </c>
      <c r="G202" s="170">
        <v>0</v>
      </c>
      <c r="H202" s="170">
        <v>57000000</v>
      </c>
      <c r="I202" s="170">
        <v>19901410</v>
      </c>
      <c r="J202" s="169">
        <v>30</v>
      </c>
      <c r="K202" s="170">
        <v>1095738</v>
      </c>
      <c r="L202" s="559">
        <v>37098590</v>
      </c>
      <c r="M202" s="519"/>
    </row>
    <row r="203" spans="1:13" ht="20.100000000000001" customHeight="1">
      <c r="A203" s="148">
        <v>10400157</v>
      </c>
      <c r="B203" s="125" t="s">
        <v>817</v>
      </c>
      <c r="C203" s="609">
        <v>41789</v>
      </c>
      <c r="D203" s="170">
        <v>19000000</v>
      </c>
      <c r="E203" s="170">
        <v>0</v>
      </c>
      <c r="F203" s="170">
        <v>0</v>
      </c>
      <c r="G203" s="170">
        <v>0</v>
      </c>
      <c r="H203" s="170">
        <v>19000000</v>
      </c>
      <c r="I203" s="170">
        <v>6633803</v>
      </c>
      <c r="J203" s="169">
        <v>30</v>
      </c>
      <c r="K203" s="170">
        <v>365246</v>
      </c>
      <c r="L203" s="559">
        <v>12366197</v>
      </c>
      <c r="M203" s="519"/>
    </row>
    <row r="204" spans="1:13" ht="20.100000000000001" customHeight="1">
      <c r="A204" s="148">
        <v>10400158</v>
      </c>
      <c r="B204" s="125" t="s">
        <v>818</v>
      </c>
      <c r="C204" s="609">
        <v>41779</v>
      </c>
      <c r="D204" s="170">
        <v>13000000</v>
      </c>
      <c r="E204" s="170">
        <v>0</v>
      </c>
      <c r="F204" s="170">
        <v>0</v>
      </c>
      <c r="G204" s="170">
        <v>0</v>
      </c>
      <c r="H204" s="170">
        <v>13000000</v>
      </c>
      <c r="I204" s="170">
        <v>4538948</v>
      </c>
      <c r="J204" s="169">
        <v>30</v>
      </c>
      <c r="K204" s="170">
        <v>249907</v>
      </c>
      <c r="L204" s="559">
        <v>8461052</v>
      </c>
      <c r="M204" s="519"/>
    </row>
    <row r="205" spans="1:13" ht="20.100000000000001" customHeight="1">
      <c r="A205" s="148">
        <v>10400159</v>
      </c>
      <c r="B205" s="125" t="s">
        <v>1607</v>
      </c>
      <c r="C205" s="609">
        <v>41882</v>
      </c>
      <c r="D205" s="170">
        <v>0</v>
      </c>
      <c r="E205" s="170">
        <v>0</v>
      </c>
      <c r="F205" s="170">
        <v>0</v>
      </c>
      <c r="G205" s="170">
        <v>0</v>
      </c>
      <c r="H205" s="170">
        <v>0</v>
      </c>
      <c r="I205" s="170">
        <v>0</v>
      </c>
      <c r="J205" s="169">
        <v>30</v>
      </c>
      <c r="K205" s="170">
        <v>0</v>
      </c>
      <c r="L205" s="559">
        <v>0</v>
      </c>
      <c r="M205" s="519"/>
    </row>
    <row r="206" spans="1:13" ht="20.100000000000001" customHeight="1">
      <c r="A206" s="148">
        <v>10400160</v>
      </c>
      <c r="B206" s="125" t="s">
        <v>388</v>
      </c>
      <c r="C206" s="609">
        <v>41898</v>
      </c>
      <c r="D206" s="170">
        <v>40150004</v>
      </c>
      <c r="E206" s="170">
        <v>0</v>
      </c>
      <c r="F206" s="170">
        <v>0</v>
      </c>
      <c r="G206" s="170">
        <v>0</v>
      </c>
      <c r="H206" s="170">
        <v>40150004</v>
      </c>
      <c r="I206" s="170">
        <v>13422782</v>
      </c>
      <c r="J206" s="169">
        <v>30</v>
      </c>
      <c r="K206" s="170">
        <v>776307</v>
      </c>
      <c r="L206" s="559">
        <v>26727222</v>
      </c>
      <c r="M206" s="519"/>
    </row>
    <row r="207" spans="1:13" ht="20.100000000000001" customHeight="1">
      <c r="A207" s="148">
        <v>10400161</v>
      </c>
      <c r="B207" s="125" t="s">
        <v>396</v>
      </c>
      <c r="C207" s="609">
        <v>41989</v>
      </c>
      <c r="D207" s="170">
        <v>75604651</v>
      </c>
      <c r="E207" s="170">
        <v>0</v>
      </c>
      <c r="F207" s="170">
        <v>0</v>
      </c>
      <c r="G207" s="170">
        <v>0</v>
      </c>
      <c r="H207" s="170">
        <v>75604651</v>
      </c>
      <c r="I207" s="170">
        <v>24432819</v>
      </c>
      <c r="J207" s="169">
        <v>30</v>
      </c>
      <c r="K207" s="170">
        <v>1468040</v>
      </c>
      <c r="L207" s="559">
        <v>51171832</v>
      </c>
      <c r="M207" s="519"/>
    </row>
    <row r="208" spans="1:13" ht="20.100000000000001" customHeight="1">
      <c r="A208" s="148">
        <v>10400162</v>
      </c>
      <c r="B208" s="125" t="s">
        <v>632</v>
      </c>
      <c r="C208" s="609">
        <v>41932</v>
      </c>
      <c r="D208" s="170">
        <v>500000000</v>
      </c>
      <c r="E208" s="170">
        <v>0</v>
      </c>
      <c r="F208" s="170">
        <v>0</v>
      </c>
      <c r="G208" s="170">
        <v>0</v>
      </c>
      <c r="H208" s="170">
        <v>500000000</v>
      </c>
      <c r="I208" s="170">
        <v>165301095</v>
      </c>
      <c r="J208" s="169">
        <v>30</v>
      </c>
      <c r="K208" s="170">
        <v>9681371</v>
      </c>
      <c r="L208" s="559">
        <v>334698905</v>
      </c>
      <c r="M208" s="519"/>
    </row>
    <row r="209" spans="1:13" ht="20.100000000000001" customHeight="1">
      <c r="A209" s="148">
        <v>10400163</v>
      </c>
      <c r="B209" s="125" t="s">
        <v>1608</v>
      </c>
      <c r="C209" s="613">
        <v>41882</v>
      </c>
      <c r="D209" s="170">
        <v>0</v>
      </c>
      <c r="E209" s="170">
        <v>0</v>
      </c>
      <c r="F209" s="170">
        <v>0</v>
      </c>
      <c r="G209" s="170">
        <v>0</v>
      </c>
      <c r="H209" s="170">
        <v>0</v>
      </c>
      <c r="I209" s="170">
        <v>0</v>
      </c>
      <c r="J209" s="169">
        <v>30</v>
      </c>
      <c r="K209" s="170">
        <v>0</v>
      </c>
      <c r="L209" s="559">
        <v>0</v>
      </c>
      <c r="M209" s="519"/>
    </row>
    <row r="210" spans="1:13" ht="20.100000000000001" customHeight="1">
      <c r="A210" s="148">
        <v>10400164</v>
      </c>
      <c r="B210" s="125" t="s">
        <v>633</v>
      </c>
      <c r="C210" s="613">
        <v>42216</v>
      </c>
      <c r="D210" s="170">
        <v>252000000</v>
      </c>
      <c r="E210" s="170">
        <v>0</v>
      </c>
      <c r="F210" s="170">
        <v>0</v>
      </c>
      <c r="G210" s="170">
        <v>0</v>
      </c>
      <c r="H210" s="170">
        <v>252000000</v>
      </c>
      <c r="I210" s="170">
        <v>76300000</v>
      </c>
      <c r="J210" s="169">
        <v>30</v>
      </c>
      <c r="K210" s="170">
        <v>4900000</v>
      </c>
      <c r="L210" s="559">
        <v>175700000</v>
      </c>
      <c r="M210" s="519"/>
    </row>
    <row r="211" spans="1:13" ht="20.100000000000001" customHeight="1">
      <c r="A211" s="148">
        <v>10400165</v>
      </c>
      <c r="B211" s="125" t="s">
        <v>634</v>
      </c>
      <c r="C211" s="613">
        <v>42249</v>
      </c>
      <c r="D211" s="170">
        <v>49000000</v>
      </c>
      <c r="E211" s="170">
        <v>0</v>
      </c>
      <c r="F211" s="170">
        <v>0</v>
      </c>
      <c r="G211" s="170">
        <v>0</v>
      </c>
      <c r="H211" s="170">
        <v>49000000</v>
      </c>
      <c r="I211" s="170">
        <v>14563877</v>
      </c>
      <c r="J211" s="169">
        <v>30</v>
      </c>
      <c r="K211" s="170">
        <v>952777</v>
      </c>
      <c r="L211" s="559">
        <v>34436123</v>
      </c>
      <c r="M211" s="519"/>
    </row>
    <row r="212" spans="1:13" ht="20.100000000000001" customHeight="1">
      <c r="A212" s="148">
        <v>10400166</v>
      </c>
      <c r="B212" s="125" t="s">
        <v>819</v>
      </c>
      <c r="C212" s="613">
        <v>42359</v>
      </c>
      <c r="D212" s="170">
        <v>26975997</v>
      </c>
      <c r="E212" s="170">
        <v>0</v>
      </c>
      <c r="F212" s="170">
        <v>0</v>
      </c>
      <c r="G212" s="170">
        <v>0</v>
      </c>
      <c r="H212" s="170">
        <v>26975997</v>
      </c>
      <c r="I212" s="170">
        <v>7793032</v>
      </c>
      <c r="J212" s="169">
        <v>30</v>
      </c>
      <c r="K212" s="170">
        <v>524531</v>
      </c>
      <c r="L212" s="559">
        <v>19182965</v>
      </c>
      <c r="M212" s="519"/>
    </row>
    <row r="213" spans="1:13" ht="20.100000000000001" customHeight="1">
      <c r="A213" s="148">
        <v>10400167</v>
      </c>
      <c r="B213" s="125" t="s">
        <v>1609</v>
      </c>
      <c r="C213" s="613">
        <v>42366</v>
      </c>
      <c r="D213" s="170">
        <v>0</v>
      </c>
      <c r="E213" s="170">
        <v>0</v>
      </c>
      <c r="F213" s="170">
        <v>0</v>
      </c>
      <c r="G213" s="170">
        <v>0</v>
      </c>
      <c r="H213" s="170">
        <v>0</v>
      </c>
      <c r="I213" s="170">
        <v>0</v>
      </c>
      <c r="J213" s="169">
        <v>30</v>
      </c>
      <c r="K213" s="170">
        <v>0</v>
      </c>
      <c r="L213" s="559">
        <v>0</v>
      </c>
      <c r="M213" s="519"/>
    </row>
    <row r="214" spans="1:13" ht="20.100000000000001" customHeight="1">
      <c r="A214" s="148">
        <v>10400168</v>
      </c>
      <c r="B214" s="125" t="s">
        <v>719</v>
      </c>
      <c r="C214" s="613">
        <v>42405</v>
      </c>
      <c r="D214" s="170">
        <v>5560000</v>
      </c>
      <c r="E214" s="170">
        <v>0</v>
      </c>
      <c r="F214" s="170">
        <v>0</v>
      </c>
      <c r="G214" s="170">
        <v>0</v>
      </c>
      <c r="H214" s="170">
        <v>5560000</v>
      </c>
      <c r="I214" s="170">
        <v>1575288</v>
      </c>
      <c r="J214" s="169">
        <v>30</v>
      </c>
      <c r="K214" s="170">
        <v>108108</v>
      </c>
      <c r="L214" s="559">
        <v>3984712</v>
      </c>
      <c r="M214" s="519"/>
    </row>
    <row r="215" spans="1:13" ht="20.100000000000001" customHeight="1">
      <c r="A215" s="148">
        <v>10400169</v>
      </c>
      <c r="B215" s="125" t="s">
        <v>820</v>
      </c>
      <c r="C215" s="613">
        <v>42604</v>
      </c>
      <c r="D215" s="170">
        <v>6500000</v>
      </c>
      <c r="E215" s="170">
        <v>0</v>
      </c>
      <c r="F215" s="170">
        <v>0</v>
      </c>
      <c r="G215" s="170">
        <v>0</v>
      </c>
      <c r="H215" s="170">
        <v>6500000</v>
      </c>
      <c r="I215" s="170">
        <v>1733376</v>
      </c>
      <c r="J215" s="169">
        <v>30</v>
      </c>
      <c r="K215" s="170">
        <v>126392</v>
      </c>
      <c r="L215" s="559">
        <v>4766624</v>
      </c>
      <c r="M215" s="519"/>
    </row>
    <row r="216" spans="1:13" ht="20.100000000000001" customHeight="1">
      <c r="A216" s="148">
        <v>10400170</v>
      </c>
      <c r="B216" s="125" t="s">
        <v>821</v>
      </c>
      <c r="C216" s="613">
        <v>42608</v>
      </c>
      <c r="D216" s="170">
        <v>4426000</v>
      </c>
      <c r="E216" s="170">
        <v>0</v>
      </c>
      <c r="F216" s="170">
        <v>0</v>
      </c>
      <c r="G216" s="170">
        <v>0</v>
      </c>
      <c r="H216" s="170">
        <v>4426000</v>
      </c>
      <c r="I216" s="170">
        <v>1174289</v>
      </c>
      <c r="J216" s="169">
        <v>30</v>
      </c>
      <c r="K216" s="170">
        <v>86065</v>
      </c>
      <c r="L216" s="559">
        <v>3251711</v>
      </c>
      <c r="M216" s="519"/>
    </row>
    <row r="217" spans="1:13" ht="20.100000000000001" customHeight="1">
      <c r="A217" s="148">
        <v>10400171</v>
      </c>
      <c r="B217" s="125" t="s">
        <v>2895</v>
      </c>
      <c r="C217" s="613">
        <v>42643</v>
      </c>
      <c r="D217" s="170">
        <v>1614098965</v>
      </c>
      <c r="E217" s="170">
        <v>0</v>
      </c>
      <c r="F217" s="170">
        <v>0</v>
      </c>
      <c r="G217" s="170">
        <v>0</v>
      </c>
      <c r="H217" s="170">
        <v>1614098965</v>
      </c>
      <c r="I217" s="170">
        <v>425780260</v>
      </c>
      <c r="J217" s="169">
        <v>30</v>
      </c>
      <c r="K217" s="170">
        <v>31385256</v>
      </c>
      <c r="L217" s="559">
        <v>1188318705</v>
      </c>
      <c r="M217" s="519"/>
    </row>
    <row r="218" spans="1:13" ht="20.100000000000001" customHeight="1">
      <c r="A218" s="148">
        <v>10400172</v>
      </c>
      <c r="B218" s="125" t="s">
        <v>822</v>
      </c>
      <c r="C218" s="613">
        <v>42647</v>
      </c>
      <c r="D218" s="170">
        <v>21942000</v>
      </c>
      <c r="E218" s="170">
        <v>0</v>
      </c>
      <c r="F218" s="170">
        <v>0</v>
      </c>
      <c r="G218" s="170">
        <v>0</v>
      </c>
      <c r="H218" s="170">
        <v>21942000</v>
      </c>
      <c r="I218" s="170">
        <v>5729300</v>
      </c>
      <c r="J218" s="169">
        <v>30</v>
      </c>
      <c r="K218" s="170">
        <v>426650</v>
      </c>
      <c r="L218" s="559">
        <v>16212700</v>
      </c>
      <c r="M218" s="519"/>
    </row>
    <row r="219" spans="1:13" ht="20.100000000000001" customHeight="1">
      <c r="A219" s="148">
        <v>10400173</v>
      </c>
      <c r="B219" s="125" t="s">
        <v>823</v>
      </c>
      <c r="C219" s="613">
        <v>42674</v>
      </c>
      <c r="D219" s="170">
        <v>19460000</v>
      </c>
      <c r="E219" s="170">
        <v>0</v>
      </c>
      <c r="F219" s="170">
        <v>0</v>
      </c>
      <c r="G219" s="170">
        <v>0</v>
      </c>
      <c r="H219" s="170">
        <v>19460000</v>
      </c>
      <c r="I219" s="170">
        <v>3393697</v>
      </c>
      <c r="J219" s="169">
        <v>30</v>
      </c>
      <c r="K219" s="170">
        <v>378385</v>
      </c>
      <c r="L219" s="559">
        <v>16066303</v>
      </c>
      <c r="M219" s="519"/>
    </row>
    <row r="220" spans="1:13" ht="20.100000000000001" customHeight="1">
      <c r="A220" s="148">
        <v>10400174</v>
      </c>
      <c r="B220" s="125" t="s">
        <v>824</v>
      </c>
      <c r="C220" s="613">
        <v>42675</v>
      </c>
      <c r="D220" s="170">
        <v>5000000</v>
      </c>
      <c r="E220" s="170">
        <v>0</v>
      </c>
      <c r="F220" s="170">
        <v>0</v>
      </c>
      <c r="G220" s="170">
        <v>0</v>
      </c>
      <c r="H220" s="170">
        <v>5000000</v>
      </c>
      <c r="I220" s="170">
        <v>1291677</v>
      </c>
      <c r="J220" s="169">
        <v>30</v>
      </c>
      <c r="K220" s="170">
        <v>97223</v>
      </c>
      <c r="L220" s="559">
        <v>3708323</v>
      </c>
      <c r="M220" s="519"/>
    </row>
    <row r="221" spans="1:13" ht="20.100000000000001" customHeight="1">
      <c r="A221" s="148">
        <v>10400175</v>
      </c>
      <c r="B221" s="125" t="s">
        <v>845</v>
      </c>
      <c r="C221" s="613">
        <v>42704</v>
      </c>
      <c r="D221" s="170">
        <v>83790355</v>
      </c>
      <c r="E221" s="170">
        <v>0</v>
      </c>
      <c r="F221" s="170">
        <v>0</v>
      </c>
      <c r="G221" s="170">
        <v>0</v>
      </c>
      <c r="H221" s="170">
        <v>83790355</v>
      </c>
      <c r="I221" s="170">
        <v>19051095</v>
      </c>
      <c r="J221" s="169">
        <v>30</v>
      </c>
      <c r="K221" s="170">
        <v>1629257</v>
      </c>
      <c r="L221" s="559">
        <v>64739260</v>
      </c>
      <c r="M221" s="519"/>
    </row>
    <row r="222" spans="1:13" ht="20.100000000000001" customHeight="1">
      <c r="A222" s="148">
        <v>10400176</v>
      </c>
      <c r="B222" s="125" t="s">
        <v>846</v>
      </c>
      <c r="C222" s="613">
        <v>42704</v>
      </c>
      <c r="D222" s="170">
        <v>39249203</v>
      </c>
      <c r="E222" s="170">
        <v>0</v>
      </c>
      <c r="F222" s="170">
        <v>0</v>
      </c>
      <c r="G222" s="170">
        <v>0</v>
      </c>
      <c r="H222" s="170">
        <v>39249203</v>
      </c>
      <c r="I222" s="170">
        <v>8844909</v>
      </c>
      <c r="J222" s="169">
        <v>30</v>
      </c>
      <c r="K222" s="170">
        <v>763175</v>
      </c>
      <c r="L222" s="559">
        <v>30404294</v>
      </c>
      <c r="M222" s="519"/>
    </row>
    <row r="223" spans="1:13" ht="20.100000000000001" customHeight="1">
      <c r="A223" s="148">
        <v>10400177</v>
      </c>
      <c r="B223" s="125" t="s">
        <v>847</v>
      </c>
      <c r="C223" s="613">
        <v>42704</v>
      </c>
      <c r="D223" s="170">
        <v>6581422</v>
      </c>
      <c r="E223" s="170">
        <v>0</v>
      </c>
      <c r="F223" s="170">
        <v>0</v>
      </c>
      <c r="G223" s="170">
        <v>0</v>
      </c>
      <c r="H223" s="170">
        <v>6581422</v>
      </c>
      <c r="I223" s="170">
        <v>1692876</v>
      </c>
      <c r="J223" s="169">
        <v>30</v>
      </c>
      <c r="K223" s="170">
        <v>127974</v>
      </c>
      <c r="L223" s="559">
        <v>4888546</v>
      </c>
      <c r="M223" s="519"/>
    </row>
    <row r="224" spans="1:13" ht="20.100000000000001" customHeight="1">
      <c r="A224" s="148">
        <v>10400178</v>
      </c>
      <c r="B224" s="125" t="s">
        <v>848</v>
      </c>
      <c r="C224" s="613">
        <v>42704</v>
      </c>
      <c r="D224" s="170">
        <v>73710708</v>
      </c>
      <c r="E224" s="170">
        <v>0</v>
      </c>
      <c r="F224" s="170">
        <v>0</v>
      </c>
      <c r="G224" s="170">
        <v>0</v>
      </c>
      <c r="H224" s="170">
        <v>73710708</v>
      </c>
      <c r="I224" s="170">
        <v>18959610</v>
      </c>
      <c r="J224" s="169">
        <v>30</v>
      </c>
      <c r="K224" s="170">
        <v>1433264</v>
      </c>
      <c r="L224" s="559">
        <v>54751098</v>
      </c>
      <c r="M224" s="519"/>
    </row>
    <row r="225" spans="1:13" ht="20.100000000000001" customHeight="1">
      <c r="A225" s="148">
        <v>10400179</v>
      </c>
      <c r="B225" s="125" t="s">
        <v>849</v>
      </c>
      <c r="C225" s="613">
        <v>42704</v>
      </c>
      <c r="D225" s="170">
        <v>214242883</v>
      </c>
      <c r="E225" s="170">
        <v>0</v>
      </c>
      <c r="F225" s="170">
        <v>0</v>
      </c>
      <c r="G225" s="170">
        <v>0</v>
      </c>
      <c r="H225" s="170">
        <v>214242883</v>
      </c>
      <c r="I225" s="170">
        <v>55128327</v>
      </c>
      <c r="J225" s="169">
        <v>30</v>
      </c>
      <c r="K225" s="170">
        <v>4165833</v>
      </c>
      <c r="L225" s="559">
        <v>159114556</v>
      </c>
      <c r="M225" s="519"/>
    </row>
    <row r="226" spans="1:13" ht="20.100000000000001" customHeight="1">
      <c r="A226" s="148">
        <v>10400180</v>
      </c>
      <c r="B226" s="125" t="s">
        <v>850</v>
      </c>
      <c r="C226" s="613">
        <v>42704</v>
      </c>
      <c r="D226" s="170">
        <v>120291661</v>
      </c>
      <c r="E226" s="170">
        <v>0</v>
      </c>
      <c r="F226" s="170">
        <v>0</v>
      </c>
      <c r="G226" s="170">
        <v>0</v>
      </c>
      <c r="H226" s="170">
        <v>120291661</v>
      </c>
      <c r="I226" s="170">
        <v>30953043</v>
      </c>
      <c r="J226" s="169">
        <v>30</v>
      </c>
      <c r="K226" s="170">
        <v>2339001</v>
      </c>
      <c r="L226" s="559">
        <v>89338618</v>
      </c>
      <c r="M226" s="519"/>
    </row>
    <row r="227" spans="1:13" ht="20.100000000000001" customHeight="1">
      <c r="A227" s="148">
        <v>10400181</v>
      </c>
      <c r="B227" s="125" t="s">
        <v>851</v>
      </c>
      <c r="C227" s="613">
        <v>42704</v>
      </c>
      <c r="D227" s="170">
        <v>7935829</v>
      </c>
      <c r="E227" s="170">
        <v>0</v>
      </c>
      <c r="F227" s="170">
        <v>0</v>
      </c>
      <c r="G227" s="170">
        <v>0</v>
      </c>
      <c r="H227" s="170">
        <v>7935829</v>
      </c>
      <c r="I227" s="170">
        <v>2042028</v>
      </c>
      <c r="J227" s="169">
        <v>30</v>
      </c>
      <c r="K227" s="170">
        <v>154308</v>
      </c>
      <c r="L227" s="559">
        <v>5893801</v>
      </c>
      <c r="M227" s="519"/>
    </row>
    <row r="228" spans="1:13" ht="20.100000000000001" customHeight="1">
      <c r="A228" s="148">
        <v>10400182</v>
      </c>
      <c r="B228" s="125" t="s">
        <v>852</v>
      </c>
      <c r="C228" s="613">
        <v>42704</v>
      </c>
      <c r="D228" s="170">
        <v>41631092</v>
      </c>
      <c r="E228" s="170">
        <v>0</v>
      </c>
      <c r="F228" s="170">
        <v>0</v>
      </c>
      <c r="G228" s="170">
        <v>0</v>
      </c>
      <c r="H228" s="170">
        <v>41631092</v>
      </c>
      <c r="I228" s="170">
        <v>10693426</v>
      </c>
      <c r="J228" s="169">
        <v>30</v>
      </c>
      <c r="K228" s="170">
        <v>809494</v>
      </c>
      <c r="L228" s="559">
        <v>30937666</v>
      </c>
      <c r="M228" s="519"/>
    </row>
    <row r="229" spans="1:13" ht="20.100000000000001" customHeight="1">
      <c r="A229" s="148">
        <v>10400183</v>
      </c>
      <c r="B229" s="125" t="s">
        <v>853</v>
      </c>
      <c r="C229" s="613">
        <v>42704</v>
      </c>
      <c r="D229" s="170">
        <v>29615236</v>
      </c>
      <c r="E229" s="170">
        <v>0</v>
      </c>
      <c r="F229" s="170">
        <v>0</v>
      </c>
      <c r="G229" s="170">
        <v>0</v>
      </c>
      <c r="H229" s="170">
        <v>29615236</v>
      </c>
      <c r="I229" s="170">
        <v>7391441</v>
      </c>
      <c r="J229" s="169">
        <v>30</v>
      </c>
      <c r="K229" s="170">
        <v>575855</v>
      </c>
      <c r="L229" s="559">
        <v>22223795</v>
      </c>
      <c r="M229" s="519"/>
    </row>
    <row r="230" spans="1:13" ht="20.100000000000001" customHeight="1">
      <c r="A230" s="148">
        <v>10400184</v>
      </c>
      <c r="B230" s="125" t="s">
        <v>854</v>
      </c>
      <c r="C230" s="613">
        <v>42704</v>
      </c>
      <c r="D230" s="170">
        <v>6753559</v>
      </c>
      <c r="E230" s="170">
        <v>0</v>
      </c>
      <c r="F230" s="170">
        <v>0</v>
      </c>
      <c r="G230" s="170">
        <v>0</v>
      </c>
      <c r="H230" s="170">
        <v>6753559</v>
      </c>
      <c r="I230" s="170">
        <v>1767225</v>
      </c>
      <c r="J230" s="169">
        <v>30</v>
      </c>
      <c r="K230" s="170">
        <v>131313</v>
      </c>
      <c r="L230" s="559">
        <v>4986334</v>
      </c>
      <c r="M230" s="519"/>
    </row>
    <row r="231" spans="1:13" ht="20.100000000000001" customHeight="1">
      <c r="A231" s="148">
        <v>10400185</v>
      </c>
      <c r="B231" s="125" t="s">
        <v>855</v>
      </c>
      <c r="C231" s="613">
        <v>42704</v>
      </c>
      <c r="D231" s="170">
        <v>5779016</v>
      </c>
      <c r="E231" s="170">
        <v>0</v>
      </c>
      <c r="F231" s="170">
        <v>0</v>
      </c>
      <c r="G231" s="170">
        <v>0</v>
      </c>
      <c r="H231" s="170">
        <v>5779016</v>
      </c>
      <c r="I231" s="170">
        <v>1499821</v>
      </c>
      <c r="J231" s="169">
        <v>30</v>
      </c>
      <c r="K231" s="170">
        <v>112371</v>
      </c>
      <c r="L231" s="559">
        <v>4279195</v>
      </c>
      <c r="M231" s="519"/>
    </row>
    <row r="232" spans="1:13" ht="20.100000000000001" customHeight="1">
      <c r="A232" s="148">
        <v>10400186</v>
      </c>
      <c r="B232" s="125" t="s">
        <v>856</v>
      </c>
      <c r="C232" s="613">
        <v>42704</v>
      </c>
      <c r="D232" s="170">
        <v>3880070027</v>
      </c>
      <c r="E232" s="170">
        <v>0</v>
      </c>
      <c r="F232" s="170">
        <v>0</v>
      </c>
      <c r="G232" s="170">
        <v>0</v>
      </c>
      <c r="H232" s="170">
        <v>3880070027</v>
      </c>
      <c r="I232" s="170">
        <v>998657664</v>
      </c>
      <c r="J232" s="169">
        <v>30</v>
      </c>
      <c r="K232" s="170">
        <v>75445804</v>
      </c>
      <c r="L232" s="559">
        <v>2881412363</v>
      </c>
      <c r="M232" s="519"/>
    </row>
    <row r="233" spans="1:13" ht="20.100000000000001" customHeight="1">
      <c r="A233" s="148">
        <v>10400187</v>
      </c>
      <c r="B233" s="125" t="s">
        <v>857</v>
      </c>
      <c r="C233" s="613">
        <v>42704</v>
      </c>
      <c r="D233" s="170">
        <v>45236926</v>
      </c>
      <c r="E233" s="170">
        <v>0</v>
      </c>
      <c r="F233" s="170">
        <v>0</v>
      </c>
      <c r="G233" s="170">
        <v>0</v>
      </c>
      <c r="H233" s="170">
        <v>45236926</v>
      </c>
      <c r="I233" s="170">
        <v>12092172</v>
      </c>
      <c r="J233" s="169">
        <v>30</v>
      </c>
      <c r="K233" s="170">
        <v>879606</v>
      </c>
      <c r="L233" s="559">
        <v>33144754</v>
      </c>
      <c r="M233" s="519"/>
    </row>
    <row r="234" spans="1:13" ht="20.100000000000001" customHeight="1">
      <c r="A234" s="148">
        <v>10400188</v>
      </c>
      <c r="B234" s="125" t="s">
        <v>858</v>
      </c>
      <c r="C234" s="613">
        <v>42704</v>
      </c>
      <c r="D234" s="170">
        <v>1158280579</v>
      </c>
      <c r="E234" s="170">
        <v>0</v>
      </c>
      <c r="F234" s="170">
        <v>0</v>
      </c>
      <c r="G234" s="170">
        <v>0</v>
      </c>
      <c r="H234" s="170">
        <v>1158280579</v>
      </c>
      <c r="I234" s="170">
        <v>298045282</v>
      </c>
      <c r="J234" s="169">
        <v>30</v>
      </c>
      <c r="K234" s="170">
        <v>22522122</v>
      </c>
      <c r="L234" s="559">
        <v>860235297</v>
      </c>
      <c r="M234" s="519"/>
    </row>
    <row r="235" spans="1:13" ht="20.100000000000001" customHeight="1">
      <c r="A235" s="148">
        <v>10400189</v>
      </c>
      <c r="B235" s="125" t="s">
        <v>859</v>
      </c>
      <c r="C235" s="613">
        <v>42704</v>
      </c>
      <c r="D235" s="170">
        <v>104310240</v>
      </c>
      <c r="E235" s="170">
        <v>0</v>
      </c>
      <c r="F235" s="170">
        <v>0</v>
      </c>
      <c r="G235" s="170">
        <v>0</v>
      </c>
      <c r="H235" s="170">
        <v>104310240</v>
      </c>
      <c r="I235" s="170">
        <v>26830252</v>
      </c>
      <c r="J235" s="169">
        <v>30</v>
      </c>
      <c r="K235" s="170">
        <v>2028250</v>
      </c>
      <c r="L235" s="559">
        <v>77479988</v>
      </c>
      <c r="M235" s="519"/>
    </row>
    <row r="236" spans="1:13" ht="20.100000000000001" customHeight="1">
      <c r="A236" s="148">
        <v>10400190</v>
      </c>
      <c r="B236" s="125" t="s">
        <v>860</v>
      </c>
      <c r="C236" s="613">
        <v>42704</v>
      </c>
      <c r="D236" s="170">
        <v>277254985</v>
      </c>
      <c r="E236" s="170">
        <v>0</v>
      </c>
      <c r="F236" s="170">
        <v>0</v>
      </c>
      <c r="G236" s="170">
        <v>0</v>
      </c>
      <c r="H236" s="170">
        <v>277254985</v>
      </c>
      <c r="I236" s="170">
        <v>69876268</v>
      </c>
      <c r="J236" s="169">
        <v>30</v>
      </c>
      <c r="K236" s="170">
        <v>5391064</v>
      </c>
      <c r="L236" s="559">
        <v>207378717</v>
      </c>
      <c r="M236" s="519"/>
    </row>
    <row r="237" spans="1:13" ht="20.100000000000001" customHeight="1">
      <c r="A237" s="148">
        <v>10400191</v>
      </c>
      <c r="B237" s="125" t="s">
        <v>1591</v>
      </c>
      <c r="C237" s="613">
        <v>42704</v>
      </c>
      <c r="D237" s="170">
        <v>75461716</v>
      </c>
      <c r="E237" s="170">
        <v>0</v>
      </c>
      <c r="F237" s="170">
        <v>0</v>
      </c>
      <c r="G237" s="170">
        <v>0</v>
      </c>
      <c r="H237" s="170">
        <v>75461716</v>
      </c>
      <c r="I237" s="170">
        <v>19296066</v>
      </c>
      <c r="J237" s="169">
        <v>30</v>
      </c>
      <c r="K237" s="170">
        <v>1467312</v>
      </c>
      <c r="L237" s="559">
        <v>56165650</v>
      </c>
      <c r="M237" s="519"/>
    </row>
    <row r="238" spans="1:13" ht="20.100000000000001" customHeight="1">
      <c r="A238" s="148">
        <v>10400192</v>
      </c>
      <c r="B238" s="125" t="s">
        <v>861</v>
      </c>
      <c r="C238" s="613">
        <v>42704</v>
      </c>
      <c r="D238" s="170">
        <v>2104600399</v>
      </c>
      <c r="E238" s="170">
        <v>0</v>
      </c>
      <c r="F238" s="170">
        <v>0</v>
      </c>
      <c r="G238" s="170">
        <v>0</v>
      </c>
      <c r="H238" s="170">
        <v>2104600399</v>
      </c>
      <c r="I238" s="170">
        <v>539470081</v>
      </c>
      <c r="J238" s="169">
        <v>30</v>
      </c>
      <c r="K238" s="170">
        <v>40922791</v>
      </c>
      <c r="L238" s="559">
        <v>1565130318</v>
      </c>
      <c r="M238" s="519"/>
    </row>
    <row r="239" spans="1:13" ht="20.100000000000001" customHeight="1">
      <c r="A239" s="148">
        <v>10400193</v>
      </c>
      <c r="B239" s="125" t="s">
        <v>862</v>
      </c>
      <c r="C239" s="613">
        <v>42704</v>
      </c>
      <c r="D239" s="170">
        <v>540786418</v>
      </c>
      <c r="E239" s="170">
        <v>0</v>
      </c>
      <c r="F239" s="170">
        <v>0</v>
      </c>
      <c r="G239" s="170">
        <v>0</v>
      </c>
      <c r="H239" s="170">
        <v>540786418</v>
      </c>
      <c r="I239" s="170">
        <v>138923180</v>
      </c>
      <c r="J239" s="169">
        <v>30</v>
      </c>
      <c r="K239" s="170">
        <v>10515288</v>
      </c>
      <c r="L239" s="559">
        <v>401863238</v>
      </c>
      <c r="M239" s="519"/>
    </row>
    <row r="240" spans="1:13" ht="20.100000000000001" customHeight="1">
      <c r="A240" s="148">
        <v>10400194</v>
      </c>
      <c r="B240" s="125" t="s">
        <v>863</v>
      </c>
      <c r="C240" s="613">
        <v>42704</v>
      </c>
      <c r="D240" s="170">
        <v>795856206</v>
      </c>
      <c r="E240" s="170">
        <v>0</v>
      </c>
      <c r="F240" s="170">
        <v>0</v>
      </c>
      <c r="G240" s="170">
        <v>0</v>
      </c>
      <c r="H240" s="170">
        <v>795856206</v>
      </c>
      <c r="I240" s="170">
        <v>204763348</v>
      </c>
      <c r="J240" s="169">
        <v>30</v>
      </c>
      <c r="K240" s="170">
        <v>15474984</v>
      </c>
      <c r="L240" s="559">
        <v>591092858</v>
      </c>
      <c r="M240" s="519"/>
    </row>
    <row r="241" spans="1:13" ht="20.100000000000001" customHeight="1">
      <c r="A241" s="148">
        <v>10400195</v>
      </c>
      <c r="B241" s="125" t="s">
        <v>864</v>
      </c>
      <c r="C241" s="613">
        <v>42704</v>
      </c>
      <c r="D241" s="170">
        <v>353631953</v>
      </c>
      <c r="E241" s="170">
        <v>0</v>
      </c>
      <c r="F241" s="170">
        <v>0</v>
      </c>
      <c r="G241" s="170">
        <v>0</v>
      </c>
      <c r="H241" s="170">
        <v>353631953</v>
      </c>
      <c r="I241" s="170">
        <v>90987203</v>
      </c>
      <c r="J241" s="169">
        <v>30</v>
      </c>
      <c r="K241" s="170">
        <v>6876177</v>
      </c>
      <c r="L241" s="559">
        <v>262644750</v>
      </c>
      <c r="M241" s="519"/>
    </row>
    <row r="242" spans="1:13" ht="20.100000000000001" customHeight="1">
      <c r="A242" s="148">
        <v>10400196</v>
      </c>
      <c r="B242" s="125" t="s">
        <v>865</v>
      </c>
      <c r="C242" s="613">
        <v>42704</v>
      </c>
      <c r="D242" s="170">
        <v>534957245</v>
      </c>
      <c r="E242" s="170">
        <v>0</v>
      </c>
      <c r="F242" s="170">
        <v>0</v>
      </c>
      <c r="G242" s="170">
        <v>0</v>
      </c>
      <c r="H242" s="170">
        <v>534957245</v>
      </c>
      <c r="I242" s="170">
        <v>137152954</v>
      </c>
      <c r="J242" s="169">
        <v>30</v>
      </c>
      <c r="K242" s="170">
        <v>10401944</v>
      </c>
      <c r="L242" s="559">
        <v>397804291</v>
      </c>
      <c r="M242" s="519"/>
    </row>
    <row r="243" spans="1:13" ht="20.100000000000001" customHeight="1">
      <c r="A243" s="148">
        <v>10400197</v>
      </c>
      <c r="B243" s="125" t="s">
        <v>866</v>
      </c>
      <c r="C243" s="613">
        <v>42704</v>
      </c>
      <c r="D243" s="170">
        <v>13123537</v>
      </c>
      <c r="E243" s="170">
        <v>0</v>
      </c>
      <c r="F243" s="170">
        <v>0</v>
      </c>
      <c r="G243" s="170">
        <v>0</v>
      </c>
      <c r="H243" s="170">
        <v>13123537</v>
      </c>
      <c r="I243" s="170">
        <v>3437964</v>
      </c>
      <c r="J243" s="169">
        <v>30</v>
      </c>
      <c r="K243" s="170">
        <v>255178</v>
      </c>
      <c r="L243" s="559">
        <v>9685573</v>
      </c>
      <c r="M243" s="519"/>
    </row>
    <row r="244" spans="1:13" ht="20.100000000000001" customHeight="1">
      <c r="A244" s="148">
        <v>10400198</v>
      </c>
      <c r="B244" s="125" t="s">
        <v>867</v>
      </c>
      <c r="C244" s="613">
        <v>42704</v>
      </c>
      <c r="D244" s="170">
        <v>213304504</v>
      </c>
      <c r="E244" s="170">
        <v>0</v>
      </c>
      <c r="F244" s="170">
        <v>0</v>
      </c>
      <c r="G244" s="170">
        <v>0</v>
      </c>
      <c r="H244" s="170">
        <v>213304504</v>
      </c>
      <c r="I244" s="170">
        <v>54987291</v>
      </c>
      <c r="J244" s="169">
        <v>30</v>
      </c>
      <c r="K244" s="170">
        <v>4147591</v>
      </c>
      <c r="L244" s="559">
        <v>158317213</v>
      </c>
      <c r="M244" s="519"/>
    </row>
    <row r="245" spans="1:13" ht="20.100000000000001" customHeight="1">
      <c r="A245" s="148">
        <v>10400199</v>
      </c>
      <c r="B245" s="125" t="s">
        <v>868</v>
      </c>
      <c r="C245" s="613">
        <v>42704</v>
      </c>
      <c r="D245" s="170">
        <v>32510311</v>
      </c>
      <c r="E245" s="170">
        <v>0</v>
      </c>
      <c r="F245" s="170">
        <v>0</v>
      </c>
      <c r="G245" s="170">
        <v>0</v>
      </c>
      <c r="H245" s="170">
        <v>32510311</v>
      </c>
      <c r="I245" s="170">
        <v>8334578</v>
      </c>
      <c r="J245" s="169">
        <v>30</v>
      </c>
      <c r="K245" s="170">
        <v>632142</v>
      </c>
      <c r="L245" s="559">
        <v>24175733</v>
      </c>
      <c r="M245" s="519"/>
    </row>
    <row r="246" spans="1:13" ht="20.100000000000001" customHeight="1">
      <c r="A246" s="148">
        <v>10400200</v>
      </c>
      <c r="B246" s="125" t="s">
        <v>869</v>
      </c>
      <c r="C246" s="613">
        <v>42704</v>
      </c>
      <c r="D246" s="170">
        <v>868823973</v>
      </c>
      <c r="E246" s="170">
        <v>0</v>
      </c>
      <c r="F246" s="170">
        <v>0</v>
      </c>
      <c r="G246" s="170">
        <v>0</v>
      </c>
      <c r="H246" s="170">
        <v>868823973</v>
      </c>
      <c r="I246" s="170">
        <v>222835258</v>
      </c>
      <c r="J246" s="169">
        <v>30</v>
      </c>
      <c r="K246" s="170">
        <v>16893800</v>
      </c>
      <c r="L246" s="559">
        <v>645988715</v>
      </c>
      <c r="M246" s="519"/>
    </row>
    <row r="247" spans="1:13" ht="20.100000000000001" customHeight="1">
      <c r="A247" s="148">
        <v>10400201</v>
      </c>
      <c r="B247" s="125" t="s">
        <v>870</v>
      </c>
      <c r="C247" s="613">
        <v>42704</v>
      </c>
      <c r="D247" s="170">
        <v>4673094001</v>
      </c>
      <c r="E247" s="170">
        <v>0</v>
      </c>
      <c r="F247" s="170">
        <v>0</v>
      </c>
      <c r="G247" s="170">
        <v>0</v>
      </c>
      <c r="H247" s="170">
        <v>4673094001</v>
      </c>
      <c r="I247" s="170">
        <v>1191221238</v>
      </c>
      <c r="J247" s="169">
        <v>30</v>
      </c>
      <c r="K247" s="170">
        <v>90865719</v>
      </c>
      <c r="L247" s="559">
        <v>3481872763</v>
      </c>
      <c r="M247" s="519"/>
    </row>
    <row r="248" spans="1:13" ht="20.100000000000001" customHeight="1">
      <c r="A248" s="148">
        <v>10400202</v>
      </c>
      <c r="B248" s="125" t="s">
        <v>871</v>
      </c>
      <c r="C248" s="613">
        <v>42704</v>
      </c>
      <c r="D248" s="170">
        <v>1070187257</v>
      </c>
      <c r="E248" s="170">
        <v>0</v>
      </c>
      <c r="F248" s="170">
        <v>0</v>
      </c>
      <c r="G248" s="170">
        <v>0</v>
      </c>
      <c r="H248" s="170">
        <v>1070187257</v>
      </c>
      <c r="I248" s="170">
        <v>273199870</v>
      </c>
      <c r="J248" s="169">
        <v>30</v>
      </c>
      <c r="K248" s="170">
        <v>20809194</v>
      </c>
      <c r="L248" s="559">
        <v>796987387</v>
      </c>
      <c r="M248" s="519"/>
    </row>
    <row r="249" spans="1:13" ht="20.100000000000001" customHeight="1">
      <c r="A249" s="148">
        <v>10400203</v>
      </c>
      <c r="B249" s="125" t="s">
        <v>872</v>
      </c>
      <c r="C249" s="613">
        <v>42704</v>
      </c>
      <c r="D249" s="170">
        <v>1059676724</v>
      </c>
      <c r="E249" s="170">
        <v>0</v>
      </c>
      <c r="F249" s="170">
        <v>0</v>
      </c>
      <c r="G249" s="170">
        <v>0</v>
      </c>
      <c r="H249" s="170">
        <v>1059676724</v>
      </c>
      <c r="I249" s="170">
        <v>272413411</v>
      </c>
      <c r="J249" s="169">
        <v>30</v>
      </c>
      <c r="K249" s="170">
        <v>20604829</v>
      </c>
      <c r="L249" s="559">
        <v>787263313</v>
      </c>
      <c r="M249" s="519"/>
    </row>
    <row r="250" spans="1:13" ht="20.100000000000001" customHeight="1">
      <c r="A250" s="148">
        <v>10400204</v>
      </c>
      <c r="B250" s="125" t="s">
        <v>873</v>
      </c>
      <c r="C250" s="613">
        <v>42704</v>
      </c>
      <c r="D250" s="170">
        <v>989307791</v>
      </c>
      <c r="E250" s="170">
        <v>0</v>
      </c>
      <c r="F250" s="170">
        <v>0</v>
      </c>
      <c r="G250" s="170">
        <v>0</v>
      </c>
      <c r="H250" s="170">
        <v>989307791</v>
      </c>
      <c r="I250" s="170">
        <v>254428846</v>
      </c>
      <c r="J250" s="169">
        <v>30</v>
      </c>
      <c r="K250" s="170">
        <v>19236546</v>
      </c>
      <c r="L250" s="559">
        <v>734878945</v>
      </c>
      <c r="M250" s="519"/>
    </row>
    <row r="251" spans="1:13" ht="20.100000000000001" customHeight="1">
      <c r="A251" s="148">
        <v>10400205</v>
      </c>
      <c r="B251" s="125" t="s">
        <v>874</v>
      </c>
      <c r="C251" s="613">
        <v>42704</v>
      </c>
      <c r="D251" s="170">
        <v>5854897857</v>
      </c>
      <c r="E251" s="170">
        <v>0</v>
      </c>
      <c r="F251" s="170">
        <v>0</v>
      </c>
      <c r="G251" s="170">
        <v>0</v>
      </c>
      <c r="H251" s="170">
        <v>5854897857</v>
      </c>
      <c r="I251" s="170">
        <v>1509049133</v>
      </c>
      <c r="J251" s="169">
        <v>30</v>
      </c>
      <c r="K251" s="170">
        <v>113845235</v>
      </c>
      <c r="L251" s="559">
        <v>4345848724</v>
      </c>
      <c r="M251" s="519"/>
    </row>
    <row r="252" spans="1:13" ht="20.100000000000001" customHeight="1">
      <c r="A252" s="148">
        <v>10400206</v>
      </c>
      <c r="B252" s="125" t="s">
        <v>825</v>
      </c>
      <c r="C252" s="613">
        <v>42723</v>
      </c>
      <c r="D252" s="170">
        <v>1800000</v>
      </c>
      <c r="E252" s="170">
        <v>0</v>
      </c>
      <c r="F252" s="170">
        <v>0</v>
      </c>
      <c r="G252" s="170">
        <v>0</v>
      </c>
      <c r="H252" s="170">
        <v>1800000</v>
      </c>
      <c r="I252" s="170">
        <v>460000</v>
      </c>
      <c r="J252" s="169">
        <v>30</v>
      </c>
      <c r="K252" s="170">
        <v>35000</v>
      </c>
      <c r="L252" s="559">
        <v>1340000</v>
      </c>
      <c r="M252" s="519"/>
    </row>
    <row r="253" spans="1:13" ht="20.100000000000001" customHeight="1">
      <c r="A253" s="663">
        <v>10400207</v>
      </c>
      <c r="B253" s="652" t="s">
        <v>875</v>
      </c>
      <c r="C253" s="664">
        <v>42735</v>
      </c>
      <c r="D253" s="665">
        <v>33170000</v>
      </c>
      <c r="E253" s="665">
        <v>0</v>
      </c>
      <c r="F253" s="665">
        <v>0</v>
      </c>
      <c r="G253" s="665">
        <v>0</v>
      </c>
      <c r="H253" s="665">
        <v>33170000</v>
      </c>
      <c r="I253" s="665">
        <v>8476788</v>
      </c>
      <c r="J253" s="169">
        <v>30</v>
      </c>
      <c r="K253" s="665">
        <v>644973</v>
      </c>
      <c r="L253" s="741">
        <v>24693212</v>
      </c>
      <c r="M253" s="519"/>
    </row>
    <row r="254" spans="1:13" ht="20.100000000000001" customHeight="1">
      <c r="A254" s="663">
        <v>10400208</v>
      </c>
      <c r="B254" s="652" t="s">
        <v>876</v>
      </c>
      <c r="C254" s="664">
        <v>42735</v>
      </c>
      <c r="D254" s="665">
        <v>1519473805</v>
      </c>
      <c r="E254" s="665">
        <v>0</v>
      </c>
      <c r="F254" s="665">
        <v>0</v>
      </c>
      <c r="G254" s="665">
        <v>0</v>
      </c>
      <c r="H254" s="665">
        <v>1519473805</v>
      </c>
      <c r="I254" s="665">
        <v>376602354</v>
      </c>
      <c r="J254" s="169">
        <v>30</v>
      </c>
      <c r="K254" s="665">
        <v>29545327</v>
      </c>
      <c r="L254" s="741">
        <v>1142871451</v>
      </c>
      <c r="M254" s="519"/>
    </row>
    <row r="255" spans="1:13" ht="20.100000000000001" customHeight="1">
      <c r="A255" s="663">
        <v>10400209</v>
      </c>
      <c r="B255" s="652" t="s">
        <v>1432</v>
      </c>
      <c r="C255" s="664">
        <v>42743</v>
      </c>
      <c r="D255" s="665">
        <v>37500000</v>
      </c>
      <c r="E255" s="665">
        <v>0</v>
      </c>
      <c r="F255" s="665">
        <v>0</v>
      </c>
      <c r="G255" s="665">
        <v>0</v>
      </c>
      <c r="H255" s="665">
        <v>37500000</v>
      </c>
      <c r="I255" s="665">
        <v>9479197</v>
      </c>
      <c r="J255" s="169">
        <v>30</v>
      </c>
      <c r="K255" s="665">
        <v>729169</v>
      </c>
      <c r="L255" s="741">
        <v>28020803</v>
      </c>
      <c r="M255" s="519"/>
    </row>
    <row r="256" spans="1:13" ht="20.100000000000001" customHeight="1">
      <c r="A256" s="663">
        <v>10400210</v>
      </c>
      <c r="B256" s="652" t="s">
        <v>920</v>
      </c>
      <c r="C256" s="664">
        <v>42752</v>
      </c>
      <c r="D256" s="665">
        <v>5800000</v>
      </c>
      <c r="E256" s="665">
        <v>0</v>
      </c>
      <c r="F256" s="665">
        <v>0</v>
      </c>
      <c r="G256" s="665">
        <v>0</v>
      </c>
      <c r="H256" s="665">
        <v>5800000</v>
      </c>
      <c r="I256" s="665">
        <v>1466101</v>
      </c>
      <c r="J256" s="169">
        <v>30</v>
      </c>
      <c r="K256" s="665">
        <v>112777</v>
      </c>
      <c r="L256" s="741">
        <v>4333899</v>
      </c>
      <c r="M256" s="519"/>
    </row>
    <row r="257" spans="1:13" ht="20.100000000000001" customHeight="1">
      <c r="A257" s="663">
        <v>10400211</v>
      </c>
      <c r="B257" s="652" t="s">
        <v>819</v>
      </c>
      <c r="C257" s="664">
        <v>42760</v>
      </c>
      <c r="D257" s="665">
        <v>33192039</v>
      </c>
      <c r="E257" s="665">
        <v>0</v>
      </c>
      <c r="F257" s="665">
        <v>0</v>
      </c>
      <c r="G257" s="665">
        <v>0</v>
      </c>
      <c r="H257" s="665">
        <v>33192039</v>
      </c>
      <c r="I257" s="665">
        <v>8390200</v>
      </c>
      <c r="J257" s="169">
        <v>30</v>
      </c>
      <c r="K257" s="665">
        <v>645400</v>
      </c>
      <c r="L257" s="741">
        <v>24801839</v>
      </c>
      <c r="M257" s="519"/>
    </row>
    <row r="258" spans="1:13" ht="20.100000000000001" customHeight="1">
      <c r="A258" s="663">
        <v>10400212</v>
      </c>
      <c r="B258" s="652" t="s">
        <v>1210</v>
      </c>
      <c r="C258" s="664">
        <v>42855</v>
      </c>
      <c r="D258" s="665">
        <v>14900000</v>
      </c>
      <c r="E258" s="665">
        <v>0</v>
      </c>
      <c r="F258" s="665">
        <v>0</v>
      </c>
      <c r="G258" s="665">
        <v>0</v>
      </c>
      <c r="H258" s="665">
        <v>14900000</v>
      </c>
      <c r="I258" s="665">
        <v>3642232</v>
      </c>
      <c r="J258" s="169">
        <v>30</v>
      </c>
      <c r="K258" s="665">
        <v>289723</v>
      </c>
      <c r="L258" s="741">
        <v>11257768</v>
      </c>
      <c r="M258" s="519"/>
    </row>
    <row r="259" spans="1:13" ht="20.100000000000001" customHeight="1">
      <c r="A259" s="663">
        <v>10400213</v>
      </c>
      <c r="B259" s="652" t="s">
        <v>1211</v>
      </c>
      <c r="C259" s="664">
        <v>42886</v>
      </c>
      <c r="D259" s="665">
        <v>266000000</v>
      </c>
      <c r="E259" s="665">
        <v>0</v>
      </c>
      <c r="F259" s="665">
        <v>0</v>
      </c>
      <c r="G259" s="665">
        <v>0</v>
      </c>
      <c r="H259" s="665">
        <v>266000000</v>
      </c>
      <c r="I259" s="665">
        <v>64283343</v>
      </c>
      <c r="J259" s="169">
        <v>30</v>
      </c>
      <c r="K259" s="665">
        <v>5172223</v>
      </c>
      <c r="L259" s="741">
        <v>201716657</v>
      </c>
      <c r="M259" s="519"/>
    </row>
    <row r="260" spans="1:13" ht="20.100000000000001" customHeight="1">
      <c r="A260" s="663">
        <v>10400214</v>
      </c>
      <c r="B260" s="652" t="s">
        <v>1212</v>
      </c>
      <c r="C260" s="664">
        <v>42916</v>
      </c>
      <c r="D260" s="665">
        <v>26974655</v>
      </c>
      <c r="E260" s="665">
        <v>0</v>
      </c>
      <c r="F260" s="665">
        <v>0</v>
      </c>
      <c r="G260" s="665">
        <v>0</v>
      </c>
      <c r="H260" s="665">
        <v>26974655</v>
      </c>
      <c r="I260" s="665">
        <v>6443980</v>
      </c>
      <c r="J260" s="169">
        <v>30</v>
      </c>
      <c r="K260" s="665">
        <v>524510</v>
      </c>
      <c r="L260" s="741">
        <v>20530675</v>
      </c>
      <c r="M260" s="519"/>
    </row>
    <row r="261" spans="1:13" ht="20.100000000000001" customHeight="1">
      <c r="A261" s="663">
        <v>10400215</v>
      </c>
      <c r="B261" s="652" t="s">
        <v>1213</v>
      </c>
      <c r="C261" s="664">
        <v>42916</v>
      </c>
      <c r="D261" s="665">
        <v>39443128</v>
      </c>
      <c r="E261" s="665">
        <v>0</v>
      </c>
      <c r="F261" s="665">
        <v>0</v>
      </c>
      <c r="G261" s="665">
        <v>0</v>
      </c>
      <c r="H261" s="665">
        <v>39443128</v>
      </c>
      <c r="I261" s="665">
        <v>9422504</v>
      </c>
      <c r="J261" s="169">
        <v>30</v>
      </c>
      <c r="K261" s="665">
        <v>766948</v>
      </c>
      <c r="L261" s="741">
        <v>30020624</v>
      </c>
      <c r="M261" s="519"/>
    </row>
    <row r="262" spans="1:13" ht="20.100000000000001" customHeight="1">
      <c r="A262" s="663">
        <v>10400216</v>
      </c>
      <c r="B262" s="652" t="s">
        <v>1264</v>
      </c>
      <c r="C262" s="664">
        <v>43031</v>
      </c>
      <c r="D262" s="665">
        <v>48950000</v>
      </c>
      <c r="E262" s="665">
        <v>0</v>
      </c>
      <c r="F262" s="665">
        <v>0</v>
      </c>
      <c r="G262" s="665">
        <v>0</v>
      </c>
      <c r="H262" s="665">
        <v>48950000</v>
      </c>
      <c r="I262" s="665">
        <v>11149704</v>
      </c>
      <c r="J262" s="169">
        <v>30</v>
      </c>
      <c r="K262" s="665">
        <v>951804</v>
      </c>
      <c r="L262" s="741">
        <v>37800296</v>
      </c>
      <c r="M262" s="519"/>
    </row>
    <row r="263" spans="1:13" ht="20.100000000000001" customHeight="1">
      <c r="A263" s="663">
        <v>10400217</v>
      </c>
      <c r="B263" s="652" t="s">
        <v>1252</v>
      </c>
      <c r="C263" s="664">
        <v>43039</v>
      </c>
      <c r="D263" s="665">
        <v>17019029</v>
      </c>
      <c r="E263" s="665">
        <v>0</v>
      </c>
      <c r="F263" s="665">
        <v>0</v>
      </c>
      <c r="G263" s="665">
        <v>0</v>
      </c>
      <c r="H263" s="665">
        <v>17019029</v>
      </c>
      <c r="I263" s="665">
        <v>3876550</v>
      </c>
      <c r="J263" s="169">
        <v>30</v>
      </c>
      <c r="K263" s="665">
        <v>330925</v>
      </c>
      <c r="L263" s="741">
        <v>13142479</v>
      </c>
      <c r="M263" s="519"/>
    </row>
    <row r="264" spans="1:13" ht="20.100000000000001" customHeight="1">
      <c r="A264" s="663">
        <v>10400218</v>
      </c>
      <c r="B264" s="652" t="s">
        <v>1411</v>
      </c>
      <c r="C264" s="664">
        <v>43136</v>
      </c>
      <c r="D264" s="665">
        <v>62038000</v>
      </c>
      <c r="E264" s="665">
        <v>0</v>
      </c>
      <c r="F264" s="665">
        <v>0</v>
      </c>
      <c r="G264" s="665">
        <v>0</v>
      </c>
      <c r="H264" s="665">
        <v>62038000</v>
      </c>
      <c r="I264" s="665">
        <v>13441584</v>
      </c>
      <c r="J264" s="169">
        <v>30</v>
      </c>
      <c r="K264" s="665">
        <v>1206296</v>
      </c>
      <c r="L264" s="741">
        <v>48596416</v>
      </c>
      <c r="M264" s="519"/>
    </row>
    <row r="265" spans="1:13" ht="20.100000000000001" customHeight="1">
      <c r="A265" s="663">
        <v>10400219</v>
      </c>
      <c r="B265" s="652" t="s">
        <v>1412</v>
      </c>
      <c r="C265" s="664">
        <v>43155</v>
      </c>
      <c r="D265" s="665">
        <v>21000000</v>
      </c>
      <c r="E265" s="665">
        <v>0</v>
      </c>
      <c r="F265" s="665">
        <v>0</v>
      </c>
      <c r="G265" s="665">
        <v>0</v>
      </c>
      <c r="H265" s="665">
        <v>21000000</v>
      </c>
      <c r="I265" s="665">
        <v>4549974</v>
      </c>
      <c r="J265" s="169">
        <v>30</v>
      </c>
      <c r="K265" s="665">
        <v>408331</v>
      </c>
      <c r="L265" s="741">
        <v>16450026</v>
      </c>
      <c r="M265" s="519"/>
    </row>
    <row r="266" spans="1:13" ht="20.100000000000001" customHeight="1">
      <c r="A266" s="663">
        <v>10400220</v>
      </c>
      <c r="B266" s="652" t="s">
        <v>1413</v>
      </c>
      <c r="C266" s="664">
        <v>43190</v>
      </c>
      <c r="D266" s="665">
        <v>647157339</v>
      </c>
      <c r="E266" s="665">
        <v>0</v>
      </c>
      <c r="F266" s="665">
        <v>0</v>
      </c>
      <c r="G266" s="665">
        <v>0</v>
      </c>
      <c r="H266" s="665">
        <v>647157339</v>
      </c>
      <c r="I266" s="665">
        <v>137066303</v>
      </c>
      <c r="J266" s="169">
        <v>30</v>
      </c>
      <c r="K266" s="665">
        <v>12583613</v>
      </c>
      <c r="L266" s="741">
        <v>510091036</v>
      </c>
      <c r="M266" s="519"/>
    </row>
    <row r="267" spans="1:13" ht="20.100000000000001" customHeight="1">
      <c r="A267" s="663">
        <v>10400221</v>
      </c>
      <c r="B267" s="652" t="s">
        <v>1428</v>
      </c>
      <c r="C267" s="664">
        <v>42794</v>
      </c>
      <c r="D267" s="665">
        <v>74506860</v>
      </c>
      <c r="E267" s="665">
        <v>0</v>
      </c>
      <c r="F267" s="665">
        <v>0</v>
      </c>
      <c r="G267" s="665">
        <v>0</v>
      </c>
      <c r="H267" s="665">
        <v>74506860</v>
      </c>
      <c r="I267" s="665">
        <v>18617760</v>
      </c>
      <c r="J267" s="169">
        <v>30</v>
      </c>
      <c r="K267" s="665">
        <v>1448741</v>
      </c>
      <c r="L267" s="741">
        <v>55889100</v>
      </c>
      <c r="M267" s="519"/>
    </row>
    <row r="268" spans="1:13" ht="20.100000000000001" customHeight="1">
      <c r="A268" s="663">
        <v>10400222</v>
      </c>
      <c r="B268" s="652" t="s">
        <v>1433</v>
      </c>
      <c r="C268" s="664">
        <v>43201</v>
      </c>
      <c r="D268" s="665">
        <v>110742901</v>
      </c>
      <c r="E268" s="665">
        <v>0</v>
      </c>
      <c r="F268" s="665">
        <v>0</v>
      </c>
      <c r="G268" s="665">
        <v>0</v>
      </c>
      <c r="H268" s="665">
        <v>110742901</v>
      </c>
      <c r="I268" s="665">
        <v>23379044</v>
      </c>
      <c r="J268" s="169">
        <v>30</v>
      </c>
      <c r="K268" s="665">
        <v>2153333</v>
      </c>
      <c r="L268" s="741">
        <v>87363857</v>
      </c>
      <c r="M268" s="519"/>
    </row>
    <row r="269" spans="1:13" ht="20.100000000000001" customHeight="1">
      <c r="A269" s="663">
        <v>10400223</v>
      </c>
      <c r="B269" s="652" t="s">
        <v>1434</v>
      </c>
      <c r="C269" s="664">
        <v>43240</v>
      </c>
      <c r="D269" s="665">
        <v>9000000</v>
      </c>
      <c r="E269" s="665">
        <v>0</v>
      </c>
      <c r="F269" s="665">
        <v>0</v>
      </c>
      <c r="G269" s="665">
        <v>0</v>
      </c>
      <c r="H269" s="665">
        <v>9000000</v>
      </c>
      <c r="I269" s="665">
        <v>1875000</v>
      </c>
      <c r="J269" s="169">
        <v>30</v>
      </c>
      <c r="K269" s="665">
        <v>175000</v>
      </c>
      <c r="L269" s="741">
        <v>7125000</v>
      </c>
      <c r="M269" s="519"/>
    </row>
    <row r="270" spans="1:13" ht="20.100000000000001" customHeight="1">
      <c r="A270" s="663">
        <v>10400224</v>
      </c>
      <c r="B270" s="652" t="s">
        <v>1254</v>
      </c>
      <c r="C270" s="664">
        <v>43243</v>
      </c>
      <c r="D270" s="665">
        <v>102298544</v>
      </c>
      <c r="E270" s="665">
        <v>0</v>
      </c>
      <c r="F270" s="665">
        <v>0</v>
      </c>
      <c r="G270" s="665">
        <v>0</v>
      </c>
      <c r="H270" s="665">
        <v>102298544</v>
      </c>
      <c r="I270" s="665">
        <v>21052209</v>
      </c>
      <c r="J270" s="169">
        <v>30</v>
      </c>
      <c r="K270" s="665">
        <v>1989141</v>
      </c>
      <c r="L270" s="741">
        <v>81246335</v>
      </c>
      <c r="M270" s="519"/>
    </row>
    <row r="271" spans="1:13" ht="20.100000000000001" customHeight="1">
      <c r="A271" s="663">
        <v>10400225</v>
      </c>
      <c r="B271" s="652" t="s">
        <v>1435</v>
      </c>
      <c r="C271" s="664">
        <v>43231</v>
      </c>
      <c r="D271" s="665">
        <v>11940000</v>
      </c>
      <c r="E271" s="665">
        <v>0</v>
      </c>
      <c r="F271" s="665">
        <v>0</v>
      </c>
      <c r="G271" s="665">
        <v>0</v>
      </c>
      <c r="H271" s="665">
        <v>11940000</v>
      </c>
      <c r="I271" s="665">
        <v>2487525</v>
      </c>
      <c r="J271" s="169">
        <v>30</v>
      </c>
      <c r="K271" s="665">
        <v>232169</v>
      </c>
      <c r="L271" s="741">
        <v>9452475</v>
      </c>
      <c r="M271" s="519"/>
    </row>
    <row r="272" spans="1:13" ht="20.100000000000001" customHeight="1">
      <c r="A272" s="663">
        <v>10400226</v>
      </c>
      <c r="B272" s="652" t="s">
        <v>1436</v>
      </c>
      <c r="C272" s="664">
        <v>43281</v>
      </c>
      <c r="D272" s="665">
        <v>41400000</v>
      </c>
      <c r="E272" s="665">
        <v>0</v>
      </c>
      <c r="F272" s="665">
        <v>0</v>
      </c>
      <c r="G272" s="665">
        <v>0</v>
      </c>
      <c r="H272" s="665">
        <v>41400000</v>
      </c>
      <c r="I272" s="665">
        <v>8510000</v>
      </c>
      <c r="J272" s="169">
        <v>30</v>
      </c>
      <c r="K272" s="665">
        <v>805000</v>
      </c>
      <c r="L272" s="741">
        <v>32890000</v>
      </c>
      <c r="M272" s="519"/>
    </row>
    <row r="273" spans="1:13" ht="20.100000000000001" customHeight="1">
      <c r="A273" s="663">
        <v>10400227</v>
      </c>
      <c r="B273" s="652" t="s">
        <v>1437</v>
      </c>
      <c r="C273" s="664">
        <v>43278</v>
      </c>
      <c r="D273" s="665">
        <v>36780000</v>
      </c>
      <c r="E273" s="665">
        <v>0</v>
      </c>
      <c r="F273" s="665">
        <v>0</v>
      </c>
      <c r="G273" s="665">
        <v>0</v>
      </c>
      <c r="H273" s="665">
        <v>36780000</v>
      </c>
      <c r="I273" s="665">
        <v>7560358</v>
      </c>
      <c r="J273" s="169">
        <v>30</v>
      </c>
      <c r="K273" s="665">
        <v>715169</v>
      </c>
      <c r="L273" s="741">
        <v>29219642</v>
      </c>
      <c r="M273" s="519"/>
    </row>
    <row r="274" spans="1:13" ht="20.100000000000001" customHeight="1">
      <c r="A274" s="663">
        <v>10400228</v>
      </c>
      <c r="B274" s="652" t="s">
        <v>1473</v>
      </c>
      <c r="C274" s="664">
        <v>43287</v>
      </c>
      <c r="D274" s="665">
        <v>6170000</v>
      </c>
      <c r="E274" s="665">
        <v>0</v>
      </c>
      <c r="F274" s="665">
        <v>0</v>
      </c>
      <c r="G274" s="665">
        <v>0</v>
      </c>
      <c r="H274" s="665">
        <v>6170000</v>
      </c>
      <c r="I274" s="665">
        <v>1251147</v>
      </c>
      <c r="J274" s="169">
        <v>30</v>
      </c>
      <c r="K274" s="665">
        <v>119973</v>
      </c>
      <c r="L274" s="741">
        <v>4918853</v>
      </c>
      <c r="M274" s="519"/>
    </row>
    <row r="275" spans="1:13" ht="20.100000000000001" customHeight="1">
      <c r="A275" s="663">
        <v>10400229</v>
      </c>
      <c r="B275" s="652" t="s">
        <v>1474</v>
      </c>
      <c r="C275" s="664">
        <v>43318</v>
      </c>
      <c r="D275" s="665">
        <v>69000000</v>
      </c>
      <c r="E275" s="665">
        <v>0</v>
      </c>
      <c r="F275" s="665">
        <v>0</v>
      </c>
      <c r="G275" s="665">
        <v>0</v>
      </c>
      <c r="H275" s="665">
        <v>69000000</v>
      </c>
      <c r="I275" s="665">
        <v>13800024</v>
      </c>
      <c r="J275" s="169">
        <v>30</v>
      </c>
      <c r="K275" s="665">
        <v>1341669</v>
      </c>
      <c r="L275" s="741">
        <v>55199976</v>
      </c>
      <c r="M275" s="519"/>
    </row>
    <row r="276" spans="1:13" ht="20.100000000000001" customHeight="1">
      <c r="A276" s="663">
        <v>10400230</v>
      </c>
      <c r="B276" s="652" t="s">
        <v>1475</v>
      </c>
      <c r="C276" s="664">
        <v>43322</v>
      </c>
      <c r="D276" s="665">
        <v>15000000</v>
      </c>
      <c r="E276" s="665">
        <v>0</v>
      </c>
      <c r="F276" s="665">
        <v>0</v>
      </c>
      <c r="G276" s="665">
        <v>0</v>
      </c>
      <c r="H276" s="665">
        <v>15000000</v>
      </c>
      <c r="I276" s="665">
        <v>3000024</v>
      </c>
      <c r="J276" s="169">
        <v>30</v>
      </c>
      <c r="K276" s="665">
        <v>291669</v>
      </c>
      <c r="L276" s="741">
        <v>11999976</v>
      </c>
      <c r="M276" s="519"/>
    </row>
    <row r="277" spans="1:13" ht="20.100000000000001" customHeight="1">
      <c r="A277" s="663">
        <v>10400231</v>
      </c>
      <c r="B277" s="652" t="s">
        <v>1476</v>
      </c>
      <c r="C277" s="664">
        <v>43322</v>
      </c>
      <c r="D277" s="665">
        <v>3650000</v>
      </c>
      <c r="E277" s="665">
        <v>0</v>
      </c>
      <c r="F277" s="665">
        <v>0</v>
      </c>
      <c r="G277" s="665">
        <v>0</v>
      </c>
      <c r="H277" s="665">
        <v>3650000</v>
      </c>
      <c r="I277" s="665">
        <v>730008</v>
      </c>
      <c r="J277" s="169">
        <v>30</v>
      </c>
      <c r="K277" s="665">
        <v>70973</v>
      </c>
      <c r="L277" s="741">
        <v>2919992</v>
      </c>
      <c r="M277" s="519"/>
    </row>
    <row r="278" spans="1:13" ht="20.100000000000001" customHeight="1">
      <c r="A278" s="663">
        <v>10400232</v>
      </c>
      <c r="B278" s="652" t="s">
        <v>1477</v>
      </c>
      <c r="C278" s="664">
        <v>43343</v>
      </c>
      <c r="D278" s="665">
        <v>1221068926</v>
      </c>
      <c r="E278" s="665">
        <v>0</v>
      </c>
      <c r="F278" s="665">
        <v>0</v>
      </c>
      <c r="G278" s="665">
        <v>0</v>
      </c>
      <c r="H278" s="665">
        <v>1221068926</v>
      </c>
      <c r="I278" s="665">
        <v>244213848</v>
      </c>
      <c r="J278" s="169">
        <v>30</v>
      </c>
      <c r="K278" s="665">
        <v>23743013</v>
      </c>
      <c r="L278" s="741">
        <v>976855078</v>
      </c>
      <c r="M278" s="519"/>
    </row>
    <row r="279" spans="1:13" ht="20.100000000000001" customHeight="1">
      <c r="A279" s="663">
        <v>10400233</v>
      </c>
      <c r="B279" s="652" t="s">
        <v>1478</v>
      </c>
      <c r="C279" s="664">
        <v>43343</v>
      </c>
      <c r="D279" s="665">
        <v>314936598</v>
      </c>
      <c r="E279" s="665">
        <v>0</v>
      </c>
      <c r="F279" s="665">
        <v>0</v>
      </c>
      <c r="G279" s="665">
        <v>0</v>
      </c>
      <c r="H279" s="665">
        <v>314936598</v>
      </c>
      <c r="I279" s="665">
        <v>62987328</v>
      </c>
      <c r="J279" s="169">
        <v>30</v>
      </c>
      <c r="K279" s="665">
        <v>6123768</v>
      </c>
      <c r="L279" s="741">
        <v>251949270</v>
      </c>
      <c r="M279" s="519"/>
    </row>
    <row r="280" spans="1:13" ht="20.100000000000001" customHeight="1">
      <c r="A280" s="663">
        <v>10400234</v>
      </c>
      <c r="B280" s="652" t="s">
        <v>1479</v>
      </c>
      <c r="C280" s="664">
        <v>43343</v>
      </c>
      <c r="D280" s="665">
        <v>296768734</v>
      </c>
      <c r="E280" s="665">
        <v>0</v>
      </c>
      <c r="F280" s="665">
        <v>0</v>
      </c>
      <c r="G280" s="665">
        <v>0</v>
      </c>
      <c r="H280" s="665">
        <v>296768734</v>
      </c>
      <c r="I280" s="665">
        <v>59353776</v>
      </c>
      <c r="J280" s="169">
        <v>30</v>
      </c>
      <c r="K280" s="665">
        <v>5770506</v>
      </c>
      <c r="L280" s="741">
        <v>237414958</v>
      </c>
      <c r="M280" s="519"/>
    </row>
    <row r="281" spans="1:13" ht="20.100000000000001" customHeight="1">
      <c r="A281" s="663">
        <v>10400235</v>
      </c>
      <c r="B281" s="652" t="s">
        <v>1480</v>
      </c>
      <c r="C281" s="664">
        <v>43343</v>
      </c>
      <c r="D281" s="665">
        <v>115257968</v>
      </c>
      <c r="E281" s="665">
        <v>0</v>
      </c>
      <c r="F281" s="665">
        <v>0</v>
      </c>
      <c r="G281" s="665">
        <v>0</v>
      </c>
      <c r="H281" s="665">
        <v>115257968</v>
      </c>
      <c r="I281" s="665">
        <v>23051592</v>
      </c>
      <c r="J281" s="169">
        <v>30</v>
      </c>
      <c r="K281" s="665">
        <v>2241127</v>
      </c>
      <c r="L281" s="741">
        <v>92206376</v>
      </c>
      <c r="M281" s="519"/>
    </row>
    <row r="282" spans="1:13" ht="20.100000000000001" customHeight="1">
      <c r="A282" s="663">
        <v>10400236</v>
      </c>
      <c r="B282" s="652" t="s">
        <v>1481</v>
      </c>
      <c r="C282" s="664">
        <v>43343</v>
      </c>
      <c r="D282" s="665">
        <v>36056592</v>
      </c>
      <c r="E282" s="665">
        <v>0</v>
      </c>
      <c r="F282" s="665">
        <v>0</v>
      </c>
      <c r="G282" s="665">
        <v>0</v>
      </c>
      <c r="H282" s="665">
        <v>36056592</v>
      </c>
      <c r="I282" s="665">
        <v>7211304</v>
      </c>
      <c r="J282" s="169">
        <v>30</v>
      </c>
      <c r="K282" s="665">
        <v>701099</v>
      </c>
      <c r="L282" s="741">
        <v>28845288</v>
      </c>
      <c r="M282" s="519"/>
    </row>
    <row r="283" spans="1:13" ht="20.100000000000001" customHeight="1">
      <c r="A283" s="663">
        <v>10400237</v>
      </c>
      <c r="B283" s="652" t="s">
        <v>1482</v>
      </c>
      <c r="C283" s="664">
        <v>43343</v>
      </c>
      <c r="D283" s="665">
        <v>132036294</v>
      </c>
      <c r="E283" s="665">
        <v>0</v>
      </c>
      <c r="F283" s="665">
        <v>0</v>
      </c>
      <c r="G283" s="665">
        <v>0</v>
      </c>
      <c r="H283" s="665">
        <v>132036294</v>
      </c>
      <c r="I283" s="665">
        <v>26407224</v>
      </c>
      <c r="J283" s="169">
        <v>30</v>
      </c>
      <c r="K283" s="665">
        <v>2567369</v>
      </c>
      <c r="L283" s="741">
        <v>105629070</v>
      </c>
      <c r="M283" s="519"/>
    </row>
    <row r="284" spans="1:13" ht="20.100000000000001" customHeight="1">
      <c r="A284" s="663">
        <v>10400238</v>
      </c>
      <c r="B284" s="652" t="s">
        <v>1483</v>
      </c>
      <c r="C284" s="664">
        <v>43343</v>
      </c>
      <c r="D284" s="665">
        <v>208455757</v>
      </c>
      <c r="E284" s="665">
        <v>0</v>
      </c>
      <c r="F284" s="665">
        <v>0</v>
      </c>
      <c r="G284" s="665">
        <v>0</v>
      </c>
      <c r="H284" s="665">
        <v>208455757</v>
      </c>
      <c r="I284" s="665">
        <v>41691168</v>
      </c>
      <c r="J284" s="169">
        <v>30</v>
      </c>
      <c r="K284" s="665">
        <v>4053308</v>
      </c>
      <c r="L284" s="741">
        <v>166764589</v>
      </c>
      <c r="M284" s="519"/>
    </row>
    <row r="285" spans="1:13" ht="20.100000000000001" customHeight="1">
      <c r="A285" s="663">
        <v>10400239</v>
      </c>
      <c r="B285" s="652" t="s">
        <v>1484</v>
      </c>
      <c r="C285" s="664">
        <v>43359</v>
      </c>
      <c r="D285" s="665">
        <v>12910000</v>
      </c>
      <c r="E285" s="665">
        <v>0</v>
      </c>
      <c r="F285" s="665">
        <v>0</v>
      </c>
      <c r="G285" s="665">
        <v>0</v>
      </c>
      <c r="H285" s="665">
        <v>12910000</v>
      </c>
      <c r="I285" s="665">
        <v>2546131</v>
      </c>
      <c r="J285" s="169">
        <v>30</v>
      </c>
      <c r="K285" s="665">
        <v>251027</v>
      </c>
      <c r="L285" s="741">
        <v>10363869</v>
      </c>
      <c r="M285" s="519"/>
    </row>
    <row r="286" spans="1:13" ht="20.100000000000001" customHeight="1">
      <c r="A286" s="663">
        <v>10400240</v>
      </c>
      <c r="B286" s="652" t="s">
        <v>1485</v>
      </c>
      <c r="C286" s="664">
        <v>43373</v>
      </c>
      <c r="D286" s="665">
        <v>18266000</v>
      </c>
      <c r="E286" s="665">
        <v>0</v>
      </c>
      <c r="F286" s="665">
        <v>0</v>
      </c>
      <c r="G286" s="665">
        <v>0</v>
      </c>
      <c r="H286" s="665">
        <v>18266000</v>
      </c>
      <c r="I286" s="665">
        <v>3602469</v>
      </c>
      <c r="J286" s="169">
        <v>30</v>
      </c>
      <c r="K286" s="665">
        <v>355173</v>
      </c>
      <c r="L286" s="741">
        <v>14663531</v>
      </c>
      <c r="M286" s="519"/>
    </row>
    <row r="287" spans="1:13" ht="20.100000000000001" customHeight="1">
      <c r="A287" s="663">
        <v>10400241</v>
      </c>
      <c r="B287" s="652" t="s">
        <v>1486</v>
      </c>
      <c r="C287" s="664">
        <v>43373</v>
      </c>
      <c r="D287" s="665">
        <v>122158000</v>
      </c>
      <c r="E287" s="665">
        <v>0</v>
      </c>
      <c r="F287" s="665">
        <v>0</v>
      </c>
      <c r="G287" s="665">
        <v>0</v>
      </c>
      <c r="H287" s="665">
        <v>122158000</v>
      </c>
      <c r="I287" s="665">
        <v>24092288</v>
      </c>
      <c r="J287" s="169">
        <v>30</v>
      </c>
      <c r="K287" s="665">
        <v>2375296</v>
      </c>
      <c r="L287" s="741">
        <v>98065712</v>
      </c>
      <c r="M287" s="519"/>
    </row>
    <row r="288" spans="1:13" ht="20.100000000000001" customHeight="1">
      <c r="A288" s="663">
        <v>10400242</v>
      </c>
      <c r="B288" s="652" t="s">
        <v>1543</v>
      </c>
      <c r="C288" s="664">
        <v>43378</v>
      </c>
      <c r="D288" s="665">
        <v>41200000</v>
      </c>
      <c r="E288" s="665">
        <v>0</v>
      </c>
      <c r="F288" s="665">
        <v>0</v>
      </c>
      <c r="G288" s="665">
        <v>0</v>
      </c>
      <c r="H288" s="665">
        <v>41200000</v>
      </c>
      <c r="I288" s="665">
        <v>8011080</v>
      </c>
      <c r="J288" s="169">
        <v>30</v>
      </c>
      <c r="K288" s="665">
        <v>801108</v>
      </c>
      <c r="L288" s="741">
        <v>33188920</v>
      </c>
      <c r="M288" s="519"/>
    </row>
    <row r="289" spans="1:13" ht="20.100000000000001" customHeight="1">
      <c r="A289" s="663">
        <v>10400243</v>
      </c>
      <c r="B289" s="652" t="s">
        <v>1544</v>
      </c>
      <c r="C289" s="664">
        <v>43378</v>
      </c>
      <c r="D289" s="665">
        <v>239719000</v>
      </c>
      <c r="E289" s="665">
        <v>0</v>
      </c>
      <c r="F289" s="665">
        <v>0</v>
      </c>
      <c r="G289" s="665">
        <v>0</v>
      </c>
      <c r="H289" s="665">
        <v>239719000</v>
      </c>
      <c r="I289" s="665">
        <v>46612020</v>
      </c>
      <c r="J289" s="169">
        <v>30</v>
      </c>
      <c r="K289" s="665">
        <v>4661202</v>
      </c>
      <c r="L289" s="741">
        <v>193106980</v>
      </c>
      <c r="M289" s="519"/>
    </row>
    <row r="290" spans="1:13" ht="20.100000000000001" customHeight="1">
      <c r="A290" s="663">
        <v>10400244</v>
      </c>
      <c r="B290" s="652" t="s">
        <v>1545</v>
      </c>
      <c r="C290" s="664">
        <v>43381</v>
      </c>
      <c r="D290" s="665">
        <v>24300000</v>
      </c>
      <c r="E290" s="665">
        <v>0</v>
      </c>
      <c r="F290" s="665">
        <v>0</v>
      </c>
      <c r="G290" s="665">
        <v>0</v>
      </c>
      <c r="H290" s="665">
        <v>24300000</v>
      </c>
      <c r="I290" s="665">
        <v>4725000</v>
      </c>
      <c r="J290" s="169">
        <v>30</v>
      </c>
      <c r="K290" s="665">
        <v>472500</v>
      </c>
      <c r="L290" s="741">
        <v>19575000</v>
      </c>
      <c r="M290" s="519"/>
    </row>
    <row r="291" spans="1:13" ht="20.100000000000001" customHeight="1">
      <c r="A291" s="663">
        <v>10400245</v>
      </c>
      <c r="B291" s="652" t="s">
        <v>1546</v>
      </c>
      <c r="C291" s="664">
        <v>43392</v>
      </c>
      <c r="D291" s="665">
        <v>4790000</v>
      </c>
      <c r="E291" s="665">
        <v>0</v>
      </c>
      <c r="F291" s="665">
        <v>0</v>
      </c>
      <c r="G291" s="665">
        <v>0</v>
      </c>
      <c r="H291" s="665">
        <v>4790000</v>
      </c>
      <c r="I291" s="665">
        <v>931420</v>
      </c>
      <c r="J291" s="169">
        <v>30</v>
      </c>
      <c r="K291" s="665">
        <v>93142</v>
      </c>
      <c r="L291" s="741">
        <v>3858580</v>
      </c>
      <c r="M291" s="519"/>
    </row>
    <row r="292" spans="1:13" ht="20.100000000000001" customHeight="1">
      <c r="A292" s="663">
        <v>10400246</v>
      </c>
      <c r="B292" s="652" t="s">
        <v>1547</v>
      </c>
      <c r="C292" s="664">
        <v>43388</v>
      </c>
      <c r="D292" s="665">
        <v>111200000</v>
      </c>
      <c r="E292" s="665">
        <v>0</v>
      </c>
      <c r="F292" s="665">
        <v>0</v>
      </c>
      <c r="G292" s="665">
        <v>0</v>
      </c>
      <c r="H292" s="665">
        <v>111200000</v>
      </c>
      <c r="I292" s="665">
        <v>21622230</v>
      </c>
      <c r="J292" s="169">
        <v>30</v>
      </c>
      <c r="K292" s="665">
        <v>2162223</v>
      </c>
      <c r="L292" s="741">
        <v>89577770</v>
      </c>
      <c r="M292" s="519"/>
    </row>
    <row r="293" spans="1:13" ht="20.100000000000001" customHeight="1">
      <c r="A293" s="663">
        <v>10400247</v>
      </c>
      <c r="B293" s="652" t="s">
        <v>1548</v>
      </c>
      <c r="C293" s="664">
        <v>43392</v>
      </c>
      <c r="D293" s="665">
        <v>84500000</v>
      </c>
      <c r="E293" s="665">
        <v>0</v>
      </c>
      <c r="F293" s="665">
        <v>0</v>
      </c>
      <c r="G293" s="665">
        <v>0</v>
      </c>
      <c r="H293" s="665">
        <v>84500000</v>
      </c>
      <c r="I293" s="665">
        <v>16430540</v>
      </c>
      <c r="J293" s="169">
        <v>30</v>
      </c>
      <c r="K293" s="665">
        <v>1643054</v>
      </c>
      <c r="L293" s="741">
        <v>68069460</v>
      </c>
      <c r="M293" s="519"/>
    </row>
    <row r="294" spans="1:13" ht="20.100000000000001" customHeight="1">
      <c r="A294" s="663">
        <v>10400248</v>
      </c>
      <c r="B294" s="652" t="s">
        <v>1549</v>
      </c>
      <c r="C294" s="664">
        <v>43404</v>
      </c>
      <c r="D294" s="665">
        <v>13001159099</v>
      </c>
      <c r="E294" s="665">
        <v>0</v>
      </c>
      <c r="F294" s="665">
        <v>0</v>
      </c>
      <c r="G294" s="665">
        <v>0</v>
      </c>
      <c r="H294" s="665">
        <v>13001159099</v>
      </c>
      <c r="I294" s="665">
        <v>2528003170</v>
      </c>
      <c r="J294" s="169">
        <v>30</v>
      </c>
      <c r="K294" s="665">
        <v>252800317</v>
      </c>
      <c r="L294" s="741">
        <v>10473155929</v>
      </c>
      <c r="M294" s="519"/>
    </row>
    <row r="295" spans="1:13" ht="20.100000000000001" customHeight="1">
      <c r="A295" s="663">
        <v>10400249</v>
      </c>
      <c r="B295" s="652" t="s">
        <v>1550</v>
      </c>
      <c r="C295" s="664">
        <v>43404</v>
      </c>
      <c r="D295" s="665">
        <v>71631606</v>
      </c>
      <c r="E295" s="665">
        <v>0</v>
      </c>
      <c r="F295" s="665">
        <v>0</v>
      </c>
      <c r="G295" s="665">
        <v>0</v>
      </c>
      <c r="H295" s="665">
        <v>71631606</v>
      </c>
      <c r="I295" s="665">
        <v>13928390</v>
      </c>
      <c r="J295" s="169">
        <v>30</v>
      </c>
      <c r="K295" s="665">
        <v>1392839</v>
      </c>
      <c r="L295" s="741">
        <v>57703216</v>
      </c>
      <c r="M295" s="519"/>
    </row>
    <row r="296" spans="1:13" ht="20.100000000000001" customHeight="1">
      <c r="A296" s="663">
        <v>10400250</v>
      </c>
      <c r="B296" s="652" t="s">
        <v>1551</v>
      </c>
      <c r="C296" s="664">
        <v>43404</v>
      </c>
      <c r="D296" s="665">
        <v>29916203</v>
      </c>
      <c r="E296" s="665">
        <v>0</v>
      </c>
      <c r="F296" s="665">
        <v>0</v>
      </c>
      <c r="G296" s="665">
        <v>0</v>
      </c>
      <c r="H296" s="665">
        <v>29916203</v>
      </c>
      <c r="I296" s="665">
        <v>5817070</v>
      </c>
      <c r="J296" s="169">
        <v>30</v>
      </c>
      <c r="K296" s="665">
        <v>581707</v>
      </c>
      <c r="L296" s="741">
        <v>24099133</v>
      </c>
      <c r="M296" s="519"/>
    </row>
    <row r="297" spans="1:13" ht="20.100000000000001" customHeight="1">
      <c r="A297" s="663">
        <v>10400251</v>
      </c>
      <c r="B297" s="652" t="s">
        <v>1592</v>
      </c>
      <c r="C297" s="664">
        <v>43404</v>
      </c>
      <c r="D297" s="665">
        <v>288482388</v>
      </c>
      <c r="E297" s="665">
        <v>0</v>
      </c>
      <c r="F297" s="665">
        <v>0</v>
      </c>
      <c r="G297" s="665">
        <v>0</v>
      </c>
      <c r="H297" s="665">
        <v>288482388</v>
      </c>
      <c r="I297" s="665">
        <v>56093800</v>
      </c>
      <c r="J297" s="169">
        <v>30</v>
      </c>
      <c r="K297" s="665">
        <v>5609380</v>
      </c>
      <c r="L297" s="741">
        <v>232388588</v>
      </c>
      <c r="M297" s="519"/>
    </row>
    <row r="298" spans="1:13" ht="20.100000000000001" customHeight="1">
      <c r="A298" s="663">
        <v>10400252</v>
      </c>
      <c r="B298" s="652" t="s">
        <v>1593</v>
      </c>
      <c r="C298" s="664">
        <v>43404</v>
      </c>
      <c r="D298" s="665">
        <v>6924541</v>
      </c>
      <c r="E298" s="665">
        <v>0</v>
      </c>
      <c r="F298" s="665">
        <v>0</v>
      </c>
      <c r="G298" s="665">
        <v>0</v>
      </c>
      <c r="H298" s="665">
        <v>6924541</v>
      </c>
      <c r="I298" s="665">
        <v>1346450</v>
      </c>
      <c r="J298" s="169">
        <v>30</v>
      </c>
      <c r="K298" s="665">
        <v>134645</v>
      </c>
      <c r="L298" s="741">
        <v>5578091</v>
      </c>
      <c r="M298" s="519"/>
    </row>
    <row r="299" spans="1:13" ht="20.100000000000001" customHeight="1">
      <c r="A299" s="663">
        <v>10400253</v>
      </c>
      <c r="B299" s="652" t="s">
        <v>1552</v>
      </c>
      <c r="C299" s="664">
        <v>43404</v>
      </c>
      <c r="D299" s="665">
        <v>25975706</v>
      </c>
      <c r="E299" s="665">
        <v>0</v>
      </c>
      <c r="F299" s="665">
        <v>0</v>
      </c>
      <c r="G299" s="665">
        <v>0</v>
      </c>
      <c r="H299" s="665">
        <v>25975706</v>
      </c>
      <c r="I299" s="665">
        <v>5050850</v>
      </c>
      <c r="J299" s="169">
        <v>30</v>
      </c>
      <c r="K299" s="665">
        <v>505085</v>
      </c>
      <c r="L299" s="741">
        <v>20924856</v>
      </c>
      <c r="M299" s="519"/>
    </row>
    <row r="300" spans="1:13" ht="20.100000000000001" customHeight="1">
      <c r="A300" s="663">
        <v>10400254</v>
      </c>
      <c r="B300" s="652" t="s">
        <v>1553</v>
      </c>
      <c r="C300" s="664">
        <v>43404</v>
      </c>
      <c r="D300" s="665">
        <v>157200561</v>
      </c>
      <c r="E300" s="665">
        <v>0</v>
      </c>
      <c r="F300" s="665">
        <v>0</v>
      </c>
      <c r="G300" s="665">
        <v>0</v>
      </c>
      <c r="H300" s="665">
        <v>157200561</v>
      </c>
      <c r="I300" s="665">
        <v>30566760</v>
      </c>
      <c r="J300" s="169">
        <v>30</v>
      </c>
      <c r="K300" s="665">
        <v>3056676</v>
      </c>
      <c r="L300" s="741">
        <v>126633801</v>
      </c>
      <c r="M300" s="519"/>
    </row>
    <row r="301" spans="1:13" ht="20.100000000000001" customHeight="1">
      <c r="A301" s="663">
        <v>10400255</v>
      </c>
      <c r="B301" s="652" t="s">
        <v>1554</v>
      </c>
      <c r="C301" s="664">
        <v>43404</v>
      </c>
      <c r="D301" s="665">
        <v>623375597</v>
      </c>
      <c r="E301" s="665">
        <v>0</v>
      </c>
      <c r="F301" s="665">
        <v>0</v>
      </c>
      <c r="G301" s="665">
        <v>0</v>
      </c>
      <c r="H301" s="665">
        <v>623375597</v>
      </c>
      <c r="I301" s="665">
        <v>121211930</v>
      </c>
      <c r="J301" s="169">
        <v>30</v>
      </c>
      <c r="K301" s="665">
        <v>12121193</v>
      </c>
      <c r="L301" s="741">
        <v>502163667</v>
      </c>
      <c r="M301" s="519"/>
    </row>
    <row r="302" spans="1:13" ht="20.100000000000001" customHeight="1">
      <c r="A302" s="663">
        <v>10400256</v>
      </c>
      <c r="B302" s="652" t="s">
        <v>1555</v>
      </c>
      <c r="C302" s="664">
        <v>43404</v>
      </c>
      <c r="D302" s="665">
        <v>112528987</v>
      </c>
      <c r="E302" s="665">
        <v>0</v>
      </c>
      <c r="F302" s="665">
        <v>0</v>
      </c>
      <c r="G302" s="665">
        <v>0</v>
      </c>
      <c r="H302" s="665">
        <v>112528987</v>
      </c>
      <c r="I302" s="665">
        <v>21880670</v>
      </c>
      <c r="J302" s="169">
        <v>30</v>
      </c>
      <c r="K302" s="665">
        <v>2188067</v>
      </c>
      <c r="L302" s="741">
        <v>90648317</v>
      </c>
      <c r="M302" s="519"/>
    </row>
    <row r="303" spans="1:13" ht="20.100000000000001" customHeight="1">
      <c r="A303" s="663">
        <v>10400257</v>
      </c>
      <c r="B303" s="652" t="s">
        <v>1251</v>
      </c>
      <c r="C303" s="664">
        <v>43100</v>
      </c>
      <c r="D303" s="665">
        <v>904888364</v>
      </c>
      <c r="E303" s="665">
        <v>0</v>
      </c>
      <c r="F303" s="665">
        <v>0</v>
      </c>
      <c r="G303" s="665">
        <v>0</v>
      </c>
      <c r="H303" s="665">
        <v>904888364</v>
      </c>
      <c r="I303" s="665">
        <v>201086320</v>
      </c>
      <c r="J303" s="169">
        <v>30</v>
      </c>
      <c r="K303" s="665">
        <v>17595053</v>
      </c>
      <c r="L303" s="741">
        <v>703802044</v>
      </c>
      <c r="M303" s="519"/>
    </row>
    <row r="304" spans="1:13" ht="20.100000000000001" customHeight="1">
      <c r="A304" s="663">
        <v>10400258</v>
      </c>
      <c r="B304" s="652" t="s">
        <v>1556</v>
      </c>
      <c r="C304" s="664">
        <v>43465</v>
      </c>
      <c r="D304" s="665">
        <v>1322591300</v>
      </c>
      <c r="E304" s="665">
        <v>0</v>
      </c>
      <c r="F304" s="665">
        <v>0</v>
      </c>
      <c r="G304" s="665">
        <v>0</v>
      </c>
      <c r="H304" s="665">
        <v>1322591300</v>
      </c>
      <c r="I304" s="665">
        <v>229727725</v>
      </c>
      <c r="J304" s="169">
        <v>30</v>
      </c>
      <c r="K304" s="665">
        <v>25717062</v>
      </c>
      <c r="L304" s="741">
        <v>1092863575</v>
      </c>
      <c r="M304" s="519"/>
    </row>
    <row r="305" spans="1:13" ht="20.100000000000001" customHeight="1">
      <c r="A305" s="663">
        <v>10400259</v>
      </c>
      <c r="B305" s="652" t="s">
        <v>1557</v>
      </c>
      <c r="C305" s="664">
        <v>43465</v>
      </c>
      <c r="D305" s="665">
        <v>56000000</v>
      </c>
      <c r="E305" s="665">
        <v>0</v>
      </c>
      <c r="F305" s="665">
        <v>0</v>
      </c>
      <c r="G305" s="665">
        <v>0</v>
      </c>
      <c r="H305" s="665">
        <v>56000000</v>
      </c>
      <c r="I305" s="665">
        <v>10577808</v>
      </c>
      <c r="J305" s="169">
        <v>30</v>
      </c>
      <c r="K305" s="665">
        <v>1088892</v>
      </c>
      <c r="L305" s="741">
        <v>45422192</v>
      </c>
      <c r="M305" s="519"/>
    </row>
    <row r="306" spans="1:13" ht="20.100000000000001" customHeight="1">
      <c r="A306" s="663">
        <v>10400260</v>
      </c>
      <c r="B306" s="652" t="s">
        <v>1558</v>
      </c>
      <c r="C306" s="664">
        <v>43465</v>
      </c>
      <c r="D306" s="665">
        <v>220300000</v>
      </c>
      <c r="E306" s="665">
        <v>0</v>
      </c>
      <c r="F306" s="665">
        <v>0</v>
      </c>
      <c r="G306" s="665">
        <v>0</v>
      </c>
      <c r="H306" s="665">
        <v>220300000</v>
      </c>
      <c r="I306" s="665">
        <v>41612192</v>
      </c>
      <c r="J306" s="169">
        <v>30</v>
      </c>
      <c r="K306" s="665">
        <v>4283608</v>
      </c>
      <c r="L306" s="741">
        <v>178687808</v>
      </c>
      <c r="M306" s="519"/>
    </row>
    <row r="307" spans="1:13" ht="20.100000000000001" customHeight="1">
      <c r="A307" s="663">
        <v>10400261</v>
      </c>
      <c r="B307" s="652" t="s">
        <v>1559</v>
      </c>
      <c r="C307" s="664">
        <v>43465</v>
      </c>
      <c r="D307" s="665">
        <v>346000000</v>
      </c>
      <c r="E307" s="665">
        <v>0</v>
      </c>
      <c r="F307" s="665">
        <v>0</v>
      </c>
      <c r="G307" s="665">
        <v>0</v>
      </c>
      <c r="H307" s="665">
        <v>346000000</v>
      </c>
      <c r="I307" s="665">
        <v>52827758</v>
      </c>
      <c r="J307" s="169">
        <v>30</v>
      </c>
      <c r="K307" s="665">
        <v>6727777</v>
      </c>
      <c r="L307" s="741">
        <v>293172242</v>
      </c>
      <c r="M307" s="519"/>
    </row>
    <row r="308" spans="1:13" ht="20.100000000000001" customHeight="1">
      <c r="A308" s="663">
        <v>10400262</v>
      </c>
      <c r="B308" s="652" t="s">
        <v>1594</v>
      </c>
      <c r="C308" s="664">
        <v>43511</v>
      </c>
      <c r="D308" s="665">
        <v>19830000</v>
      </c>
      <c r="E308" s="665">
        <v>0</v>
      </c>
      <c r="F308" s="665">
        <v>0</v>
      </c>
      <c r="G308" s="665">
        <v>0</v>
      </c>
      <c r="H308" s="665">
        <v>19830000</v>
      </c>
      <c r="I308" s="665">
        <v>3635478</v>
      </c>
      <c r="J308" s="169">
        <v>30</v>
      </c>
      <c r="K308" s="665">
        <v>385581</v>
      </c>
      <c r="L308" s="741">
        <v>16194522</v>
      </c>
      <c r="M308" s="519"/>
    </row>
    <row r="309" spans="1:13" ht="20.100000000000001" customHeight="1">
      <c r="A309" s="663">
        <v>10400263</v>
      </c>
      <c r="B309" s="652" t="s">
        <v>1595</v>
      </c>
      <c r="C309" s="664">
        <v>43524</v>
      </c>
      <c r="D309" s="665">
        <v>141000000</v>
      </c>
      <c r="E309" s="665">
        <v>0</v>
      </c>
      <c r="F309" s="665">
        <v>0</v>
      </c>
      <c r="G309" s="665">
        <v>0</v>
      </c>
      <c r="H309" s="665">
        <v>141000000</v>
      </c>
      <c r="I309" s="665">
        <v>7441673</v>
      </c>
      <c r="J309" s="169">
        <v>30</v>
      </c>
      <c r="K309" s="665">
        <v>2741669</v>
      </c>
      <c r="L309" s="741">
        <v>133558327</v>
      </c>
      <c r="M309" s="519"/>
    </row>
    <row r="310" spans="1:13" ht="20.100000000000001" customHeight="1">
      <c r="A310" s="663">
        <v>10400264</v>
      </c>
      <c r="B310" s="652" t="s">
        <v>1610</v>
      </c>
      <c r="C310" s="664">
        <v>43542</v>
      </c>
      <c r="D310" s="665">
        <v>16933333</v>
      </c>
      <c r="E310" s="665">
        <v>0</v>
      </c>
      <c r="F310" s="665">
        <v>0</v>
      </c>
      <c r="G310" s="665">
        <v>0</v>
      </c>
      <c r="H310" s="665">
        <v>16933333</v>
      </c>
      <c r="I310" s="665">
        <v>3057405</v>
      </c>
      <c r="J310" s="169">
        <v>30</v>
      </c>
      <c r="K310" s="665">
        <v>329259</v>
      </c>
      <c r="L310" s="741">
        <v>13875928</v>
      </c>
      <c r="M310" s="519"/>
    </row>
    <row r="311" spans="1:13" ht="20.100000000000001" customHeight="1">
      <c r="A311" s="663">
        <v>10400265</v>
      </c>
      <c r="B311" s="652" t="s">
        <v>1657</v>
      </c>
      <c r="C311" s="664">
        <v>43677</v>
      </c>
      <c r="D311" s="665">
        <v>28000000</v>
      </c>
      <c r="E311" s="665">
        <v>0</v>
      </c>
      <c r="F311" s="665">
        <v>0</v>
      </c>
      <c r="G311" s="665">
        <v>0</v>
      </c>
      <c r="H311" s="665">
        <v>28000000</v>
      </c>
      <c r="I311" s="665">
        <v>4744458</v>
      </c>
      <c r="J311" s="169">
        <v>30</v>
      </c>
      <c r="K311" s="665">
        <v>544446</v>
      </c>
      <c r="L311" s="741">
        <v>23255542</v>
      </c>
      <c r="M311" s="519"/>
    </row>
    <row r="312" spans="1:13" ht="20.100000000000001" customHeight="1">
      <c r="A312" s="663">
        <v>10400266</v>
      </c>
      <c r="B312" s="652" t="s">
        <v>1658</v>
      </c>
      <c r="C312" s="664">
        <v>43677</v>
      </c>
      <c r="D312" s="665">
        <v>4200000</v>
      </c>
      <c r="E312" s="665">
        <v>0</v>
      </c>
      <c r="F312" s="665">
        <v>0</v>
      </c>
      <c r="G312" s="665">
        <v>0</v>
      </c>
      <c r="H312" s="665">
        <v>4200000</v>
      </c>
      <c r="I312" s="665">
        <v>711687</v>
      </c>
      <c r="J312" s="169">
        <v>30</v>
      </c>
      <c r="K312" s="665">
        <v>81669</v>
      </c>
      <c r="L312" s="741">
        <v>3488313</v>
      </c>
      <c r="M312" s="519"/>
    </row>
    <row r="313" spans="1:13" ht="20.100000000000001" customHeight="1">
      <c r="A313" s="663">
        <v>10400267</v>
      </c>
      <c r="B313" s="652" t="s">
        <v>1674</v>
      </c>
      <c r="C313" s="664">
        <v>43769</v>
      </c>
      <c r="D313" s="665">
        <v>161465708</v>
      </c>
      <c r="E313" s="665">
        <v>0</v>
      </c>
      <c r="F313" s="665">
        <v>0</v>
      </c>
      <c r="G313" s="665">
        <v>0</v>
      </c>
      <c r="H313" s="665">
        <v>161465708</v>
      </c>
      <c r="I313" s="665">
        <v>26013928</v>
      </c>
      <c r="J313" s="169">
        <v>30</v>
      </c>
      <c r="K313" s="665">
        <v>3139612</v>
      </c>
      <c r="L313" s="741">
        <v>135451780</v>
      </c>
      <c r="M313" s="519"/>
    </row>
    <row r="314" spans="1:13" ht="20.100000000000001" customHeight="1">
      <c r="A314" s="663">
        <v>10400268</v>
      </c>
      <c r="B314" s="652" t="s">
        <v>1663</v>
      </c>
      <c r="C314" s="664">
        <v>43769</v>
      </c>
      <c r="D314" s="665">
        <v>29800000</v>
      </c>
      <c r="E314" s="665">
        <v>0</v>
      </c>
      <c r="F314" s="665">
        <v>0</v>
      </c>
      <c r="G314" s="665">
        <v>0</v>
      </c>
      <c r="H314" s="665">
        <v>29800000</v>
      </c>
      <c r="I314" s="665">
        <v>4801124</v>
      </c>
      <c r="J314" s="169">
        <v>30</v>
      </c>
      <c r="K314" s="665">
        <v>579446</v>
      </c>
      <c r="L314" s="741">
        <v>24998876</v>
      </c>
      <c r="M314" s="519"/>
    </row>
    <row r="315" spans="1:13" ht="20.100000000000001" customHeight="1">
      <c r="A315" s="663">
        <v>10400269</v>
      </c>
      <c r="B315" s="652" t="s">
        <v>1675</v>
      </c>
      <c r="C315" s="664">
        <v>43769</v>
      </c>
      <c r="D315" s="665">
        <v>46000000</v>
      </c>
      <c r="E315" s="665">
        <v>0</v>
      </c>
      <c r="F315" s="665">
        <v>0</v>
      </c>
      <c r="G315" s="665">
        <v>0</v>
      </c>
      <c r="H315" s="665">
        <v>46000000</v>
      </c>
      <c r="I315" s="665">
        <v>7411124</v>
      </c>
      <c r="J315" s="169">
        <v>30</v>
      </c>
      <c r="K315" s="665">
        <v>894446</v>
      </c>
      <c r="L315" s="741">
        <v>38588876</v>
      </c>
      <c r="M315" s="519"/>
    </row>
    <row r="316" spans="1:13" ht="20.100000000000001" customHeight="1">
      <c r="A316" s="663">
        <v>10400270</v>
      </c>
      <c r="B316" s="652" t="s">
        <v>1676</v>
      </c>
      <c r="C316" s="664">
        <v>43769</v>
      </c>
      <c r="D316" s="665">
        <v>36950000</v>
      </c>
      <c r="E316" s="665">
        <v>0</v>
      </c>
      <c r="F316" s="665">
        <v>0</v>
      </c>
      <c r="G316" s="665">
        <v>0</v>
      </c>
      <c r="H316" s="665">
        <v>36950000</v>
      </c>
      <c r="I316" s="665">
        <v>5953062</v>
      </c>
      <c r="J316" s="169">
        <v>30</v>
      </c>
      <c r="K316" s="665">
        <v>718473</v>
      </c>
      <c r="L316" s="741">
        <v>30996938</v>
      </c>
      <c r="M316" s="519"/>
    </row>
    <row r="317" spans="1:13" ht="20.100000000000001" customHeight="1">
      <c r="A317" s="663">
        <v>10400271</v>
      </c>
      <c r="B317" s="652" t="s">
        <v>1677</v>
      </c>
      <c r="C317" s="664">
        <v>43769</v>
      </c>
      <c r="D317" s="665">
        <v>15650000</v>
      </c>
      <c r="E317" s="665">
        <v>0</v>
      </c>
      <c r="F317" s="665">
        <v>0</v>
      </c>
      <c r="G317" s="665">
        <v>0</v>
      </c>
      <c r="H317" s="665">
        <v>15650000</v>
      </c>
      <c r="I317" s="665">
        <v>2521376</v>
      </c>
      <c r="J317" s="169">
        <v>30</v>
      </c>
      <c r="K317" s="665">
        <v>304304</v>
      </c>
      <c r="L317" s="741">
        <v>13128624</v>
      </c>
      <c r="M317" s="519"/>
    </row>
    <row r="318" spans="1:13" ht="20.100000000000001" customHeight="1">
      <c r="A318" s="663">
        <v>10400272</v>
      </c>
      <c r="B318" s="652" t="s">
        <v>1678</v>
      </c>
      <c r="C318" s="664">
        <v>43770</v>
      </c>
      <c r="D318" s="665">
        <v>282000000</v>
      </c>
      <c r="E318" s="665">
        <v>0</v>
      </c>
      <c r="F318" s="665">
        <v>0</v>
      </c>
      <c r="G318" s="665">
        <v>0</v>
      </c>
      <c r="H318" s="665">
        <v>282000000</v>
      </c>
      <c r="I318" s="665">
        <v>44649981</v>
      </c>
      <c r="J318" s="169">
        <v>30</v>
      </c>
      <c r="K318" s="665">
        <v>5483331</v>
      </c>
      <c r="L318" s="741">
        <v>237350019</v>
      </c>
      <c r="M318" s="519"/>
    </row>
    <row r="319" spans="1:13" ht="20.100000000000001" customHeight="1">
      <c r="A319" s="663">
        <v>10400273</v>
      </c>
      <c r="B319" s="652" t="s">
        <v>1679</v>
      </c>
      <c r="C319" s="664">
        <v>43770</v>
      </c>
      <c r="D319" s="665">
        <v>41500000</v>
      </c>
      <c r="E319" s="665">
        <v>0</v>
      </c>
      <c r="F319" s="665">
        <v>0</v>
      </c>
      <c r="G319" s="665">
        <v>0</v>
      </c>
      <c r="H319" s="665">
        <v>41500000</v>
      </c>
      <c r="I319" s="665">
        <v>6570846</v>
      </c>
      <c r="J319" s="169">
        <v>30</v>
      </c>
      <c r="K319" s="665">
        <v>806946</v>
      </c>
      <c r="L319" s="741">
        <v>34929154</v>
      </c>
      <c r="M319" s="519"/>
    </row>
    <row r="320" spans="1:13" ht="20.100000000000001" customHeight="1">
      <c r="A320" s="663">
        <v>10400274</v>
      </c>
      <c r="B320" s="652" t="s">
        <v>2896</v>
      </c>
      <c r="C320" s="664">
        <v>43776</v>
      </c>
      <c r="D320" s="665">
        <v>1466184000</v>
      </c>
      <c r="E320" s="665">
        <v>0</v>
      </c>
      <c r="F320" s="665">
        <v>0</v>
      </c>
      <c r="G320" s="665">
        <v>0</v>
      </c>
      <c r="H320" s="665">
        <v>1466184000</v>
      </c>
      <c r="I320" s="665">
        <v>232145781</v>
      </c>
      <c r="J320" s="169">
        <v>30</v>
      </c>
      <c r="K320" s="665">
        <v>28509131</v>
      </c>
      <c r="L320" s="741">
        <v>1234038219</v>
      </c>
      <c r="M320" s="519"/>
    </row>
    <row r="321" spans="1:13" ht="20.100000000000001" customHeight="1">
      <c r="A321" s="663">
        <v>10400275</v>
      </c>
      <c r="B321" s="652" t="s">
        <v>1657</v>
      </c>
      <c r="C321" s="664">
        <v>43799</v>
      </c>
      <c r="D321" s="665">
        <v>0</v>
      </c>
      <c r="E321" s="665">
        <v>0</v>
      </c>
      <c r="F321" s="665">
        <v>0</v>
      </c>
      <c r="G321" s="665">
        <v>0</v>
      </c>
      <c r="H321" s="665">
        <v>0</v>
      </c>
      <c r="I321" s="665">
        <v>0</v>
      </c>
      <c r="J321" s="169">
        <v>30</v>
      </c>
      <c r="K321" s="665">
        <v>0</v>
      </c>
      <c r="L321" s="741">
        <v>0</v>
      </c>
      <c r="M321" s="519"/>
    </row>
    <row r="322" spans="1:13" ht="20.100000000000001" customHeight="1">
      <c r="A322" s="663">
        <v>10400276</v>
      </c>
      <c r="B322" s="652" t="s">
        <v>1680</v>
      </c>
      <c r="C322" s="664">
        <v>43799</v>
      </c>
      <c r="D322" s="665">
        <v>2700000</v>
      </c>
      <c r="E322" s="665">
        <v>0</v>
      </c>
      <c r="F322" s="665">
        <v>0</v>
      </c>
      <c r="G322" s="665">
        <v>0</v>
      </c>
      <c r="H322" s="665">
        <v>2700000</v>
      </c>
      <c r="I322" s="665">
        <v>427500</v>
      </c>
      <c r="J322" s="169">
        <v>30</v>
      </c>
      <c r="K322" s="665">
        <v>52500</v>
      </c>
      <c r="L322" s="741">
        <v>2272500</v>
      </c>
      <c r="M322" s="519"/>
    </row>
    <row r="323" spans="1:13" ht="20.100000000000001" customHeight="1">
      <c r="A323" s="663">
        <v>10400277</v>
      </c>
      <c r="B323" s="652" t="s">
        <v>1681</v>
      </c>
      <c r="C323" s="664">
        <v>43830</v>
      </c>
      <c r="D323" s="665">
        <v>5985431</v>
      </c>
      <c r="E323" s="665">
        <v>0</v>
      </c>
      <c r="F323" s="665">
        <v>0</v>
      </c>
      <c r="G323" s="665">
        <v>0</v>
      </c>
      <c r="H323" s="665">
        <v>5985431</v>
      </c>
      <c r="I323" s="665">
        <v>931056</v>
      </c>
      <c r="J323" s="169">
        <v>30</v>
      </c>
      <c r="K323" s="665">
        <v>116382</v>
      </c>
      <c r="L323" s="741">
        <v>5054375</v>
      </c>
      <c r="M323" s="519"/>
    </row>
    <row r="324" spans="1:13" ht="20.100000000000001" customHeight="1">
      <c r="A324" s="663">
        <v>10400278</v>
      </c>
      <c r="B324" s="652" t="s">
        <v>1682</v>
      </c>
      <c r="C324" s="664">
        <v>43830</v>
      </c>
      <c r="D324" s="665">
        <v>5818431</v>
      </c>
      <c r="E324" s="665">
        <v>0</v>
      </c>
      <c r="F324" s="665">
        <v>0</v>
      </c>
      <c r="G324" s="665">
        <v>0</v>
      </c>
      <c r="H324" s="665">
        <v>5818431</v>
      </c>
      <c r="I324" s="665">
        <v>905072</v>
      </c>
      <c r="J324" s="169">
        <v>30</v>
      </c>
      <c r="K324" s="665">
        <v>113134</v>
      </c>
      <c r="L324" s="741">
        <v>4913359</v>
      </c>
      <c r="M324" s="519"/>
    </row>
    <row r="325" spans="1:13" ht="20.100000000000001" customHeight="1">
      <c r="A325" s="663">
        <v>10400279</v>
      </c>
      <c r="B325" s="652" t="s">
        <v>1683</v>
      </c>
      <c r="C325" s="664">
        <v>43830</v>
      </c>
      <c r="D325" s="665">
        <v>9600000</v>
      </c>
      <c r="E325" s="665">
        <v>0</v>
      </c>
      <c r="F325" s="665">
        <v>0</v>
      </c>
      <c r="G325" s="665">
        <v>0</v>
      </c>
      <c r="H325" s="665">
        <v>9600000</v>
      </c>
      <c r="I325" s="665">
        <v>1493352</v>
      </c>
      <c r="J325" s="169">
        <v>30</v>
      </c>
      <c r="K325" s="665">
        <v>186669</v>
      </c>
      <c r="L325" s="741">
        <v>8106648</v>
      </c>
      <c r="M325" s="519"/>
    </row>
    <row r="326" spans="1:13" ht="20.100000000000001" customHeight="1">
      <c r="A326" s="663">
        <v>10400280</v>
      </c>
      <c r="B326" s="652" t="s">
        <v>1684</v>
      </c>
      <c r="C326" s="664">
        <v>43830</v>
      </c>
      <c r="D326" s="665">
        <v>18100000</v>
      </c>
      <c r="E326" s="665">
        <v>0</v>
      </c>
      <c r="F326" s="665">
        <v>0</v>
      </c>
      <c r="G326" s="665">
        <v>0</v>
      </c>
      <c r="H326" s="665">
        <v>18100000</v>
      </c>
      <c r="I326" s="665">
        <v>2815568</v>
      </c>
      <c r="J326" s="169">
        <v>30</v>
      </c>
      <c r="K326" s="665">
        <v>351946</v>
      </c>
      <c r="L326" s="741">
        <v>15284432</v>
      </c>
      <c r="M326" s="519"/>
    </row>
    <row r="327" spans="1:13" ht="20.100000000000001" customHeight="1">
      <c r="A327" s="663">
        <v>10400281</v>
      </c>
      <c r="B327" s="652" t="s">
        <v>1685</v>
      </c>
      <c r="C327" s="664">
        <v>43830</v>
      </c>
      <c r="D327" s="665">
        <v>15700000</v>
      </c>
      <c r="E327" s="665">
        <v>0</v>
      </c>
      <c r="F327" s="665">
        <v>0</v>
      </c>
      <c r="G327" s="665">
        <v>0</v>
      </c>
      <c r="H327" s="665">
        <v>15700000</v>
      </c>
      <c r="I327" s="665">
        <v>2442216</v>
      </c>
      <c r="J327" s="169">
        <v>30</v>
      </c>
      <c r="K327" s="665">
        <v>305277</v>
      </c>
      <c r="L327" s="741">
        <v>13257784</v>
      </c>
      <c r="M327" s="519"/>
    </row>
    <row r="328" spans="1:13" ht="20.100000000000001" customHeight="1">
      <c r="A328" s="663">
        <v>10400282</v>
      </c>
      <c r="B328" s="652" t="s">
        <v>1686</v>
      </c>
      <c r="C328" s="664">
        <v>43830</v>
      </c>
      <c r="D328" s="665">
        <v>52200000</v>
      </c>
      <c r="E328" s="665">
        <v>0</v>
      </c>
      <c r="F328" s="665">
        <v>0</v>
      </c>
      <c r="G328" s="665">
        <v>0</v>
      </c>
      <c r="H328" s="665">
        <v>52200000</v>
      </c>
      <c r="I328" s="665">
        <v>8120000</v>
      </c>
      <c r="J328" s="169">
        <v>30</v>
      </c>
      <c r="K328" s="665">
        <v>1015000</v>
      </c>
      <c r="L328" s="741">
        <v>44080000</v>
      </c>
      <c r="M328" s="519"/>
    </row>
    <row r="329" spans="1:13" ht="20.100000000000001" customHeight="1">
      <c r="A329" s="663">
        <v>10400283</v>
      </c>
      <c r="B329" s="652" t="s">
        <v>1687</v>
      </c>
      <c r="C329" s="664">
        <v>43830</v>
      </c>
      <c r="D329" s="665">
        <v>16086282</v>
      </c>
      <c r="E329" s="665">
        <v>0</v>
      </c>
      <c r="F329" s="665">
        <v>0</v>
      </c>
      <c r="G329" s="665">
        <v>0</v>
      </c>
      <c r="H329" s="665">
        <v>16086282</v>
      </c>
      <c r="I329" s="665">
        <v>2502304</v>
      </c>
      <c r="J329" s="169">
        <v>30</v>
      </c>
      <c r="K329" s="665">
        <v>312788</v>
      </c>
      <c r="L329" s="741">
        <v>13583978</v>
      </c>
      <c r="M329" s="519"/>
    </row>
    <row r="330" spans="1:13" ht="20.100000000000001" customHeight="1">
      <c r="A330" s="663">
        <v>10400284</v>
      </c>
      <c r="B330" s="652" t="s">
        <v>1688</v>
      </c>
      <c r="C330" s="664">
        <v>43830</v>
      </c>
      <c r="D330" s="665">
        <v>3476419</v>
      </c>
      <c r="E330" s="665">
        <v>0</v>
      </c>
      <c r="F330" s="665">
        <v>0</v>
      </c>
      <c r="G330" s="665">
        <v>0</v>
      </c>
      <c r="H330" s="665">
        <v>3476419</v>
      </c>
      <c r="I330" s="665">
        <v>540792</v>
      </c>
      <c r="J330" s="169">
        <v>30</v>
      </c>
      <c r="K330" s="665">
        <v>67599</v>
      </c>
      <c r="L330" s="741">
        <v>2935627</v>
      </c>
      <c r="M330" s="519"/>
    </row>
    <row r="331" spans="1:13" ht="20.100000000000001" customHeight="1">
      <c r="A331" s="663">
        <v>10400285</v>
      </c>
      <c r="B331" s="652" t="s">
        <v>1689</v>
      </c>
      <c r="C331" s="664">
        <v>43830</v>
      </c>
      <c r="D331" s="665">
        <v>4214100</v>
      </c>
      <c r="E331" s="665">
        <v>0</v>
      </c>
      <c r="F331" s="665">
        <v>0</v>
      </c>
      <c r="G331" s="665">
        <v>0</v>
      </c>
      <c r="H331" s="665">
        <v>4214100</v>
      </c>
      <c r="I331" s="665">
        <v>655536</v>
      </c>
      <c r="J331" s="169">
        <v>30</v>
      </c>
      <c r="K331" s="665">
        <v>81942</v>
      </c>
      <c r="L331" s="741">
        <v>3558564</v>
      </c>
      <c r="M331" s="519"/>
    </row>
    <row r="332" spans="1:13" ht="20.100000000000001" customHeight="1">
      <c r="A332" s="663">
        <v>10400286</v>
      </c>
      <c r="B332" s="652" t="s">
        <v>1690</v>
      </c>
      <c r="C332" s="664">
        <v>43830</v>
      </c>
      <c r="D332" s="665">
        <v>25903199</v>
      </c>
      <c r="E332" s="665">
        <v>0</v>
      </c>
      <c r="F332" s="665">
        <v>0</v>
      </c>
      <c r="G332" s="665">
        <v>0</v>
      </c>
      <c r="H332" s="665">
        <v>25903199</v>
      </c>
      <c r="I332" s="665">
        <v>4029368</v>
      </c>
      <c r="J332" s="169">
        <v>30</v>
      </c>
      <c r="K332" s="665">
        <v>503671</v>
      </c>
      <c r="L332" s="741">
        <v>21873831</v>
      </c>
      <c r="M332" s="519"/>
    </row>
    <row r="333" spans="1:13" ht="20.100000000000001" customHeight="1">
      <c r="A333" s="663">
        <v>10400287</v>
      </c>
      <c r="B333" s="652" t="s">
        <v>1691</v>
      </c>
      <c r="C333" s="664">
        <v>43830</v>
      </c>
      <c r="D333" s="665">
        <v>25932000</v>
      </c>
      <c r="E333" s="665">
        <v>0</v>
      </c>
      <c r="F333" s="665">
        <v>0</v>
      </c>
      <c r="G333" s="665">
        <v>0</v>
      </c>
      <c r="H333" s="665">
        <v>25932000</v>
      </c>
      <c r="I333" s="665">
        <v>4033848</v>
      </c>
      <c r="J333" s="169">
        <v>30</v>
      </c>
      <c r="K333" s="665">
        <v>504231</v>
      </c>
      <c r="L333" s="741">
        <v>21898152</v>
      </c>
      <c r="M333" s="519"/>
    </row>
    <row r="334" spans="1:13" ht="20.100000000000001" customHeight="1">
      <c r="A334" s="663">
        <v>10400288</v>
      </c>
      <c r="B334" s="652" t="s">
        <v>1692</v>
      </c>
      <c r="C334" s="664">
        <v>43830</v>
      </c>
      <c r="D334" s="665">
        <v>10000000</v>
      </c>
      <c r="E334" s="665">
        <v>0</v>
      </c>
      <c r="F334" s="665">
        <v>0</v>
      </c>
      <c r="G334" s="665">
        <v>0</v>
      </c>
      <c r="H334" s="665">
        <v>10000000</v>
      </c>
      <c r="I334" s="665">
        <v>1555568</v>
      </c>
      <c r="J334" s="169">
        <v>30</v>
      </c>
      <c r="K334" s="665">
        <v>194446</v>
      </c>
      <c r="L334" s="741">
        <v>8444432</v>
      </c>
      <c r="M334" s="519"/>
    </row>
    <row r="335" spans="1:13" ht="20.100000000000001" customHeight="1">
      <c r="A335" s="663">
        <v>10400289</v>
      </c>
      <c r="B335" s="652" t="s">
        <v>1800</v>
      </c>
      <c r="C335" s="664">
        <v>43861</v>
      </c>
      <c r="D335" s="665">
        <v>2450000</v>
      </c>
      <c r="E335" s="665">
        <v>0</v>
      </c>
      <c r="F335" s="665">
        <v>0</v>
      </c>
      <c r="G335" s="665">
        <v>0</v>
      </c>
      <c r="H335" s="665">
        <v>2450000</v>
      </c>
      <c r="I335" s="665">
        <v>374330</v>
      </c>
      <c r="J335" s="169">
        <v>30</v>
      </c>
      <c r="K335" s="665">
        <v>47642</v>
      </c>
      <c r="L335" s="741">
        <v>2075670</v>
      </c>
      <c r="M335" s="519"/>
    </row>
    <row r="336" spans="1:13" ht="20.100000000000001" customHeight="1">
      <c r="A336" s="663">
        <v>10400290</v>
      </c>
      <c r="B336" s="652" t="s">
        <v>1801</v>
      </c>
      <c r="C336" s="664">
        <v>43890</v>
      </c>
      <c r="D336" s="665">
        <v>24528000</v>
      </c>
      <c r="E336" s="665">
        <v>0</v>
      </c>
      <c r="F336" s="665">
        <v>0</v>
      </c>
      <c r="G336" s="665">
        <v>0</v>
      </c>
      <c r="H336" s="665">
        <v>24528000</v>
      </c>
      <c r="I336" s="665">
        <v>3679236</v>
      </c>
      <c r="J336" s="169">
        <v>30</v>
      </c>
      <c r="K336" s="665">
        <v>476938</v>
      </c>
      <c r="L336" s="741">
        <v>20848764</v>
      </c>
      <c r="M336" s="519"/>
    </row>
    <row r="337" spans="1:13" ht="20.100000000000001" customHeight="1">
      <c r="A337" s="663">
        <v>10400292</v>
      </c>
      <c r="B337" s="652" t="s">
        <v>1802</v>
      </c>
      <c r="C337" s="664">
        <v>43917</v>
      </c>
      <c r="D337" s="665">
        <v>38772000</v>
      </c>
      <c r="E337" s="665">
        <v>0</v>
      </c>
      <c r="F337" s="665">
        <v>0</v>
      </c>
      <c r="G337" s="665">
        <v>0</v>
      </c>
      <c r="H337" s="665">
        <v>38772000</v>
      </c>
      <c r="I337" s="665">
        <v>5708100</v>
      </c>
      <c r="J337" s="169">
        <v>30</v>
      </c>
      <c r="K337" s="665">
        <v>753900</v>
      </c>
      <c r="L337" s="741">
        <v>33063900</v>
      </c>
      <c r="M337" s="519"/>
    </row>
    <row r="338" spans="1:13" ht="20.100000000000001" customHeight="1">
      <c r="A338" s="663">
        <v>10400293</v>
      </c>
      <c r="B338" s="652" t="s">
        <v>1803</v>
      </c>
      <c r="C338" s="664">
        <v>43920</v>
      </c>
      <c r="D338" s="665">
        <v>33296000</v>
      </c>
      <c r="E338" s="665">
        <v>0</v>
      </c>
      <c r="F338" s="665">
        <v>0</v>
      </c>
      <c r="G338" s="665">
        <v>0</v>
      </c>
      <c r="H338" s="665">
        <v>33296000</v>
      </c>
      <c r="I338" s="665">
        <v>4901917</v>
      </c>
      <c r="J338" s="169">
        <v>30</v>
      </c>
      <c r="K338" s="665">
        <v>647423</v>
      </c>
      <c r="L338" s="741">
        <v>28394083</v>
      </c>
      <c r="M338" s="519"/>
    </row>
    <row r="339" spans="1:13" ht="20.100000000000001" customHeight="1">
      <c r="A339" s="663">
        <v>10400294</v>
      </c>
      <c r="B339" s="652" t="s">
        <v>1824</v>
      </c>
      <c r="C339" s="664">
        <v>43966</v>
      </c>
      <c r="D339" s="665">
        <v>3870000</v>
      </c>
      <c r="E339" s="665">
        <v>0</v>
      </c>
      <c r="F339" s="665">
        <v>0</v>
      </c>
      <c r="G339" s="665">
        <v>0</v>
      </c>
      <c r="H339" s="665">
        <v>3870000</v>
      </c>
      <c r="I339" s="665">
        <v>559000</v>
      </c>
      <c r="J339" s="169">
        <v>30</v>
      </c>
      <c r="K339" s="665">
        <v>75250</v>
      </c>
      <c r="L339" s="741">
        <v>3311000</v>
      </c>
      <c r="M339" s="519"/>
    </row>
    <row r="340" spans="1:13" ht="20.100000000000001" customHeight="1">
      <c r="A340" s="663">
        <v>10400295</v>
      </c>
      <c r="B340" s="652" t="s">
        <v>1825</v>
      </c>
      <c r="C340" s="664">
        <v>43966</v>
      </c>
      <c r="D340" s="665">
        <v>29400000</v>
      </c>
      <c r="E340" s="665">
        <v>0</v>
      </c>
      <c r="F340" s="665">
        <v>0</v>
      </c>
      <c r="G340" s="665">
        <v>0</v>
      </c>
      <c r="H340" s="665">
        <v>29400000</v>
      </c>
      <c r="I340" s="665">
        <v>4165017</v>
      </c>
      <c r="J340" s="169">
        <v>30</v>
      </c>
      <c r="K340" s="665">
        <v>571669</v>
      </c>
      <c r="L340" s="741">
        <v>25234983</v>
      </c>
      <c r="M340" s="519"/>
    </row>
    <row r="341" spans="1:13" ht="20.100000000000001" customHeight="1">
      <c r="A341" s="663">
        <v>10400296</v>
      </c>
      <c r="B341" s="652" t="s">
        <v>1826</v>
      </c>
      <c r="C341" s="664">
        <v>43966</v>
      </c>
      <c r="D341" s="665">
        <v>17600000</v>
      </c>
      <c r="E341" s="665">
        <v>0</v>
      </c>
      <c r="F341" s="665">
        <v>0</v>
      </c>
      <c r="G341" s="665">
        <v>0</v>
      </c>
      <c r="H341" s="665">
        <v>17600000</v>
      </c>
      <c r="I341" s="665">
        <v>2493339</v>
      </c>
      <c r="J341" s="169">
        <v>30</v>
      </c>
      <c r="K341" s="665">
        <v>342223</v>
      </c>
      <c r="L341" s="741">
        <v>15106661</v>
      </c>
      <c r="M341" s="519"/>
    </row>
    <row r="342" spans="1:13" ht="20.100000000000001" customHeight="1">
      <c r="A342" s="663">
        <v>10400297</v>
      </c>
      <c r="B342" s="652" t="s">
        <v>1827</v>
      </c>
      <c r="C342" s="664">
        <v>43987</v>
      </c>
      <c r="D342" s="665">
        <v>10343600</v>
      </c>
      <c r="E342" s="665">
        <v>0</v>
      </c>
      <c r="F342" s="665">
        <v>0</v>
      </c>
      <c r="G342" s="665">
        <v>0</v>
      </c>
      <c r="H342" s="665">
        <v>10343600</v>
      </c>
      <c r="I342" s="665">
        <v>1436600</v>
      </c>
      <c r="J342" s="169">
        <v>30</v>
      </c>
      <c r="K342" s="665">
        <v>201124</v>
      </c>
      <c r="L342" s="741">
        <v>8907000</v>
      </c>
      <c r="M342" s="519"/>
    </row>
    <row r="343" spans="1:13" ht="20.100000000000001" customHeight="1">
      <c r="A343" s="663">
        <v>10400298</v>
      </c>
      <c r="B343" s="652" t="s">
        <v>1845</v>
      </c>
      <c r="C343" s="664">
        <v>44104</v>
      </c>
      <c r="D343" s="665">
        <v>75614986</v>
      </c>
      <c r="E343" s="665">
        <v>0</v>
      </c>
      <c r="F343" s="665">
        <v>0</v>
      </c>
      <c r="G343" s="665">
        <v>0</v>
      </c>
      <c r="H343" s="665">
        <v>75614986</v>
      </c>
      <c r="I343" s="665">
        <v>9871974</v>
      </c>
      <c r="J343" s="169">
        <v>30</v>
      </c>
      <c r="K343" s="665">
        <v>1470294</v>
      </c>
      <c r="L343" s="741">
        <v>65743012</v>
      </c>
      <c r="M343" s="519"/>
    </row>
    <row r="344" spans="1:13" ht="20.100000000000001" customHeight="1">
      <c r="A344" s="985">
        <v>10400299</v>
      </c>
      <c r="B344" s="966" t="s">
        <v>1860</v>
      </c>
      <c r="C344" s="986">
        <v>44135</v>
      </c>
      <c r="D344" s="807">
        <v>343000000</v>
      </c>
      <c r="E344" s="807">
        <v>0</v>
      </c>
      <c r="F344" s="807">
        <v>0</v>
      </c>
      <c r="G344" s="807">
        <v>0</v>
      </c>
      <c r="H344" s="807">
        <v>343000000</v>
      </c>
      <c r="I344" s="807">
        <v>43827788</v>
      </c>
      <c r="J344" s="169">
        <v>30</v>
      </c>
      <c r="K344" s="807">
        <v>6669446</v>
      </c>
      <c r="L344" s="987">
        <v>299172212</v>
      </c>
      <c r="M344" s="519"/>
    </row>
    <row r="345" spans="1:13" ht="20.100000000000001" customHeight="1">
      <c r="A345" s="985">
        <v>10400300</v>
      </c>
      <c r="B345" s="966" t="s">
        <v>1861</v>
      </c>
      <c r="C345" s="986">
        <v>44141</v>
      </c>
      <c r="D345" s="807">
        <v>250750000</v>
      </c>
      <c r="E345" s="807">
        <v>0</v>
      </c>
      <c r="F345" s="807">
        <v>0</v>
      </c>
      <c r="G345" s="807">
        <v>0</v>
      </c>
      <c r="H345" s="807">
        <v>250750000</v>
      </c>
      <c r="I345" s="807">
        <v>31343760</v>
      </c>
      <c r="J345" s="169">
        <v>30</v>
      </c>
      <c r="K345" s="807">
        <v>4875696</v>
      </c>
      <c r="L345" s="987">
        <v>219406240</v>
      </c>
      <c r="M345" s="519"/>
    </row>
    <row r="346" spans="1:13" ht="20.100000000000001" customHeight="1">
      <c r="A346" s="985">
        <v>10400301</v>
      </c>
      <c r="B346" s="966" t="s">
        <v>1862</v>
      </c>
      <c r="C346" s="986">
        <v>44183</v>
      </c>
      <c r="D346" s="807">
        <v>215000000</v>
      </c>
      <c r="E346" s="807">
        <v>0</v>
      </c>
      <c r="F346" s="807">
        <v>0</v>
      </c>
      <c r="G346" s="807">
        <v>0</v>
      </c>
      <c r="H346" s="807">
        <v>215000000</v>
      </c>
      <c r="I346" s="807">
        <v>26277768</v>
      </c>
      <c r="J346" s="169">
        <v>30</v>
      </c>
      <c r="K346" s="807">
        <v>4180554</v>
      </c>
      <c r="L346" s="987">
        <v>188722232</v>
      </c>
      <c r="M346" s="519"/>
    </row>
    <row r="347" spans="1:13" ht="20.100000000000001" customHeight="1">
      <c r="A347" s="985">
        <v>10400302</v>
      </c>
      <c r="B347" s="966" t="s">
        <v>1830</v>
      </c>
      <c r="C347" s="986">
        <v>44196</v>
      </c>
      <c r="D347" s="807">
        <v>91440000</v>
      </c>
      <c r="E347" s="807">
        <v>0</v>
      </c>
      <c r="F347" s="807">
        <v>0</v>
      </c>
      <c r="G347" s="807">
        <v>0</v>
      </c>
      <c r="H347" s="807">
        <v>91440000</v>
      </c>
      <c r="I347" s="807">
        <v>11176000</v>
      </c>
      <c r="J347" s="169">
        <v>30</v>
      </c>
      <c r="K347" s="807">
        <v>1778000</v>
      </c>
      <c r="L347" s="987">
        <v>80264000</v>
      </c>
      <c r="M347" s="519"/>
    </row>
    <row r="348" spans="1:13" ht="20.100000000000001" customHeight="1">
      <c r="A348" s="985">
        <v>10400304</v>
      </c>
      <c r="B348" s="966" t="s">
        <v>2897</v>
      </c>
      <c r="C348" s="986">
        <v>44196</v>
      </c>
      <c r="D348" s="807">
        <v>707230000</v>
      </c>
      <c r="E348" s="807">
        <v>0</v>
      </c>
      <c r="F348" s="807">
        <v>0</v>
      </c>
      <c r="G348" s="807">
        <v>0</v>
      </c>
      <c r="H348" s="807">
        <v>707230000</v>
      </c>
      <c r="I348" s="807">
        <v>86439232</v>
      </c>
      <c r="J348" s="169">
        <v>30</v>
      </c>
      <c r="K348" s="807">
        <v>13751696</v>
      </c>
      <c r="L348" s="987">
        <v>620790768</v>
      </c>
      <c r="M348" s="519"/>
    </row>
    <row r="349" spans="1:13" ht="20.100000000000001" customHeight="1">
      <c r="A349" s="985">
        <v>10400303</v>
      </c>
      <c r="B349" s="966" t="s">
        <v>1863</v>
      </c>
      <c r="C349" s="986">
        <v>44196</v>
      </c>
      <c r="D349" s="807">
        <v>19265364730</v>
      </c>
      <c r="E349" s="807">
        <v>0</v>
      </c>
      <c r="F349" s="807">
        <v>0</v>
      </c>
      <c r="G349" s="807">
        <v>0</v>
      </c>
      <c r="H349" s="807">
        <v>19265364730</v>
      </c>
      <c r="I349" s="807">
        <v>2316774625</v>
      </c>
      <c r="J349" s="169">
        <v>30</v>
      </c>
      <c r="K349" s="807">
        <v>374604314</v>
      </c>
      <c r="L349" s="987">
        <v>16948590105</v>
      </c>
      <c r="M349" s="519"/>
    </row>
    <row r="350" spans="1:13" ht="20.100000000000001" customHeight="1">
      <c r="A350" s="985">
        <v>10400305</v>
      </c>
      <c r="B350" s="966" t="s">
        <v>1996</v>
      </c>
      <c r="C350" s="986">
        <v>44235</v>
      </c>
      <c r="D350" s="807">
        <v>34980000</v>
      </c>
      <c r="E350" s="807">
        <v>0</v>
      </c>
      <c r="F350" s="807">
        <v>0</v>
      </c>
      <c r="G350" s="807">
        <v>0</v>
      </c>
      <c r="H350" s="807">
        <v>34980000</v>
      </c>
      <c r="I350" s="807">
        <v>4081014</v>
      </c>
      <c r="J350" s="169">
        <v>30</v>
      </c>
      <c r="K350" s="807">
        <v>680169</v>
      </c>
      <c r="L350" s="987">
        <v>30898986</v>
      </c>
      <c r="M350" s="519"/>
    </row>
    <row r="351" spans="1:13" ht="20.100000000000001" customHeight="1">
      <c r="A351" s="985">
        <v>10400306</v>
      </c>
      <c r="B351" s="966" t="s">
        <v>1873</v>
      </c>
      <c r="C351" s="986">
        <v>44237</v>
      </c>
      <c r="D351" s="807">
        <v>224000000</v>
      </c>
      <c r="E351" s="807">
        <v>0</v>
      </c>
      <c r="F351" s="807">
        <v>0</v>
      </c>
      <c r="G351" s="807">
        <v>0</v>
      </c>
      <c r="H351" s="807">
        <v>224000000</v>
      </c>
      <c r="I351" s="807">
        <v>26133324</v>
      </c>
      <c r="J351" s="169">
        <v>30</v>
      </c>
      <c r="K351" s="807">
        <v>4355554</v>
      </c>
      <c r="L351" s="987">
        <v>197866676</v>
      </c>
      <c r="M351" s="519"/>
    </row>
    <row r="352" spans="1:13" ht="20.100000000000001" customHeight="1">
      <c r="A352" s="985">
        <v>10400307</v>
      </c>
      <c r="B352" s="966" t="s">
        <v>1995</v>
      </c>
      <c r="C352" s="986">
        <v>44253</v>
      </c>
      <c r="D352" s="807">
        <v>27000000</v>
      </c>
      <c r="E352" s="807">
        <v>0</v>
      </c>
      <c r="F352" s="807">
        <v>0</v>
      </c>
      <c r="G352" s="807">
        <v>0</v>
      </c>
      <c r="H352" s="807">
        <v>27000000</v>
      </c>
      <c r="I352" s="807">
        <v>3150000</v>
      </c>
      <c r="J352" s="977">
        <v>30</v>
      </c>
      <c r="K352" s="807">
        <v>525000</v>
      </c>
      <c r="L352" s="987">
        <v>23850000</v>
      </c>
      <c r="M352" s="519"/>
    </row>
    <row r="353" spans="1:13" ht="20.100000000000001" customHeight="1">
      <c r="A353" s="1064">
        <v>10400308</v>
      </c>
      <c r="B353" s="1088" t="s">
        <v>2016</v>
      </c>
      <c r="C353" s="1089">
        <v>44291</v>
      </c>
      <c r="D353" s="1090">
        <v>7800000</v>
      </c>
      <c r="E353" s="1090">
        <v>0</v>
      </c>
      <c r="F353" s="1090">
        <v>0</v>
      </c>
      <c r="G353" s="1090">
        <v>0</v>
      </c>
      <c r="H353" s="1090">
        <v>7800000</v>
      </c>
      <c r="I353" s="1090">
        <v>866680</v>
      </c>
      <c r="J353" s="977">
        <v>30</v>
      </c>
      <c r="K353" s="1090">
        <v>151669</v>
      </c>
      <c r="L353" s="1091">
        <v>6933320</v>
      </c>
      <c r="M353" s="519"/>
    </row>
    <row r="354" spans="1:13" ht="20.100000000000001" customHeight="1">
      <c r="A354" s="1064">
        <v>10400309</v>
      </c>
      <c r="B354" s="1088" t="s">
        <v>2017</v>
      </c>
      <c r="C354" s="1089">
        <v>44298</v>
      </c>
      <c r="D354" s="1090">
        <v>53490000</v>
      </c>
      <c r="E354" s="1090">
        <v>0</v>
      </c>
      <c r="F354" s="1090">
        <v>0</v>
      </c>
      <c r="G354" s="1090">
        <v>0</v>
      </c>
      <c r="H354" s="1090">
        <v>53490000</v>
      </c>
      <c r="I354" s="1090">
        <v>5943320</v>
      </c>
      <c r="J354" s="977">
        <v>30</v>
      </c>
      <c r="K354" s="1090">
        <v>1040081</v>
      </c>
      <c r="L354" s="1091">
        <v>47546680</v>
      </c>
      <c r="M354" s="519"/>
    </row>
    <row r="355" spans="1:13" ht="20.100000000000001" customHeight="1">
      <c r="A355" s="1064">
        <v>10400310</v>
      </c>
      <c r="B355" s="1088" t="s">
        <v>2018</v>
      </c>
      <c r="C355" s="1089">
        <v>44298</v>
      </c>
      <c r="D355" s="1090">
        <v>17900000</v>
      </c>
      <c r="E355" s="1090">
        <v>0</v>
      </c>
      <c r="F355" s="1090">
        <v>0</v>
      </c>
      <c r="G355" s="1090">
        <v>0</v>
      </c>
      <c r="H355" s="1090">
        <v>17900000</v>
      </c>
      <c r="I355" s="1090">
        <v>1988880</v>
      </c>
      <c r="J355" s="977">
        <v>30</v>
      </c>
      <c r="K355" s="1090">
        <v>348054</v>
      </c>
      <c r="L355" s="1091">
        <v>15911120</v>
      </c>
      <c r="M355" s="519"/>
    </row>
    <row r="356" spans="1:13" ht="20.100000000000001" customHeight="1">
      <c r="A356" s="1064">
        <v>10400311</v>
      </c>
      <c r="B356" s="1088" t="s">
        <v>2019</v>
      </c>
      <c r="C356" s="1089">
        <v>44314</v>
      </c>
      <c r="D356" s="1090">
        <v>41770000</v>
      </c>
      <c r="E356" s="1090">
        <v>0</v>
      </c>
      <c r="F356" s="1090">
        <v>0</v>
      </c>
      <c r="G356" s="1090">
        <v>0</v>
      </c>
      <c r="H356" s="1090">
        <v>41770000</v>
      </c>
      <c r="I356" s="1090">
        <v>4641120</v>
      </c>
      <c r="J356" s="977">
        <v>30</v>
      </c>
      <c r="K356" s="1090">
        <v>812196</v>
      </c>
      <c r="L356" s="1091">
        <v>37128880</v>
      </c>
      <c r="M356" s="519"/>
    </row>
    <row r="357" spans="1:13" ht="20.100000000000001" customHeight="1">
      <c r="A357" s="1064">
        <v>10400312</v>
      </c>
      <c r="B357" s="1088" t="s">
        <v>2020</v>
      </c>
      <c r="C357" s="1089">
        <v>44333</v>
      </c>
      <c r="D357" s="1090">
        <v>105715000</v>
      </c>
      <c r="E357" s="1090">
        <v>0</v>
      </c>
      <c r="F357" s="1090">
        <v>0</v>
      </c>
      <c r="G357" s="1090">
        <v>0</v>
      </c>
      <c r="H357" s="1090">
        <v>105715000</v>
      </c>
      <c r="I357" s="1090">
        <v>11452467</v>
      </c>
      <c r="J357" s="977">
        <v>30</v>
      </c>
      <c r="K357" s="1090">
        <v>2055571</v>
      </c>
      <c r="L357" s="1091">
        <v>94262533</v>
      </c>
      <c r="M357" s="519"/>
    </row>
    <row r="358" spans="1:13" ht="20.100000000000001" customHeight="1">
      <c r="A358" s="1064">
        <v>10400313</v>
      </c>
      <c r="B358" s="1088" t="s">
        <v>2021</v>
      </c>
      <c r="C358" s="1089">
        <v>44347</v>
      </c>
      <c r="D358" s="1090">
        <v>124602000</v>
      </c>
      <c r="E358" s="1090">
        <v>0</v>
      </c>
      <c r="F358" s="1090">
        <v>0</v>
      </c>
      <c r="G358" s="1090">
        <v>0</v>
      </c>
      <c r="H358" s="1090">
        <v>124602000</v>
      </c>
      <c r="I358" s="1090">
        <v>13498563</v>
      </c>
      <c r="J358" s="977">
        <v>30</v>
      </c>
      <c r="K358" s="1090">
        <v>2422819</v>
      </c>
      <c r="L358" s="1091">
        <v>111103437</v>
      </c>
      <c r="M358" s="519"/>
    </row>
    <row r="359" spans="1:13" ht="20.100000000000001" customHeight="1">
      <c r="A359" s="1064">
        <v>10400314</v>
      </c>
      <c r="B359" s="1088" t="s">
        <v>2022</v>
      </c>
      <c r="C359" s="1089">
        <v>44347</v>
      </c>
      <c r="D359" s="1090">
        <v>3327366144</v>
      </c>
      <c r="E359" s="1090">
        <v>0</v>
      </c>
      <c r="F359" s="1090">
        <v>0</v>
      </c>
      <c r="G359" s="1090">
        <v>0</v>
      </c>
      <c r="H359" s="1090">
        <v>3327366144</v>
      </c>
      <c r="I359" s="1090">
        <v>360464676</v>
      </c>
      <c r="J359" s="977">
        <v>30</v>
      </c>
      <c r="K359" s="1090">
        <v>64698788</v>
      </c>
      <c r="L359" s="1091">
        <v>2966901468</v>
      </c>
      <c r="M359" s="519"/>
    </row>
    <row r="360" spans="1:13" ht="20.100000000000001" customHeight="1">
      <c r="A360" s="1064">
        <v>10400315</v>
      </c>
      <c r="B360" s="1088" t="s">
        <v>2023</v>
      </c>
      <c r="C360" s="1089">
        <v>44347</v>
      </c>
      <c r="D360" s="1090">
        <v>732417488</v>
      </c>
      <c r="E360" s="1090">
        <v>0</v>
      </c>
      <c r="F360" s="1090">
        <v>0</v>
      </c>
      <c r="G360" s="1090">
        <v>0</v>
      </c>
      <c r="H360" s="1090">
        <v>732417488</v>
      </c>
      <c r="I360" s="1090">
        <v>79345227</v>
      </c>
      <c r="J360" s="977">
        <v>30</v>
      </c>
      <c r="K360" s="1090">
        <v>14241451</v>
      </c>
      <c r="L360" s="1091">
        <v>653072261</v>
      </c>
      <c r="M360" s="519"/>
    </row>
    <row r="361" spans="1:13" ht="20.100000000000001" customHeight="1">
      <c r="A361" s="1064">
        <v>10400316</v>
      </c>
      <c r="B361" s="1088" t="s">
        <v>2024</v>
      </c>
      <c r="C361" s="1089">
        <v>44347</v>
      </c>
      <c r="D361" s="1090">
        <v>137276000</v>
      </c>
      <c r="E361" s="1090">
        <v>0</v>
      </c>
      <c r="F361" s="1090">
        <v>0</v>
      </c>
      <c r="G361" s="1090">
        <v>0</v>
      </c>
      <c r="H361" s="1090">
        <v>137276000</v>
      </c>
      <c r="I361" s="1090">
        <v>11188258</v>
      </c>
      <c r="J361" s="977">
        <v>30</v>
      </c>
      <c r="K361" s="1090">
        <v>2669261</v>
      </c>
      <c r="L361" s="1091">
        <v>126087742</v>
      </c>
      <c r="M361" s="519"/>
    </row>
    <row r="362" spans="1:13" ht="20.100000000000001" customHeight="1">
      <c r="A362" s="1064">
        <v>10400317</v>
      </c>
      <c r="B362" s="1088" t="s">
        <v>2025</v>
      </c>
      <c r="C362" s="1089">
        <v>44377</v>
      </c>
      <c r="D362" s="1090">
        <v>111860000</v>
      </c>
      <c r="E362" s="1090">
        <v>0</v>
      </c>
      <c r="F362" s="1090">
        <v>0</v>
      </c>
      <c r="G362" s="1090">
        <v>0</v>
      </c>
      <c r="H362" s="1090">
        <v>111860000</v>
      </c>
      <c r="I362" s="1090">
        <v>11807436</v>
      </c>
      <c r="J362" s="977">
        <v>30</v>
      </c>
      <c r="K362" s="1090">
        <v>2175054</v>
      </c>
      <c r="L362" s="1091">
        <v>100052564</v>
      </c>
      <c r="M362" s="519"/>
    </row>
    <row r="363" spans="1:13" ht="20.100000000000001" customHeight="1">
      <c r="A363" s="1108">
        <v>10400318</v>
      </c>
      <c r="B363" s="1109" t="s">
        <v>2071</v>
      </c>
      <c r="C363" s="1110">
        <v>44378</v>
      </c>
      <c r="D363" s="1111">
        <v>54000000</v>
      </c>
      <c r="E363" s="1111">
        <v>0</v>
      </c>
      <c r="F363" s="1111">
        <v>0</v>
      </c>
      <c r="G363" s="1111">
        <v>0</v>
      </c>
      <c r="H363" s="1111">
        <v>54000000</v>
      </c>
      <c r="I363" s="1111">
        <v>5550000</v>
      </c>
      <c r="J363" s="1112">
        <v>30</v>
      </c>
      <c r="K363" s="1111">
        <v>1050000</v>
      </c>
      <c r="L363" s="1113">
        <v>48450000</v>
      </c>
      <c r="M363" s="519"/>
    </row>
    <row r="364" spans="1:13" ht="20.100000000000001" customHeight="1">
      <c r="A364" s="1131">
        <v>10400319</v>
      </c>
      <c r="B364" s="1132" t="s">
        <v>2106</v>
      </c>
      <c r="C364" s="1133">
        <v>44481</v>
      </c>
      <c r="D364" s="1134">
        <v>9875000</v>
      </c>
      <c r="E364" s="1134">
        <v>0</v>
      </c>
      <c r="F364" s="1134">
        <v>0</v>
      </c>
      <c r="G364" s="1134">
        <v>0</v>
      </c>
      <c r="H364" s="1134">
        <v>9875000</v>
      </c>
      <c r="I364" s="1134">
        <v>932654</v>
      </c>
      <c r="J364" s="1112">
        <v>30</v>
      </c>
      <c r="K364" s="1134">
        <v>192017</v>
      </c>
      <c r="L364" s="1135">
        <v>8942346</v>
      </c>
      <c r="M364" s="519"/>
    </row>
    <row r="365" spans="1:13" ht="20.100000000000001" customHeight="1">
      <c r="A365" s="1131">
        <v>10400320</v>
      </c>
      <c r="B365" s="1132" t="s">
        <v>2107</v>
      </c>
      <c r="C365" s="1133">
        <v>44470</v>
      </c>
      <c r="D365" s="1134">
        <v>19000000</v>
      </c>
      <c r="E365" s="1134">
        <v>0</v>
      </c>
      <c r="F365" s="1134">
        <v>0</v>
      </c>
      <c r="G365" s="1134">
        <v>0</v>
      </c>
      <c r="H365" s="1134">
        <v>19000000</v>
      </c>
      <c r="I365" s="1134">
        <v>1794452</v>
      </c>
      <c r="J365" s="1112">
        <v>30</v>
      </c>
      <c r="K365" s="1134">
        <v>369446</v>
      </c>
      <c r="L365" s="1135">
        <v>17205548</v>
      </c>
      <c r="M365" s="519"/>
    </row>
    <row r="366" spans="1:13" ht="20.100000000000001" customHeight="1">
      <c r="A366" s="1131">
        <v>10400321</v>
      </c>
      <c r="B366" s="1132" t="s">
        <v>2108</v>
      </c>
      <c r="C366" s="1133">
        <v>44500</v>
      </c>
      <c r="D366" s="1134">
        <v>19862000</v>
      </c>
      <c r="E366" s="1134">
        <v>0</v>
      </c>
      <c r="F366" s="1134">
        <v>0</v>
      </c>
      <c r="G366" s="1134">
        <v>0</v>
      </c>
      <c r="H366" s="1134">
        <v>19862000</v>
      </c>
      <c r="I366" s="1134">
        <v>1875848</v>
      </c>
      <c r="J366" s="1112">
        <v>30</v>
      </c>
      <c r="K366" s="1134">
        <v>386204</v>
      </c>
      <c r="L366" s="1135">
        <v>17986152</v>
      </c>
      <c r="M366" s="519"/>
    </row>
    <row r="367" spans="1:13" ht="20.100000000000001" customHeight="1">
      <c r="A367" s="1131">
        <v>10400322</v>
      </c>
      <c r="B367" s="1132" t="s">
        <v>2109</v>
      </c>
      <c r="C367" s="1133">
        <v>44561</v>
      </c>
      <c r="D367" s="1134">
        <v>130000000</v>
      </c>
      <c r="E367" s="1134">
        <v>0</v>
      </c>
      <c r="F367" s="1134">
        <v>0</v>
      </c>
      <c r="G367" s="1134">
        <v>0</v>
      </c>
      <c r="H367" s="1134">
        <v>130000000</v>
      </c>
      <c r="I367" s="1134">
        <v>11555552</v>
      </c>
      <c r="J367" s="1112">
        <v>30</v>
      </c>
      <c r="K367" s="1134">
        <v>2527777</v>
      </c>
      <c r="L367" s="1135">
        <v>118444448</v>
      </c>
      <c r="M367" s="519"/>
    </row>
    <row r="368" spans="1:13" ht="20.100000000000001" customHeight="1">
      <c r="A368" s="1131">
        <v>10400323</v>
      </c>
      <c r="B368" s="1132" t="s">
        <v>2898</v>
      </c>
      <c r="C368" s="1133">
        <v>44865</v>
      </c>
      <c r="D368" s="1134">
        <v>194264000</v>
      </c>
      <c r="E368" s="1134">
        <v>0</v>
      </c>
      <c r="F368" s="1134">
        <v>0</v>
      </c>
      <c r="G368" s="1134">
        <v>0</v>
      </c>
      <c r="H368" s="1134">
        <v>194264000</v>
      </c>
      <c r="I368" s="1134">
        <v>11871684</v>
      </c>
      <c r="J368" s="1112">
        <v>30</v>
      </c>
      <c r="K368" s="1134">
        <v>3777354</v>
      </c>
      <c r="L368" s="1135">
        <v>182392316</v>
      </c>
      <c r="M368" s="519"/>
    </row>
    <row r="369" spans="1:14" ht="20.100000000000001" customHeight="1">
      <c r="A369" s="1108">
        <v>10400325</v>
      </c>
      <c r="B369" s="1109" t="s">
        <v>2899</v>
      </c>
      <c r="C369" s="1110">
        <v>44855</v>
      </c>
      <c r="D369" s="1111">
        <v>12873000</v>
      </c>
      <c r="E369" s="1111">
        <v>0</v>
      </c>
      <c r="F369" s="1111">
        <v>0</v>
      </c>
      <c r="G369" s="1111">
        <v>0</v>
      </c>
      <c r="H369" s="1111">
        <v>12873000</v>
      </c>
      <c r="I369" s="1111">
        <v>786676</v>
      </c>
      <c r="J369" s="1112">
        <v>30</v>
      </c>
      <c r="K369" s="1111">
        <v>250306</v>
      </c>
      <c r="L369" s="1113">
        <v>12086324</v>
      </c>
      <c r="M369" s="519"/>
    </row>
    <row r="370" spans="1:14" ht="20.100000000000001" customHeight="1">
      <c r="A370" s="1108">
        <v>10400328</v>
      </c>
      <c r="B370" s="1109" t="s">
        <v>2900</v>
      </c>
      <c r="C370" s="1110">
        <v>44918</v>
      </c>
      <c r="D370" s="1111">
        <v>13070000</v>
      </c>
      <c r="E370" s="1111">
        <v>0</v>
      </c>
      <c r="F370" s="1111">
        <v>0</v>
      </c>
      <c r="G370" s="1111">
        <v>0</v>
      </c>
      <c r="H370" s="1111">
        <v>13070000</v>
      </c>
      <c r="I370" s="1111">
        <v>726120</v>
      </c>
      <c r="J370" s="1112">
        <v>30</v>
      </c>
      <c r="K370" s="1111">
        <v>254142</v>
      </c>
      <c r="L370" s="1113">
        <v>12343880</v>
      </c>
      <c r="M370" s="519"/>
    </row>
    <row r="371" spans="1:14" ht="20.100000000000001" customHeight="1">
      <c r="A371" s="1131">
        <v>10400329</v>
      </c>
      <c r="B371" s="1132" t="s">
        <v>2901</v>
      </c>
      <c r="C371" s="1133">
        <v>44925</v>
      </c>
      <c r="D371" s="1134">
        <v>31600000</v>
      </c>
      <c r="E371" s="1134">
        <v>0</v>
      </c>
      <c r="F371" s="1134">
        <v>0</v>
      </c>
      <c r="G371" s="1134">
        <v>0</v>
      </c>
      <c r="H371" s="1134">
        <v>31600000</v>
      </c>
      <c r="I371" s="1134">
        <v>1755560</v>
      </c>
      <c r="J371" s="1112">
        <v>30</v>
      </c>
      <c r="K371" s="1134">
        <v>614446</v>
      </c>
      <c r="L371" s="1135">
        <v>29844440</v>
      </c>
      <c r="M371" s="519"/>
    </row>
    <row r="372" spans="1:14" ht="20.100000000000001" customHeight="1">
      <c r="A372" s="1108">
        <v>10400330</v>
      </c>
      <c r="B372" s="1109" t="s">
        <v>3030</v>
      </c>
      <c r="C372" s="1110">
        <v>45001</v>
      </c>
      <c r="D372" s="1111">
        <v>22000000</v>
      </c>
      <c r="E372" s="1111">
        <v>0</v>
      </c>
      <c r="F372" s="1111">
        <v>0</v>
      </c>
      <c r="G372" s="1111">
        <v>0</v>
      </c>
      <c r="H372" s="1111">
        <v>22000000</v>
      </c>
      <c r="I372" s="1111">
        <v>1038887</v>
      </c>
      <c r="J372" s="1112">
        <v>30</v>
      </c>
      <c r="K372" s="1111">
        <v>427777</v>
      </c>
      <c r="L372" s="1113">
        <v>20961113</v>
      </c>
      <c r="M372" s="519"/>
    </row>
    <row r="373" spans="1:14" ht="20.100000000000001" customHeight="1">
      <c r="A373" s="1131">
        <v>10400331</v>
      </c>
      <c r="B373" s="1132" t="s">
        <v>3031</v>
      </c>
      <c r="C373" s="1133">
        <v>44991</v>
      </c>
      <c r="D373" s="1134">
        <v>14000000</v>
      </c>
      <c r="E373" s="1134">
        <v>0</v>
      </c>
      <c r="F373" s="1134">
        <v>0</v>
      </c>
      <c r="G373" s="1134">
        <v>0</v>
      </c>
      <c r="H373" s="1134">
        <v>14000000</v>
      </c>
      <c r="I373" s="1134">
        <v>661113</v>
      </c>
      <c r="J373" s="1112">
        <v>30</v>
      </c>
      <c r="K373" s="1134">
        <v>272223</v>
      </c>
      <c r="L373" s="1135">
        <v>13338887</v>
      </c>
      <c r="M373" s="519"/>
    </row>
    <row r="374" spans="1:14" ht="20.100000000000001" customHeight="1">
      <c r="A374" s="1108">
        <v>10400332</v>
      </c>
      <c r="B374" s="1109" t="s">
        <v>3032</v>
      </c>
      <c r="C374" s="1110">
        <v>45107</v>
      </c>
      <c r="D374" s="1111">
        <v>128000000</v>
      </c>
      <c r="E374" s="1111">
        <v>0</v>
      </c>
      <c r="F374" s="1111">
        <v>0</v>
      </c>
      <c r="G374" s="1111">
        <v>0</v>
      </c>
      <c r="H374" s="1111">
        <v>128000000</v>
      </c>
      <c r="I374" s="1111">
        <v>4977784</v>
      </c>
      <c r="J374" s="1112">
        <v>30</v>
      </c>
      <c r="K374" s="1111">
        <v>2488892</v>
      </c>
      <c r="L374" s="1113">
        <v>123022216</v>
      </c>
      <c r="M374" s="519"/>
    </row>
    <row r="375" spans="1:14" s="1363" customFormat="1" ht="20.100000000000001" customHeight="1">
      <c r="A375" s="1131">
        <v>10400333</v>
      </c>
      <c r="B375" s="1132" t="s">
        <v>3295</v>
      </c>
      <c r="C375" s="1133">
        <v>45260</v>
      </c>
      <c r="D375" s="1134">
        <v>18400653884</v>
      </c>
      <c r="E375" s="1134">
        <v>0</v>
      </c>
      <c r="F375" s="1134">
        <v>0</v>
      </c>
      <c r="G375" s="1134">
        <v>0</v>
      </c>
      <c r="H375" s="1134">
        <v>18400653884</v>
      </c>
      <c r="I375" s="1134">
        <v>460016343</v>
      </c>
      <c r="J375" s="1368">
        <v>30</v>
      </c>
      <c r="K375" s="1134">
        <v>357790489</v>
      </c>
      <c r="L375" s="1135">
        <v>17940637541</v>
      </c>
      <c r="M375" s="519"/>
      <c r="N375" s="1122"/>
    </row>
    <row r="376" spans="1:14" s="1363" customFormat="1" ht="20.100000000000001" customHeight="1">
      <c r="A376" s="1131">
        <v>10400334</v>
      </c>
      <c r="B376" s="1132" t="s">
        <v>3296</v>
      </c>
      <c r="C376" s="1133">
        <v>45291</v>
      </c>
      <c r="D376" s="1134">
        <v>283915855</v>
      </c>
      <c r="E376" s="1134">
        <v>0</v>
      </c>
      <c r="F376" s="1134">
        <v>0</v>
      </c>
      <c r="G376" s="1134">
        <v>0</v>
      </c>
      <c r="H376" s="1134">
        <v>283915855</v>
      </c>
      <c r="I376" s="1134">
        <v>6309240</v>
      </c>
      <c r="J376" s="1368">
        <v>30</v>
      </c>
      <c r="K376" s="1134">
        <v>5520585</v>
      </c>
      <c r="L376" s="1135">
        <v>277606615</v>
      </c>
      <c r="M376" s="519"/>
      <c r="N376" s="1122"/>
    </row>
    <row r="377" spans="1:14" s="1363" customFormat="1" ht="20.100000000000001" customHeight="1">
      <c r="A377" s="1131">
        <v>10400335</v>
      </c>
      <c r="B377" s="1132" t="s">
        <v>3591</v>
      </c>
      <c r="C377" s="1133">
        <v>45443</v>
      </c>
      <c r="D377" s="1134">
        <v>0</v>
      </c>
      <c r="E377" s="1134">
        <v>0</v>
      </c>
      <c r="F377" s="1134">
        <v>0</v>
      </c>
      <c r="G377" s="1134">
        <v>986395747</v>
      </c>
      <c r="H377" s="1134">
        <v>986395747</v>
      </c>
      <c r="I377" s="1134">
        <v>8219964</v>
      </c>
      <c r="J377" s="1368">
        <v>30</v>
      </c>
      <c r="K377" s="1134">
        <v>8219964</v>
      </c>
      <c r="L377" s="1135">
        <v>978175783</v>
      </c>
      <c r="M377" s="519"/>
      <c r="N377" s="1122"/>
    </row>
    <row r="378" spans="1:14" ht="20.100000000000001" customHeight="1">
      <c r="A378" s="175"/>
      <c r="B378" s="171" t="s">
        <v>921</v>
      </c>
      <c r="C378" s="614"/>
      <c r="D378" s="176">
        <f t="shared" ref="D378:I378" si="1">SUM(D51:D377)</f>
        <v>656717152756</v>
      </c>
      <c r="E378" s="176">
        <f t="shared" si="1"/>
        <v>0</v>
      </c>
      <c r="F378" s="176">
        <f t="shared" si="1"/>
        <v>0</v>
      </c>
      <c r="G378" s="176">
        <f t="shared" si="1"/>
        <v>986395747</v>
      </c>
      <c r="H378" s="176">
        <f t="shared" si="1"/>
        <v>657703548503</v>
      </c>
      <c r="I378" s="176">
        <f t="shared" si="1"/>
        <v>236752673958</v>
      </c>
      <c r="J378" s="176"/>
      <c r="K378" s="176">
        <f>SUM(K51:K377)</f>
        <v>12453557358</v>
      </c>
      <c r="L378" s="176">
        <f>SUM(L51:L377)</f>
        <v>420950874545</v>
      </c>
      <c r="M378" s="519"/>
    </row>
    <row r="379" spans="1:14" ht="20.100000000000001" customHeight="1">
      <c r="A379" s="177"/>
      <c r="B379" s="178" t="s">
        <v>826</v>
      </c>
      <c r="C379" s="179"/>
      <c r="D379" s="180">
        <f t="shared" ref="D379:I379" si="2">D378+D50</f>
        <v>707408937372</v>
      </c>
      <c r="E379" s="180">
        <f t="shared" si="2"/>
        <v>0</v>
      </c>
      <c r="F379" s="180">
        <f t="shared" si="2"/>
        <v>0</v>
      </c>
      <c r="G379" s="180">
        <f t="shared" si="2"/>
        <v>986395747</v>
      </c>
      <c r="H379" s="180">
        <f t="shared" si="2"/>
        <v>708395333119</v>
      </c>
      <c r="I379" s="180">
        <f t="shared" si="2"/>
        <v>252457602297</v>
      </c>
      <c r="J379" s="180"/>
      <c r="K379" s="180">
        <f>K378+K50</f>
        <v>13429464171</v>
      </c>
      <c r="L379" s="180">
        <f>L378+L50</f>
        <v>455937730822</v>
      </c>
      <c r="M379" s="519"/>
    </row>
    <row r="380" spans="1:14" ht="20.100000000000001" customHeight="1">
      <c r="B380" s="133"/>
      <c r="C380" s="181"/>
      <c r="D380" s="182"/>
      <c r="E380" s="182"/>
      <c r="F380" s="183"/>
      <c r="G380" s="182"/>
      <c r="H380" s="182">
        <f>H379-'BS(현금흐름표용)'!C16</f>
        <v>0</v>
      </c>
      <c r="I380" s="182">
        <f>I379-'BS(현금흐름표용)'!C17</f>
        <v>0</v>
      </c>
      <c r="J380" s="182"/>
      <c r="K380" s="182"/>
      <c r="L380" s="699">
        <f>L379-'BS(현금흐름표용)'!D17</f>
        <v>0</v>
      </c>
      <c r="M380" s="95"/>
    </row>
    <row r="381" spans="1:14" ht="24.75" customHeight="1">
      <c r="D381" s="113"/>
      <c r="G381" s="113"/>
    </row>
    <row r="382" spans="1:14" ht="24.75" customHeight="1">
      <c r="I382" s="904"/>
    </row>
    <row r="383" spans="1:14" ht="24.75" customHeight="1">
      <c r="H383" s="113"/>
      <c r="I383" s="904"/>
    </row>
    <row r="384" spans="1:14" ht="24.75" customHeight="1">
      <c r="H384" s="113"/>
      <c r="I384" s="904"/>
    </row>
    <row r="385" spans="8:9" ht="24.75" customHeight="1">
      <c r="H385" s="113"/>
      <c r="I385" s="904"/>
    </row>
    <row r="386" spans="8:9" ht="24.75" customHeight="1">
      <c r="H386" s="113"/>
    </row>
    <row r="387" spans="8:9" ht="24.75" customHeight="1"/>
    <row r="388" spans="8:9" ht="24.75" customHeight="1"/>
    <row r="389" spans="8:9" ht="24.75" customHeight="1"/>
    <row r="390" spans="8:9" ht="24.75" customHeight="1"/>
    <row r="391" spans="8:9" ht="24.75" customHeight="1"/>
    <row r="392" spans="8:9" ht="24.75" customHeight="1"/>
    <row r="393" spans="8:9" ht="24.75" customHeight="1"/>
    <row r="394" spans="8:9" ht="24.75" customHeight="1"/>
    <row r="395" spans="8:9" ht="24.75" customHeight="1"/>
    <row r="396" spans="8:9" ht="24.75" customHeight="1"/>
    <row r="397" spans="8:9" ht="24.75" customHeight="1"/>
    <row r="398" spans="8:9" ht="24.75" customHeight="1"/>
    <row r="399" spans="8:9" ht="24.75" customHeight="1"/>
    <row r="400" spans="8:9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</sheetData>
  <autoFilter ref="A5:P377"/>
  <mergeCells count="3">
    <mergeCell ref="A2:L2"/>
    <mergeCell ref="A3:L3"/>
    <mergeCell ref="A4:B4"/>
  </mergeCells>
  <phoneticPr fontId="75" type="noConversion"/>
  <printOptions horizontalCentered="1"/>
  <pageMargins left="0.70866141732283472" right="0.6692913385826772" top="0.6692913385826772" bottom="0.59055118110236227" header="0.55118110236220474" footer="0.27559055118110237"/>
  <pageSetup paperSize="9" scale="49" fitToHeight="0" orientation="landscape" r:id="rId1"/>
  <headerFooter alignWithMargins="0">
    <oddHeader xml:space="preserve">&amp;R
&amp;"굴림체,굵게"&amp;14 </oddHeader>
  </headerFooter>
  <rowBreaks count="2" manualBreakCount="2">
    <brk id="50" max="11" man="1"/>
    <brk id="379" max="13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2:M8"/>
  <sheetViews>
    <sheetView view="pageBreakPreview" zoomScale="85" zoomScaleNormal="100" zoomScaleSheetLayoutView="85" workbookViewId="0"/>
  </sheetViews>
  <sheetFormatPr defaultRowHeight="13.5"/>
  <cols>
    <col min="1" max="1" width="10.75" bestFit="1" customWidth="1"/>
    <col min="2" max="2" width="22.125" customWidth="1"/>
    <col min="3" max="3" width="14.5" customWidth="1"/>
    <col min="4" max="9" width="18.75" customWidth="1"/>
    <col min="10" max="10" width="10.5" customWidth="1"/>
    <col min="11" max="12" width="18.75" customWidth="1"/>
    <col min="13" max="13" width="10.625" bestFit="1" customWidth="1"/>
  </cols>
  <sheetData>
    <row r="2" spans="1:13" ht="26.25">
      <c r="A2" s="1579" t="s">
        <v>1414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</row>
    <row r="3" spans="1:13" ht="16.5">
      <c r="A3" s="1575" t="str">
        <f>'3.구축물'!A3:L3</f>
        <v xml:space="preserve"> 제 17 (당) 기    : 2024년 1월 1일 부터　2024년  07월 31일 까지</v>
      </c>
      <c r="B3" s="1576"/>
      <c r="C3" s="1576"/>
      <c r="D3" s="1576"/>
      <c r="E3" s="1576"/>
      <c r="F3" s="1576"/>
      <c r="G3" s="1576"/>
      <c r="H3" s="1576"/>
      <c r="I3" s="1576"/>
      <c r="J3" s="1576"/>
      <c r="K3" s="1576"/>
      <c r="L3" s="1576"/>
    </row>
    <row r="4" spans="1:13" ht="16.5">
      <c r="A4" s="1577" t="s">
        <v>613</v>
      </c>
      <c r="B4" s="1577"/>
      <c r="C4" s="162"/>
      <c r="D4" s="163"/>
      <c r="E4" s="163"/>
      <c r="F4" s="163"/>
      <c r="G4" s="163"/>
      <c r="H4" s="163"/>
      <c r="I4" s="163"/>
      <c r="J4" s="163"/>
      <c r="K4" s="164"/>
      <c r="L4" s="100" t="s">
        <v>307</v>
      </c>
    </row>
    <row r="5" spans="1:13" ht="16.5">
      <c r="A5" s="101" t="s">
        <v>614</v>
      </c>
      <c r="B5" s="101" t="s">
        <v>615</v>
      </c>
      <c r="C5" s="166" t="s">
        <v>49</v>
      </c>
      <c r="D5" s="101" t="s">
        <v>616</v>
      </c>
      <c r="E5" s="101" t="s">
        <v>617</v>
      </c>
      <c r="F5" s="167" t="s">
        <v>618</v>
      </c>
      <c r="G5" s="1284" t="s">
        <v>3389</v>
      </c>
      <c r="H5" s="101" t="s">
        <v>619</v>
      </c>
      <c r="I5" s="101" t="s">
        <v>620</v>
      </c>
      <c r="J5" s="101" t="s">
        <v>621</v>
      </c>
      <c r="K5" s="102" t="s">
        <v>622</v>
      </c>
      <c r="L5" s="102" t="s">
        <v>624</v>
      </c>
    </row>
    <row r="6" spans="1:13" ht="16.5">
      <c r="A6" s="148">
        <v>10500001</v>
      </c>
      <c r="B6" s="558" t="s">
        <v>1560</v>
      </c>
      <c r="C6" s="609">
        <v>43404</v>
      </c>
      <c r="D6" s="559">
        <v>79059450</v>
      </c>
      <c r="E6" s="559">
        <v>0</v>
      </c>
      <c r="F6" s="559">
        <v>0</v>
      </c>
      <c r="G6" s="559">
        <v>0</v>
      </c>
      <c r="H6" s="559">
        <v>79059450</v>
      </c>
      <c r="I6" s="559">
        <v>79058450</v>
      </c>
      <c r="J6" s="559">
        <v>5</v>
      </c>
      <c r="K6" s="559">
        <v>0</v>
      </c>
      <c r="L6" s="559">
        <v>1000</v>
      </c>
      <c r="M6" s="54"/>
    </row>
    <row r="7" spans="1:13" ht="16.5">
      <c r="A7" s="148"/>
      <c r="B7" s="558"/>
      <c r="C7" s="609"/>
      <c r="D7" s="559"/>
      <c r="E7" s="559"/>
      <c r="F7" s="559"/>
      <c r="G7" s="559"/>
      <c r="H7" s="559"/>
      <c r="I7" s="559"/>
      <c r="J7" s="559"/>
      <c r="K7" s="559"/>
      <c r="L7" s="559"/>
      <c r="M7" s="54"/>
    </row>
    <row r="8" spans="1:13" ht="16.5">
      <c r="A8" s="1580" t="s">
        <v>826</v>
      </c>
      <c r="B8" s="1580"/>
      <c r="C8" s="179"/>
      <c r="D8" s="180">
        <f>SUM(D6:D7)</f>
        <v>79059450</v>
      </c>
      <c r="E8" s="180">
        <f>SUM(E6:E7)</f>
        <v>0</v>
      </c>
      <c r="F8" s="180">
        <f t="shared" ref="F8:L8" si="0">SUM(F6:F7)</f>
        <v>0</v>
      </c>
      <c r="G8" s="180">
        <f t="shared" si="0"/>
        <v>0</v>
      </c>
      <c r="H8" s="180">
        <f t="shared" si="0"/>
        <v>79059450</v>
      </c>
      <c r="I8" s="180">
        <f t="shared" si="0"/>
        <v>79058450</v>
      </c>
      <c r="J8" s="180"/>
      <c r="K8" s="180">
        <f t="shared" si="0"/>
        <v>0</v>
      </c>
      <c r="L8" s="180">
        <f t="shared" si="0"/>
        <v>1000</v>
      </c>
      <c r="M8" s="54">
        <f>L8-'BS(현금흐름표용)'!D19</f>
        <v>0</v>
      </c>
    </row>
  </sheetData>
  <mergeCells count="4">
    <mergeCell ref="A2:L2"/>
    <mergeCell ref="A3:L3"/>
    <mergeCell ref="A4:B4"/>
    <mergeCell ref="A8:B8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M46"/>
  <sheetViews>
    <sheetView view="pageBreakPreview" zoomScale="85" zoomScaleSheetLayoutView="85" workbookViewId="0">
      <pane xSplit="2" ySplit="5" topLeftCell="C6" activePane="bottomRight" state="frozen"/>
      <selection activeCell="J29" sqref="J29"/>
      <selection pane="topRight" activeCell="J29" sqref="J29"/>
      <selection pane="bottomLeft" activeCell="J29" sqref="J29"/>
      <selection pane="bottomRight" activeCell="C6" sqref="C6"/>
    </sheetView>
  </sheetViews>
  <sheetFormatPr defaultColWidth="9" defaultRowHeight="16.5"/>
  <cols>
    <col min="1" max="1" width="11.125" style="2" bestFit="1" customWidth="1"/>
    <col min="2" max="2" width="35.625" style="2" bestFit="1" customWidth="1"/>
    <col min="3" max="3" width="12.25" style="2" bestFit="1" customWidth="1"/>
    <col min="4" max="4" width="20.375" style="2" bestFit="1" customWidth="1"/>
    <col min="5" max="9" width="18.75" style="2" customWidth="1"/>
    <col min="10" max="10" width="9.375" style="2" bestFit="1" customWidth="1"/>
    <col min="11" max="11" width="15.25" style="2" bestFit="1" customWidth="1"/>
    <col min="12" max="12" width="17.125" style="2" bestFit="1" customWidth="1"/>
    <col min="13" max="13" width="18.875" style="2" bestFit="1" customWidth="1"/>
    <col min="14" max="16384" width="9" style="2"/>
  </cols>
  <sheetData>
    <row r="1" spans="1:13" ht="20.100000000000001" customHeight="1">
      <c r="A1" s="185"/>
      <c r="B1" s="186"/>
      <c r="C1" s="184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3" ht="26.25">
      <c r="A2" s="1579" t="s">
        <v>1746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22"/>
    </row>
    <row r="3" spans="1:13" ht="20.100000000000001" customHeight="1">
      <c r="A3" s="1575" t="str">
        <f>'4.기계장치'!A3:L3</f>
        <v xml:space="preserve"> 제 17 (당) 기    : 2024년 1월 1일 부터　2024년  07월 31일 까지</v>
      </c>
      <c r="B3" s="1576"/>
      <c r="C3" s="1576"/>
      <c r="D3" s="1576"/>
      <c r="E3" s="1576"/>
      <c r="F3" s="1576"/>
      <c r="G3" s="1576"/>
      <c r="H3" s="1576"/>
      <c r="I3" s="1576"/>
      <c r="J3" s="1576"/>
      <c r="K3" s="1576"/>
      <c r="L3" s="1576"/>
      <c r="M3" s="538"/>
    </row>
    <row r="4" spans="1:13" ht="20.100000000000001" customHeight="1">
      <c r="A4" s="1577" t="s">
        <v>720</v>
      </c>
      <c r="B4" s="1577"/>
      <c r="C4" s="162"/>
      <c r="D4" s="163"/>
      <c r="E4" s="163"/>
      <c r="F4" s="163"/>
      <c r="G4" s="163"/>
      <c r="H4" s="163"/>
      <c r="I4" s="163"/>
      <c r="J4" s="163"/>
      <c r="K4" s="164"/>
      <c r="L4" s="165" t="s">
        <v>721</v>
      </c>
      <c r="M4" s="188"/>
    </row>
    <row r="5" spans="1:13" ht="20.100000000000001" customHeight="1">
      <c r="A5" s="145" t="s">
        <v>722</v>
      </c>
      <c r="B5" s="145" t="s">
        <v>723</v>
      </c>
      <c r="C5" s="189" t="s">
        <v>49</v>
      </c>
      <c r="D5" s="101" t="s">
        <v>724</v>
      </c>
      <c r="E5" s="190" t="s">
        <v>726</v>
      </c>
      <c r="F5" s="190" t="s">
        <v>727</v>
      </c>
      <c r="G5" s="190" t="s">
        <v>725</v>
      </c>
      <c r="H5" s="190" t="s">
        <v>619</v>
      </c>
      <c r="I5" s="190" t="s">
        <v>620</v>
      </c>
      <c r="J5" s="190" t="s">
        <v>728</v>
      </c>
      <c r="K5" s="191" t="s">
        <v>729</v>
      </c>
      <c r="L5" s="191" t="s">
        <v>624</v>
      </c>
      <c r="M5" s="192"/>
    </row>
    <row r="6" spans="1:13" ht="20.100000000000001" customHeight="1">
      <c r="A6" s="148">
        <v>10600000</v>
      </c>
      <c r="B6" s="193" t="s">
        <v>635</v>
      </c>
      <c r="C6" s="615">
        <v>41060</v>
      </c>
      <c r="D6" s="119">
        <v>4467969136</v>
      </c>
      <c r="E6" s="119">
        <v>0</v>
      </c>
      <c r="F6" s="119">
        <v>0</v>
      </c>
      <c r="G6" s="119">
        <v>0</v>
      </c>
      <c r="H6" s="119">
        <v>4467969136</v>
      </c>
      <c r="I6" s="194">
        <v>1953374369</v>
      </c>
      <c r="J6" s="195">
        <v>30</v>
      </c>
      <c r="K6" s="194">
        <v>82639270</v>
      </c>
      <c r="L6" s="196">
        <v>2514594767</v>
      </c>
      <c r="M6" s="124"/>
    </row>
    <row r="7" spans="1:13" ht="20.100000000000001" customHeight="1">
      <c r="A7" s="148">
        <v>10600001</v>
      </c>
      <c r="B7" s="193" t="s">
        <v>389</v>
      </c>
      <c r="C7" s="615">
        <v>41855</v>
      </c>
      <c r="D7" s="119">
        <v>13738412082</v>
      </c>
      <c r="E7" s="119">
        <v>0</v>
      </c>
      <c r="F7" s="119">
        <v>0</v>
      </c>
      <c r="G7" s="119">
        <v>0</v>
      </c>
      <c r="H7" s="119">
        <v>13738412082</v>
      </c>
      <c r="I7" s="194">
        <v>4643970338</v>
      </c>
      <c r="J7" s="195">
        <v>30</v>
      </c>
      <c r="K7" s="194">
        <v>265254556</v>
      </c>
      <c r="L7" s="196">
        <v>9094441744</v>
      </c>
      <c r="M7" s="124"/>
    </row>
    <row r="8" spans="1:13" ht="20.100000000000001" customHeight="1">
      <c r="A8" s="148">
        <v>10600002</v>
      </c>
      <c r="B8" s="193" t="s">
        <v>572</v>
      </c>
      <c r="C8" s="615">
        <v>41855</v>
      </c>
      <c r="D8" s="119">
        <v>142272070</v>
      </c>
      <c r="E8" s="119">
        <v>0</v>
      </c>
      <c r="F8" s="119">
        <v>0</v>
      </c>
      <c r="G8" s="119">
        <v>0</v>
      </c>
      <c r="H8" s="119">
        <v>142272070</v>
      </c>
      <c r="I8" s="194">
        <v>48091956</v>
      </c>
      <c r="J8" s="195">
        <v>30</v>
      </c>
      <c r="K8" s="194">
        <v>2746919</v>
      </c>
      <c r="L8" s="196">
        <v>94180114</v>
      </c>
      <c r="M8" s="124"/>
    </row>
    <row r="9" spans="1:13" ht="20.100000000000001" customHeight="1">
      <c r="A9" s="148">
        <v>10600003</v>
      </c>
      <c r="B9" s="193" t="s">
        <v>636</v>
      </c>
      <c r="C9" s="615">
        <v>42004</v>
      </c>
      <c r="D9" s="119">
        <v>1727532560</v>
      </c>
      <c r="E9" s="119">
        <v>0</v>
      </c>
      <c r="F9" s="119">
        <v>0</v>
      </c>
      <c r="G9" s="119">
        <v>0</v>
      </c>
      <c r="H9" s="119">
        <v>1727532560</v>
      </c>
      <c r="I9" s="194">
        <v>558280122</v>
      </c>
      <c r="J9" s="195">
        <v>30</v>
      </c>
      <c r="K9" s="194">
        <v>33544126</v>
      </c>
      <c r="L9" s="196">
        <v>1169252438</v>
      </c>
      <c r="M9" s="124"/>
    </row>
    <row r="10" spans="1:13" ht="20.100000000000001" customHeight="1">
      <c r="A10" s="148">
        <v>10600004</v>
      </c>
      <c r="B10" s="193" t="s">
        <v>637</v>
      </c>
      <c r="C10" s="615">
        <v>42004</v>
      </c>
      <c r="D10" s="119">
        <v>1039520678</v>
      </c>
      <c r="E10" s="119">
        <v>0</v>
      </c>
      <c r="F10" s="119">
        <v>0</v>
      </c>
      <c r="G10" s="119">
        <v>0</v>
      </c>
      <c r="H10" s="119">
        <v>1039520678</v>
      </c>
      <c r="I10" s="194">
        <v>335937976</v>
      </c>
      <c r="J10" s="195">
        <v>30</v>
      </c>
      <c r="K10" s="194">
        <v>20184752</v>
      </c>
      <c r="L10" s="196">
        <v>703582702</v>
      </c>
      <c r="M10" s="124"/>
    </row>
    <row r="11" spans="1:13" ht="20.100000000000001" customHeight="1">
      <c r="A11" s="148">
        <v>10600005</v>
      </c>
      <c r="B11" s="193" t="s">
        <v>638</v>
      </c>
      <c r="C11" s="615">
        <v>42004</v>
      </c>
      <c r="D11" s="119">
        <v>207781358</v>
      </c>
      <c r="E11" s="119">
        <v>0</v>
      </c>
      <c r="F11" s="119">
        <v>0</v>
      </c>
      <c r="G11" s="119">
        <v>0</v>
      </c>
      <c r="H11" s="119">
        <v>207781358</v>
      </c>
      <c r="I11" s="194">
        <v>66929478</v>
      </c>
      <c r="J11" s="195">
        <v>30</v>
      </c>
      <c r="K11" s="194">
        <v>4035472</v>
      </c>
      <c r="L11" s="196">
        <v>140851880</v>
      </c>
      <c r="M11" s="124"/>
    </row>
    <row r="12" spans="1:13" ht="20.100000000000001" customHeight="1">
      <c r="A12" s="148">
        <v>10600006</v>
      </c>
      <c r="B12" s="193" t="s">
        <v>639</v>
      </c>
      <c r="C12" s="615">
        <v>41855</v>
      </c>
      <c r="D12" s="119">
        <v>270000000</v>
      </c>
      <c r="E12" s="119">
        <v>0</v>
      </c>
      <c r="F12" s="119">
        <v>0</v>
      </c>
      <c r="G12" s="119">
        <v>0</v>
      </c>
      <c r="H12" s="119">
        <v>270000000</v>
      </c>
      <c r="I12" s="194">
        <v>91267568</v>
      </c>
      <c r="J12" s="195">
        <v>30</v>
      </c>
      <c r="K12" s="194">
        <v>5213026</v>
      </c>
      <c r="L12" s="196">
        <v>178732432</v>
      </c>
      <c r="M12" s="124"/>
    </row>
    <row r="13" spans="1:13" ht="20.100000000000001" customHeight="1">
      <c r="A13" s="148">
        <v>10600007</v>
      </c>
      <c r="B13" s="193" t="s">
        <v>877</v>
      </c>
      <c r="C13" s="615">
        <v>42704</v>
      </c>
      <c r="D13" s="119">
        <v>10281415571</v>
      </c>
      <c r="E13" s="119">
        <v>0</v>
      </c>
      <c r="F13" s="119">
        <v>0</v>
      </c>
      <c r="G13" s="119">
        <v>0</v>
      </c>
      <c r="H13" s="119">
        <v>10281415571</v>
      </c>
      <c r="I13" s="194">
        <v>2658007406</v>
      </c>
      <c r="J13" s="195">
        <v>30</v>
      </c>
      <c r="K13" s="194">
        <v>199916416</v>
      </c>
      <c r="L13" s="196">
        <v>7623408165</v>
      </c>
      <c r="M13" s="124"/>
    </row>
    <row r="14" spans="1:13" ht="20.100000000000001" customHeight="1">
      <c r="A14" s="148">
        <v>10600008</v>
      </c>
      <c r="B14" s="193" t="s">
        <v>878</v>
      </c>
      <c r="C14" s="615">
        <v>42704</v>
      </c>
      <c r="D14" s="119">
        <v>6318131358</v>
      </c>
      <c r="E14" s="119">
        <v>0</v>
      </c>
      <c r="F14" s="119">
        <v>0</v>
      </c>
      <c r="G14" s="119">
        <v>0</v>
      </c>
      <c r="H14" s="119">
        <v>6318131358</v>
      </c>
      <c r="I14" s="194">
        <v>1633400873</v>
      </c>
      <c r="J14" s="195">
        <v>30</v>
      </c>
      <c r="K14" s="194">
        <v>122852548</v>
      </c>
      <c r="L14" s="196">
        <v>4684730485</v>
      </c>
      <c r="M14" s="124"/>
    </row>
    <row r="15" spans="1:13" ht="20.100000000000001" customHeight="1">
      <c r="A15" s="148">
        <v>10600009</v>
      </c>
      <c r="B15" s="193" t="s">
        <v>879</v>
      </c>
      <c r="C15" s="615">
        <v>42704</v>
      </c>
      <c r="D15" s="119">
        <v>7707364047</v>
      </c>
      <c r="E15" s="119">
        <v>0</v>
      </c>
      <c r="F15" s="119">
        <v>0</v>
      </c>
      <c r="G15" s="119">
        <v>0</v>
      </c>
      <c r="H15" s="119">
        <v>7707364047</v>
      </c>
      <c r="I15" s="194">
        <v>1994439028</v>
      </c>
      <c r="J15" s="195">
        <v>30</v>
      </c>
      <c r="K15" s="194">
        <v>149865408</v>
      </c>
      <c r="L15" s="196">
        <v>5712925019</v>
      </c>
      <c r="M15" s="124"/>
    </row>
    <row r="16" spans="1:13" ht="20.100000000000001" customHeight="1">
      <c r="A16" s="663">
        <v>10600010</v>
      </c>
      <c r="B16" s="666" t="s">
        <v>880</v>
      </c>
      <c r="C16" s="667">
        <v>42704</v>
      </c>
      <c r="D16" s="743">
        <v>7530939497</v>
      </c>
      <c r="E16" s="743">
        <v>0</v>
      </c>
      <c r="F16" s="743">
        <v>0</v>
      </c>
      <c r="G16" s="119">
        <v>0</v>
      </c>
      <c r="H16" s="119">
        <v>7530939497</v>
      </c>
      <c r="I16" s="668">
        <v>1946943303</v>
      </c>
      <c r="J16" s="669">
        <v>30</v>
      </c>
      <c r="K16" s="668">
        <v>146434932</v>
      </c>
      <c r="L16" s="670">
        <v>5583996194</v>
      </c>
      <c r="M16" s="124"/>
    </row>
    <row r="17" spans="1:13" ht="20.100000000000001" customHeight="1">
      <c r="A17" s="663">
        <v>10600011</v>
      </c>
      <c r="B17" s="666" t="s">
        <v>881</v>
      </c>
      <c r="C17" s="667">
        <v>42704</v>
      </c>
      <c r="D17" s="743">
        <v>7002333339</v>
      </c>
      <c r="E17" s="743">
        <v>0</v>
      </c>
      <c r="F17" s="743">
        <v>0</v>
      </c>
      <c r="G17" s="119">
        <v>0</v>
      </c>
      <c r="H17" s="119">
        <v>7002333339</v>
      </c>
      <c r="I17" s="668">
        <v>1808954262</v>
      </c>
      <c r="J17" s="669">
        <v>30</v>
      </c>
      <c r="K17" s="668">
        <v>136156475</v>
      </c>
      <c r="L17" s="670">
        <v>5193379077</v>
      </c>
      <c r="M17" s="124"/>
    </row>
    <row r="18" spans="1:13" ht="20.100000000000001" customHeight="1">
      <c r="A18" s="663">
        <v>10600012</v>
      </c>
      <c r="B18" s="666" t="s">
        <v>882</v>
      </c>
      <c r="C18" s="667">
        <v>42704</v>
      </c>
      <c r="D18" s="743">
        <v>903764852</v>
      </c>
      <c r="E18" s="743">
        <v>0</v>
      </c>
      <c r="F18" s="743">
        <v>0</v>
      </c>
      <c r="G18" s="119">
        <v>0</v>
      </c>
      <c r="H18" s="119">
        <v>903764852</v>
      </c>
      <c r="I18" s="668">
        <v>233017157</v>
      </c>
      <c r="J18" s="669">
        <v>30</v>
      </c>
      <c r="K18" s="668">
        <v>17573199</v>
      </c>
      <c r="L18" s="670">
        <v>670747695</v>
      </c>
      <c r="M18" s="124"/>
    </row>
    <row r="19" spans="1:13" ht="20.100000000000001" customHeight="1">
      <c r="A19" s="663">
        <v>10600013</v>
      </c>
      <c r="B19" s="666" t="s">
        <v>883</v>
      </c>
      <c r="C19" s="667">
        <v>42704</v>
      </c>
      <c r="D19" s="743">
        <v>1914558116</v>
      </c>
      <c r="E19" s="743">
        <v>0</v>
      </c>
      <c r="F19" s="743">
        <v>0</v>
      </c>
      <c r="G19" s="119">
        <v>0</v>
      </c>
      <c r="H19" s="119">
        <v>1914558116</v>
      </c>
      <c r="I19" s="668">
        <v>493522493</v>
      </c>
      <c r="J19" s="669">
        <v>30</v>
      </c>
      <c r="K19" s="668">
        <v>37227519</v>
      </c>
      <c r="L19" s="670">
        <v>1421035623</v>
      </c>
      <c r="M19" s="124"/>
    </row>
    <row r="20" spans="1:13" ht="20.100000000000001" customHeight="1">
      <c r="A20" s="663">
        <v>10600014</v>
      </c>
      <c r="B20" s="666" t="s">
        <v>884</v>
      </c>
      <c r="C20" s="667">
        <v>42735</v>
      </c>
      <c r="D20" s="743">
        <v>94536760</v>
      </c>
      <c r="E20" s="743">
        <v>0</v>
      </c>
      <c r="F20" s="743">
        <v>0</v>
      </c>
      <c r="G20" s="119">
        <v>0</v>
      </c>
      <c r="H20" s="119">
        <v>94536760</v>
      </c>
      <c r="I20" s="668">
        <v>24123660</v>
      </c>
      <c r="J20" s="669">
        <v>30</v>
      </c>
      <c r="K20" s="668">
        <v>1838214</v>
      </c>
      <c r="L20" s="670">
        <v>70413100</v>
      </c>
      <c r="M20" s="124"/>
    </row>
    <row r="21" spans="1:13" ht="20.100000000000001" customHeight="1">
      <c r="A21" s="663">
        <v>10600015</v>
      </c>
      <c r="B21" s="666" t="s">
        <v>1596</v>
      </c>
      <c r="C21" s="667">
        <v>42732</v>
      </c>
      <c r="D21" s="743">
        <v>1408486183</v>
      </c>
      <c r="E21" s="743">
        <v>0</v>
      </c>
      <c r="F21" s="743">
        <v>0</v>
      </c>
      <c r="G21" s="119">
        <v>0</v>
      </c>
      <c r="H21" s="119">
        <v>1408486183</v>
      </c>
      <c r="I21" s="668">
        <v>355234803</v>
      </c>
      <c r="J21" s="669">
        <v>30</v>
      </c>
      <c r="K21" s="668">
        <v>27387227</v>
      </c>
      <c r="L21" s="670">
        <v>1053251380</v>
      </c>
      <c r="M21" s="124"/>
    </row>
    <row r="22" spans="1:13" ht="20.100000000000001" customHeight="1">
      <c r="A22" s="663">
        <v>10600016</v>
      </c>
      <c r="B22" s="666" t="s">
        <v>1597</v>
      </c>
      <c r="C22" s="667">
        <v>42732</v>
      </c>
      <c r="D22" s="743">
        <v>1305948330</v>
      </c>
      <c r="E22" s="743">
        <v>0</v>
      </c>
      <c r="F22" s="743">
        <v>0</v>
      </c>
      <c r="G22" s="119">
        <v>0</v>
      </c>
      <c r="H22" s="119">
        <v>1305948330</v>
      </c>
      <c r="I22" s="668">
        <v>333089077</v>
      </c>
      <c r="J22" s="669">
        <v>30</v>
      </c>
      <c r="K22" s="668">
        <v>25393445</v>
      </c>
      <c r="L22" s="670">
        <v>972859253</v>
      </c>
      <c r="M22" s="124"/>
    </row>
    <row r="23" spans="1:13" ht="20.100000000000001" customHeight="1">
      <c r="A23" s="663">
        <v>10600017</v>
      </c>
      <c r="B23" s="666" t="s">
        <v>1268</v>
      </c>
      <c r="C23" s="667">
        <v>43100</v>
      </c>
      <c r="D23" s="743">
        <v>477479983</v>
      </c>
      <c r="E23" s="743">
        <v>0</v>
      </c>
      <c r="F23" s="743">
        <v>0</v>
      </c>
      <c r="G23" s="119">
        <v>0</v>
      </c>
      <c r="H23" s="119">
        <v>477479983</v>
      </c>
      <c r="I23" s="668">
        <v>106078089</v>
      </c>
      <c r="J23" s="669">
        <v>30</v>
      </c>
      <c r="K23" s="668">
        <v>9284331</v>
      </c>
      <c r="L23" s="670">
        <v>371401894</v>
      </c>
      <c r="M23" s="124"/>
    </row>
    <row r="24" spans="1:13" ht="20.100000000000001" customHeight="1">
      <c r="A24" s="663">
        <v>10600018</v>
      </c>
      <c r="B24" s="666" t="s">
        <v>1269</v>
      </c>
      <c r="C24" s="667">
        <v>43100</v>
      </c>
      <c r="D24" s="743">
        <v>3765135683</v>
      </c>
      <c r="E24" s="743">
        <v>0</v>
      </c>
      <c r="F24" s="743">
        <v>0</v>
      </c>
      <c r="G24" s="119">
        <v>0</v>
      </c>
      <c r="H24" s="119">
        <v>3765135683</v>
      </c>
      <c r="I24" s="668">
        <v>836471741</v>
      </c>
      <c r="J24" s="669">
        <v>30</v>
      </c>
      <c r="K24" s="668">
        <v>73210977</v>
      </c>
      <c r="L24" s="670">
        <v>2928663942</v>
      </c>
      <c r="M24" s="124"/>
    </row>
    <row r="25" spans="1:13" ht="20.100000000000001" customHeight="1">
      <c r="A25" s="663">
        <v>10600019</v>
      </c>
      <c r="B25" s="666" t="s">
        <v>1598</v>
      </c>
      <c r="C25" s="667">
        <v>43524</v>
      </c>
      <c r="D25" s="743">
        <v>742984867</v>
      </c>
      <c r="E25" s="743">
        <v>0</v>
      </c>
      <c r="F25" s="743">
        <v>0</v>
      </c>
      <c r="G25" s="743">
        <v>0</v>
      </c>
      <c r="H25" s="119">
        <v>742984867</v>
      </c>
      <c r="I25" s="668">
        <v>136213902</v>
      </c>
      <c r="J25" s="669">
        <v>30</v>
      </c>
      <c r="K25" s="668">
        <v>14446929</v>
      </c>
      <c r="L25" s="670">
        <v>606770965</v>
      </c>
      <c r="M25" s="124"/>
    </row>
    <row r="26" spans="1:13" ht="20.100000000000001" customHeight="1">
      <c r="A26" s="663">
        <v>10600020</v>
      </c>
      <c r="B26" s="666" t="s">
        <v>1566</v>
      </c>
      <c r="C26" s="667">
        <v>43585</v>
      </c>
      <c r="D26" s="743">
        <v>471791506</v>
      </c>
      <c r="E26" s="743">
        <v>0</v>
      </c>
      <c r="F26" s="743">
        <v>0</v>
      </c>
      <c r="G26" s="743">
        <v>0</v>
      </c>
      <c r="H26" s="119">
        <v>471791506</v>
      </c>
      <c r="I26" s="668">
        <v>83874048</v>
      </c>
      <c r="J26" s="669">
        <v>30</v>
      </c>
      <c r="K26" s="668">
        <v>9173724</v>
      </c>
      <c r="L26" s="670">
        <v>387917458</v>
      </c>
      <c r="M26" s="124"/>
    </row>
    <row r="27" spans="1:13" ht="20.100000000000001" customHeight="1">
      <c r="A27" s="663">
        <v>10600021</v>
      </c>
      <c r="B27" s="666" t="s">
        <v>1619</v>
      </c>
      <c r="C27" s="667">
        <v>43708</v>
      </c>
      <c r="D27" s="743">
        <v>136508466</v>
      </c>
      <c r="E27" s="743">
        <v>0</v>
      </c>
      <c r="F27" s="743">
        <v>0</v>
      </c>
      <c r="G27" s="743">
        <v>0</v>
      </c>
      <c r="H27" s="119">
        <v>136508466</v>
      </c>
      <c r="I27" s="668">
        <v>22751460</v>
      </c>
      <c r="J27" s="195">
        <v>30</v>
      </c>
      <c r="K27" s="668">
        <v>2654337</v>
      </c>
      <c r="L27" s="670">
        <v>113757006</v>
      </c>
      <c r="M27" s="124"/>
    </row>
    <row r="28" spans="1:13" ht="20.100000000000001" customHeight="1">
      <c r="A28" s="663">
        <v>10600022</v>
      </c>
      <c r="B28" s="666" t="s">
        <v>1620</v>
      </c>
      <c r="C28" s="667">
        <v>43769</v>
      </c>
      <c r="D28" s="743">
        <v>181006122</v>
      </c>
      <c r="E28" s="743">
        <v>0</v>
      </c>
      <c r="F28" s="743">
        <v>0</v>
      </c>
      <c r="G28" s="743">
        <v>0</v>
      </c>
      <c r="H28" s="119">
        <v>181006122</v>
      </c>
      <c r="I28" s="668">
        <v>29162052</v>
      </c>
      <c r="J28" s="195">
        <v>30</v>
      </c>
      <c r="K28" s="668">
        <v>3519558</v>
      </c>
      <c r="L28" s="670">
        <v>151844070</v>
      </c>
      <c r="M28" s="124"/>
    </row>
    <row r="29" spans="1:13" ht="20.100000000000001" customHeight="1">
      <c r="A29" s="663">
        <v>10600023</v>
      </c>
      <c r="B29" s="666" t="s">
        <v>1253</v>
      </c>
      <c r="C29" s="667">
        <v>43830</v>
      </c>
      <c r="D29" s="743">
        <v>4134266141</v>
      </c>
      <c r="E29" s="743">
        <v>0</v>
      </c>
      <c r="F29" s="743">
        <v>0</v>
      </c>
      <c r="G29" s="743">
        <v>0</v>
      </c>
      <c r="H29" s="119">
        <v>4134266141</v>
      </c>
      <c r="I29" s="668">
        <v>643108088</v>
      </c>
      <c r="J29" s="195">
        <v>30</v>
      </c>
      <c r="K29" s="668">
        <v>80388511</v>
      </c>
      <c r="L29" s="670">
        <v>3491158053</v>
      </c>
      <c r="M29" s="124"/>
    </row>
    <row r="30" spans="1:13" ht="20.100000000000001" customHeight="1">
      <c r="A30" s="663">
        <v>10600024</v>
      </c>
      <c r="B30" s="666" t="s">
        <v>1565</v>
      </c>
      <c r="C30" s="667">
        <v>43830</v>
      </c>
      <c r="D30" s="743">
        <v>358791361</v>
      </c>
      <c r="E30" s="743">
        <v>0</v>
      </c>
      <c r="F30" s="743">
        <v>0</v>
      </c>
      <c r="G30" s="743">
        <v>0</v>
      </c>
      <c r="H30" s="119">
        <v>358791361</v>
      </c>
      <c r="I30" s="668">
        <v>55812008</v>
      </c>
      <c r="J30" s="195">
        <v>30</v>
      </c>
      <c r="K30" s="668">
        <v>6976501</v>
      </c>
      <c r="L30" s="670">
        <v>302979353</v>
      </c>
      <c r="M30" s="124"/>
    </row>
    <row r="31" spans="1:13" ht="20.100000000000001" customHeight="1">
      <c r="A31" s="663">
        <v>10600025</v>
      </c>
      <c r="B31" s="666" t="s">
        <v>1693</v>
      </c>
      <c r="C31" s="667">
        <v>43830</v>
      </c>
      <c r="D31" s="743">
        <v>670443115</v>
      </c>
      <c r="E31" s="743">
        <v>0</v>
      </c>
      <c r="F31" s="743">
        <v>0</v>
      </c>
      <c r="G31" s="743">
        <v>0</v>
      </c>
      <c r="H31" s="119">
        <v>670443115</v>
      </c>
      <c r="I31" s="668">
        <v>104291152</v>
      </c>
      <c r="J31" s="195">
        <v>30</v>
      </c>
      <c r="K31" s="668">
        <v>13036394</v>
      </c>
      <c r="L31" s="670">
        <v>566151963</v>
      </c>
      <c r="M31" s="124"/>
    </row>
    <row r="32" spans="1:13" ht="20.100000000000001" customHeight="1">
      <c r="A32" s="985">
        <v>10600026</v>
      </c>
      <c r="B32" s="988" t="s">
        <v>1864</v>
      </c>
      <c r="C32" s="981">
        <v>44196</v>
      </c>
      <c r="D32" s="975">
        <v>862796204</v>
      </c>
      <c r="E32" s="975">
        <v>0</v>
      </c>
      <c r="F32" s="975">
        <v>0</v>
      </c>
      <c r="G32" s="975">
        <v>0</v>
      </c>
      <c r="H32" s="975">
        <v>862796204</v>
      </c>
      <c r="I32" s="989">
        <v>105401273</v>
      </c>
      <c r="J32" s="195">
        <v>30</v>
      </c>
      <c r="K32" s="989">
        <v>16776592</v>
      </c>
      <c r="L32" s="990">
        <v>757394931</v>
      </c>
      <c r="M32" s="124"/>
    </row>
    <row r="33" spans="1:13" ht="20.100000000000001" customHeight="1">
      <c r="A33" s="985">
        <v>10600027</v>
      </c>
      <c r="B33" s="988" t="s">
        <v>1865</v>
      </c>
      <c r="C33" s="981">
        <v>44196</v>
      </c>
      <c r="D33" s="975">
        <v>278808890</v>
      </c>
      <c r="E33" s="975">
        <v>0</v>
      </c>
      <c r="F33" s="975">
        <v>0</v>
      </c>
      <c r="G33" s="975">
        <v>0</v>
      </c>
      <c r="H33" s="975">
        <v>278808890</v>
      </c>
      <c r="I33" s="989">
        <v>34060008</v>
      </c>
      <c r="J33" s="195">
        <v>30</v>
      </c>
      <c r="K33" s="989">
        <v>5421290</v>
      </c>
      <c r="L33" s="990">
        <v>244748882</v>
      </c>
      <c r="M33" s="124"/>
    </row>
    <row r="34" spans="1:13" ht="20.100000000000001" customHeight="1">
      <c r="A34" s="985">
        <v>10600028</v>
      </c>
      <c r="B34" s="988" t="s">
        <v>1866</v>
      </c>
      <c r="C34" s="981">
        <v>44196</v>
      </c>
      <c r="D34" s="975">
        <v>41660304</v>
      </c>
      <c r="E34" s="975">
        <v>0</v>
      </c>
      <c r="F34" s="975">
        <v>0</v>
      </c>
      <c r="G34" s="975">
        <v>0</v>
      </c>
      <c r="H34" s="975">
        <v>41660304</v>
      </c>
      <c r="I34" s="989">
        <v>5089321</v>
      </c>
      <c r="J34" s="195">
        <v>30</v>
      </c>
      <c r="K34" s="989">
        <v>810061</v>
      </c>
      <c r="L34" s="990">
        <v>36570983</v>
      </c>
      <c r="M34" s="124"/>
    </row>
    <row r="35" spans="1:13" ht="20.100000000000001" customHeight="1">
      <c r="A35" s="985">
        <v>10600029</v>
      </c>
      <c r="B35" s="988" t="s">
        <v>1867</v>
      </c>
      <c r="C35" s="981">
        <v>44196</v>
      </c>
      <c r="D35" s="975">
        <v>48815988</v>
      </c>
      <c r="E35" s="975">
        <v>0</v>
      </c>
      <c r="F35" s="975">
        <v>0</v>
      </c>
      <c r="G35" s="975">
        <v>0</v>
      </c>
      <c r="H35" s="975">
        <v>48815988</v>
      </c>
      <c r="I35" s="989">
        <v>5963481</v>
      </c>
      <c r="J35" s="195">
        <v>30</v>
      </c>
      <c r="K35" s="989">
        <v>949200</v>
      </c>
      <c r="L35" s="990">
        <v>42852507</v>
      </c>
      <c r="M35" s="124"/>
    </row>
    <row r="36" spans="1:13" ht="20.100000000000001" customHeight="1">
      <c r="A36" s="1131">
        <v>10600030</v>
      </c>
      <c r="B36" s="1136" t="s">
        <v>1868</v>
      </c>
      <c r="C36" s="1137">
        <v>44196</v>
      </c>
      <c r="D36" s="1138">
        <v>74623168</v>
      </c>
      <c r="E36" s="1138">
        <v>0</v>
      </c>
      <c r="F36" s="1138">
        <v>0</v>
      </c>
      <c r="G36" s="1138">
        <v>0</v>
      </c>
      <c r="H36" s="1138">
        <v>74623168</v>
      </c>
      <c r="I36" s="1139">
        <v>9116122</v>
      </c>
      <c r="J36" s="1140">
        <v>30</v>
      </c>
      <c r="K36" s="1139">
        <v>1451002</v>
      </c>
      <c r="L36" s="1141">
        <v>65507046</v>
      </c>
      <c r="M36" s="124"/>
    </row>
    <row r="37" spans="1:13" ht="20.100000000000001" customHeight="1">
      <c r="A37" s="985">
        <v>10600031</v>
      </c>
      <c r="B37" s="988" t="s">
        <v>2110</v>
      </c>
      <c r="C37" s="981">
        <v>44561</v>
      </c>
      <c r="D37" s="975">
        <v>1775541336</v>
      </c>
      <c r="E37" s="975">
        <v>0</v>
      </c>
      <c r="F37" s="975">
        <v>0</v>
      </c>
      <c r="G37" s="975">
        <v>0</v>
      </c>
      <c r="H37" s="975">
        <v>1775541336</v>
      </c>
      <c r="I37" s="989">
        <v>157719719</v>
      </c>
      <c r="J37" s="195">
        <v>30</v>
      </c>
      <c r="K37" s="989">
        <v>34524413</v>
      </c>
      <c r="L37" s="990">
        <v>1617821617</v>
      </c>
      <c r="M37" s="124"/>
    </row>
    <row r="38" spans="1:13" ht="20.100000000000001" customHeight="1">
      <c r="A38" s="1131">
        <v>10600032</v>
      </c>
      <c r="B38" s="1136" t="s">
        <v>2182</v>
      </c>
      <c r="C38" s="1137">
        <v>44620</v>
      </c>
      <c r="D38" s="1138">
        <v>412952598</v>
      </c>
      <c r="E38" s="1138">
        <v>0</v>
      </c>
      <c r="F38" s="1138">
        <v>0</v>
      </c>
      <c r="G38" s="1138">
        <v>0</v>
      </c>
      <c r="H38" s="1138">
        <v>412952598</v>
      </c>
      <c r="I38" s="1139">
        <v>35559790</v>
      </c>
      <c r="J38" s="195">
        <v>30</v>
      </c>
      <c r="K38" s="1139">
        <v>8029630</v>
      </c>
      <c r="L38" s="1141">
        <v>377392808</v>
      </c>
      <c r="M38" s="124"/>
    </row>
    <row r="39" spans="1:13" ht="20.100000000000001" customHeight="1">
      <c r="A39" s="1131">
        <v>10600033</v>
      </c>
      <c r="B39" s="1136" t="s">
        <v>2183</v>
      </c>
      <c r="C39" s="1137">
        <v>44620</v>
      </c>
      <c r="D39" s="1138">
        <v>80777275</v>
      </c>
      <c r="E39" s="1138">
        <v>0</v>
      </c>
      <c r="F39" s="1138">
        <v>0</v>
      </c>
      <c r="G39" s="1138">
        <v>0</v>
      </c>
      <c r="H39" s="1138">
        <v>80777275</v>
      </c>
      <c r="I39" s="1139">
        <v>6955842</v>
      </c>
      <c r="J39" s="195">
        <v>30</v>
      </c>
      <c r="K39" s="1139">
        <v>1570674</v>
      </c>
      <c r="L39" s="1141">
        <v>73821433</v>
      </c>
      <c r="M39" s="124"/>
    </row>
    <row r="40" spans="1:13" ht="20.100000000000001" customHeight="1">
      <c r="A40" s="1131">
        <v>10600034</v>
      </c>
      <c r="B40" s="1136" t="s">
        <v>2886</v>
      </c>
      <c r="C40" s="1137">
        <v>44865</v>
      </c>
      <c r="D40" s="1138">
        <v>113413852</v>
      </c>
      <c r="E40" s="1138">
        <v>0</v>
      </c>
      <c r="F40" s="1138">
        <v>0</v>
      </c>
      <c r="G40" s="1138">
        <v>0</v>
      </c>
      <c r="H40" s="1138">
        <v>113413852</v>
      </c>
      <c r="I40" s="1139">
        <v>6930858</v>
      </c>
      <c r="J40" s="195">
        <v>30</v>
      </c>
      <c r="K40" s="1139">
        <v>2205273</v>
      </c>
      <c r="L40" s="1141">
        <v>106482994</v>
      </c>
      <c r="M40" s="124"/>
    </row>
    <row r="41" spans="1:13" ht="20.100000000000001" customHeight="1">
      <c r="A41" s="1131">
        <v>10600035</v>
      </c>
      <c r="B41" s="1136" t="s">
        <v>3033</v>
      </c>
      <c r="C41" s="1137">
        <v>45016</v>
      </c>
      <c r="D41" s="1138">
        <v>101651805</v>
      </c>
      <c r="E41" s="1138">
        <v>0</v>
      </c>
      <c r="F41" s="1138">
        <v>0</v>
      </c>
      <c r="G41" s="1138">
        <v>0</v>
      </c>
      <c r="H41" s="1138">
        <v>101651805</v>
      </c>
      <c r="I41" s="1139">
        <v>4800222</v>
      </c>
      <c r="J41" s="195">
        <v>30</v>
      </c>
      <c r="K41" s="1139">
        <v>1976562</v>
      </c>
      <c r="L41" s="1141">
        <v>96851583</v>
      </c>
      <c r="M41" s="124"/>
    </row>
    <row r="42" spans="1:13" ht="20.100000000000001" customHeight="1">
      <c r="A42" s="1131">
        <v>10600036</v>
      </c>
      <c r="B42" s="1136" t="s">
        <v>3297</v>
      </c>
      <c r="C42" s="1137">
        <v>45260</v>
      </c>
      <c r="D42" s="1138">
        <v>86080896</v>
      </c>
      <c r="E42" s="1138">
        <v>1893770</v>
      </c>
      <c r="F42" s="1138">
        <v>0</v>
      </c>
      <c r="G42" s="1138">
        <v>0</v>
      </c>
      <c r="H42" s="1138">
        <v>87974666</v>
      </c>
      <c r="I42" s="1139">
        <v>2188846</v>
      </c>
      <c r="J42" s="195">
        <v>30</v>
      </c>
      <c r="K42" s="1139">
        <v>1710618</v>
      </c>
      <c r="L42" s="1141">
        <v>85785820</v>
      </c>
      <c r="M42" s="124"/>
    </row>
    <row r="43" spans="1:13" ht="20.100000000000001" customHeight="1">
      <c r="A43" s="985"/>
      <c r="B43" s="988"/>
      <c r="C43" s="981"/>
      <c r="D43" s="975"/>
      <c r="E43" s="975"/>
      <c r="F43" s="975"/>
      <c r="G43" s="975"/>
      <c r="H43" s="975"/>
      <c r="I43" s="989"/>
      <c r="J43" s="195"/>
      <c r="K43" s="989"/>
      <c r="L43" s="990"/>
      <c r="M43" s="124"/>
    </row>
    <row r="44" spans="1:13" ht="20.100000000000001" customHeight="1">
      <c r="A44" s="197"/>
      <c r="B44" s="197" t="s">
        <v>826</v>
      </c>
      <c r="C44" s="198"/>
      <c r="D44" s="199">
        <f t="shared" ref="D44:I44" si="0">SUM(D6:D43)</f>
        <v>80876495497</v>
      </c>
      <c r="E44" s="199">
        <f t="shared" si="0"/>
        <v>1893770</v>
      </c>
      <c r="F44" s="199">
        <f t="shared" si="0"/>
        <v>0</v>
      </c>
      <c r="G44" s="199">
        <f t="shared" si="0"/>
        <v>0</v>
      </c>
      <c r="H44" s="199">
        <f t="shared" si="0"/>
        <v>80878389267</v>
      </c>
      <c r="I44" s="199">
        <f t="shared" si="0"/>
        <v>21570131891</v>
      </c>
      <c r="J44" s="199"/>
      <c r="K44" s="199">
        <f>SUM(K6:K43)</f>
        <v>1566380081</v>
      </c>
      <c r="L44" s="199">
        <f>SUM(L6:L43)</f>
        <v>59308257376</v>
      </c>
      <c r="M44" s="124">
        <f>'BS(현금흐름표용)'!D21-L44</f>
        <v>0</v>
      </c>
    </row>
    <row r="45" spans="1:13" ht="20.100000000000001" customHeight="1">
      <c r="A45" s="185"/>
      <c r="B45" s="186"/>
      <c r="C45" s="184"/>
      <c r="D45" s="187"/>
      <c r="E45" s="187"/>
      <c r="F45" s="187"/>
      <c r="G45" s="187"/>
      <c r="H45" s="182"/>
      <c r="I45" s="182"/>
      <c r="J45" s="187"/>
      <c r="K45" s="187"/>
      <c r="L45" s="182"/>
      <c r="M45" s="187"/>
    </row>
    <row r="46" spans="1:13" ht="20.100000000000001" customHeight="1">
      <c r="I46" s="113"/>
      <c r="L46" s="113"/>
    </row>
  </sheetData>
  <mergeCells count="3">
    <mergeCell ref="A2:L2"/>
    <mergeCell ref="A3:L3"/>
    <mergeCell ref="A4:B4"/>
  </mergeCells>
  <phoneticPr fontId="75" type="noConversion"/>
  <printOptions horizontalCentered="1"/>
  <pageMargins left="0.70866141732283472" right="0.6692913385826772" top="0.6692913385826772" bottom="0.59055118110236227" header="0.55118110236220474" footer="0.27559055118110237"/>
  <pageSetup paperSize="9" scale="62" fitToHeight="0" orientation="landscape" r:id="rId1"/>
  <headerFooter alignWithMargins="0">
    <oddHeader xml:space="preserve">&amp;R
&amp;"굴림체,굵게"&amp;14 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O29"/>
  <sheetViews>
    <sheetView view="pageBreakPreview" zoomScale="70" zoomScaleNormal="85" zoomScaleSheetLayoutView="70" workbookViewId="0"/>
  </sheetViews>
  <sheetFormatPr defaultColWidth="9" defaultRowHeight="13.5"/>
  <cols>
    <col min="1" max="1" width="11.125" bestFit="1" customWidth="1"/>
    <col min="2" max="2" width="52.25" bestFit="1" customWidth="1"/>
    <col min="3" max="3" width="14.125" bestFit="1" customWidth="1"/>
    <col min="4" max="9" width="18.75" customWidth="1"/>
    <col min="10" max="10" width="10.625" bestFit="1" customWidth="1"/>
    <col min="11" max="11" width="15.5" bestFit="1" customWidth="1"/>
    <col min="12" max="12" width="14.75" customWidth="1"/>
    <col min="14" max="14" width="9.875" bestFit="1" customWidth="1"/>
  </cols>
  <sheetData>
    <row r="1" spans="1:14" ht="16.5">
      <c r="A1" s="185"/>
      <c r="B1" s="186"/>
      <c r="C1" s="200"/>
      <c r="D1" s="201"/>
      <c r="E1" s="201"/>
      <c r="F1" s="201"/>
      <c r="G1" s="201"/>
      <c r="H1" s="201"/>
      <c r="I1" s="201"/>
      <c r="J1" s="202"/>
      <c r="K1" s="203"/>
      <c r="L1" s="203"/>
      <c r="M1" s="204"/>
      <c r="N1" s="204"/>
    </row>
    <row r="2" spans="1:14" ht="26.25">
      <c r="A2" s="1574" t="s">
        <v>1747</v>
      </c>
      <c r="B2" s="1574"/>
      <c r="C2" s="1574"/>
      <c r="D2" s="1574"/>
      <c r="E2" s="1574"/>
      <c r="F2" s="1574"/>
      <c r="G2" s="1574"/>
      <c r="H2" s="1574"/>
      <c r="I2" s="1574"/>
      <c r="J2" s="1574"/>
      <c r="K2" s="1574"/>
      <c r="L2" s="1574"/>
      <c r="M2" s="204"/>
      <c r="N2" s="204"/>
    </row>
    <row r="3" spans="1:14" ht="20.100000000000001" customHeight="1">
      <c r="A3" s="1575" t="str">
        <f>'6.공급설비'!A3:L3</f>
        <v xml:space="preserve"> 제 17 (당) 기    : 2024년 1월 1일 부터　2024년  07월 31일 까지</v>
      </c>
      <c r="B3" s="1576"/>
      <c r="C3" s="1576"/>
      <c r="D3" s="1576"/>
      <c r="E3" s="1576"/>
      <c r="F3" s="1576"/>
      <c r="G3" s="1576"/>
      <c r="H3" s="1576"/>
      <c r="I3" s="1576"/>
      <c r="J3" s="1576"/>
      <c r="K3" s="1576"/>
      <c r="L3" s="1576"/>
      <c r="M3" s="204"/>
      <c r="N3" s="204"/>
    </row>
    <row r="4" spans="1:14" ht="20.100000000000001" customHeight="1">
      <c r="A4" s="1577" t="s">
        <v>730</v>
      </c>
      <c r="B4" s="1577"/>
      <c r="C4" s="205"/>
      <c r="D4" s="206"/>
      <c r="E4" s="206"/>
      <c r="F4" s="206"/>
      <c r="G4" s="206"/>
      <c r="H4" s="206"/>
      <c r="I4" s="206"/>
      <c r="J4" s="207"/>
      <c r="K4" s="208"/>
      <c r="L4" s="165" t="s">
        <v>731</v>
      </c>
      <c r="M4" s="204"/>
      <c r="N4" s="204"/>
    </row>
    <row r="5" spans="1:14" ht="20.100000000000001" customHeight="1">
      <c r="A5" s="145" t="s">
        <v>732</v>
      </c>
      <c r="B5" s="145" t="s">
        <v>615</v>
      </c>
      <c r="C5" s="209" t="s">
        <v>49</v>
      </c>
      <c r="D5" s="101" t="s">
        <v>733</v>
      </c>
      <c r="E5" s="210" t="s">
        <v>734</v>
      </c>
      <c r="F5" s="210" t="s">
        <v>735</v>
      </c>
      <c r="G5" s="859" t="s">
        <v>412</v>
      </c>
      <c r="H5" s="210" t="s">
        <v>619</v>
      </c>
      <c r="I5" s="210" t="s">
        <v>620</v>
      </c>
      <c r="J5" s="211" t="s">
        <v>621</v>
      </c>
      <c r="K5" s="210" t="s">
        <v>622</v>
      </c>
      <c r="L5" s="210" t="s">
        <v>624</v>
      </c>
      <c r="M5" s="204"/>
      <c r="N5" s="204"/>
    </row>
    <row r="6" spans="1:14" ht="20.100000000000001" customHeight="1">
      <c r="A6" s="148">
        <v>10800000</v>
      </c>
      <c r="B6" s="193" t="s">
        <v>50</v>
      </c>
      <c r="C6" s="212">
        <v>40505</v>
      </c>
      <c r="D6" s="114">
        <v>2400000</v>
      </c>
      <c r="E6" s="114">
        <v>0</v>
      </c>
      <c r="F6" s="119">
        <v>0</v>
      </c>
      <c r="G6" s="858">
        <v>0</v>
      </c>
      <c r="H6" s="119">
        <v>2400000</v>
      </c>
      <c r="I6" s="119">
        <v>2399000</v>
      </c>
      <c r="J6" s="821">
        <v>5</v>
      </c>
      <c r="K6" s="108">
        <v>0</v>
      </c>
      <c r="L6" s="108">
        <v>1000</v>
      </c>
      <c r="M6" s="214"/>
      <c r="N6" s="215"/>
    </row>
    <row r="7" spans="1:14" ht="20.100000000000001" customHeight="1">
      <c r="A7" s="148">
        <v>10800001</v>
      </c>
      <c r="B7" s="193" t="s">
        <v>51</v>
      </c>
      <c r="C7" s="212">
        <v>40505</v>
      </c>
      <c r="D7" s="114">
        <v>8320000</v>
      </c>
      <c r="E7" s="114">
        <v>0</v>
      </c>
      <c r="F7" s="119">
        <v>0</v>
      </c>
      <c r="G7" s="858">
        <v>0</v>
      </c>
      <c r="H7" s="119">
        <v>8320000</v>
      </c>
      <c r="I7" s="119">
        <v>8319000</v>
      </c>
      <c r="J7" s="821">
        <v>5</v>
      </c>
      <c r="K7" s="108">
        <v>0</v>
      </c>
      <c r="L7" s="108">
        <v>1000</v>
      </c>
      <c r="M7" s="214"/>
      <c r="N7" s="215"/>
    </row>
    <row r="8" spans="1:14" ht="20.100000000000001" customHeight="1">
      <c r="A8" s="148">
        <v>10800002</v>
      </c>
      <c r="B8" s="193" t="s">
        <v>52</v>
      </c>
      <c r="C8" s="212">
        <v>40505</v>
      </c>
      <c r="D8" s="114">
        <v>3671000</v>
      </c>
      <c r="E8" s="114">
        <v>0</v>
      </c>
      <c r="F8" s="119">
        <v>0</v>
      </c>
      <c r="G8" s="858">
        <v>0</v>
      </c>
      <c r="H8" s="119">
        <v>3671000</v>
      </c>
      <c r="I8" s="119">
        <v>3670000</v>
      </c>
      <c r="J8" s="821">
        <v>5</v>
      </c>
      <c r="K8" s="108">
        <v>0</v>
      </c>
      <c r="L8" s="108">
        <v>1000</v>
      </c>
      <c r="M8" s="214"/>
      <c r="N8" s="215"/>
    </row>
    <row r="9" spans="1:14" ht="20.100000000000001" customHeight="1">
      <c r="A9" s="148">
        <v>10800003</v>
      </c>
      <c r="B9" s="193" t="s">
        <v>827</v>
      </c>
      <c r="C9" s="212">
        <v>41120</v>
      </c>
      <c r="D9" s="119">
        <v>7000000</v>
      </c>
      <c r="E9" s="822">
        <v>0</v>
      </c>
      <c r="F9" s="119">
        <v>0</v>
      </c>
      <c r="G9" s="858">
        <v>0</v>
      </c>
      <c r="H9" s="119">
        <v>7000000</v>
      </c>
      <c r="I9" s="119">
        <v>6999000</v>
      </c>
      <c r="J9" s="821">
        <v>5</v>
      </c>
      <c r="K9" s="108">
        <v>0</v>
      </c>
      <c r="L9" s="108">
        <v>1000</v>
      </c>
      <c r="M9" s="151"/>
      <c r="N9" s="215"/>
    </row>
    <row r="10" spans="1:14" ht="20.100000000000001" customHeight="1">
      <c r="A10" s="148">
        <v>10800004</v>
      </c>
      <c r="B10" s="193" t="s">
        <v>1438</v>
      </c>
      <c r="C10" s="212">
        <v>43240</v>
      </c>
      <c r="D10" s="114">
        <v>69204560</v>
      </c>
      <c r="E10" s="114">
        <v>0</v>
      </c>
      <c r="F10" s="119">
        <v>0</v>
      </c>
      <c r="G10" s="858">
        <v>0</v>
      </c>
      <c r="H10" s="119">
        <v>69204560</v>
      </c>
      <c r="I10" s="119">
        <v>69203560</v>
      </c>
      <c r="J10" s="821">
        <v>5</v>
      </c>
      <c r="K10" s="108">
        <v>0</v>
      </c>
      <c r="L10" s="108">
        <v>1000</v>
      </c>
      <c r="M10" s="214"/>
      <c r="N10" s="215"/>
    </row>
    <row r="11" spans="1:14" ht="20.100000000000001" customHeight="1">
      <c r="A11" s="148">
        <v>10800005</v>
      </c>
      <c r="B11" s="193" t="s">
        <v>1439</v>
      </c>
      <c r="C11" s="212">
        <v>43238</v>
      </c>
      <c r="D11" s="114">
        <v>25500000</v>
      </c>
      <c r="E11" s="114">
        <v>0</v>
      </c>
      <c r="F11" s="119">
        <v>0</v>
      </c>
      <c r="G11" s="858">
        <v>0</v>
      </c>
      <c r="H11" s="119">
        <v>25500000</v>
      </c>
      <c r="I11" s="119">
        <v>25499000</v>
      </c>
      <c r="J11" s="821">
        <v>5</v>
      </c>
      <c r="K11" s="108">
        <v>0</v>
      </c>
      <c r="L11" s="108">
        <v>1000</v>
      </c>
      <c r="M11" s="214"/>
      <c r="N11" s="215"/>
    </row>
    <row r="12" spans="1:14" ht="20.100000000000001" customHeight="1">
      <c r="A12" s="148">
        <v>10800006</v>
      </c>
      <c r="B12" s="193" t="s">
        <v>1440</v>
      </c>
      <c r="C12" s="212">
        <v>43269</v>
      </c>
      <c r="D12" s="119">
        <v>4200000</v>
      </c>
      <c r="E12" s="822">
        <v>0</v>
      </c>
      <c r="F12" s="119">
        <v>0</v>
      </c>
      <c r="G12" s="858">
        <v>0</v>
      </c>
      <c r="H12" s="119">
        <v>4200000</v>
      </c>
      <c r="I12" s="119">
        <v>4199000</v>
      </c>
      <c r="J12" s="821">
        <v>5</v>
      </c>
      <c r="K12" s="108">
        <v>0</v>
      </c>
      <c r="L12" s="108">
        <v>1000</v>
      </c>
      <c r="M12" s="151"/>
      <c r="N12" s="215"/>
    </row>
    <row r="13" spans="1:14" ht="20.100000000000001" customHeight="1">
      <c r="A13" s="148">
        <v>10800007</v>
      </c>
      <c r="B13" s="193" t="s">
        <v>1561</v>
      </c>
      <c r="C13" s="212">
        <v>43398</v>
      </c>
      <c r="D13" s="114">
        <v>28560000</v>
      </c>
      <c r="E13" s="114">
        <v>0</v>
      </c>
      <c r="F13" s="119">
        <v>0</v>
      </c>
      <c r="G13" s="858">
        <v>0</v>
      </c>
      <c r="H13" s="119">
        <v>28560000</v>
      </c>
      <c r="I13" s="119">
        <v>28559000</v>
      </c>
      <c r="J13" s="821">
        <v>5</v>
      </c>
      <c r="K13" s="108">
        <v>0</v>
      </c>
      <c r="L13" s="108">
        <v>1000</v>
      </c>
      <c r="M13" s="214"/>
      <c r="N13" s="215"/>
    </row>
    <row r="14" spans="1:14" ht="20.100000000000001" customHeight="1">
      <c r="A14" s="148">
        <v>10800008</v>
      </c>
      <c r="B14" s="193" t="s">
        <v>1562</v>
      </c>
      <c r="C14" s="212">
        <v>43465</v>
      </c>
      <c r="D14" s="114">
        <v>3500000</v>
      </c>
      <c r="E14" s="114">
        <v>0</v>
      </c>
      <c r="F14" s="119">
        <v>0</v>
      </c>
      <c r="G14" s="858">
        <v>0</v>
      </c>
      <c r="H14" s="119">
        <v>3500000</v>
      </c>
      <c r="I14" s="119">
        <v>3499000</v>
      </c>
      <c r="J14" s="821">
        <v>5</v>
      </c>
      <c r="K14" s="108">
        <v>0</v>
      </c>
      <c r="L14" s="108">
        <v>1000</v>
      </c>
      <c r="M14" s="214"/>
      <c r="N14" s="215"/>
    </row>
    <row r="15" spans="1:14" ht="20.100000000000001" customHeight="1">
      <c r="A15" s="148">
        <v>10800009</v>
      </c>
      <c r="B15" s="193" t="s">
        <v>1563</v>
      </c>
      <c r="C15" s="212">
        <v>43465</v>
      </c>
      <c r="D15" s="119">
        <v>39500000</v>
      </c>
      <c r="E15" s="822">
        <v>0</v>
      </c>
      <c r="F15" s="119">
        <v>0</v>
      </c>
      <c r="G15" s="858">
        <v>0</v>
      </c>
      <c r="H15" s="119">
        <v>39500000</v>
      </c>
      <c r="I15" s="119">
        <v>39499000</v>
      </c>
      <c r="J15" s="821">
        <v>5</v>
      </c>
      <c r="K15" s="108">
        <v>0</v>
      </c>
      <c r="L15" s="108">
        <v>1000</v>
      </c>
      <c r="M15" s="151"/>
      <c r="N15" s="215"/>
    </row>
    <row r="16" spans="1:14" ht="20.100000000000001" customHeight="1">
      <c r="A16" s="1064">
        <v>10800010</v>
      </c>
      <c r="B16" s="1065" t="s">
        <v>1846</v>
      </c>
      <c r="C16" s="1066">
        <v>44028</v>
      </c>
      <c r="D16" s="1067">
        <v>2000000</v>
      </c>
      <c r="E16" s="1068">
        <v>0</v>
      </c>
      <c r="F16" s="1067">
        <v>0</v>
      </c>
      <c r="G16" s="1067">
        <v>0</v>
      </c>
      <c r="H16" s="1067">
        <v>2000000</v>
      </c>
      <c r="I16" s="1067">
        <v>1633317</v>
      </c>
      <c r="J16" s="1069">
        <v>5</v>
      </c>
      <c r="K16" s="1070">
        <v>233331</v>
      </c>
      <c r="L16" s="1070">
        <v>366683</v>
      </c>
      <c r="M16" s="151"/>
      <c r="N16" s="215"/>
    </row>
    <row r="17" spans="1:15" ht="20.100000000000001" customHeight="1">
      <c r="A17" s="1064">
        <v>10800011</v>
      </c>
      <c r="B17" s="1065" t="s">
        <v>2026</v>
      </c>
      <c r="C17" s="1066">
        <v>44286</v>
      </c>
      <c r="D17" s="1067">
        <v>176932404</v>
      </c>
      <c r="E17" s="1068">
        <v>0</v>
      </c>
      <c r="F17" s="1067">
        <v>0</v>
      </c>
      <c r="G17" s="1067">
        <v>0</v>
      </c>
      <c r="H17" s="1067">
        <v>176932404</v>
      </c>
      <c r="I17" s="1067">
        <v>120903793</v>
      </c>
      <c r="J17" s="1069">
        <v>5</v>
      </c>
      <c r="K17" s="1070">
        <v>20642111</v>
      </c>
      <c r="L17" s="1070">
        <v>56028611</v>
      </c>
      <c r="M17" s="151"/>
      <c r="N17" s="215"/>
    </row>
    <row r="18" spans="1:15" ht="20.100000000000001" customHeight="1">
      <c r="A18" s="1064">
        <v>10800012</v>
      </c>
      <c r="B18" s="1065" t="s">
        <v>1997</v>
      </c>
      <c r="C18" s="1066">
        <v>44286</v>
      </c>
      <c r="D18" s="1067">
        <v>22300000</v>
      </c>
      <c r="E18" s="1068">
        <v>0</v>
      </c>
      <c r="F18" s="1067">
        <v>0</v>
      </c>
      <c r="G18" s="1067">
        <v>0</v>
      </c>
      <c r="H18" s="1067">
        <v>22300000</v>
      </c>
      <c r="I18" s="1067">
        <v>15238347</v>
      </c>
      <c r="J18" s="1069">
        <v>5</v>
      </c>
      <c r="K18" s="1070">
        <v>2601669</v>
      </c>
      <c r="L18" s="1070">
        <v>7061653</v>
      </c>
      <c r="M18" s="151"/>
      <c r="N18" s="215"/>
    </row>
    <row r="19" spans="1:15" ht="20.100000000000001" customHeight="1">
      <c r="A19" s="1064"/>
      <c r="B19" s="1065"/>
      <c r="C19" s="1066"/>
      <c r="D19" s="1067"/>
      <c r="E19" s="1068"/>
      <c r="F19" s="1067"/>
      <c r="G19" s="1067"/>
      <c r="H19" s="1067"/>
      <c r="I19" s="1067"/>
      <c r="J19" s="1069"/>
      <c r="K19" s="1070"/>
      <c r="L19" s="1070"/>
      <c r="M19" s="151"/>
      <c r="N19" s="215"/>
    </row>
    <row r="20" spans="1:15" ht="20.100000000000001" customHeight="1">
      <c r="A20" s="1064"/>
      <c r="B20" s="1065"/>
      <c r="C20" s="1066"/>
      <c r="D20" s="1067"/>
      <c r="E20" s="1068"/>
      <c r="F20" s="1067"/>
      <c r="G20" s="1067"/>
      <c r="H20" s="1067"/>
      <c r="I20" s="1067"/>
      <c r="J20" s="1069"/>
      <c r="K20" s="1070"/>
      <c r="L20" s="1070"/>
      <c r="M20" s="151"/>
      <c r="N20" s="215"/>
    </row>
    <row r="21" spans="1:15" ht="20.100000000000001" customHeight="1">
      <c r="A21" s="1064"/>
      <c r="B21" s="1065"/>
      <c r="C21" s="1066"/>
      <c r="D21" s="1067"/>
      <c r="E21" s="1068"/>
      <c r="F21" s="1067"/>
      <c r="G21" s="1067"/>
      <c r="H21" s="1067"/>
      <c r="I21" s="1067"/>
      <c r="J21" s="1069"/>
      <c r="K21" s="1070"/>
      <c r="L21" s="1070"/>
      <c r="M21" s="151"/>
      <c r="N21" s="215"/>
    </row>
    <row r="22" spans="1:15" ht="20.100000000000001" customHeight="1">
      <c r="A22" s="148"/>
      <c r="B22" s="193"/>
      <c r="C22" s="212"/>
      <c r="D22" s="119"/>
      <c r="E22" s="822"/>
      <c r="F22" s="119"/>
      <c r="G22" s="858"/>
      <c r="H22" s="119"/>
      <c r="I22" s="119"/>
      <c r="J22" s="821"/>
      <c r="K22" s="108"/>
      <c r="L22" s="108"/>
      <c r="M22" s="151"/>
      <c r="N22" s="215"/>
    </row>
    <row r="23" spans="1:15" ht="20.100000000000001" customHeight="1">
      <c r="A23" s="197"/>
      <c r="B23" s="197" t="s">
        <v>828</v>
      </c>
      <c r="C23" s="216"/>
      <c r="D23" s="217">
        <f t="shared" ref="D23:I23" si="0">SUM(D6:D22)</f>
        <v>393087964</v>
      </c>
      <c r="E23" s="217">
        <f t="shared" si="0"/>
        <v>0</v>
      </c>
      <c r="F23" s="217">
        <f t="shared" si="0"/>
        <v>0</v>
      </c>
      <c r="G23" s="217">
        <f t="shared" si="0"/>
        <v>0</v>
      </c>
      <c r="H23" s="217">
        <f t="shared" si="0"/>
        <v>393087964</v>
      </c>
      <c r="I23" s="217">
        <f t="shared" si="0"/>
        <v>329621017</v>
      </c>
      <c r="J23" s="217"/>
      <c r="K23" s="217">
        <f>SUM(K6:K22)</f>
        <v>23477111</v>
      </c>
      <c r="L23" s="217">
        <f>SUM(L6:L22)</f>
        <v>63466947</v>
      </c>
      <c r="M23" s="147"/>
      <c r="N23" s="147"/>
    </row>
    <row r="24" spans="1:15" ht="24.95" customHeight="1">
      <c r="A24" s="185"/>
      <c r="B24" s="218"/>
      <c r="C24" s="219"/>
      <c r="D24" s="220"/>
      <c r="E24" s="220"/>
      <c r="F24" s="220"/>
      <c r="G24" s="220"/>
      <c r="H24" s="220"/>
      <c r="I24" s="220"/>
      <c r="J24" s="220"/>
      <c r="K24" s="220"/>
      <c r="L24" s="220">
        <f>L23-'BS(현금흐름표용)'!D23</f>
        <v>0</v>
      </c>
      <c r="M24" s="123"/>
      <c r="N24" s="123"/>
    </row>
    <row r="25" spans="1:15" ht="16.5">
      <c r="A25" s="185"/>
      <c r="B25" s="186"/>
      <c r="C25" s="200"/>
      <c r="D25" s="201"/>
      <c r="E25" s="201"/>
      <c r="F25" s="201"/>
      <c r="G25" s="201"/>
      <c r="H25" s="201"/>
      <c r="I25" s="135"/>
      <c r="J25" s="202"/>
      <c r="K25" s="203"/>
      <c r="L25" s="135"/>
      <c r="M25" s="204"/>
      <c r="N25" s="204"/>
      <c r="O25" s="2"/>
    </row>
    <row r="26" spans="1:15" ht="16.5">
      <c r="O26" s="2"/>
    </row>
    <row r="29" spans="1:15">
      <c r="L29" s="49"/>
    </row>
  </sheetData>
  <mergeCells count="3">
    <mergeCell ref="A2:L2"/>
    <mergeCell ref="A3:L3"/>
    <mergeCell ref="A4:B4"/>
  </mergeCells>
  <phoneticPr fontId="75" type="noConversion"/>
  <printOptions horizontalCentered="1"/>
  <pageMargins left="0.82677165354330717" right="0.78740157480314965" top="0.70866141732283472" bottom="0.70866141732283472" header="0.55118110236220474" footer="0.27559055118110237"/>
  <pageSetup paperSize="9" scale="56" fitToHeight="0" orientation="landscape" r:id="rId1"/>
  <headerFooter alignWithMargins="0">
    <oddHeader xml:space="preserve">&amp;R
&amp;"굴림체,굵게"&amp;14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zoomScaleNormal="100" workbookViewId="0">
      <selection sqref="A1:A2"/>
    </sheetView>
  </sheetViews>
  <sheetFormatPr defaultRowHeight="13.5"/>
  <cols>
    <col min="1" max="1" width="29.625" customWidth="1"/>
    <col min="2" max="5" width="15" bestFit="1" customWidth="1"/>
    <col min="6" max="6" width="15.25" style="723" customWidth="1"/>
    <col min="7" max="7" width="20.75" customWidth="1"/>
    <col min="8" max="8" width="35" customWidth="1"/>
    <col min="9" max="12" width="17.5" style="1154" customWidth="1"/>
    <col min="14" max="14" width="18.375" bestFit="1" customWidth="1"/>
  </cols>
  <sheetData>
    <row r="1" spans="1:12">
      <c r="A1" s="1483" t="s">
        <v>935</v>
      </c>
      <c r="B1" s="1483" t="s">
        <v>3289</v>
      </c>
      <c r="C1" s="1483" t="s">
        <v>936</v>
      </c>
      <c r="D1" s="1483" t="s">
        <v>2067</v>
      </c>
      <c r="E1" s="1483" t="s">
        <v>937</v>
      </c>
      <c r="F1" s="800"/>
      <c r="G1" s="721"/>
      <c r="H1" s="1483" t="s">
        <v>935</v>
      </c>
      <c r="I1" s="1483" t="s">
        <v>3289</v>
      </c>
      <c r="J1" s="1483" t="s">
        <v>936</v>
      </c>
      <c r="K1" s="1483" t="s">
        <v>2067</v>
      </c>
      <c r="L1" s="1483" t="s">
        <v>937</v>
      </c>
    </row>
    <row r="2" spans="1:12">
      <c r="A2" s="1483" t="s">
        <v>935</v>
      </c>
      <c r="B2" s="1483" t="s">
        <v>938</v>
      </c>
      <c r="C2" s="1483" t="s">
        <v>938</v>
      </c>
      <c r="D2" s="1483" t="s">
        <v>939</v>
      </c>
      <c r="E2" s="1483" t="s">
        <v>939</v>
      </c>
      <c r="F2" s="800"/>
      <c r="G2" s="721"/>
      <c r="H2" s="1483" t="s">
        <v>935</v>
      </c>
      <c r="I2" s="1484" t="s">
        <v>938</v>
      </c>
      <c r="J2" s="1484" t="s">
        <v>938</v>
      </c>
      <c r="K2" s="1484" t="s">
        <v>939</v>
      </c>
      <c r="L2" s="1484" t="s">
        <v>939</v>
      </c>
    </row>
    <row r="3" spans="1:12">
      <c r="A3" s="617" t="s">
        <v>940</v>
      </c>
      <c r="B3" s="724">
        <f t="shared" ref="B3:B41" si="0">IFERROR(VLOOKUP($A3,$H$3:$L$240,2,0),0)</f>
        <v>0</v>
      </c>
      <c r="C3" s="724">
        <f t="shared" ref="C3:C41" si="1">IFERROR(VLOOKUP($A3,$H$3:$L$240,3,0),0)</f>
        <v>0</v>
      </c>
      <c r="D3" s="724">
        <f t="shared" ref="D3:D41" si="2">IFERROR(VLOOKUP($A3,$H$3:$L$240,4,0),0)</f>
        <v>0</v>
      </c>
      <c r="E3" s="724">
        <f t="shared" ref="E3:E41" si="3">IFERROR(VLOOKUP($A3,$H$3:$L$240,5,0),0)</f>
        <v>0</v>
      </c>
      <c r="F3" s="801"/>
      <c r="G3" s="722"/>
      <c r="H3" s="617" t="s">
        <v>940</v>
      </c>
      <c r="I3" s="1220"/>
      <c r="J3" s="1220"/>
      <c r="K3" s="1220"/>
      <c r="L3" s="1220"/>
    </row>
    <row r="4" spans="1:12" ht="14.45" customHeight="1">
      <c r="A4" s="617" t="s">
        <v>941</v>
      </c>
      <c r="B4" s="724">
        <f t="shared" si="0"/>
        <v>0</v>
      </c>
      <c r="C4" s="724">
        <f t="shared" si="1"/>
        <v>130697979989</v>
      </c>
      <c r="D4" s="724">
        <f t="shared" si="2"/>
        <v>0</v>
      </c>
      <c r="E4" s="724">
        <f t="shared" si="3"/>
        <v>138107828452</v>
      </c>
      <c r="F4" s="801"/>
      <c r="G4" s="706"/>
      <c r="H4" s="617" t="s">
        <v>941</v>
      </c>
      <c r="I4" s="1220"/>
      <c r="J4" s="1220">
        <v>130697979989</v>
      </c>
      <c r="K4" s="1220"/>
      <c r="L4" s="1220">
        <v>138107828452</v>
      </c>
    </row>
    <row r="5" spans="1:12" ht="14.45" customHeight="1">
      <c r="A5" s="617" t="s">
        <v>942</v>
      </c>
      <c r="B5" s="724">
        <f t="shared" si="0"/>
        <v>0</v>
      </c>
      <c r="C5" s="724">
        <f t="shared" si="1"/>
        <v>127017078193</v>
      </c>
      <c r="D5" s="724">
        <f t="shared" si="2"/>
        <v>0</v>
      </c>
      <c r="E5" s="724">
        <f t="shared" si="3"/>
        <v>134082484002</v>
      </c>
      <c r="F5" s="883">
        <f>C5-SUM(C6:C53)</f>
        <v>0</v>
      </c>
      <c r="G5" s="706"/>
      <c r="H5" s="617" t="s">
        <v>942</v>
      </c>
      <c r="I5" s="1220"/>
      <c r="J5" s="1220">
        <v>127017078193</v>
      </c>
      <c r="K5" s="1220"/>
      <c r="L5" s="1220">
        <v>134082484002</v>
      </c>
    </row>
    <row r="6" spans="1:12" ht="14.45" customHeight="1">
      <c r="A6" s="827" t="s">
        <v>1822</v>
      </c>
      <c r="B6" s="724">
        <f t="shared" si="0"/>
        <v>0</v>
      </c>
      <c r="C6" s="1219">
        <f>IFERROR(VLOOKUP($A6,$H$3:$L$240,3,0),0)</f>
        <v>740000</v>
      </c>
      <c r="D6" s="724">
        <f t="shared" si="2"/>
        <v>0</v>
      </c>
      <c r="E6" s="724">
        <f t="shared" si="3"/>
        <v>770000</v>
      </c>
      <c r="F6" s="801"/>
      <c r="G6" s="706"/>
      <c r="H6" s="617" t="s">
        <v>1822</v>
      </c>
      <c r="I6" s="1220"/>
      <c r="J6" s="1220">
        <v>740000</v>
      </c>
      <c r="K6" s="1220"/>
      <c r="L6" s="1220">
        <v>770000</v>
      </c>
    </row>
    <row r="7" spans="1:12" ht="14.45" customHeight="1">
      <c r="A7" s="617" t="s">
        <v>943</v>
      </c>
      <c r="B7" s="724">
        <f t="shared" si="0"/>
        <v>0</v>
      </c>
      <c r="C7" s="1219">
        <f t="shared" si="1"/>
        <v>595</v>
      </c>
      <c r="D7" s="724">
        <f t="shared" si="2"/>
        <v>0</v>
      </c>
      <c r="E7" s="724">
        <f t="shared" si="3"/>
        <v>1020710</v>
      </c>
      <c r="F7" s="801"/>
      <c r="G7" s="706"/>
      <c r="H7" s="617" t="s">
        <v>943</v>
      </c>
      <c r="I7" s="1220"/>
      <c r="J7" s="1220">
        <v>595</v>
      </c>
      <c r="K7" s="1220"/>
      <c r="L7" s="1220">
        <v>1020710</v>
      </c>
    </row>
    <row r="8" spans="1:12" ht="14.45" customHeight="1">
      <c r="A8" s="617" t="s">
        <v>944</v>
      </c>
      <c r="B8" s="724">
        <f t="shared" si="0"/>
        <v>0</v>
      </c>
      <c r="C8" s="1219">
        <f t="shared" si="1"/>
        <v>163386001</v>
      </c>
      <c r="D8" s="724">
        <f t="shared" si="2"/>
        <v>0</v>
      </c>
      <c r="E8" s="724">
        <f t="shared" si="3"/>
        <v>1271055521</v>
      </c>
      <c r="F8" s="801"/>
      <c r="G8" s="706"/>
      <c r="H8" s="617" t="s">
        <v>944</v>
      </c>
      <c r="I8" s="1220"/>
      <c r="J8" s="1220">
        <v>163386001</v>
      </c>
      <c r="K8" s="1220"/>
      <c r="L8" s="1220">
        <v>1271055521</v>
      </c>
    </row>
    <row r="9" spans="1:12" ht="14.45" customHeight="1">
      <c r="A9" s="617" t="s">
        <v>945</v>
      </c>
      <c r="B9" s="724">
        <f t="shared" si="0"/>
        <v>0</v>
      </c>
      <c r="C9" s="1219">
        <f t="shared" si="1"/>
        <v>0</v>
      </c>
      <c r="D9" s="724">
        <f t="shared" si="2"/>
        <v>0</v>
      </c>
      <c r="E9" s="724">
        <f t="shared" si="3"/>
        <v>0</v>
      </c>
      <c r="F9" s="801"/>
      <c r="G9" s="706"/>
      <c r="H9" s="617" t="s">
        <v>946</v>
      </c>
      <c r="I9" s="1220"/>
      <c r="J9" s="1220">
        <v>65588</v>
      </c>
      <c r="K9" s="1220"/>
      <c r="L9" s="1220">
        <v>65556</v>
      </c>
    </row>
    <row r="10" spans="1:12" ht="14.45" customHeight="1">
      <c r="A10" s="617" t="s">
        <v>946</v>
      </c>
      <c r="B10" s="724">
        <f t="shared" si="0"/>
        <v>0</v>
      </c>
      <c r="C10" s="1219">
        <f t="shared" si="1"/>
        <v>65588</v>
      </c>
      <c r="D10" s="724">
        <f t="shared" si="2"/>
        <v>0</v>
      </c>
      <c r="E10" s="724">
        <f t="shared" si="3"/>
        <v>65556</v>
      </c>
      <c r="F10" s="801"/>
      <c r="G10" s="706"/>
      <c r="H10" s="617" t="s">
        <v>947</v>
      </c>
      <c r="I10" s="1220"/>
      <c r="J10" s="1220">
        <v>138323627</v>
      </c>
      <c r="K10" s="1220"/>
      <c r="L10" s="1220">
        <v>44133853</v>
      </c>
    </row>
    <row r="11" spans="1:12" ht="14.45" customHeight="1">
      <c r="A11" s="617" t="s">
        <v>947</v>
      </c>
      <c r="B11" s="724">
        <f t="shared" si="0"/>
        <v>0</v>
      </c>
      <c r="C11" s="1219">
        <f t="shared" si="1"/>
        <v>138323627</v>
      </c>
      <c r="D11" s="724">
        <f t="shared" si="2"/>
        <v>0</v>
      </c>
      <c r="E11" s="724">
        <f t="shared" si="3"/>
        <v>44133853</v>
      </c>
      <c r="F11" s="801"/>
      <c r="G11" s="706"/>
      <c r="H11" s="617" t="s">
        <v>1448</v>
      </c>
      <c r="I11" s="1220"/>
      <c r="J11" s="1220">
        <v>6959541355</v>
      </c>
      <c r="K11" s="1220"/>
      <c r="L11" s="1220">
        <v>6869733001</v>
      </c>
    </row>
    <row r="12" spans="1:12" ht="14.45" customHeight="1">
      <c r="A12" s="617" t="s">
        <v>1448</v>
      </c>
      <c r="B12" s="724">
        <f t="shared" si="0"/>
        <v>0</v>
      </c>
      <c r="C12" s="1219">
        <f t="shared" si="1"/>
        <v>6959541355</v>
      </c>
      <c r="D12" s="724">
        <f t="shared" si="2"/>
        <v>0</v>
      </c>
      <c r="E12" s="724">
        <f t="shared" si="3"/>
        <v>6869733001</v>
      </c>
      <c r="F12" s="801">
        <f>C12-E12</f>
        <v>89808354</v>
      </c>
      <c r="G12" s="706"/>
      <c r="H12" s="617" t="s">
        <v>2068</v>
      </c>
      <c r="I12" s="1220"/>
      <c r="J12" s="1220">
        <v>6000000000</v>
      </c>
      <c r="K12" s="1220"/>
      <c r="L12" s="1220">
        <v>5000000000</v>
      </c>
    </row>
    <row r="13" spans="1:12" ht="14.45" customHeight="1">
      <c r="A13" s="617" t="s">
        <v>2068</v>
      </c>
      <c r="B13" s="724">
        <f t="shared" si="0"/>
        <v>0</v>
      </c>
      <c r="C13" s="1219">
        <f t="shared" si="1"/>
        <v>6000000000</v>
      </c>
      <c r="D13" s="724">
        <f t="shared" si="2"/>
        <v>0</v>
      </c>
      <c r="E13" s="724">
        <f t="shared" si="3"/>
        <v>5000000000</v>
      </c>
      <c r="F13" s="801"/>
      <c r="G13" s="706"/>
      <c r="H13" s="617" t="s">
        <v>948</v>
      </c>
      <c r="I13" s="1220"/>
      <c r="J13" s="1220">
        <v>31067329186</v>
      </c>
      <c r="K13" s="1220"/>
      <c r="L13" s="1220">
        <v>4406016725</v>
      </c>
    </row>
    <row r="14" spans="1:12" ht="14.45" customHeight="1">
      <c r="A14" s="617" t="s">
        <v>948</v>
      </c>
      <c r="B14" s="724">
        <f t="shared" si="0"/>
        <v>0</v>
      </c>
      <c r="C14" s="1219">
        <f t="shared" si="1"/>
        <v>31067329186</v>
      </c>
      <c r="D14" s="724">
        <f t="shared" si="2"/>
        <v>0</v>
      </c>
      <c r="E14" s="724">
        <f t="shared" si="3"/>
        <v>4406016725</v>
      </c>
      <c r="F14" s="801"/>
      <c r="G14" s="706"/>
      <c r="H14" s="617" t="s">
        <v>1584</v>
      </c>
      <c r="I14" s="1220"/>
      <c r="J14" s="1220"/>
      <c r="K14" s="1220"/>
      <c r="L14" s="1220">
        <v>9135250</v>
      </c>
    </row>
    <row r="15" spans="1:12" ht="14.45" customHeight="1">
      <c r="A15" s="617" t="s">
        <v>949</v>
      </c>
      <c r="B15" s="724">
        <f t="shared" si="0"/>
        <v>0</v>
      </c>
      <c r="C15" s="1219">
        <f t="shared" si="1"/>
        <v>0</v>
      </c>
      <c r="D15" s="724">
        <f t="shared" si="2"/>
        <v>0</v>
      </c>
      <c r="E15" s="724">
        <f t="shared" si="3"/>
        <v>0</v>
      </c>
      <c r="F15" s="801"/>
      <c r="G15" s="706"/>
      <c r="H15" s="617" t="s">
        <v>2101</v>
      </c>
      <c r="I15" s="1220"/>
      <c r="J15" s="1220"/>
      <c r="K15" s="1220"/>
      <c r="L15" s="1220">
        <v>10000000000</v>
      </c>
    </row>
    <row r="16" spans="1:12" ht="14.45" customHeight="1">
      <c r="A16" s="617" t="s">
        <v>1200</v>
      </c>
      <c r="B16" s="724">
        <f t="shared" si="0"/>
        <v>0</v>
      </c>
      <c r="C16" s="1219">
        <f t="shared" si="1"/>
        <v>0</v>
      </c>
      <c r="D16" s="724">
        <f t="shared" si="2"/>
        <v>0</v>
      </c>
      <c r="E16" s="724">
        <f t="shared" si="3"/>
        <v>0</v>
      </c>
      <c r="F16" s="801"/>
      <c r="G16" s="706"/>
      <c r="H16" s="617" t="s">
        <v>3202</v>
      </c>
      <c r="I16" s="1220"/>
      <c r="J16" s="1220">
        <v>3651616995</v>
      </c>
      <c r="K16" s="1220"/>
      <c r="L16" s="1220">
        <v>3625570321</v>
      </c>
    </row>
    <row r="17" spans="1:12" ht="14.45" customHeight="1">
      <c r="A17" s="617" t="s">
        <v>1240</v>
      </c>
      <c r="B17" s="724">
        <f t="shared" si="0"/>
        <v>0</v>
      </c>
      <c r="C17" s="1219">
        <f t="shared" si="1"/>
        <v>0</v>
      </c>
      <c r="D17" s="724">
        <f t="shared" si="2"/>
        <v>0</v>
      </c>
      <c r="E17" s="724">
        <f t="shared" si="3"/>
        <v>0</v>
      </c>
      <c r="F17" s="801"/>
      <c r="G17" s="706"/>
      <c r="H17" s="617" t="s">
        <v>3290</v>
      </c>
      <c r="I17" s="1220"/>
      <c r="J17" s="1220"/>
      <c r="K17" s="1220"/>
      <c r="L17" s="1220">
        <v>30000000000</v>
      </c>
    </row>
    <row r="18" spans="1:12" ht="14.45" customHeight="1">
      <c r="A18" s="617" t="s">
        <v>1241</v>
      </c>
      <c r="B18" s="724">
        <f t="shared" si="0"/>
        <v>0</v>
      </c>
      <c r="C18" s="1219">
        <f t="shared" si="1"/>
        <v>0</v>
      </c>
      <c r="D18" s="724">
        <f t="shared" si="2"/>
        <v>0</v>
      </c>
      <c r="E18" s="724">
        <f t="shared" si="3"/>
        <v>0</v>
      </c>
      <c r="F18" s="801"/>
      <c r="G18" s="706"/>
      <c r="H18" s="617" t="s">
        <v>950</v>
      </c>
      <c r="I18" s="1220"/>
      <c r="J18" s="1220">
        <v>2195907772</v>
      </c>
      <c r="K18" s="1220"/>
      <c r="L18" s="1220">
        <v>10148968984</v>
      </c>
    </row>
    <row r="19" spans="1:12">
      <c r="A19" s="617" t="s">
        <v>1449</v>
      </c>
      <c r="B19" s="724">
        <f t="shared" si="0"/>
        <v>0</v>
      </c>
      <c r="C19" s="1219">
        <f t="shared" si="1"/>
        <v>0</v>
      </c>
      <c r="D19" s="724">
        <f t="shared" si="2"/>
        <v>0</v>
      </c>
      <c r="E19" s="724">
        <f t="shared" si="3"/>
        <v>0</v>
      </c>
      <c r="F19" s="801"/>
      <c r="G19" s="706"/>
      <c r="H19" s="617" t="s">
        <v>1453</v>
      </c>
      <c r="I19" s="1220"/>
      <c r="J19" s="1220"/>
      <c r="K19" s="1220"/>
      <c r="L19" s="1220">
        <v>16369695692</v>
      </c>
    </row>
    <row r="20" spans="1:12" ht="14.45" customHeight="1">
      <c r="A20" s="617" t="s">
        <v>1584</v>
      </c>
      <c r="B20" s="724">
        <f t="shared" si="0"/>
        <v>0</v>
      </c>
      <c r="C20" s="1219">
        <f t="shared" si="1"/>
        <v>0</v>
      </c>
      <c r="D20" s="724">
        <f t="shared" si="2"/>
        <v>0</v>
      </c>
      <c r="E20" s="724">
        <f t="shared" si="3"/>
        <v>9135250</v>
      </c>
      <c r="F20" s="801"/>
      <c r="G20" s="706"/>
      <c r="H20" s="617" t="s">
        <v>952</v>
      </c>
      <c r="I20" s="1220"/>
      <c r="J20" s="1220">
        <v>51568755942</v>
      </c>
      <c r="K20" s="1220"/>
      <c r="L20" s="1220">
        <v>40355586363</v>
      </c>
    </row>
    <row r="21" spans="1:12">
      <c r="A21" s="617" t="s">
        <v>3202</v>
      </c>
      <c r="B21" s="724">
        <f t="shared" si="0"/>
        <v>0</v>
      </c>
      <c r="C21" s="1219">
        <f t="shared" si="1"/>
        <v>3651616995</v>
      </c>
      <c r="D21" s="724">
        <f t="shared" si="2"/>
        <v>0</v>
      </c>
      <c r="E21" s="724">
        <f t="shared" si="3"/>
        <v>3625570321</v>
      </c>
      <c r="F21" s="801">
        <f>C21-E21</f>
        <v>26046674</v>
      </c>
      <c r="G21" s="706"/>
      <c r="H21" s="617" t="s">
        <v>1282</v>
      </c>
      <c r="I21" s="1220"/>
      <c r="J21" s="1220">
        <v>18002518169</v>
      </c>
      <c r="K21" s="1220"/>
      <c r="L21" s="1220">
        <v>-41374127</v>
      </c>
    </row>
    <row r="22" spans="1:12" ht="14.45" customHeight="1">
      <c r="A22" s="617" t="s">
        <v>3441</v>
      </c>
      <c r="B22" s="724">
        <f t="shared" si="0"/>
        <v>0</v>
      </c>
      <c r="C22" s="1219">
        <f t="shared" si="1"/>
        <v>0</v>
      </c>
      <c r="D22" s="724">
        <f t="shared" si="2"/>
        <v>0</v>
      </c>
      <c r="E22" s="724">
        <f t="shared" si="3"/>
        <v>0</v>
      </c>
      <c r="F22" s="801"/>
      <c r="G22" s="706"/>
      <c r="H22" s="617" t="s">
        <v>1887</v>
      </c>
      <c r="I22" s="1220"/>
      <c r="J22" s="1220">
        <v>-689691980</v>
      </c>
      <c r="K22" s="1220"/>
      <c r="L22" s="1220">
        <v>-668328769</v>
      </c>
    </row>
    <row r="23" spans="1:12" ht="14.45" customHeight="1">
      <c r="A23" s="617" t="s">
        <v>3589</v>
      </c>
      <c r="B23" s="724">
        <f t="shared" si="0"/>
        <v>0</v>
      </c>
      <c r="C23" s="1219">
        <f t="shared" si="1"/>
        <v>0</v>
      </c>
      <c r="D23" s="724">
        <f t="shared" si="2"/>
        <v>0</v>
      </c>
      <c r="E23" s="724">
        <f t="shared" si="3"/>
        <v>0</v>
      </c>
      <c r="F23" s="801"/>
      <c r="G23" s="706"/>
      <c r="H23" s="617" t="s">
        <v>953</v>
      </c>
      <c r="I23" s="1220"/>
      <c r="J23" s="1220">
        <v>615686020</v>
      </c>
      <c r="K23" s="1220"/>
      <c r="L23" s="1220">
        <v>806688432</v>
      </c>
    </row>
    <row r="24" spans="1:12" ht="14.45" customHeight="1">
      <c r="A24" s="617" t="s">
        <v>2821</v>
      </c>
      <c r="B24" s="724">
        <f t="shared" si="0"/>
        <v>0</v>
      </c>
      <c r="C24" s="1219">
        <f t="shared" si="1"/>
        <v>0</v>
      </c>
      <c r="D24" s="724">
        <f t="shared" si="2"/>
        <v>0</v>
      </c>
      <c r="E24" s="724">
        <f t="shared" si="3"/>
        <v>0</v>
      </c>
      <c r="F24" s="801"/>
      <c r="G24" s="706"/>
      <c r="H24" s="617" t="s">
        <v>955</v>
      </c>
      <c r="I24" s="1220"/>
      <c r="J24" s="1220">
        <v>390088</v>
      </c>
      <c r="K24" s="1220"/>
      <c r="L24" s="1220">
        <v>1678200</v>
      </c>
    </row>
    <row r="25" spans="1:12" ht="14.45" customHeight="1">
      <c r="A25" s="617" t="s">
        <v>2009</v>
      </c>
      <c r="B25" s="724">
        <f t="shared" si="0"/>
        <v>0</v>
      </c>
      <c r="C25" s="1219">
        <f t="shared" si="1"/>
        <v>0</v>
      </c>
      <c r="D25" s="724">
        <f t="shared" si="2"/>
        <v>0</v>
      </c>
      <c r="E25" s="724">
        <f t="shared" si="3"/>
        <v>0</v>
      </c>
      <c r="F25" s="801"/>
      <c r="G25" s="706"/>
      <c r="H25" s="617" t="s">
        <v>956</v>
      </c>
      <c r="I25" s="1220"/>
      <c r="J25" s="1220">
        <v>85329046</v>
      </c>
      <c r="K25" s="1220"/>
      <c r="L25" s="1220"/>
    </row>
    <row r="26" spans="1:12" ht="14.45" customHeight="1">
      <c r="A26" s="617" t="s">
        <v>1450</v>
      </c>
      <c r="B26" s="724">
        <f t="shared" si="0"/>
        <v>0</v>
      </c>
      <c r="C26" s="1219">
        <f t="shared" si="1"/>
        <v>0</v>
      </c>
      <c r="D26" s="724">
        <f t="shared" si="2"/>
        <v>0</v>
      </c>
      <c r="E26" s="724">
        <f t="shared" si="3"/>
        <v>0</v>
      </c>
      <c r="F26" s="801"/>
      <c r="G26" s="706"/>
      <c r="H26" s="617" t="s">
        <v>2195</v>
      </c>
      <c r="I26" s="1220"/>
      <c r="J26" s="1220"/>
      <c r="K26" s="1220"/>
      <c r="L26" s="1220">
        <v>1475374359</v>
      </c>
    </row>
    <row r="27" spans="1:12" ht="14.45" customHeight="1">
      <c r="A27" s="617" t="s">
        <v>1451</v>
      </c>
      <c r="B27" s="724">
        <f t="shared" si="0"/>
        <v>0</v>
      </c>
      <c r="C27" s="1219">
        <f t="shared" si="1"/>
        <v>0</v>
      </c>
      <c r="D27" s="724">
        <f t="shared" si="2"/>
        <v>0</v>
      </c>
      <c r="E27" s="724">
        <f t="shared" si="3"/>
        <v>0</v>
      </c>
      <c r="F27" s="801"/>
      <c r="G27" s="706"/>
      <c r="H27" s="617" t="s">
        <v>957</v>
      </c>
      <c r="I27" s="1220"/>
      <c r="J27" s="1220">
        <v>286554206</v>
      </c>
      <c r="K27" s="1220"/>
      <c r="L27" s="1220">
        <v>1829704755</v>
      </c>
    </row>
    <row r="28" spans="1:12">
      <c r="A28" s="617" t="s">
        <v>3290</v>
      </c>
      <c r="B28" s="724">
        <f t="shared" si="0"/>
        <v>0</v>
      </c>
      <c r="C28" s="1219">
        <f t="shared" si="1"/>
        <v>0</v>
      </c>
      <c r="D28" s="724">
        <f t="shared" si="2"/>
        <v>0</v>
      </c>
      <c r="E28" s="724">
        <v>10000000000</v>
      </c>
      <c r="F28" s="801"/>
      <c r="G28" s="706"/>
      <c r="H28" s="617" t="s">
        <v>958</v>
      </c>
      <c r="I28" s="1220"/>
      <c r="J28" s="1220">
        <v>55021670</v>
      </c>
      <c r="K28" s="1220"/>
      <c r="L28" s="1220"/>
    </row>
    <row r="29" spans="1:12">
      <c r="A29" s="617" t="s">
        <v>1452</v>
      </c>
      <c r="B29" s="724">
        <f t="shared" si="0"/>
        <v>0</v>
      </c>
      <c r="C29" s="1219">
        <f t="shared" si="1"/>
        <v>0</v>
      </c>
      <c r="D29" s="724">
        <f t="shared" si="2"/>
        <v>0</v>
      </c>
      <c r="E29" s="724">
        <f t="shared" si="3"/>
        <v>0</v>
      </c>
      <c r="F29" s="801"/>
      <c r="G29" s="706"/>
      <c r="H29" s="617" t="s">
        <v>959</v>
      </c>
      <c r="I29" s="1220"/>
      <c r="J29" s="1220">
        <v>618980512</v>
      </c>
      <c r="K29" s="1220"/>
      <c r="L29" s="1220">
        <v>165406455</v>
      </c>
    </row>
    <row r="30" spans="1:12" ht="14.45" customHeight="1">
      <c r="A30" s="617" t="s">
        <v>1585</v>
      </c>
      <c r="B30" s="724">
        <f t="shared" si="0"/>
        <v>0</v>
      </c>
      <c r="C30" s="1219">
        <f t="shared" si="1"/>
        <v>0</v>
      </c>
      <c r="D30" s="724">
        <f t="shared" si="2"/>
        <v>0</v>
      </c>
      <c r="E30" s="724">
        <f t="shared" si="3"/>
        <v>0</v>
      </c>
      <c r="F30" s="801"/>
      <c r="G30" s="706"/>
      <c r="H30" s="617" t="s">
        <v>1201</v>
      </c>
      <c r="I30" s="1220"/>
      <c r="J30" s="1220">
        <v>39303279</v>
      </c>
      <c r="K30" s="1220"/>
      <c r="L30" s="1220">
        <v>260668031</v>
      </c>
    </row>
    <row r="31" spans="1:12" ht="14.45" customHeight="1">
      <c r="A31" s="617" t="s">
        <v>950</v>
      </c>
      <c r="B31" s="724">
        <f t="shared" si="0"/>
        <v>0</v>
      </c>
      <c r="C31" s="1219">
        <f t="shared" si="1"/>
        <v>2195907772</v>
      </c>
      <c r="D31" s="724">
        <f t="shared" si="2"/>
        <v>0</v>
      </c>
      <c r="E31" s="724">
        <f t="shared" si="3"/>
        <v>10148968984</v>
      </c>
      <c r="F31" s="801">
        <f>(C31-E31)*0.99</f>
        <v>-7873530599.8800001</v>
      </c>
      <c r="G31" s="706"/>
      <c r="H31" s="617" t="s">
        <v>960</v>
      </c>
      <c r="I31" s="1220"/>
      <c r="J31" s="1220">
        <v>566085944</v>
      </c>
      <c r="K31" s="1220"/>
      <c r="L31" s="1220">
        <v>1976012810</v>
      </c>
    </row>
    <row r="32" spans="1:12" ht="14.45" customHeight="1">
      <c r="A32" s="617" t="s">
        <v>951</v>
      </c>
      <c r="B32" s="724">
        <f t="shared" si="0"/>
        <v>0</v>
      </c>
      <c r="C32" s="1219">
        <f t="shared" si="1"/>
        <v>0</v>
      </c>
      <c r="D32" s="724">
        <f t="shared" si="2"/>
        <v>0</v>
      </c>
      <c r="E32" s="724">
        <f t="shared" si="3"/>
        <v>0</v>
      </c>
      <c r="F32" s="801"/>
      <c r="G32" s="706"/>
      <c r="H32" s="617" t="s">
        <v>1531</v>
      </c>
      <c r="I32" s="1220"/>
      <c r="J32" s="1220"/>
      <c r="K32" s="1220"/>
      <c r="L32" s="1220">
        <v>1141880</v>
      </c>
    </row>
    <row r="33" spans="1:12" ht="14.45" customHeight="1">
      <c r="A33" s="617" t="s">
        <v>1453</v>
      </c>
      <c r="B33" s="724">
        <f t="shared" si="0"/>
        <v>0</v>
      </c>
      <c r="C33" s="1219">
        <f t="shared" si="1"/>
        <v>0</v>
      </c>
      <c r="D33" s="724">
        <f t="shared" si="2"/>
        <v>0</v>
      </c>
      <c r="E33" s="724">
        <f t="shared" si="3"/>
        <v>16369695692</v>
      </c>
      <c r="F33" s="801">
        <f>C33-E33</f>
        <v>-16369695692</v>
      </c>
      <c r="G33" s="706"/>
      <c r="H33" s="617" t="s">
        <v>961</v>
      </c>
      <c r="I33" s="1220"/>
      <c r="J33" s="1220">
        <v>5514689457</v>
      </c>
      <c r="K33" s="1220"/>
      <c r="L33" s="1220"/>
    </row>
    <row r="34" spans="1:12" ht="14.45" customHeight="1">
      <c r="A34" s="617" t="s">
        <v>952</v>
      </c>
      <c r="B34" s="724">
        <f t="shared" si="0"/>
        <v>0</v>
      </c>
      <c r="C34" s="1219">
        <f t="shared" si="1"/>
        <v>51568755942</v>
      </c>
      <c r="D34" s="724">
        <f t="shared" si="2"/>
        <v>0</v>
      </c>
      <c r="E34" s="724">
        <f t="shared" si="3"/>
        <v>40355586363</v>
      </c>
      <c r="F34" s="801">
        <f>(C34-E34)*0.99</f>
        <v>11101037883.209999</v>
      </c>
      <c r="G34" s="706"/>
      <c r="H34" s="617" t="s">
        <v>1788</v>
      </c>
      <c r="I34" s="1220"/>
      <c r="J34" s="1220">
        <v>6050000</v>
      </c>
      <c r="K34" s="1220"/>
      <c r="L34" s="1220">
        <v>3400000</v>
      </c>
    </row>
    <row r="35" spans="1:12" ht="14.45" customHeight="1">
      <c r="A35" s="617" t="s">
        <v>1282</v>
      </c>
      <c r="B35" s="724">
        <f t="shared" si="0"/>
        <v>0</v>
      </c>
      <c r="C35" s="1219">
        <f t="shared" si="1"/>
        <v>18002518169</v>
      </c>
      <c r="D35" s="724">
        <f t="shared" si="2"/>
        <v>0</v>
      </c>
      <c r="E35" s="724">
        <f t="shared" si="3"/>
        <v>-41374127</v>
      </c>
      <c r="F35" s="801">
        <f>C35-E35</f>
        <v>18043892296</v>
      </c>
      <c r="G35" s="706"/>
      <c r="H35" s="617" t="s">
        <v>962</v>
      </c>
      <c r="I35" s="1220"/>
      <c r="J35" s="1220">
        <v>168830000</v>
      </c>
      <c r="K35" s="1220"/>
      <c r="L35" s="1220">
        <v>168830000</v>
      </c>
    </row>
    <row r="36" spans="1:12" ht="14.45" customHeight="1">
      <c r="A36" s="617" t="s">
        <v>3003</v>
      </c>
      <c r="B36" s="724">
        <f t="shared" si="0"/>
        <v>0</v>
      </c>
      <c r="C36" s="1219">
        <f t="shared" si="1"/>
        <v>0</v>
      </c>
      <c r="D36" s="724">
        <f t="shared" si="2"/>
        <v>0</v>
      </c>
      <c r="E36" s="724">
        <f t="shared" si="3"/>
        <v>0</v>
      </c>
      <c r="F36" s="801"/>
      <c r="G36" s="706"/>
      <c r="H36" s="617" t="s">
        <v>963</v>
      </c>
      <c r="I36" s="1220"/>
      <c r="J36" s="1220">
        <v>1664721</v>
      </c>
      <c r="K36" s="1220"/>
      <c r="L36" s="1220">
        <v>1530000</v>
      </c>
    </row>
    <row r="37" spans="1:12">
      <c r="A37" s="617" t="s">
        <v>1887</v>
      </c>
      <c r="B37" s="724">
        <f t="shared" si="0"/>
        <v>0</v>
      </c>
      <c r="C37" s="1219">
        <f t="shared" si="1"/>
        <v>-689691980</v>
      </c>
      <c r="D37" s="724">
        <f t="shared" si="2"/>
        <v>0</v>
      </c>
      <c r="E37" s="724">
        <f t="shared" si="3"/>
        <v>-668328769</v>
      </c>
      <c r="F37" s="801">
        <f>C37-E37</f>
        <v>-21363211</v>
      </c>
      <c r="G37" s="706"/>
      <c r="H37" s="617" t="s">
        <v>964</v>
      </c>
      <c r="I37" s="1220"/>
      <c r="J37" s="1220">
        <v>3680901796</v>
      </c>
      <c r="K37" s="1220"/>
      <c r="L37" s="1220">
        <v>4025344450</v>
      </c>
    </row>
    <row r="38" spans="1:12" ht="14.45" customHeight="1">
      <c r="A38" s="617" t="s">
        <v>953</v>
      </c>
      <c r="B38" s="724">
        <f t="shared" si="0"/>
        <v>0</v>
      </c>
      <c r="C38" s="1219">
        <f t="shared" si="1"/>
        <v>615686020</v>
      </c>
      <c r="D38" s="724">
        <f t="shared" si="2"/>
        <v>0</v>
      </c>
      <c r="E38" s="724">
        <f t="shared" si="3"/>
        <v>806688432</v>
      </c>
      <c r="F38" s="801"/>
      <c r="G38" s="706"/>
      <c r="H38" s="617" t="s">
        <v>1855</v>
      </c>
      <c r="I38" s="1220"/>
      <c r="J38" s="1220">
        <v>44140419</v>
      </c>
      <c r="K38" s="1220"/>
      <c r="L38" s="1220">
        <v>455274679</v>
      </c>
    </row>
    <row r="39" spans="1:12">
      <c r="A39" s="617" t="s">
        <v>954</v>
      </c>
      <c r="B39" s="724">
        <f t="shared" si="0"/>
        <v>0</v>
      </c>
      <c r="C39" s="1219">
        <f t="shared" si="1"/>
        <v>0</v>
      </c>
      <c r="D39" s="724">
        <f t="shared" si="2"/>
        <v>0</v>
      </c>
      <c r="E39" s="724">
        <f t="shared" si="3"/>
        <v>0</v>
      </c>
      <c r="F39" s="801"/>
      <c r="G39" s="706"/>
      <c r="H39" s="617" t="s">
        <v>2167</v>
      </c>
      <c r="I39" s="1220"/>
      <c r="J39" s="1220"/>
      <c r="K39" s="1220"/>
      <c r="L39" s="1220">
        <v>-77700923</v>
      </c>
    </row>
    <row r="40" spans="1:12" ht="14.45" customHeight="1">
      <c r="A40" s="617" t="s">
        <v>955</v>
      </c>
      <c r="B40" s="724">
        <f t="shared" si="0"/>
        <v>0</v>
      </c>
      <c r="C40" s="1219">
        <f t="shared" si="1"/>
        <v>390088</v>
      </c>
      <c r="D40" s="724">
        <f t="shared" si="2"/>
        <v>0</v>
      </c>
      <c r="E40" s="724">
        <f t="shared" si="3"/>
        <v>1678200</v>
      </c>
      <c r="F40" s="801"/>
      <c r="G40" s="706"/>
      <c r="H40" s="617" t="s">
        <v>1454</v>
      </c>
      <c r="I40" s="1220"/>
      <c r="J40" s="1220">
        <v>22704650</v>
      </c>
      <c r="K40" s="1220"/>
      <c r="L40" s="1220">
        <v>16069053</v>
      </c>
    </row>
    <row r="41" spans="1:12">
      <c r="A41" s="617" t="s">
        <v>1896</v>
      </c>
      <c r="B41" s="724">
        <f t="shared" si="0"/>
        <v>0</v>
      </c>
      <c r="C41" s="1219">
        <f t="shared" si="1"/>
        <v>0</v>
      </c>
      <c r="D41" s="724">
        <f t="shared" si="2"/>
        <v>0</v>
      </c>
      <c r="E41" s="724">
        <f t="shared" si="3"/>
        <v>1475374359</v>
      </c>
      <c r="F41" s="801">
        <f>C41-E41</f>
        <v>-1475374359</v>
      </c>
      <c r="G41" s="706"/>
      <c r="H41" s="617" t="s">
        <v>1455</v>
      </c>
      <c r="I41" s="1220"/>
      <c r="J41" s="1220">
        <v>3614056727</v>
      </c>
      <c r="K41" s="1220"/>
      <c r="L41" s="1220">
        <v>3631701641</v>
      </c>
    </row>
    <row r="42" spans="1:12" ht="14.45" customHeight="1">
      <c r="A42" s="617" t="s">
        <v>956</v>
      </c>
      <c r="B42" s="724">
        <f t="shared" ref="B42:B75" si="4">IFERROR(VLOOKUP($A42,$H$3:$L$240,2,0),0)</f>
        <v>0</v>
      </c>
      <c r="C42" s="1219">
        <f t="shared" ref="C42:C75" si="5">IFERROR(VLOOKUP($A42,$H$3:$L$240,3,0),0)</f>
        <v>85329046</v>
      </c>
      <c r="D42" s="724">
        <f t="shared" ref="D42:D75" si="6">IFERROR(VLOOKUP($A42,$H$3:$L$240,4,0),0)</f>
        <v>0</v>
      </c>
      <c r="E42" s="724">
        <f t="shared" ref="E42:E75" si="7">IFERROR(VLOOKUP($A42,$H$3:$L$240,5,0),0)</f>
        <v>0</v>
      </c>
      <c r="F42" s="801"/>
      <c r="G42" s="706"/>
      <c r="H42" s="617" t="s">
        <v>965</v>
      </c>
      <c r="I42" s="1220"/>
      <c r="J42" s="1220">
        <v>633388988816</v>
      </c>
      <c r="K42" s="1220"/>
      <c r="L42" s="1220">
        <v>637535504583</v>
      </c>
    </row>
    <row r="43" spans="1:12">
      <c r="A43" s="617" t="s">
        <v>957</v>
      </c>
      <c r="B43" s="724">
        <f t="shared" si="4"/>
        <v>0</v>
      </c>
      <c r="C43" s="1219">
        <f t="shared" si="5"/>
        <v>286554206</v>
      </c>
      <c r="D43" s="724">
        <f t="shared" si="6"/>
        <v>0</v>
      </c>
      <c r="E43" s="724">
        <f t="shared" si="7"/>
        <v>1829704755</v>
      </c>
      <c r="F43" s="801">
        <f>C43-E43</f>
        <v>-1543150549</v>
      </c>
      <c r="G43" s="706"/>
      <c r="H43" s="617" t="s">
        <v>966</v>
      </c>
      <c r="I43" s="1220"/>
      <c r="J43" s="1220">
        <v>20840000000</v>
      </c>
      <c r="K43" s="1220"/>
      <c r="L43" s="1220">
        <v>20840000000</v>
      </c>
    </row>
    <row r="44" spans="1:12" ht="14.45" customHeight="1">
      <c r="A44" s="617" t="s">
        <v>958</v>
      </c>
      <c r="B44" s="724">
        <f t="shared" si="4"/>
        <v>0</v>
      </c>
      <c r="C44" s="1219">
        <f t="shared" si="5"/>
        <v>55021670</v>
      </c>
      <c r="D44" s="724">
        <f t="shared" si="6"/>
        <v>0</v>
      </c>
      <c r="E44" s="724">
        <f t="shared" si="7"/>
        <v>0</v>
      </c>
      <c r="F44" s="801"/>
      <c r="G44" s="706"/>
      <c r="H44" s="617" t="s">
        <v>1789</v>
      </c>
      <c r="I44" s="1220"/>
      <c r="J44" s="1220">
        <v>840000000</v>
      </c>
      <c r="K44" s="1220"/>
      <c r="L44" s="1220">
        <v>840000000</v>
      </c>
    </row>
    <row r="45" spans="1:12" ht="14.45" customHeight="1">
      <c r="A45" s="617" t="s">
        <v>959</v>
      </c>
      <c r="B45" s="724">
        <f t="shared" si="4"/>
        <v>0</v>
      </c>
      <c r="C45" s="1219">
        <f t="shared" si="5"/>
        <v>618980512</v>
      </c>
      <c r="D45" s="724">
        <f t="shared" si="6"/>
        <v>0</v>
      </c>
      <c r="E45" s="724">
        <f t="shared" si="7"/>
        <v>165406455</v>
      </c>
      <c r="F45" s="801"/>
      <c r="G45" s="706">
        <f>C52-E52</f>
        <v>0</v>
      </c>
      <c r="H45" s="617" t="s">
        <v>1202</v>
      </c>
      <c r="I45" s="1220"/>
      <c r="J45" s="1220">
        <v>20000000000</v>
      </c>
      <c r="K45" s="1220"/>
      <c r="L45" s="1220">
        <v>20000000000</v>
      </c>
    </row>
    <row r="46" spans="1:12" ht="14.45" customHeight="1">
      <c r="A46" s="617" t="s">
        <v>1201</v>
      </c>
      <c r="B46" s="724">
        <f t="shared" si="4"/>
        <v>0</v>
      </c>
      <c r="C46" s="724">
        <f t="shared" si="5"/>
        <v>39303279</v>
      </c>
      <c r="D46" s="724">
        <f t="shared" si="6"/>
        <v>0</v>
      </c>
      <c r="E46" s="724">
        <f t="shared" si="7"/>
        <v>260668031</v>
      </c>
      <c r="F46" s="801"/>
      <c r="G46" s="706"/>
      <c r="H46" s="617" t="s">
        <v>967</v>
      </c>
      <c r="I46" s="1220"/>
      <c r="J46" s="1220">
        <v>606666602944</v>
      </c>
      <c r="K46" s="1220"/>
      <c r="L46" s="1220">
        <v>610220753313</v>
      </c>
    </row>
    <row r="47" spans="1:12" ht="14.45" customHeight="1">
      <c r="A47" s="617" t="s">
        <v>960</v>
      </c>
      <c r="B47" s="724">
        <f t="shared" si="4"/>
        <v>0</v>
      </c>
      <c r="C47" s="724">
        <f t="shared" si="5"/>
        <v>566085944</v>
      </c>
      <c r="D47" s="724">
        <f t="shared" si="6"/>
        <v>0</v>
      </c>
      <c r="E47" s="724">
        <f t="shared" si="7"/>
        <v>1976012810</v>
      </c>
      <c r="F47" s="801"/>
      <c r="G47" s="706">
        <f>C53-E53</f>
        <v>134721</v>
      </c>
      <c r="H47" s="617" t="s">
        <v>968</v>
      </c>
      <c r="I47" s="1220"/>
      <c r="J47" s="1220">
        <v>26379222723</v>
      </c>
      <c r="K47" s="1220"/>
      <c r="L47" s="1220">
        <v>26379222723</v>
      </c>
    </row>
    <row r="48" spans="1:12" ht="14.45" customHeight="1">
      <c r="A48" s="617" t="s">
        <v>1531</v>
      </c>
      <c r="B48" s="724">
        <f t="shared" si="4"/>
        <v>0</v>
      </c>
      <c r="C48" s="724">
        <f t="shared" si="5"/>
        <v>0</v>
      </c>
      <c r="D48" s="724">
        <f t="shared" si="6"/>
        <v>0</v>
      </c>
      <c r="E48" s="724">
        <f t="shared" si="7"/>
        <v>1141880</v>
      </c>
      <c r="F48" s="801"/>
      <c r="G48" s="706"/>
      <c r="H48" s="617" t="s">
        <v>969</v>
      </c>
      <c r="I48" s="1220">
        <v>21221091389</v>
      </c>
      <c r="J48" s="1220"/>
      <c r="K48" s="1220">
        <v>21221091389</v>
      </c>
      <c r="L48" s="1220"/>
    </row>
    <row r="49" spans="1:12" ht="14.45" customHeight="1">
      <c r="A49" s="617" t="s">
        <v>1775</v>
      </c>
      <c r="B49" s="724">
        <f t="shared" si="4"/>
        <v>0</v>
      </c>
      <c r="C49" s="724">
        <f t="shared" si="5"/>
        <v>0</v>
      </c>
      <c r="D49" s="724">
        <f t="shared" si="6"/>
        <v>0</v>
      </c>
      <c r="E49" s="724">
        <f t="shared" si="7"/>
        <v>0</v>
      </c>
      <c r="F49" s="801"/>
      <c r="G49" s="706"/>
      <c r="H49" s="617" t="s">
        <v>970</v>
      </c>
      <c r="I49" s="1220">
        <v>7651449265</v>
      </c>
      <c r="J49" s="1220">
        <v>13569642124</v>
      </c>
      <c r="K49" s="1220">
        <v>7249268948</v>
      </c>
      <c r="L49" s="1220">
        <v>13971822441</v>
      </c>
    </row>
    <row r="50" spans="1:12">
      <c r="A50" s="617" t="s">
        <v>961</v>
      </c>
      <c r="B50" s="724">
        <f t="shared" si="4"/>
        <v>0</v>
      </c>
      <c r="C50" s="724">
        <f t="shared" si="5"/>
        <v>5514689457</v>
      </c>
      <c r="D50" s="724">
        <f t="shared" si="6"/>
        <v>0</v>
      </c>
      <c r="E50" s="724">
        <f t="shared" si="7"/>
        <v>0</v>
      </c>
      <c r="F50" s="801">
        <f>C50-E50</f>
        <v>5514689457</v>
      </c>
      <c r="G50" s="706"/>
      <c r="H50" s="617" t="s">
        <v>971</v>
      </c>
      <c r="I50" s="1220">
        <v>47552295267</v>
      </c>
      <c r="J50" s="1220"/>
      <c r="K50" s="1220">
        <v>47552295267</v>
      </c>
      <c r="L50" s="1220"/>
    </row>
    <row r="51" spans="1:12" ht="14.45" customHeight="1">
      <c r="A51" s="617" t="s">
        <v>1788</v>
      </c>
      <c r="B51" s="724">
        <f t="shared" si="4"/>
        <v>0</v>
      </c>
      <c r="C51" s="724">
        <f t="shared" si="5"/>
        <v>6050000</v>
      </c>
      <c r="D51" s="724">
        <f t="shared" si="6"/>
        <v>0</v>
      </c>
      <c r="E51" s="724">
        <f t="shared" si="7"/>
        <v>3400000</v>
      </c>
      <c r="F51" s="801"/>
      <c r="G51" s="706"/>
      <c r="H51" s="617" t="s">
        <v>972</v>
      </c>
      <c r="I51" s="1220">
        <v>16481337642</v>
      </c>
      <c r="J51" s="1220">
        <v>31070957625</v>
      </c>
      <c r="K51" s="1220">
        <v>15575790461</v>
      </c>
      <c r="L51" s="1220">
        <v>31976504806</v>
      </c>
    </row>
    <row r="52" spans="1:12">
      <c r="A52" s="617" t="s">
        <v>962</v>
      </c>
      <c r="B52" s="724">
        <f t="shared" si="4"/>
        <v>0</v>
      </c>
      <c r="C52" s="724">
        <f t="shared" si="5"/>
        <v>168830000</v>
      </c>
      <c r="D52" s="724">
        <f t="shared" si="6"/>
        <v>0</v>
      </c>
      <c r="E52" s="724">
        <f t="shared" si="7"/>
        <v>168830000</v>
      </c>
      <c r="F52" s="801"/>
      <c r="G52" s="706"/>
      <c r="H52" s="617" t="s">
        <v>973</v>
      </c>
      <c r="I52" s="1220">
        <v>657703548503</v>
      </c>
      <c r="J52" s="1220"/>
      <c r="K52" s="1220">
        <v>656717152756</v>
      </c>
      <c r="L52" s="1220"/>
    </row>
    <row r="53" spans="1:12">
      <c r="A53" s="617" t="s">
        <v>963</v>
      </c>
      <c r="B53" s="724">
        <f t="shared" si="4"/>
        <v>0</v>
      </c>
      <c r="C53" s="724">
        <f t="shared" si="5"/>
        <v>1664721</v>
      </c>
      <c r="D53" s="724">
        <f t="shared" si="6"/>
        <v>0</v>
      </c>
      <c r="E53" s="724">
        <f t="shared" si="7"/>
        <v>1530000</v>
      </c>
      <c r="F53" s="801"/>
      <c r="G53" s="706"/>
      <c r="H53" s="617" t="s">
        <v>974</v>
      </c>
      <c r="I53" s="1220">
        <v>236752673958</v>
      </c>
      <c r="J53" s="1220">
        <v>420950874545</v>
      </c>
      <c r="K53" s="1220">
        <v>224299116600</v>
      </c>
      <c r="L53" s="1220">
        <v>432418036156</v>
      </c>
    </row>
    <row r="54" spans="1:12" ht="14.45" customHeight="1">
      <c r="A54" s="617" t="s">
        <v>964</v>
      </c>
      <c r="B54" s="724">
        <f t="shared" si="4"/>
        <v>0</v>
      </c>
      <c r="C54" s="724">
        <f t="shared" si="5"/>
        <v>3680901796</v>
      </c>
      <c r="D54" s="724">
        <f t="shared" si="6"/>
        <v>0</v>
      </c>
      <c r="E54" s="724">
        <f t="shared" si="7"/>
        <v>4025344450</v>
      </c>
      <c r="F54" s="801"/>
      <c r="G54" s="706"/>
      <c r="H54" s="617" t="s">
        <v>975</v>
      </c>
      <c r="I54" s="1220">
        <v>48943884060</v>
      </c>
      <c r="J54" s="1220"/>
      <c r="K54" s="1220">
        <v>48943884060</v>
      </c>
      <c r="L54" s="1220"/>
    </row>
    <row r="55" spans="1:12" ht="14.45" customHeight="1">
      <c r="A55" s="617" t="s">
        <v>1855</v>
      </c>
      <c r="B55" s="724">
        <f t="shared" si="4"/>
        <v>0</v>
      </c>
      <c r="C55" s="724">
        <f t="shared" si="5"/>
        <v>44140419</v>
      </c>
      <c r="D55" s="724">
        <f t="shared" si="6"/>
        <v>0</v>
      </c>
      <c r="E55" s="724">
        <f t="shared" si="7"/>
        <v>455274679</v>
      </c>
      <c r="F55" s="801">
        <f>C55-E55</f>
        <v>-411134260</v>
      </c>
      <c r="G55" s="706"/>
      <c r="H55" s="617" t="s">
        <v>976</v>
      </c>
      <c r="I55" s="1220">
        <v>15116106028</v>
      </c>
      <c r="J55" s="1220">
        <v>33827778032</v>
      </c>
      <c r="K55" s="1220">
        <v>14173759028</v>
      </c>
      <c r="L55" s="1220">
        <v>34770125032</v>
      </c>
    </row>
    <row r="56" spans="1:12" ht="14.45" customHeight="1">
      <c r="A56" s="617" t="s">
        <v>2167</v>
      </c>
      <c r="B56" s="724">
        <f t="shared" si="4"/>
        <v>0</v>
      </c>
      <c r="C56" s="724">
        <f t="shared" si="5"/>
        <v>0</v>
      </c>
      <c r="D56" s="724">
        <f t="shared" si="6"/>
        <v>0</v>
      </c>
      <c r="E56" s="724">
        <f t="shared" si="7"/>
        <v>-77700923</v>
      </c>
      <c r="F56" s="801"/>
      <c r="G56" s="706"/>
      <c r="H56" s="617" t="s">
        <v>977</v>
      </c>
      <c r="I56" s="1220">
        <v>1747900556</v>
      </c>
      <c r="J56" s="1220"/>
      <c r="K56" s="1220">
        <v>1747900556</v>
      </c>
      <c r="L56" s="1220"/>
    </row>
    <row r="57" spans="1:12" ht="14.45" customHeight="1">
      <c r="A57" s="617" t="s">
        <v>1454</v>
      </c>
      <c r="B57" s="724">
        <f t="shared" si="4"/>
        <v>0</v>
      </c>
      <c r="C57" s="724">
        <f t="shared" si="5"/>
        <v>22704650</v>
      </c>
      <c r="D57" s="724">
        <f t="shared" si="6"/>
        <v>0</v>
      </c>
      <c r="E57" s="724">
        <f t="shared" si="7"/>
        <v>16069053</v>
      </c>
      <c r="F57" s="801">
        <f>C57-E57</f>
        <v>6635597</v>
      </c>
      <c r="G57" s="706"/>
      <c r="H57" s="617" t="s">
        <v>978</v>
      </c>
      <c r="I57" s="1220">
        <v>588822311</v>
      </c>
      <c r="J57" s="1220">
        <v>1159078245</v>
      </c>
      <c r="K57" s="1220">
        <v>555262498</v>
      </c>
      <c r="L57" s="1220">
        <v>1192638058</v>
      </c>
    </row>
    <row r="58" spans="1:12" ht="14.45" customHeight="1">
      <c r="A58" s="617" t="s">
        <v>1455</v>
      </c>
      <c r="B58" s="724">
        <f t="shared" si="4"/>
        <v>0</v>
      </c>
      <c r="C58" s="724">
        <f t="shared" si="5"/>
        <v>3614056727</v>
      </c>
      <c r="D58" s="724">
        <f t="shared" si="6"/>
        <v>0</v>
      </c>
      <c r="E58" s="724">
        <f t="shared" si="7"/>
        <v>3631701641</v>
      </c>
      <c r="F58" s="801">
        <f>C58-E58</f>
        <v>-17644914</v>
      </c>
      <c r="G58" s="706"/>
      <c r="H58" s="617" t="s">
        <v>1403</v>
      </c>
      <c r="I58" s="1220">
        <v>79059450</v>
      </c>
      <c r="J58" s="1220"/>
      <c r="K58" s="1220">
        <v>79059450</v>
      </c>
      <c r="L58" s="1220"/>
    </row>
    <row r="59" spans="1:12" ht="14.45" customHeight="1">
      <c r="A59" s="617" t="s">
        <v>965</v>
      </c>
      <c r="B59" s="724">
        <f t="shared" si="4"/>
        <v>0</v>
      </c>
      <c r="C59" s="724">
        <f t="shared" si="5"/>
        <v>633388988816</v>
      </c>
      <c r="D59" s="724">
        <f t="shared" si="6"/>
        <v>0</v>
      </c>
      <c r="E59" s="724">
        <f t="shared" si="7"/>
        <v>637535504583</v>
      </c>
      <c r="F59" s="801"/>
      <c r="G59" s="706"/>
      <c r="H59" s="617" t="s">
        <v>1446</v>
      </c>
      <c r="I59" s="1220">
        <v>79058450</v>
      </c>
      <c r="J59" s="1220">
        <v>1000</v>
      </c>
      <c r="K59" s="1220">
        <v>79058450</v>
      </c>
      <c r="L59" s="1220">
        <v>1000</v>
      </c>
    </row>
    <row r="60" spans="1:12" ht="14.45" customHeight="1">
      <c r="A60" s="617" t="s">
        <v>966</v>
      </c>
      <c r="B60" s="724">
        <f t="shared" si="4"/>
        <v>0</v>
      </c>
      <c r="C60" s="724">
        <f t="shared" si="5"/>
        <v>20840000000</v>
      </c>
      <c r="D60" s="724">
        <f t="shared" si="6"/>
        <v>0</v>
      </c>
      <c r="E60" s="724">
        <f t="shared" si="7"/>
        <v>20840000000</v>
      </c>
      <c r="F60" s="801"/>
      <c r="G60" s="706"/>
      <c r="H60" s="617" t="s">
        <v>979</v>
      </c>
      <c r="I60" s="1220">
        <v>393087964</v>
      </c>
      <c r="J60" s="1220"/>
      <c r="K60" s="1220">
        <v>393087964</v>
      </c>
      <c r="L60" s="1220"/>
    </row>
    <row r="61" spans="1:12" ht="14.45" customHeight="1">
      <c r="A61" s="617" t="s">
        <v>1789</v>
      </c>
      <c r="B61" s="724">
        <f t="shared" si="4"/>
        <v>0</v>
      </c>
      <c r="C61" s="724">
        <f t="shared" si="5"/>
        <v>840000000</v>
      </c>
      <c r="D61" s="724">
        <f t="shared" si="6"/>
        <v>0</v>
      </c>
      <c r="E61" s="724">
        <f t="shared" si="7"/>
        <v>840000000</v>
      </c>
      <c r="F61" s="801"/>
      <c r="G61" s="706"/>
      <c r="H61" s="617" t="s">
        <v>980</v>
      </c>
      <c r="I61" s="1220">
        <v>329621017</v>
      </c>
      <c r="J61" s="1220">
        <v>63466947</v>
      </c>
      <c r="K61" s="1220">
        <v>306143906</v>
      </c>
      <c r="L61" s="1220">
        <v>86944058</v>
      </c>
    </row>
    <row r="62" spans="1:12" ht="14.45" customHeight="1">
      <c r="A62" s="1224" t="s">
        <v>1202</v>
      </c>
      <c r="B62" s="1225">
        <f t="shared" si="4"/>
        <v>0</v>
      </c>
      <c r="C62" s="1225">
        <f t="shared" si="5"/>
        <v>20000000000</v>
      </c>
      <c r="D62" s="1225">
        <f t="shared" si="6"/>
        <v>0</v>
      </c>
      <c r="E62" s="1225">
        <f t="shared" si="7"/>
        <v>20000000000</v>
      </c>
      <c r="F62" s="801"/>
      <c r="G62" s="706"/>
      <c r="H62" s="617" t="s">
        <v>981</v>
      </c>
      <c r="I62" s="1220">
        <v>3265863284</v>
      </c>
      <c r="J62" s="1220"/>
      <c r="K62" s="1220">
        <v>3001159284</v>
      </c>
      <c r="L62" s="1220"/>
    </row>
    <row r="63" spans="1:12" ht="14.45" customHeight="1">
      <c r="A63" s="617" t="s">
        <v>2010</v>
      </c>
      <c r="B63" s="724">
        <f t="shared" si="4"/>
        <v>0</v>
      </c>
      <c r="C63" s="724">
        <f t="shared" si="5"/>
        <v>0</v>
      </c>
      <c r="D63" s="724">
        <f t="shared" si="6"/>
        <v>0</v>
      </c>
      <c r="E63" s="724">
        <f t="shared" si="7"/>
        <v>0</v>
      </c>
      <c r="F63" s="801"/>
      <c r="G63" s="706"/>
      <c r="H63" s="617" t="s">
        <v>982</v>
      </c>
      <c r="I63" s="1220">
        <v>2450430903</v>
      </c>
      <c r="J63" s="1220">
        <v>815432381</v>
      </c>
      <c r="K63" s="1220">
        <v>2278272050</v>
      </c>
      <c r="L63" s="1220">
        <v>722887234</v>
      </c>
    </row>
    <row r="64" spans="1:12" ht="14.45" customHeight="1">
      <c r="A64" s="617" t="s">
        <v>967</v>
      </c>
      <c r="B64" s="724">
        <f t="shared" si="4"/>
        <v>0</v>
      </c>
      <c r="C64" s="724">
        <f t="shared" si="5"/>
        <v>606666602944</v>
      </c>
      <c r="D64" s="724">
        <f t="shared" si="6"/>
        <v>0</v>
      </c>
      <c r="E64" s="724">
        <f t="shared" si="7"/>
        <v>610220753313</v>
      </c>
      <c r="F64" s="883">
        <f>C64-SUM(C65:C87)</f>
        <v>0</v>
      </c>
      <c r="G64" s="706"/>
      <c r="H64" s="617" t="s">
        <v>983</v>
      </c>
      <c r="I64" s="1220"/>
      <c r="J64" s="1220">
        <v>19129544065</v>
      </c>
      <c r="K64" s="1220"/>
      <c r="L64" s="1220">
        <v>7344977649</v>
      </c>
    </row>
    <row r="65" spans="1:12" ht="14.45" customHeight="1">
      <c r="A65" s="617" t="s">
        <v>968</v>
      </c>
      <c r="B65" s="724">
        <f t="shared" si="4"/>
        <v>0</v>
      </c>
      <c r="C65" s="724">
        <f t="shared" si="5"/>
        <v>26379222723</v>
      </c>
      <c r="D65" s="724">
        <f t="shared" si="6"/>
        <v>0</v>
      </c>
      <c r="E65" s="724">
        <f t="shared" si="7"/>
        <v>26379222723</v>
      </c>
      <c r="F65" s="801"/>
      <c r="G65" s="706"/>
      <c r="H65" s="617" t="s">
        <v>984</v>
      </c>
      <c r="I65" s="1220">
        <v>80878389267</v>
      </c>
      <c r="J65" s="1220"/>
      <c r="K65" s="1220">
        <v>80876495497</v>
      </c>
      <c r="L65" s="1220"/>
    </row>
    <row r="66" spans="1:12" ht="14.45" customHeight="1">
      <c r="A66" s="617" t="s">
        <v>969</v>
      </c>
      <c r="B66" s="724">
        <f t="shared" si="4"/>
        <v>21221091389</v>
      </c>
      <c r="C66" s="724">
        <f t="shared" si="5"/>
        <v>0</v>
      </c>
      <c r="D66" s="724">
        <f t="shared" si="6"/>
        <v>21221091389</v>
      </c>
      <c r="E66" s="724">
        <f t="shared" si="7"/>
        <v>0</v>
      </c>
      <c r="F66" s="801">
        <f>B66-D66</f>
        <v>0</v>
      </c>
      <c r="G66" s="706"/>
      <c r="H66" s="617" t="s">
        <v>985</v>
      </c>
      <c r="I66" s="1220">
        <v>21570131891</v>
      </c>
      <c r="J66" s="1220">
        <v>59308257376</v>
      </c>
      <c r="K66" s="1220">
        <v>20003751810</v>
      </c>
      <c r="L66" s="1220">
        <v>60872743687</v>
      </c>
    </row>
    <row r="67" spans="1:12" ht="14.45" customHeight="1">
      <c r="A67" s="617" t="s">
        <v>970</v>
      </c>
      <c r="B67" s="724">
        <f t="shared" si="4"/>
        <v>7651449265</v>
      </c>
      <c r="C67" s="724">
        <f t="shared" si="5"/>
        <v>13569642124</v>
      </c>
      <c r="D67" s="724">
        <f t="shared" si="6"/>
        <v>7249268948</v>
      </c>
      <c r="E67" s="724">
        <f t="shared" si="7"/>
        <v>13971822441</v>
      </c>
      <c r="F67" s="801"/>
      <c r="G67" s="706"/>
      <c r="H67" s="617" t="s">
        <v>1632</v>
      </c>
      <c r="I67" s="1220">
        <v>1539986328</v>
      </c>
      <c r="J67" s="1220"/>
      <c r="K67" s="1220">
        <v>1516928320</v>
      </c>
      <c r="L67" s="1220"/>
    </row>
    <row r="68" spans="1:12">
      <c r="A68" s="617" t="s">
        <v>971</v>
      </c>
      <c r="B68" s="724">
        <f t="shared" si="4"/>
        <v>47552295267</v>
      </c>
      <c r="C68" s="724">
        <f t="shared" si="5"/>
        <v>0</v>
      </c>
      <c r="D68" s="724">
        <f t="shared" si="6"/>
        <v>47552295267</v>
      </c>
      <c r="E68" s="724">
        <f t="shared" si="7"/>
        <v>0</v>
      </c>
      <c r="F68" s="801">
        <f>B68-D68</f>
        <v>0</v>
      </c>
      <c r="G68" s="706"/>
      <c r="H68" s="617" t="s">
        <v>1633</v>
      </c>
      <c r="I68" s="1220">
        <v>1147638447</v>
      </c>
      <c r="J68" s="1220">
        <v>392347881</v>
      </c>
      <c r="K68" s="1220">
        <v>1032077851</v>
      </c>
      <c r="L68" s="1220">
        <v>484850469</v>
      </c>
    </row>
    <row r="69" spans="1:12">
      <c r="A69" s="617" t="s">
        <v>972</v>
      </c>
      <c r="B69" s="724">
        <f t="shared" si="4"/>
        <v>16481337642</v>
      </c>
      <c r="C69" s="724">
        <f t="shared" si="5"/>
        <v>31070957625</v>
      </c>
      <c r="D69" s="724">
        <f t="shared" si="6"/>
        <v>15575790461</v>
      </c>
      <c r="E69" s="724">
        <f t="shared" si="7"/>
        <v>31976504806</v>
      </c>
      <c r="F69" s="801"/>
      <c r="G69" s="706"/>
      <c r="H69" s="617" t="s">
        <v>986</v>
      </c>
      <c r="I69" s="1220"/>
      <c r="J69" s="1220">
        <v>5880385872</v>
      </c>
      <c r="K69" s="1220"/>
      <c r="L69" s="1220">
        <v>6122976101</v>
      </c>
    </row>
    <row r="70" spans="1:12" ht="14.45" customHeight="1">
      <c r="A70" s="617" t="s">
        <v>973</v>
      </c>
      <c r="B70" s="724">
        <f t="shared" si="4"/>
        <v>657703548503</v>
      </c>
      <c r="C70" s="724">
        <f t="shared" si="5"/>
        <v>0</v>
      </c>
      <c r="D70" s="724">
        <f t="shared" si="6"/>
        <v>656717152756</v>
      </c>
      <c r="E70" s="724">
        <f t="shared" si="7"/>
        <v>0</v>
      </c>
      <c r="F70" s="801">
        <f>B70-D70</f>
        <v>986395747</v>
      </c>
      <c r="G70" s="706"/>
      <c r="H70" s="617" t="s">
        <v>987</v>
      </c>
      <c r="I70" s="1220">
        <v>8200946065</v>
      </c>
      <c r="J70" s="1220"/>
      <c r="K70" s="1220">
        <v>8200946065</v>
      </c>
      <c r="L70" s="1220"/>
    </row>
    <row r="71" spans="1:12">
      <c r="A71" s="617" t="s">
        <v>974</v>
      </c>
      <c r="B71" s="724">
        <f t="shared" si="4"/>
        <v>236752673958</v>
      </c>
      <c r="C71" s="724">
        <f t="shared" si="5"/>
        <v>420950874545</v>
      </c>
      <c r="D71" s="724">
        <f t="shared" si="6"/>
        <v>224299116600</v>
      </c>
      <c r="E71" s="724">
        <f t="shared" si="7"/>
        <v>432418036156</v>
      </c>
      <c r="F71" s="801"/>
      <c r="G71" s="706"/>
      <c r="H71" s="617" t="s">
        <v>988</v>
      </c>
      <c r="I71" s="1220">
        <v>3143471963</v>
      </c>
      <c r="J71" s="1220">
        <v>5057474102</v>
      </c>
      <c r="K71" s="1220">
        <v>2984717199</v>
      </c>
      <c r="L71" s="1220">
        <v>5216228866</v>
      </c>
    </row>
    <row r="72" spans="1:12" ht="14.45" customHeight="1">
      <c r="A72" s="617" t="s">
        <v>975</v>
      </c>
      <c r="B72" s="724">
        <f t="shared" si="4"/>
        <v>48943884060</v>
      </c>
      <c r="C72" s="724">
        <f t="shared" si="5"/>
        <v>0</v>
      </c>
      <c r="D72" s="724">
        <f t="shared" si="6"/>
        <v>48943884060</v>
      </c>
      <c r="E72" s="724">
        <f t="shared" si="7"/>
        <v>0</v>
      </c>
      <c r="F72" s="801">
        <f>B72-D72</f>
        <v>0</v>
      </c>
      <c r="G72" s="706"/>
      <c r="H72" s="617" t="s">
        <v>989</v>
      </c>
      <c r="I72" s="1220">
        <v>1265153672</v>
      </c>
      <c r="J72" s="1220"/>
      <c r="K72" s="1220">
        <v>1265153672</v>
      </c>
      <c r="L72" s="1220"/>
    </row>
    <row r="73" spans="1:12" ht="14.45" customHeight="1">
      <c r="A73" s="617" t="s">
        <v>976</v>
      </c>
      <c r="B73" s="724">
        <f t="shared" si="4"/>
        <v>15116106028</v>
      </c>
      <c r="C73" s="724">
        <f t="shared" si="5"/>
        <v>33827778032</v>
      </c>
      <c r="D73" s="724">
        <f t="shared" si="6"/>
        <v>14173759028</v>
      </c>
      <c r="E73" s="724">
        <f t="shared" si="7"/>
        <v>34770125032</v>
      </c>
      <c r="F73" s="801"/>
      <c r="G73" s="706"/>
      <c r="H73" s="617" t="s">
        <v>990</v>
      </c>
      <c r="I73" s="1220">
        <v>845390292</v>
      </c>
      <c r="J73" s="1220">
        <v>419763380</v>
      </c>
      <c r="K73" s="1220">
        <v>746154827</v>
      </c>
      <c r="L73" s="1220">
        <v>518998845</v>
      </c>
    </row>
    <row r="74" spans="1:12" ht="14.45" customHeight="1">
      <c r="A74" s="617" t="s">
        <v>977</v>
      </c>
      <c r="B74" s="724">
        <f t="shared" si="4"/>
        <v>1747900556</v>
      </c>
      <c r="C74" s="724">
        <f t="shared" si="5"/>
        <v>0</v>
      </c>
      <c r="D74" s="724">
        <f t="shared" si="6"/>
        <v>1747900556</v>
      </c>
      <c r="E74" s="724">
        <f t="shared" si="7"/>
        <v>0</v>
      </c>
      <c r="F74" s="801">
        <f>B74-D74</f>
        <v>0</v>
      </c>
      <c r="G74" s="706"/>
      <c r="H74" s="617" t="s">
        <v>991</v>
      </c>
      <c r="I74" s="1220"/>
      <c r="J74" s="1220">
        <v>438348390</v>
      </c>
      <c r="K74" s="1220"/>
      <c r="L74" s="1220">
        <v>438348390</v>
      </c>
    </row>
    <row r="75" spans="1:12" ht="14.45" customHeight="1">
      <c r="A75" s="617" t="s">
        <v>978</v>
      </c>
      <c r="B75" s="724">
        <f t="shared" si="4"/>
        <v>588822311</v>
      </c>
      <c r="C75" s="724">
        <f t="shared" si="5"/>
        <v>1159078245</v>
      </c>
      <c r="D75" s="724">
        <f t="shared" si="6"/>
        <v>555262498</v>
      </c>
      <c r="E75" s="724">
        <f t="shared" si="7"/>
        <v>1192638058</v>
      </c>
      <c r="F75" s="801"/>
      <c r="G75" s="706"/>
      <c r="H75" s="617" t="s">
        <v>1843</v>
      </c>
      <c r="I75" s="1220"/>
      <c r="J75" s="1220">
        <v>-35200000</v>
      </c>
      <c r="K75" s="1220"/>
      <c r="L75" s="1220">
        <v>-50600000</v>
      </c>
    </row>
    <row r="76" spans="1:12" ht="14.45" customHeight="1">
      <c r="A76" s="617" t="s">
        <v>1403</v>
      </c>
      <c r="B76" s="724">
        <f t="shared" ref="B76:B108" si="8">IFERROR(VLOOKUP($A76,$H$3:$L$240,2,0),0)</f>
        <v>79059450</v>
      </c>
      <c r="C76" s="724">
        <f t="shared" ref="C76:C108" si="9">IFERROR(VLOOKUP($A76,$H$3:$L$240,3,0),0)</f>
        <v>0</v>
      </c>
      <c r="D76" s="724">
        <f t="shared" ref="D76:D108" si="10">IFERROR(VLOOKUP($A76,$H$3:$L$240,4,0),0)</f>
        <v>79059450</v>
      </c>
      <c r="E76" s="724">
        <f t="shared" ref="E76:E108" si="11">IFERROR(VLOOKUP($A76,$H$3:$L$240,5,0),0)</f>
        <v>0</v>
      </c>
      <c r="F76" s="801">
        <f>B76-D76</f>
        <v>0</v>
      </c>
      <c r="G76" s="706"/>
      <c r="H76" s="617" t="s">
        <v>992</v>
      </c>
      <c r="I76" s="1220"/>
      <c r="J76" s="1220">
        <v>2000000</v>
      </c>
      <c r="K76" s="1220"/>
      <c r="L76" s="1220">
        <v>351775169</v>
      </c>
    </row>
    <row r="77" spans="1:12" ht="14.45" customHeight="1">
      <c r="A77" s="617" t="s">
        <v>1446</v>
      </c>
      <c r="B77" s="724">
        <f t="shared" si="8"/>
        <v>79058450</v>
      </c>
      <c r="C77" s="724">
        <f t="shared" si="9"/>
        <v>1000</v>
      </c>
      <c r="D77" s="724">
        <f t="shared" si="10"/>
        <v>79058450</v>
      </c>
      <c r="E77" s="724">
        <f t="shared" si="11"/>
        <v>1000</v>
      </c>
      <c r="F77" s="801"/>
      <c r="G77" s="706"/>
      <c r="H77" s="617" t="s">
        <v>3007</v>
      </c>
      <c r="I77" s="1220"/>
      <c r="J77" s="1220"/>
      <c r="K77" s="1220"/>
      <c r="L77" s="1220">
        <v>172546289</v>
      </c>
    </row>
    <row r="78" spans="1:12" ht="14.45" customHeight="1">
      <c r="A78" s="617" t="s">
        <v>979</v>
      </c>
      <c r="B78" s="724">
        <f t="shared" si="8"/>
        <v>393087964</v>
      </c>
      <c r="C78" s="724">
        <f t="shared" si="9"/>
        <v>0</v>
      </c>
      <c r="D78" s="724">
        <f t="shared" si="10"/>
        <v>393087964</v>
      </c>
      <c r="E78" s="724">
        <f t="shared" si="11"/>
        <v>0</v>
      </c>
      <c r="F78" s="801">
        <f>B78-D78</f>
        <v>0</v>
      </c>
      <c r="G78" s="706"/>
      <c r="H78" s="617" t="s">
        <v>993</v>
      </c>
      <c r="I78" s="1220"/>
      <c r="J78" s="1220">
        <v>2000000</v>
      </c>
      <c r="K78" s="1220"/>
      <c r="L78" s="1220">
        <v>2000000</v>
      </c>
    </row>
    <row r="79" spans="1:12" ht="14.45" customHeight="1">
      <c r="A79" s="617" t="s">
        <v>980</v>
      </c>
      <c r="B79" s="724">
        <f t="shared" si="8"/>
        <v>329621017</v>
      </c>
      <c r="C79" s="724">
        <f t="shared" si="9"/>
        <v>63466947</v>
      </c>
      <c r="D79" s="724">
        <f t="shared" si="10"/>
        <v>306143906</v>
      </c>
      <c r="E79" s="724">
        <f t="shared" si="11"/>
        <v>86944058</v>
      </c>
      <c r="F79" s="801"/>
      <c r="G79" s="706"/>
      <c r="H79" s="617" t="s">
        <v>994</v>
      </c>
      <c r="I79" s="1220"/>
      <c r="J79" s="1220"/>
      <c r="K79" s="1220"/>
      <c r="L79" s="1220">
        <v>177228880</v>
      </c>
    </row>
    <row r="80" spans="1:12" ht="14.45" customHeight="1">
      <c r="A80" s="617" t="s">
        <v>981</v>
      </c>
      <c r="B80" s="724">
        <f t="shared" si="8"/>
        <v>3265863284</v>
      </c>
      <c r="C80" s="724">
        <f t="shared" si="9"/>
        <v>0</v>
      </c>
      <c r="D80" s="724">
        <f t="shared" si="10"/>
        <v>3001159284</v>
      </c>
      <c r="E80" s="724">
        <f t="shared" si="11"/>
        <v>0</v>
      </c>
      <c r="F80" s="801">
        <f>B80-D80</f>
        <v>264704000</v>
      </c>
      <c r="G80" s="706"/>
      <c r="H80" s="617" t="s">
        <v>995</v>
      </c>
      <c r="I80" s="1220"/>
      <c r="J80" s="1220">
        <v>764086968805</v>
      </c>
      <c r="K80" s="1220"/>
      <c r="L80" s="1220">
        <v>775643333035</v>
      </c>
    </row>
    <row r="81" spans="1:12" ht="14.45" customHeight="1">
      <c r="A81" s="617" t="s">
        <v>982</v>
      </c>
      <c r="B81" s="724">
        <f t="shared" si="8"/>
        <v>2450430903</v>
      </c>
      <c r="C81" s="724">
        <f t="shared" si="9"/>
        <v>815432381</v>
      </c>
      <c r="D81" s="724">
        <f t="shared" si="10"/>
        <v>2278272050</v>
      </c>
      <c r="E81" s="724">
        <f t="shared" si="11"/>
        <v>722887234</v>
      </c>
      <c r="F81" s="801"/>
      <c r="G81" s="706"/>
      <c r="H81" s="617" t="s">
        <v>996</v>
      </c>
      <c r="I81" s="1220"/>
      <c r="J81" s="1220"/>
      <c r="K81" s="1220"/>
      <c r="L81" s="1220"/>
    </row>
    <row r="82" spans="1:12">
      <c r="A82" s="617" t="s">
        <v>983</v>
      </c>
      <c r="B82" s="724">
        <f t="shared" si="8"/>
        <v>0</v>
      </c>
      <c r="C82" s="724">
        <f t="shared" si="9"/>
        <v>19129544065</v>
      </c>
      <c r="D82" s="724">
        <f t="shared" si="10"/>
        <v>0</v>
      </c>
      <c r="E82" s="724">
        <f t="shared" si="11"/>
        <v>7344977649</v>
      </c>
      <c r="F82" s="801">
        <f>E82-C82</f>
        <v>-11784566416</v>
      </c>
      <c r="G82" s="706"/>
      <c r="H82" s="617" t="s">
        <v>997</v>
      </c>
      <c r="I82" s="1220"/>
      <c r="J82" s="1220">
        <v>258288942277</v>
      </c>
      <c r="K82" s="1220"/>
      <c r="L82" s="1220">
        <v>239520335419</v>
      </c>
    </row>
    <row r="83" spans="1:12" ht="14.45" customHeight="1">
      <c r="A83" s="617" t="s">
        <v>984</v>
      </c>
      <c r="B83" s="724">
        <f t="shared" si="8"/>
        <v>80878389267</v>
      </c>
      <c r="C83" s="724">
        <f t="shared" si="9"/>
        <v>0</v>
      </c>
      <c r="D83" s="724">
        <f t="shared" si="10"/>
        <v>80876495497</v>
      </c>
      <c r="E83" s="724">
        <f t="shared" si="11"/>
        <v>0</v>
      </c>
      <c r="F83" s="801"/>
      <c r="G83" s="706"/>
      <c r="H83" s="617" t="s">
        <v>998</v>
      </c>
      <c r="I83" s="1220"/>
      <c r="J83" s="1220">
        <v>45788347890</v>
      </c>
      <c r="K83" s="1220"/>
      <c r="L83" s="1220">
        <v>50880781220</v>
      </c>
    </row>
    <row r="84" spans="1:12" ht="14.45" customHeight="1">
      <c r="A84" s="617" t="s">
        <v>985</v>
      </c>
      <c r="B84" s="724">
        <f t="shared" si="8"/>
        <v>21570131891</v>
      </c>
      <c r="C84" s="724">
        <f t="shared" si="9"/>
        <v>59308257376</v>
      </c>
      <c r="D84" s="724">
        <f t="shared" si="10"/>
        <v>20003751810</v>
      </c>
      <c r="E84" s="724">
        <f t="shared" si="11"/>
        <v>60872743687</v>
      </c>
      <c r="F84" s="801">
        <f>B84-D84</f>
        <v>1566380081</v>
      </c>
      <c r="G84" s="706"/>
      <c r="H84" s="617" t="s">
        <v>999</v>
      </c>
      <c r="I84" s="1220"/>
      <c r="J84" s="1220">
        <v>7131100</v>
      </c>
      <c r="K84" s="1220"/>
      <c r="L84" s="1220">
        <v>587876</v>
      </c>
    </row>
    <row r="85" spans="1:12" ht="14.45" customHeight="1">
      <c r="A85" s="617" t="s">
        <v>1274</v>
      </c>
      <c r="B85" s="724">
        <f t="shared" si="8"/>
        <v>0</v>
      </c>
      <c r="C85" s="724">
        <f t="shared" si="9"/>
        <v>0</v>
      </c>
      <c r="D85" s="724">
        <f t="shared" si="10"/>
        <v>0</v>
      </c>
      <c r="E85" s="724">
        <f t="shared" si="11"/>
        <v>0</v>
      </c>
      <c r="F85" s="801"/>
      <c r="G85" s="706"/>
      <c r="H85" s="617" t="s">
        <v>1000</v>
      </c>
      <c r="I85" s="1220"/>
      <c r="J85" s="1220">
        <v>10467278193</v>
      </c>
      <c r="K85" s="1220"/>
      <c r="L85" s="1220"/>
    </row>
    <row r="86" spans="1:12">
      <c r="A86" s="617" t="s">
        <v>1632</v>
      </c>
      <c r="B86" s="724">
        <f t="shared" si="8"/>
        <v>1539986328</v>
      </c>
      <c r="C86" s="724">
        <f t="shared" si="9"/>
        <v>0</v>
      </c>
      <c r="D86" s="724">
        <f t="shared" si="10"/>
        <v>1516928320</v>
      </c>
      <c r="E86" s="724">
        <f t="shared" si="11"/>
        <v>0</v>
      </c>
      <c r="F86" s="801">
        <f>B86-D86</f>
        <v>23058008</v>
      </c>
      <c r="G86" s="706"/>
      <c r="H86" s="617" t="s">
        <v>1002</v>
      </c>
      <c r="I86" s="1220"/>
      <c r="J86" s="1220">
        <v>21952105496</v>
      </c>
      <c r="K86" s="1220"/>
      <c r="L86" s="1220">
        <v>2786747444</v>
      </c>
    </row>
    <row r="87" spans="1:12">
      <c r="A87" s="617" t="s">
        <v>1633</v>
      </c>
      <c r="B87" s="724">
        <f t="shared" si="8"/>
        <v>1147638447</v>
      </c>
      <c r="C87" s="724">
        <f t="shared" si="9"/>
        <v>392347881</v>
      </c>
      <c r="D87" s="724">
        <f t="shared" si="10"/>
        <v>1032077851</v>
      </c>
      <c r="E87" s="724">
        <f t="shared" si="11"/>
        <v>484850469</v>
      </c>
      <c r="F87" s="801"/>
      <c r="G87" s="706"/>
      <c r="H87" s="617" t="s">
        <v>1003</v>
      </c>
      <c r="I87" s="1220"/>
      <c r="J87" s="1220"/>
      <c r="K87" s="1220"/>
      <c r="L87" s="1220">
        <v>2858579</v>
      </c>
    </row>
    <row r="88" spans="1:12">
      <c r="A88" s="617" t="s">
        <v>986</v>
      </c>
      <c r="B88" s="724">
        <f t="shared" si="8"/>
        <v>0</v>
      </c>
      <c r="C88" s="724">
        <f t="shared" si="9"/>
        <v>5880385872</v>
      </c>
      <c r="D88" s="724">
        <f t="shared" si="10"/>
        <v>0</v>
      </c>
      <c r="E88" s="724">
        <f t="shared" si="11"/>
        <v>6122976101</v>
      </c>
      <c r="F88" s="883">
        <f>C88-SUM(C89:C94)</f>
        <v>0</v>
      </c>
      <c r="G88" s="706"/>
      <c r="H88" s="617" t="s">
        <v>1005</v>
      </c>
      <c r="I88" s="1220"/>
      <c r="J88" s="1220">
        <v>44827</v>
      </c>
      <c r="K88" s="1220"/>
      <c r="L88" s="1220">
        <v>10034</v>
      </c>
    </row>
    <row r="89" spans="1:12">
      <c r="A89" s="617" t="s">
        <v>987</v>
      </c>
      <c r="B89" s="724">
        <f t="shared" si="8"/>
        <v>8200946065</v>
      </c>
      <c r="C89" s="724">
        <f t="shared" si="9"/>
        <v>0</v>
      </c>
      <c r="D89" s="724">
        <f t="shared" si="10"/>
        <v>8200946065</v>
      </c>
      <c r="E89" s="724">
        <f t="shared" si="11"/>
        <v>0</v>
      </c>
      <c r="F89" s="801"/>
      <c r="G89" s="706"/>
      <c r="H89" s="617" t="s">
        <v>1006</v>
      </c>
      <c r="I89" s="1220"/>
      <c r="J89" s="1220">
        <v>6128060948</v>
      </c>
      <c r="K89" s="1220"/>
      <c r="L89" s="1220">
        <v>2655407366</v>
      </c>
    </row>
    <row r="90" spans="1:12" ht="14.45" customHeight="1">
      <c r="A90" s="617" t="s">
        <v>988</v>
      </c>
      <c r="B90" s="724">
        <f t="shared" si="8"/>
        <v>3143471963</v>
      </c>
      <c r="C90" s="724">
        <f t="shared" si="9"/>
        <v>5057474102</v>
      </c>
      <c r="D90" s="724">
        <f t="shared" si="10"/>
        <v>2984717199</v>
      </c>
      <c r="E90" s="724">
        <f t="shared" si="11"/>
        <v>5216228866</v>
      </c>
      <c r="F90" s="801"/>
      <c r="G90" s="706"/>
      <c r="H90" s="617" t="s">
        <v>2011</v>
      </c>
      <c r="I90" s="1220"/>
      <c r="J90" s="1220">
        <v>2475000</v>
      </c>
      <c r="K90" s="1220"/>
      <c r="L90" s="1220">
        <v>2475000</v>
      </c>
    </row>
    <row r="91" spans="1:12" ht="14.45" customHeight="1">
      <c r="A91" s="617" t="s">
        <v>989</v>
      </c>
      <c r="B91" s="724">
        <f t="shared" si="8"/>
        <v>1265153672</v>
      </c>
      <c r="C91" s="724">
        <f t="shared" si="9"/>
        <v>0</v>
      </c>
      <c r="D91" s="724">
        <f t="shared" si="10"/>
        <v>1265153672</v>
      </c>
      <c r="E91" s="724">
        <f t="shared" si="11"/>
        <v>0</v>
      </c>
      <c r="F91" s="801"/>
      <c r="G91" s="706"/>
      <c r="H91" s="617" t="s">
        <v>1008</v>
      </c>
      <c r="I91" s="1220"/>
      <c r="J91" s="1220"/>
      <c r="K91" s="1220"/>
      <c r="L91" s="1220">
        <v>214046000</v>
      </c>
    </row>
    <row r="92" spans="1:12" ht="14.45" customHeight="1">
      <c r="A92" s="617" t="s">
        <v>990</v>
      </c>
      <c r="B92" s="724">
        <f t="shared" si="8"/>
        <v>845390292</v>
      </c>
      <c r="C92" s="724">
        <f t="shared" si="9"/>
        <v>419763380</v>
      </c>
      <c r="D92" s="724">
        <f t="shared" si="10"/>
        <v>746154827</v>
      </c>
      <c r="E92" s="724">
        <f t="shared" si="11"/>
        <v>518998845</v>
      </c>
      <c r="F92" s="801"/>
      <c r="G92" s="706"/>
      <c r="H92" s="617" t="s">
        <v>1009</v>
      </c>
      <c r="I92" s="1220"/>
      <c r="J92" s="1220">
        <v>70000000000</v>
      </c>
      <c r="K92" s="1220"/>
      <c r="L92" s="1220">
        <v>70000000000</v>
      </c>
    </row>
    <row r="93" spans="1:12" ht="14.45" customHeight="1">
      <c r="A93" s="617" t="s">
        <v>991</v>
      </c>
      <c r="B93" s="724">
        <f t="shared" si="8"/>
        <v>0</v>
      </c>
      <c r="C93" s="724">
        <f t="shared" si="9"/>
        <v>438348390</v>
      </c>
      <c r="D93" s="724">
        <f t="shared" si="10"/>
        <v>0</v>
      </c>
      <c r="E93" s="724">
        <f t="shared" si="11"/>
        <v>438348390</v>
      </c>
      <c r="F93" s="801"/>
      <c r="G93" s="706"/>
      <c r="H93" s="617" t="s">
        <v>1011</v>
      </c>
      <c r="I93" s="1220"/>
      <c r="J93" s="1220">
        <v>2258148228</v>
      </c>
      <c r="K93" s="1220"/>
      <c r="L93" s="1220">
        <v>2951885796</v>
      </c>
    </row>
    <row r="94" spans="1:12">
      <c r="A94" s="617" t="s">
        <v>1843</v>
      </c>
      <c r="B94" s="724">
        <f t="shared" si="8"/>
        <v>0</v>
      </c>
      <c r="C94" s="724">
        <f t="shared" si="9"/>
        <v>-35200000</v>
      </c>
      <c r="D94" s="724">
        <f t="shared" si="10"/>
        <v>0</v>
      </c>
      <c r="E94" s="724">
        <f t="shared" si="11"/>
        <v>-50600000</v>
      </c>
      <c r="F94" s="801"/>
      <c r="G94" s="706"/>
      <c r="H94" s="617" t="s">
        <v>1012</v>
      </c>
      <c r="I94" s="1220"/>
      <c r="J94" s="1220">
        <v>19467842</v>
      </c>
      <c r="K94" s="1220"/>
      <c r="L94" s="1220">
        <v>31370411</v>
      </c>
    </row>
    <row r="95" spans="1:12">
      <c r="A95" s="617" t="s">
        <v>992</v>
      </c>
      <c r="B95" s="724">
        <f t="shared" si="8"/>
        <v>0</v>
      </c>
      <c r="C95" s="724">
        <f t="shared" si="9"/>
        <v>2000000</v>
      </c>
      <c r="D95" s="724">
        <f t="shared" si="10"/>
        <v>0</v>
      </c>
      <c r="E95" s="724">
        <f t="shared" si="11"/>
        <v>351775169</v>
      </c>
      <c r="F95" s="883">
        <f>C95-SUM(C96:C98)</f>
        <v>0</v>
      </c>
      <c r="G95" s="706"/>
      <c r="H95" s="617" t="s">
        <v>1013</v>
      </c>
      <c r="I95" s="1220"/>
      <c r="J95" s="1220">
        <v>3727474166</v>
      </c>
      <c r="K95" s="1220"/>
      <c r="L95" s="1220">
        <v>6991324530</v>
      </c>
    </row>
    <row r="96" spans="1:12">
      <c r="A96" s="617" t="s">
        <v>1286</v>
      </c>
      <c r="B96" s="724">
        <f t="shared" si="8"/>
        <v>0</v>
      </c>
      <c r="C96" s="724">
        <f t="shared" si="9"/>
        <v>2000000</v>
      </c>
      <c r="D96" s="724">
        <f t="shared" si="10"/>
        <v>0</v>
      </c>
      <c r="E96" s="724">
        <f t="shared" si="11"/>
        <v>2000000</v>
      </c>
      <c r="F96" s="801"/>
      <c r="G96" s="706"/>
      <c r="H96" s="617" t="s">
        <v>1014</v>
      </c>
      <c r="I96" s="1220"/>
      <c r="J96" s="1220">
        <v>40000000000</v>
      </c>
      <c r="K96" s="1220"/>
      <c r="L96" s="1220">
        <v>40000000000</v>
      </c>
    </row>
    <row r="97" spans="1:12">
      <c r="A97" s="617" t="s">
        <v>994</v>
      </c>
      <c r="B97" s="724">
        <f t="shared" si="8"/>
        <v>0</v>
      </c>
      <c r="C97" s="724">
        <f t="shared" si="9"/>
        <v>0</v>
      </c>
      <c r="D97" s="724">
        <f t="shared" si="10"/>
        <v>0</v>
      </c>
      <c r="E97" s="724">
        <f t="shared" si="11"/>
        <v>177228880</v>
      </c>
      <c r="F97" s="801">
        <f>C97-E97</f>
        <v>-177228880</v>
      </c>
      <c r="G97" s="706"/>
      <c r="H97" s="617" t="s">
        <v>1631</v>
      </c>
      <c r="I97" s="1220"/>
      <c r="J97" s="1220">
        <v>50059620000</v>
      </c>
      <c r="K97" s="1220"/>
      <c r="L97" s="1220">
        <v>51550810000</v>
      </c>
    </row>
    <row r="98" spans="1:12">
      <c r="A98" s="1106" t="s">
        <v>3007</v>
      </c>
      <c r="B98" s="724">
        <f t="shared" si="8"/>
        <v>0</v>
      </c>
      <c r="C98" s="724">
        <f t="shared" si="9"/>
        <v>0</v>
      </c>
      <c r="D98" s="724">
        <f t="shared" si="10"/>
        <v>0</v>
      </c>
      <c r="E98" s="724">
        <f t="shared" si="11"/>
        <v>172546289</v>
      </c>
      <c r="F98" s="801">
        <f>C98-E98</f>
        <v>-172546289</v>
      </c>
      <c r="G98" s="706"/>
      <c r="H98" s="617" t="s">
        <v>1015</v>
      </c>
      <c r="I98" s="1220"/>
      <c r="J98" s="1220">
        <v>-84608606</v>
      </c>
      <c r="K98" s="1220"/>
      <c r="L98" s="1220">
        <v>-34132952</v>
      </c>
    </row>
    <row r="99" spans="1:12">
      <c r="A99" s="617" t="s">
        <v>995</v>
      </c>
      <c r="B99" s="724">
        <f t="shared" si="8"/>
        <v>0</v>
      </c>
      <c r="C99" s="724">
        <f t="shared" si="9"/>
        <v>764086968805</v>
      </c>
      <c r="D99" s="724">
        <f t="shared" si="10"/>
        <v>0</v>
      </c>
      <c r="E99" s="724">
        <f t="shared" si="11"/>
        <v>775643333035</v>
      </c>
      <c r="F99" s="883">
        <f>C99-SUM(C5,C54,C60,C64,C88,C95)</f>
        <v>0</v>
      </c>
      <c r="G99" s="706"/>
      <c r="H99" s="617" t="s">
        <v>1279</v>
      </c>
      <c r="I99" s="1220"/>
      <c r="J99" s="1220">
        <v>-129494560</v>
      </c>
      <c r="K99" s="1220"/>
      <c r="L99" s="1220">
        <v>-63268231</v>
      </c>
    </row>
    <row r="100" spans="1:12">
      <c r="A100" s="617" t="s">
        <v>996</v>
      </c>
      <c r="B100" s="724">
        <f t="shared" si="8"/>
        <v>0</v>
      </c>
      <c r="C100" s="724">
        <f t="shared" si="9"/>
        <v>0</v>
      </c>
      <c r="D100" s="724">
        <f t="shared" si="10"/>
        <v>0</v>
      </c>
      <c r="E100" s="724">
        <f t="shared" si="11"/>
        <v>0</v>
      </c>
      <c r="F100" s="801"/>
      <c r="G100" s="706"/>
      <c r="H100" s="617" t="s">
        <v>1232</v>
      </c>
      <c r="I100" s="1220"/>
      <c r="J100" s="1220">
        <v>7228919379</v>
      </c>
      <c r="K100" s="1220"/>
      <c r="L100" s="1220">
        <v>9719270180</v>
      </c>
    </row>
    <row r="101" spans="1:12">
      <c r="A101" s="617" t="s">
        <v>997</v>
      </c>
      <c r="B101" s="724">
        <f t="shared" si="8"/>
        <v>0</v>
      </c>
      <c r="C101" s="724">
        <f t="shared" si="9"/>
        <v>258288942277</v>
      </c>
      <c r="D101" s="724">
        <f t="shared" si="10"/>
        <v>0</v>
      </c>
      <c r="E101" s="724">
        <f t="shared" si="11"/>
        <v>239520335419</v>
      </c>
      <c r="F101" s="883">
        <f>C101-SUM(C102:C134)</f>
        <v>0</v>
      </c>
      <c r="G101" s="706"/>
      <c r="H101" s="617" t="s">
        <v>1234</v>
      </c>
      <c r="I101" s="1220"/>
      <c r="J101" s="1220">
        <v>722893236</v>
      </c>
      <c r="K101" s="1220"/>
      <c r="L101" s="1220">
        <v>1557138640</v>
      </c>
    </row>
    <row r="102" spans="1:12" ht="14.45" customHeight="1">
      <c r="A102" s="617" t="s">
        <v>998</v>
      </c>
      <c r="B102" s="724">
        <f t="shared" si="8"/>
        <v>0</v>
      </c>
      <c r="C102" s="724">
        <f t="shared" si="9"/>
        <v>45788347890</v>
      </c>
      <c r="D102" s="724">
        <f t="shared" si="10"/>
        <v>0</v>
      </c>
      <c r="E102" s="724">
        <f t="shared" si="11"/>
        <v>50880781220</v>
      </c>
      <c r="F102" s="801">
        <f>C102-E102</f>
        <v>-5092433330</v>
      </c>
      <c r="G102" s="706"/>
      <c r="H102" s="617" t="s">
        <v>1634</v>
      </c>
      <c r="I102" s="1220"/>
      <c r="J102" s="1220">
        <v>141079138</v>
      </c>
      <c r="K102" s="1220"/>
      <c r="L102" s="1220">
        <v>273023526</v>
      </c>
    </row>
    <row r="103" spans="1:12">
      <c r="A103" s="617" t="s">
        <v>999</v>
      </c>
      <c r="B103" s="724">
        <f t="shared" si="8"/>
        <v>0</v>
      </c>
      <c r="C103" s="724">
        <f t="shared" si="9"/>
        <v>7131100</v>
      </c>
      <c r="D103" s="724">
        <f t="shared" si="10"/>
        <v>0</v>
      </c>
      <c r="E103" s="724">
        <f t="shared" si="11"/>
        <v>587876</v>
      </c>
      <c r="F103" s="801"/>
      <c r="G103" s="706"/>
      <c r="H103" s="617" t="s">
        <v>1016</v>
      </c>
      <c r="I103" s="1220"/>
      <c r="J103" s="1220">
        <v>247672893360</v>
      </c>
      <c r="K103" s="1220"/>
      <c r="L103" s="1220">
        <v>297498366105</v>
      </c>
    </row>
    <row r="104" spans="1:12">
      <c r="A104" s="617" t="s">
        <v>1000</v>
      </c>
      <c r="B104" s="724">
        <f t="shared" si="8"/>
        <v>0</v>
      </c>
      <c r="C104" s="724">
        <f t="shared" si="9"/>
        <v>10467278193</v>
      </c>
      <c r="D104" s="724">
        <f t="shared" si="10"/>
        <v>0</v>
      </c>
      <c r="E104" s="724">
        <f t="shared" si="11"/>
        <v>0</v>
      </c>
      <c r="F104" s="801"/>
      <c r="G104" s="706"/>
      <c r="H104" s="617" t="s">
        <v>1017</v>
      </c>
      <c r="I104" s="1220"/>
      <c r="J104" s="1220">
        <v>11000000000</v>
      </c>
      <c r="K104" s="1220"/>
      <c r="L104" s="1220">
        <v>51000000000</v>
      </c>
    </row>
    <row r="105" spans="1:12">
      <c r="A105" s="617" t="s">
        <v>1001</v>
      </c>
      <c r="B105" s="724">
        <f t="shared" si="8"/>
        <v>0</v>
      </c>
      <c r="C105" s="724">
        <f t="shared" si="9"/>
        <v>0</v>
      </c>
      <c r="D105" s="724">
        <f t="shared" si="10"/>
        <v>0</v>
      </c>
      <c r="E105" s="724">
        <f t="shared" si="11"/>
        <v>0</v>
      </c>
      <c r="F105" s="801"/>
      <c r="G105" s="706"/>
      <c r="H105" s="617" t="s">
        <v>1019</v>
      </c>
      <c r="I105" s="1220"/>
      <c r="J105" s="1220">
        <v>-33238000</v>
      </c>
      <c r="K105" s="1220"/>
      <c r="L105" s="1220">
        <v>-184168539</v>
      </c>
    </row>
    <row r="106" spans="1:12" ht="14.45" customHeight="1">
      <c r="A106" s="617" t="s">
        <v>1002</v>
      </c>
      <c r="B106" s="724">
        <f t="shared" si="8"/>
        <v>0</v>
      </c>
      <c r="C106" s="724">
        <f t="shared" si="9"/>
        <v>21952105496</v>
      </c>
      <c r="D106" s="724">
        <f t="shared" si="10"/>
        <v>0</v>
      </c>
      <c r="E106" s="724">
        <f t="shared" si="11"/>
        <v>2786747444</v>
      </c>
      <c r="F106" s="801">
        <f>C106-E106</f>
        <v>19165358052</v>
      </c>
      <c r="G106" s="706"/>
      <c r="H106" s="617" t="s">
        <v>1021</v>
      </c>
      <c r="I106" s="1220"/>
      <c r="J106" s="1220">
        <v>175723420000</v>
      </c>
      <c r="K106" s="1220"/>
      <c r="L106" s="1220">
        <v>187955650000</v>
      </c>
    </row>
    <row r="107" spans="1:12" ht="14.45" customHeight="1">
      <c r="A107" s="617" t="s">
        <v>1586</v>
      </c>
      <c r="B107" s="724">
        <f t="shared" si="8"/>
        <v>0</v>
      </c>
      <c r="C107" s="724">
        <f t="shared" si="9"/>
        <v>0</v>
      </c>
      <c r="D107" s="724">
        <f t="shared" si="10"/>
        <v>0</v>
      </c>
      <c r="E107" s="724">
        <f t="shared" si="11"/>
        <v>0</v>
      </c>
      <c r="F107" s="801"/>
      <c r="G107" s="706"/>
      <c r="H107" s="617" t="s">
        <v>1653</v>
      </c>
      <c r="I107" s="1220"/>
      <c r="J107" s="1220">
        <v>172400000</v>
      </c>
      <c r="K107" s="1220"/>
      <c r="L107" s="1220">
        <v>215500000</v>
      </c>
    </row>
    <row r="108" spans="1:12" ht="14.45" customHeight="1">
      <c r="A108" s="617" t="s">
        <v>1668</v>
      </c>
      <c r="B108" s="724">
        <f t="shared" si="8"/>
        <v>0</v>
      </c>
      <c r="C108" s="724">
        <f t="shared" si="9"/>
        <v>0</v>
      </c>
      <c r="D108" s="724">
        <f t="shared" si="10"/>
        <v>0</v>
      </c>
      <c r="E108" s="724">
        <f t="shared" si="11"/>
        <v>0</v>
      </c>
      <c r="F108" s="801"/>
      <c r="G108" s="706"/>
      <c r="H108" s="617" t="s">
        <v>1022</v>
      </c>
      <c r="I108" s="1220"/>
      <c r="J108" s="1220">
        <v>-2364667698</v>
      </c>
      <c r="K108" s="1220"/>
      <c r="L108" s="1220">
        <v>-2638487971</v>
      </c>
    </row>
    <row r="109" spans="1:12" ht="14.45" customHeight="1">
      <c r="A109" s="617" t="s">
        <v>1003</v>
      </c>
      <c r="B109" s="724">
        <f t="shared" ref="B109:B141" si="12">IFERROR(VLOOKUP($A109,$H$3:$L$240,2,0),0)</f>
        <v>0</v>
      </c>
      <c r="C109" s="724">
        <f t="shared" ref="C109:C141" si="13">IFERROR(VLOOKUP($A109,$H$3:$L$240,3,0),0)</f>
        <v>0</v>
      </c>
      <c r="D109" s="724">
        <f t="shared" ref="D109:D141" si="14">IFERROR(VLOOKUP($A109,$H$3:$L$240,4,0),0)</f>
        <v>0</v>
      </c>
      <c r="E109" s="724">
        <f t="shared" ref="E109:E141" si="15">IFERROR(VLOOKUP($A109,$H$3:$L$240,5,0),0)</f>
        <v>2858579</v>
      </c>
      <c r="F109" s="801"/>
      <c r="G109" s="706"/>
      <c r="H109" s="617" t="s">
        <v>1023</v>
      </c>
      <c r="I109" s="1220"/>
      <c r="J109" s="1220">
        <v>1423627511</v>
      </c>
      <c r="K109" s="1220"/>
      <c r="L109" s="1220">
        <v>1226291551</v>
      </c>
    </row>
    <row r="110" spans="1:12" ht="14.45" customHeight="1">
      <c r="A110" s="617" t="s">
        <v>1004</v>
      </c>
      <c r="B110" s="724">
        <f t="shared" si="12"/>
        <v>0</v>
      </c>
      <c r="C110" s="724">
        <f t="shared" si="13"/>
        <v>0</v>
      </c>
      <c r="D110" s="724">
        <f t="shared" si="14"/>
        <v>0</v>
      </c>
      <c r="E110" s="724">
        <f t="shared" si="15"/>
        <v>0</v>
      </c>
      <c r="F110" s="801"/>
      <c r="G110" s="706"/>
      <c r="H110" s="617" t="s">
        <v>1024</v>
      </c>
      <c r="I110" s="1220"/>
      <c r="J110" s="1220">
        <v>-1139033460</v>
      </c>
      <c r="K110" s="1220"/>
      <c r="L110" s="1220">
        <v>-990171163</v>
      </c>
    </row>
    <row r="111" spans="1:12" ht="14.45" customHeight="1">
      <c r="A111" s="617" t="s">
        <v>1005</v>
      </c>
      <c r="B111" s="724">
        <f t="shared" si="12"/>
        <v>0</v>
      </c>
      <c r="C111" s="724">
        <f t="shared" si="13"/>
        <v>44827</v>
      </c>
      <c r="D111" s="724">
        <f t="shared" si="14"/>
        <v>0</v>
      </c>
      <c r="E111" s="724">
        <f t="shared" si="15"/>
        <v>10034</v>
      </c>
      <c r="F111" s="801"/>
      <c r="G111" s="706"/>
      <c r="H111" s="827" t="s">
        <v>1025</v>
      </c>
      <c r="I111" s="1221"/>
      <c r="J111" s="1221">
        <v>-261606816</v>
      </c>
      <c r="K111" s="1221"/>
      <c r="L111" s="1221">
        <v>-236120388</v>
      </c>
    </row>
    <row r="112" spans="1:12" ht="14.45" customHeight="1">
      <c r="A112" s="617" t="s">
        <v>1203</v>
      </c>
      <c r="B112" s="724">
        <f t="shared" si="12"/>
        <v>0</v>
      </c>
      <c r="C112" s="724">
        <f t="shared" si="13"/>
        <v>0</v>
      </c>
      <c r="D112" s="724">
        <f t="shared" si="14"/>
        <v>0</v>
      </c>
      <c r="E112" s="724">
        <f t="shared" si="15"/>
        <v>0</v>
      </c>
      <c r="F112" s="801"/>
      <c r="G112" s="706"/>
      <c r="H112" s="617" t="s">
        <v>1205</v>
      </c>
      <c r="I112" s="1220"/>
      <c r="J112" s="1220">
        <v>9708000</v>
      </c>
      <c r="K112" s="1220"/>
      <c r="L112" s="1220">
        <v>9708000</v>
      </c>
    </row>
    <row r="113" spans="1:14" ht="14.45" customHeight="1">
      <c r="A113" s="617" t="s">
        <v>1532</v>
      </c>
      <c r="B113" s="724">
        <f t="shared" si="12"/>
        <v>0</v>
      </c>
      <c r="C113" s="724">
        <f t="shared" si="13"/>
        <v>0</v>
      </c>
      <c r="D113" s="724">
        <f t="shared" si="14"/>
        <v>0</v>
      </c>
      <c r="E113" s="724">
        <f t="shared" si="15"/>
        <v>0</v>
      </c>
      <c r="F113" s="801"/>
      <c r="G113" s="706"/>
      <c r="H113" s="617" t="s">
        <v>1894</v>
      </c>
      <c r="I113" s="1220"/>
      <c r="J113" s="1220">
        <v>4335829</v>
      </c>
      <c r="K113" s="1220"/>
      <c r="L113" s="1220"/>
    </row>
    <row r="114" spans="1:14" ht="14.45" customHeight="1">
      <c r="A114" s="617" t="s">
        <v>1204</v>
      </c>
      <c r="B114" s="724">
        <f t="shared" si="12"/>
        <v>0</v>
      </c>
      <c r="C114" s="724">
        <f t="shared" si="13"/>
        <v>0</v>
      </c>
      <c r="D114" s="724">
        <f t="shared" si="14"/>
        <v>0</v>
      </c>
      <c r="E114" s="724">
        <f t="shared" si="15"/>
        <v>0</v>
      </c>
      <c r="F114" s="801"/>
      <c r="G114" s="706"/>
      <c r="H114" s="617" t="s">
        <v>1028</v>
      </c>
      <c r="I114" s="1220"/>
      <c r="J114" s="1220">
        <v>79341915800</v>
      </c>
      <c r="K114" s="1220"/>
      <c r="L114" s="1220">
        <v>75876429900</v>
      </c>
    </row>
    <row r="115" spans="1:14" ht="14.45" customHeight="1">
      <c r="A115" s="617" t="s">
        <v>1533</v>
      </c>
      <c r="B115" s="724">
        <f t="shared" si="12"/>
        <v>0</v>
      </c>
      <c r="C115" s="724">
        <f t="shared" si="13"/>
        <v>0</v>
      </c>
      <c r="D115" s="724">
        <f t="shared" si="14"/>
        <v>0</v>
      </c>
      <c r="E115" s="724">
        <f t="shared" si="15"/>
        <v>0</v>
      </c>
      <c r="F115" s="801"/>
      <c r="G115" s="706"/>
      <c r="H115" s="617" t="s">
        <v>1396</v>
      </c>
      <c r="I115" s="1220"/>
      <c r="J115" s="1220">
        <v>-16498465993</v>
      </c>
      <c r="K115" s="1220"/>
      <c r="L115" s="1220">
        <v>-14986974592</v>
      </c>
    </row>
    <row r="116" spans="1:14" ht="14.45" customHeight="1">
      <c r="A116" s="617" t="s">
        <v>2011</v>
      </c>
      <c r="B116" s="724">
        <f t="shared" si="12"/>
        <v>0</v>
      </c>
      <c r="C116" s="724">
        <f t="shared" si="13"/>
        <v>2475000</v>
      </c>
      <c r="D116" s="724">
        <f t="shared" si="14"/>
        <v>0</v>
      </c>
      <c r="E116" s="724">
        <f t="shared" si="15"/>
        <v>2475000</v>
      </c>
      <c r="F116" s="801"/>
      <c r="G116" s="706"/>
      <c r="H116" s="617" t="s">
        <v>1635</v>
      </c>
      <c r="I116" s="1220"/>
      <c r="J116" s="1220">
        <v>294498187</v>
      </c>
      <c r="K116" s="1220"/>
      <c r="L116" s="1220">
        <v>250709307</v>
      </c>
    </row>
    <row r="117" spans="1:14">
      <c r="A117" s="617" t="s">
        <v>1006</v>
      </c>
      <c r="B117" s="724">
        <f t="shared" si="12"/>
        <v>0</v>
      </c>
      <c r="C117" s="724">
        <f t="shared" si="13"/>
        <v>6128060948</v>
      </c>
      <c r="D117" s="724">
        <f t="shared" si="14"/>
        <v>0</v>
      </c>
      <c r="E117" s="724">
        <f t="shared" si="15"/>
        <v>2655407366</v>
      </c>
      <c r="F117" s="801">
        <f>C117-E117</f>
        <v>3472653582</v>
      </c>
      <c r="G117" s="706"/>
      <c r="H117" s="617" t="s">
        <v>1029</v>
      </c>
      <c r="I117" s="1220"/>
      <c r="J117" s="1220">
        <v>505961835637</v>
      </c>
      <c r="K117" s="1220"/>
      <c r="L117" s="1220">
        <v>537018701524</v>
      </c>
    </row>
    <row r="118" spans="1:14">
      <c r="A118" s="617" t="s">
        <v>1007</v>
      </c>
      <c r="B118" s="724">
        <f t="shared" si="12"/>
        <v>0</v>
      </c>
      <c r="C118" s="724">
        <f t="shared" si="13"/>
        <v>0</v>
      </c>
      <c r="D118" s="724">
        <f t="shared" si="14"/>
        <v>0</v>
      </c>
      <c r="E118" s="724">
        <f t="shared" si="15"/>
        <v>0</v>
      </c>
      <c r="F118" s="801"/>
      <c r="G118" s="706"/>
      <c r="H118" s="617" t="s">
        <v>1030</v>
      </c>
      <c r="I118" s="1220"/>
      <c r="J118" s="1220"/>
      <c r="K118" s="1220"/>
      <c r="L118" s="1220"/>
    </row>
    <row r="119" spans="1:14" ht="14.45" customHeight="1">
      <c r="A119" s="617" t="s">
        <v>1008</v>
      </c>
      <c r="B119" s="724">
        <f t="shared" si="12"/>
        <v>0</v>
      </c>
      <c r="C119" s="724">
        <f t="shared" si="13"/>
        <v>0</v>
      </c>
      <c r="D119" s="724">
        <f t="shared" si="14"/>
        <v>0</v>
      </c>
      <c r="E119" s="724">
        <f t="shared" si="15"/>
        <v>214046000</v>
      </c>
      <c r="F119" s="801">
        <f>C119-E119</f>
        <v>-214046000</v>
      </c>
      <c r="G119" s="706"/>
      <c r="H119" s="617" t="s">
        <v>1031</v>
      </c>
      <c r="I119" s="1220"/>
      <c r="J119" s="1220">
        <v>119100000000</v>
      </c>
      <c r="K119" s="1220"/>
      <c r="L119" s="1220">
        <v>119100000000</v>
      </c>
    </row>
    <row r="120" spans="1:14" ht="14.45" customHeight="1">
      <c r="A120" s="617" t="s">
        <v>1009</v>
      </c>
      <c r="B120" s="724">
        <f t="shared" si="12"/>
        <v>0</v>
      </c>
      <c r="C120" s="724">
        <f t="shared" si="13"/>
        <v>70000000000</v>
      </c>
      <c r="D120" s="724">
        <f t="shared" si="14"/>
        <v>0</v>
      </c>
      <c r="E120" s="724">
        <f t="shared" si="15"/>
        <v>70000000000</v>
      </c>
      <c r="F120" s="801"/>
      <c r="G120" s="706"/>
      <c r="H120" s="617" t="s">
        <v>1032</v>
      </c>
      <c r="I120" s="1220"/>
      <c r="J120" s="1220">
        <v>119100000000</v>
      </c>
      <c r="K120" s="1220"/>
      <c r="L120" s="1220">
        <v>119100000000</v>
      </c>
    </row>
    <row r="121" spans="1:14" ht="14.45" customHeight="1">
      <c r="A121" s="617" t="s">
        <v>1010</v>
      </c>
      <c r="B121" s="724">
        <f t="shared" si="12"/>
        <v>0</v>
      </c>
      <c r="C121" s="724">
        <f t="shared" si="13"/>
        <v>0</v>
      </c>
      <c r="D121" s="724">
        <f t="shared" si="14"/>
        <v>0</v>
      </c>
      <c r="E121" s="724">
        <f t="shared" si="15"/>
        <v>0</v>
      </c>
      <c r="F121" s="801"/>
      <c r="G121" s="706">
        <f>C129-E129</f>
        <v>-66226329</v>
      </c>
      <c r="H121" s="617" t="s">
        <v>1033</v>
      </c>
      <c r="I121" s="1220"/>
      <c r="J121" s="1220">
        <v>109140000</v>
      </c>
      <c r="K121" s="1220"/>
      <c r="L121" s="1220">
        <v>109140000</v>
      </c>
    </row>
    <row r="122" spans="1:14" ht="14.45" customHeight="1">
      <c r="A122" s="617" t="s">
        <v>1011</v>
      </c>
      <c r="B122" s="724">
        <f t="shared" si="12"/>
        <v>0</v>
      </c>
      <c r="C122" s="724">
        <f t="shared" si="13"/>
        <v>2258148228</v>
      </c>
      <c r="D122" s="724">
        <f t="shared" si="14"/>
        <v>0</v>
      </c>
      <c r="E122" s="724">
        <f t="shared" si="15"/>
        <v>2951885796</v>
      </c>
      <c r="F122" s="801">
        <f>C122-E122</f>
        <v>-693737568</v>
      </c>
      <c r="G122" s="706">
        <f>C122-E122</f>
        <v>-693737568</v>
      </c>
      <c r="H122" s="617" t="s">
        <v>1034</v>
      </c>
      <c r="I122" s="1220"/>
      <c r="J122" s="1220">
        <v>109140000</v>
      </c>
      <c r="K122" s="1220"/>
      <c r="L122" s="1220">
        <v>109140000</v>
      </c>
    </row>
    <row r="123" spans="1:14" ht="14.45" customHeight="1">
      <c r="A123" s="617" t="s">
        <v>1012</v>
      </c>
      <c r="B123" s="724">
        <f t="shared" si="12"/>
        <v>0</v>
      </c>
      <c r="C123" s="724">
        <f t="shared" si="13"/>
        <v>19467842</v>
      </c>
      <c r="D123" s="724">
        <f t="shared" si="14"/>
        <v>0</v>
      </c>
      <c r="E123" s="724">
        <f t="shared" si="15"/>
        <v>31370411</v>
      </c>
      <c r="F123" s="801">
        <f>C123-E123</f>
        <v>-11902569</v>
      </c>
      <c r="G123" s="706"/>
      <c r="H123" s="617" t="s">
        <v>1035</v>
      </c>
      <c r="I123" s="1220"/>
      <c r="J123" s="1220">
        <v>-495380600</v>
      </c>
      <c r="K123" s="1220"/>
      <c r="L123" s="1220">
        <v>-495380600</v>
      </c>
    </row>
    <row r="124" spans="1:14">
      <c r="A124" s="617" t="s">
        <v>1013</v>
      </c>
      <c r="B124" s="724">
        <f t="shared" si="12"/>
        <v>0</v>
      </c>
      <c r="C124" s="724">
        <f t="shared" si="13"/>
        <v>3727474166</v>
      </c>
      <c r="D124" s="724">
        <f t="shared" si="14"/>
        <v>0</v>
      </c>
      <c r="E124" s="724">
        <f t="shared" si="15"/>
        <v>6991324530</v>
      </c>
      <c r="F124" s="801">
        <f>C124-E124</f>
        <v>-3263850364</v>
      </c>
      <c r="G124" s="706"/>
      <c r="H124" s="617" t="s">
        <v>1036</v>
      </c>
      <c r="I124" s="1220"/>
      <c r="J124" s="1220">
        <v>-495380600</v>
      </c>
      <c r="K124" s="1220"/>
      <c r="L124" s="1220">
        <v>-495380600</v>
      </c>
    </row>
    <row r="125" spans="1:14">
      <c r="A125" s="617" t="s">
        <v>1014</v>
      </c>
      <c r="B125" s="724">
        <f t="shared" si="12"/>
        <v>0</v>
      </c>
      <c r="C125" s="724">
        <f t="shared" si="13"/>
        <v>40000000000</v>
      </c>
      <c r="D125" s="724">
        <f t="shared" si="14"/>
        <v>0</v>
      </c>
      <c r="E125" s="724">
        <f t="shared" si="15"/>
        <v>40000000000</v>
      </c>
      <c r="F125" s="801">
        <f>C125-E125</f>
        <v>0</v>
      </c>
      <c r="G125" s="706"/>
      <c r="H125" s="617" t="s">
        <v>1037</v>
      </c>
      <c r="I125" s="1220"/>
      <c r="J125" s="1220"/>
      <c r="K125" s="1220"/>
      <c r="L125" s="1220"/>
      <c r="N125" s="54">
        <f>J125-L125</f>
        <v>0</v>
      </c>
    </row>
    <row r="126" spans="1:14">
      <c r="A126" s="617" t="s">
        <v>1631</v>
      </c>
      <c r="B126" s="724">
        <f t="shared" si="12"/>
        <v>0</v>
      </c>
      <c r="C126" s="724">
        <f t="shared" si="13"/>
        <v>50059620000</v>
      </c>
      <c r="D126" s="724">
        <f t="shared" si="14"/>
        <v>0</v>
      </c>
      <c r="E126" s="724">
        <f t="shared" si="15"/>
        <v>51550810000</v>
      </c>
      <c r="F126" s="801">
        <f>C126-E126</f>
        <v>-1491190000</v>
      </c>
      <c r="G126" s="706"/>
      <c r="H126" s="617" t="s">
        <v>1038</v>
      </c>
      <c r="I126" s="1220"/>
      <c r="J126" s="1220">
        <v>139411373768</v>
      </c>
      <c r="K126" s="1220"/>
      <c r="L126" s="1220">
        <v>119910872111</v>
      </c>
      <c r="N126" s="54">
        <f>J126-L126</f>
        <v>19500501657</v>
      </c>
    </row>
    <row r="127" spans="1:14">
      <c r="A127" s="617" t="s">
        <v>1278</v>
      </c>
      <c r="B127" s="724">
        <f t="shared" si="12"/>
        <v>0</v>
      </c>
      <c r="C127" s="724">
        <f t="shared" si="13"/>
        <v>0</v>
      </c>
      <c r="D127" s="724">
        <f t="shared" si="14"/>
        <v>0</v>
      </c>
      <c r="E127" s="724">
        <f t="shared" si="15"/>
        <v>0</v>
      </c>
      <c r="F127" s="801"/>
      <c r="G127" s="706"/>
      <c r="H127" s="617" t="s">
        <v>1039</v>
      </c>
      <c r="I127" s="1220"/>
      <c r="J127" s="1220">
        <v>11953401049</v>
      </c>
      <c r="K127" s="1220"/>
      <c r="L127" s="1220">
        <v>7853401049</v>
      </c>
      <c r="N127" s="54">
        <f>J127-L127</f>
        <v>4100000000</v>
      </c>
    </row>
    <row r="128" spans="1:14">
      <c r="A128" s="617" t="s">
        <v>1015</v>
      </c>
      <c r="B128" s="724">
        <f t="shared" si="12"/>
        <v>0</v>
      </c>
      <c r="C128" s="724">
        <f t="shared" si="13"/>
        <v>-84608606</v>
      </c>
      <c r="D128" s="724">
        <f t="shared" si="14"/>
        <v>0</v>
      </c>
      <c r="E128" s="724">
        <f t="shared" si="15"/>
        <v>-34132952</v>
      </c>
      <c r="F128" s="801">
        <f>C128-E128</f>
        <v>-50475654</v>
      </c>
      <c r="G128" s="706"/>
      <c r="H128" s="617" t="s">
        <v>1040</v>
      </c>
      <c r="I128" s="1220"/>
      <c r="J128" s="1220">
        <v>3753589</v>
      </c>
      <c r="K128" s="1220"/>
      <c r="L128" s="1220">
        <v>69644345</v>
      </c>
    </row>
    <row r="129" spans="1:14">
      <c r="A129" s="617" t="s">
        <v>1279</v>
      </c>
      <c r="B129" s="724">
        <f t="shared" si="12"/>
        <v>0</v>
      </c>
      <c r="C129" s="724">
        <f t="shared" si="13"/>
        <v>-129494560</v>
      </c>
      <c r="D129" s="724">
        <f t="shared" si="14"/>
        <v>0</v>
      </c>
      <c r="E129" s="724">
        <f t="shared" si="15"/>
        <v>-63268231</v>
      </c>
      <c r="F129" s="801">
        <f>C129-E129</f>
        <v>-66226329</v>
      </c>
      <c r="G129" s="706"/>
      <c r="H129" s="617" t="s">
        <v>1041</v>
      </c>
      <c r="I129" s="1220"/>
      <c r="J129" s="1220">
        <v>127454219130</v>
      </c>
      <c r="K129" s="1220"/>
      <c r="L129" s="1220">
        <v>111987826717</v>
      </c>
      <c r="N129" s="54">
        <f>PL!D86</f>
        <v>35566392413</v>
      </c>
    </row>
    <row r="130" spans="1:14">
      <c r="A130" s="617" t="s">
        <v>1232</v>
      </c>
      <c r="B130" s="724">
        <f t="shared" si="12"/>
        <v>0</v>
      </c>
      <c r="C130" s="724">
        <f t="shared" si="13"/>
        <v>7228919379</v>
      </c>
      <c r="D130" s="724">
        <f t="shared" si="14"/>
        <v>0</v>
      </c>
      <c r="E130" s="724">
        <f t="shared" si="15"/>
        <v>9719270180</v>
      </c>
      <c r="F130" s="801">
        <f>C130-E130</f>
        <v>-2490350801</v>
      </c>
      <c r="G130" s="706"/>
      <c r="H130" s="617" t="s">
        <v>1042</v>
      </c>
      <c r="I130" s="1220"/>
      <c r="J130" s="1220"/>
      <c r="K130" s="1220"/>
      <c r="L130" s="1220"/>
    </row>
    <row r="131" spans="1:14">
      <c r="A131" s="617" t="s">
        <v>1233</v>
      </c>
      <c r="B131" s="724">
        <f t="shared" si="12"/>
        <v>0</v>
      </c>
      <c r="C131" s="724">
        <f t="shared" si="13"/>
        <v>0</v>
      </c>
      <c r="D131" s="724">
        <f t="shared" si="14"/>
        <v>0</v>
      </c>
      <c r="E131" s="724">
        <f t="shared" si="15"/>
        <v>0</v>
      </c>
      <c r="F131" s="801">
        <f>C131-E131</f>
        <v>0</v>
      </c>
      <c r="G131" s="706"/>
      <c r="H131" s="617" t="s">
        <v>3713</v>
      </c>
      <c r="I131" s="1220"/>
      <c r="J131" s="1220"/>
      <c r="K131" s="1220"/>
      <c r="L131" s="1220"/>
      <c r="N131" s="54"/>
    </row>
    <row r="132" spans="1:14">
      <c r="A132" s="617" t="s">
        <v>1234</v>
      </c>
      <c r="B132" s="724">
        <f t="shared" si="12"/>
        <v>0</v>
      </c>
      <c r="C132" s="724">
        <f t="shared" si="13"/>
        <v>722893236</v>
      </c>
      <c r="D132" s="724">
        <f t="shared" si="14"/>
        <v>0</v>
      </c>
      <c r="E132" s="724">
        <f t="shared" si="15"/>
        <v>1557138640</v>
      </c>
      <c r="F132" s="801">
        <f>C132-E132</f>
        <v>-834245404</v>
      </c>
      <c r="G132" s="706">
        <f>C142-E142</f>
        <v>273820273</v>
      </c>
      <c r="H132" s="617" t="s">
        <v>3442</v>
      </c>
      <c r="I132" s="1220"/>
      <c r="J132" s="1220"/>
      <c r="K132" s="1220"/>
      <c r="L132" s="1220"/>
    </row>
    <row r="133" spans="1:14">
      <c r="A133" s="617" t="s">
        <v>1196</v>
      </c>
      <c r="B133" s="724">
        <f t="shared" si="12"/>
        <v>0</v>
      </c>
      <c r="C133" s="724">
        <f t="shared" si="13"/>
        <v>0</v>
      </c>
      <c r="D133" s="724">
        <f t="shared" si="14"/>
        <v>0</v>
      </c>
      <c r="E133" s="724">
        <f t="shared" si="15"/>
        <v>0</v>
      </c>
      <c r="F133" s="801"/>
      <c r="G133" s="706"/>
      <c r="H133" s="617" t="s">
        <v>1043</v>
      </c>
      <c r="I133" s="1220"/>
      <c r="J133" s="1220">
        <v>258125133168</v>
      </c>
      <c r="K133" s="1220"/>
      <c r="L133" s="1220">
        <v>238624631511</v>
      </c>
    </row>
    <row r="134" spans="1:14">
      <c r="A134" s="827" t="s">
        <v>1634</v>
      </c>
      <c r="B134" s="724">
        <f t="shared" si="12"/>
        <v>0</v>
      </c>
      <c r="C134" s="724">
        <f t="shared" si="13"/>
        <v>141079138</v>
      </c>
      <c r="D134" s="724">
        <f t="shared" si="14"/>
        <v>0</v>
      </c>
      <c r="E134" s="724">
        <f t="shared" si="15"/>
        <v>273023526</v>
      </c>
      <c r="F134" s="801">
        <f>C134-E134</f>
        <v>-131944388</v>
      </c>
      <c r="G134" s="706"/>
      <c r="H134" s="617" t="s">
        <v>1044</v>
      </c>
      <c r="I134" s="1220"/>
      <c r="J134" s="1220">
        <v>764086968805</v>
      </c>
      <c r="K134" s="1220"/>
      <c r="L134" s="1220">
        <v>775643333035</v>
      </c>
    </row>
    <row r="135" spans="1:14">
      <c r="A135" s="617" t="s">
        <v>1016</v>
      </c>
      <c r="B135" s="724">
        <f t="shared" si="12"/>
        <v>0</v>
      </c>
      <c r="C135" s="724">
        <f t="shared" si="13"/>
        <v>247672893360</v>
      </c>
      <c r="D135" s="724">
        <f t="shared" si="14"/>
        <v>0</v>
      </c>
      <c r="E135" s="724">
        <f t="shared" si="15"/>
        <v>297498366105</v>
      </c>
      <c r="F135" s="883">
        <f>C135-SUM(C136:C152)</f>
        <v>0</v>
      </c>
      <c r="G135" s="706"/>
      <c r="H135" s="617"/>
      <c r="I135" s="1220"/>
      <c r="J135" s="1220"/>
      <c r="K135" s="1220"/>
      <c r="L135" s="1220"/>
    </row>
    <row r="136" spans="1:14">
      <c r="A136" s="617" t="s">
        <v>1017</v>
      </c>
      <c r="B136" s="724">
        <f t="shared" si="12"/>
        <v>0</v>
      </c>
      <c r="C136" s="724">
        <f t="shared" si="13"/>
        <v>11000000000</v>
      </c>
      <c r="D136" s="724">
        <f t="shared" si="14"/>
        <v>0</v>
      </c>
      <c r="E136" s="724">
        <f t="shared" si="15"/>
        <v>51000000000</v>
      </c>
      <c r="F136" s="801"/>
      <c r="G136" s="706"/>
      <c r="H136" s="617"/>
      <c r="I136" s="1220"/>
      <c r="J136" s="1220"/>
      <c r="K136" s="1220"/>
      <c r="L136" s="1220"/>
    </row>
    <row r="137" spans="1:14">
      <c r="A137" s="617" t="s">
        <v>1018</v>
      </c>
      <c r="B137" s="724">
        <f t="shared" si="12"/>
        <v>0</v>
      </c>
      <c r="C137" s="724">
        <f t="shared" si="13"/>
        <v>0</v>
      </c>
      <c r="D137" s="724">
        <f t="shared" si="14"/>
        <v>0</v>
      </c>
      <c r="E137" s="724">
        <f t="shared" si="15"/>
        <v>0</v>
      </c>
      <c r="F137" s="801"/>
      <c r="G137" s="706"/>
      <c r="H137" s="617"/>
      <c r="I137" s="1220"/>
      <c r="J137" s="1220"/>
      <c r="K137" s="1220"/>
      <c r="L137" s="1220"/>
    </row>
    <row r="138" spans="1:14">
      <c r="A138" s="617" t="s">
        <v>1019</v>
      </c>
      <c r="B138" s="724">
        <f t="shared" si="12"/>
        <v>0</v>
      </c>
      <c r="C138" s="724">
        <f t="shared" si="13"/>
        <v>-33238000</v>
      </c>
      <c r="D138" s="724">
        <f t="shared" si="14"/>
        <v>0</v>
      </c>
      <c r="E138" s="724">
        <f t="shared" si="15"/>
        <v>-184168539</v>
      </c>
      <c r="F138" s="801"/>
      <c r="G138" s="706">
        <f>C149-E149</f>
        <v>0</v>
      </c>
      <c r="H138" s="617"/>
      <c r="I138" s="1220"/>
      <c r="J138" s="1220"/>
      <c r="K138" s="1220"/>
      <c r="L138" s="1220"/>
    </row>
    <row r="139" spans="1:14">
      <c r="A139" s="617" t="s">
        <v>1020</v>
      </c>
      <c r="B139" s="724">
        <f t="shared" si="12"/>
        <v>0</v>
      </c>
      <c r="C139" s="724">
        <f t="shared" si="13"/>
        <v>0</v>
      </c>
      <c r="D139" s="724">
        <f t="shared" si="14"/>
        <v>0</v>
      </c>
      <c r="E139" s="724">
        <f t="shared" si="15"/>
        <v>0</v>
      </c>
      <c r="F139" s="801"/>
      <c r="G139" s="706"/>
      <c r="H139" s="617"/>
      <c r="I139" s="1220"/>
      <c r="J139" s="1220"/>
      <c r="K139" s="1220"/>
      <c r="L139" s="1220"/>
    </row>
    <row r="140" spans="1:14">
      <c r="A140" s="617" t="s">
        <v>1021</v>
      </c>
      <c r="B140" s="724">
        <f t="shared" si="12"/>
        <v>0</v>
      </c>
      <c r="C140" s="724">
        <f t="shared" si="13"/>
        <v>175723420000</v>
      </c>
      <c r="D140" s="724">
        <f t="shared" si="14"/>
        <v>0</v>
      </c>
      <c r="E140" s="724">
        <f t="shared" si="15"/>
        <v>187955650000</v>
      </c>
      <c r="F140" s="801"/>
      <c r="G140" s="706"/>
      <c r="H140" s="617"/>
      <c r="I140" s="1220"/>
      <c r="J140" s="1220"/>
      <c r="K140" s="1220"/>
      <c r="L140" s="1220"/>
    </row>
    <row r="141" spans="1:14">
      <c r="A141" s="617" t="s">
        <v>1653</v>
      </c>
      <c r="B141" s="724">
        <f t="shared" si="12"/>
        <v>0</v>
      </c>
      <c r="C141" s="724">
        <f t="shared" si="13"/>
        <v>172400000</v>
      </c>
      <c r="D141" s="724">
        <f t="shared" si="14"/>
        <v>0</v>
      </c>
      <c r="E141" s="724">
        <f t="shared" si="15"/>
        <v>215500000</v>
      </c>
      <c r="F141" s="801"/>
      <c r="G141" s="706"/>
      <c r="H141" s="617"/>
      <c r="I141" s="1220"/>
      <c r="J141" s="1220"/>
      <c r="K141" s="1220"/>
      <c r="L141" s="1220"/>
    </row>
    <row r="142" spans="1:14">
      <c r="A142" s="617" t="s">
        <v>1022</v>
      </c>
      <c r="B142" s="724">
        <f t="shared" ref="B142:B170" si="16">IFERROR(VLOOKUP($A142,$H$3:$L$240,2,0),0)</f>
        <v>0</v>
      </c>
      <c r="C142" s="724">
        <f t="shared" ref="C142:C170" si="17">IFERROR(VLOOKUP($A142,$H$3:$L$240,3,0),0)</f>
        <v>-2364667698</v>
      </c>
      <c r="D142" s="724">
        <f t="shared" ref="D142:D170" si="18">IFERROR(VLOOKUP($A142,$H$3:$L$240,4,0),0)</f>
        <v>0</v>
      </c>
      <c r="E142" s="724">
        <f t="shared" ref="E142:E170" si="19">IFERROR(VLOOKUP($A142,$H$3:$L$240,5,0),0)</f>
        <v>-2638487971</v>
      </c>
      <c r="F142" s="801"/>
      <c r="G142" s="706"/>
      <c r="H142" s="617"/>
      <c r="I142" s="1220"/>
      <c r="J142" s="1220"/>
      <c r="K142" s="1220"/>
      <c r="L142" s="1220"/>
    </row>
    <row r="143" spans="1:14">
      <c r="A143" s="617" t="s">
        <v>1023</v>
      </c>
      <c r="B143" s="724">
        <f t="shared" si="16"/>
        <v>0</v>
      </c>
      <c r="C143" s="724">
        <f t="shared" si="17"/>
        <v>1423627511</v>
      </c>
      <c r="D143" s="724">
        <f t="shared" si="18"/>
        <v>0</v>
      </c>
      <c r="E143" s="724">
        <f t="shared" si="19"/>
        <v>1226291551</v>
      </c>
      <c r="F143" s="801"/>
      <c r="G143" s="706"/>
      <c r="H143" s="617"/>
      <c r="I143" s="1220"/>
      <c r="J143" s="1220"/>
      <c r="K143" s="1220"/>
      <c r="L143" s="1220"/>
    </row>
    <row r="144" spans="1:14">
      <c r="A144" s="617" t="s">
        <v>1894</v>
      </c>
      <c r="B144" s="724">
        <f t="shared" si="16"/>
        <v>0</v>
      </c>
      <c r="C144" s="724">
        <f t="shared" si="17"/>
        <v>4335829</v>
      </c>
      <c r="D144" s="724">
        <f t="shared" si="18"/>
        <v>0</v>
      </c>
      <c r="E144" s="724">
        <f t="shared" si="19"/>
        <v>0</v>
      </c>
      <c r="F144" s="801"/>
      <c r="G144" s="706"/>
      <c r="H144" s="617"/>
      <c r="I144" s="1220"/>
      <c r="J144" s="1220"/>
      <c r="K144" s="1220"/>
      <c r="L144" s="1220"/>
    </row>
    <row r="145" spans="1:12">
      <c r="A145" s="617" t="s">
        <v>1024</v>
      </c>
      <c r="B145" s="724">
        <f t="shared" si="16"/>
        <v>0</v>
      </c>
      <c r="C145" s="724">
        <f t="shared" si="17"/>
        <v>-1139033460</v>
      </c>
      <c r="D145" s="724">
        <f t="shared" si="18"/>
        <v>0</v>
      </c>
      <c r="E145" s="724">
        <f t="shared" si="19"/>
        <v>-990171163</v>
      </c>
      <c r="F145" s="801"/>
      <c r="G145" s="706"/>
      <c r="H145" s="617"/>
      <c r="I145" s="1220"/>
      <c r="J145" s="1220"/>
      <c r="K145" s="1220"/>
      <c r="L145" s="1220"/>
    </row>
    <row r="146" spans="1:12">
      <c r="A146" s="617" t="s">
        <v>1025</v>
      </c>
      <c r="B146" s="724">
        <f t="shared" si="16"/>
        <v>0</v>
      </c>
      <c r="C146" s="724">
        <f t="shared" si="17"/>
        <v>-261606816</v>
      </c>
      <c r="D146" s="724">
        <f t="shared" si="18"/>
        <v>0</v>
      </c>
      <c r="E146" s="724">
        <f t="shared" si="19"/>
        <v>-236120388</v>
      </c>
      <c r="F146" s="801"/>
      <c r="G146" s="706"/>
      <c r="H146" s="617"/>
      <c r="I146" s="1220"/>
      <c r="J146" s="1220"/>
      <c r="K146" s="1220"/>
      <c r="L146" s="1220"/>
    </row>
    <row r="147" spans="1:12">
      <c r="A147" s="617" t="s">
        <v>1205</v>
      </c>
      <c r="B147" s="724">
        <f t="shared" si="16"/>
        <v>0</v>
      </c>
      <c r="C147" s="724">
        <f t="shared" si="17"/>
        <v>9708000</v>
      </c>
      <c r="D147" s="724">
        <f t="shared" si="18"/>
        <v>0</v>
      </c>
      <c r="E147" s="724">
        <f t="shared" si="19"/>
        <v>9708000</v>
      </c>
      <c r="F147" s="801"/>
      <c r="G147" s="706"/>
      <c r="H147" s="617"/>
      <c r="I147" s="1220"/>
      <c r="J147" s="1220"/>
      <c r="K147" s="1220"/>
      <c r="L147" s="1220"/>
    </row>
    <row r="148" spans="1:12">
      <c r="A148" s="617" t="s">
        <v>1026</v>
      </c>
      <c r="B148" s="724">
        <f t="shared" si="16"/>
        <v>0</v>
      </c>
      <c r="C148" s="724">
        <f t="shared" si="17"/>
        <v>0</v>
      </c>
      <c r="D148" s="724">
        <f t="shared" si="18"/>
        <v>0</v>
      </c>
      <c r="E148" s="724">
        <f t="shared" si="19"/>
        <v>0</v>
      </c>
      <c r="F148" s="801"/>
      <c r="G148" s="706"/>
      <c r="H148" s="617"/>
      <c r="I148" s="1220"/>
      <c r="J148" s="1220"/>
      <c r="K148" s="1220"/>
      <c r="L148" s="1220"/>
    </row>
    <row r="149" spans="1:12">
      <c r="A149" s="617" t="s">
        <v>1027</v>
      </c>
      <c r="B149" s="724">
        <f t="shared" si="16"/>
        <v>0</v>
      </c>
      <c r="C149" s="724">
        <f t="shared" si="17"/>
        <v>0</v>
      </c>
      <c r="D149" s="724">
        <f t="shared" si="18"/>
        <v>0</v>
      </c>
      <c r="E149" s="724">
        <f t="shared" si="19"/>
        <v>0</v>
      </c>
      <c r="F149" s="801"/>
      <c r="G149" s="706"/>
      <c r="H149" s="617"/>
      <c r="I149" s="1220"/>
      <c r="J149" s="1220"/>
      <c r="K149" s="1220"/>
      <c r="L149" s="1220"/>
    </row>
    <row r="150" spans="1:12">
      <c r="A150" s="617" t="s">
        <v>1028</v>
      </c>
      <c r="B150" s="724">
        <f t="shared" si="16"/>
        <v>0</v>
      </c>
      <c r="C150" s="724">
        <f t="shared" si="17"/>
        <v>79341915800</v>
      </c>
      <c r="D150" s="724">
        <f t="shared" si="18"/>
        <v>0</v>
      </c>
      <c r="E150" s="724">
        <f t="shared" si="19"/>
        <v>75876429900</v>
      </c>
      <c r="F150" s="801">
        <f>C150-E150</f>
        <v>3465485900</v>
      </c>
      <c r="G150" s="706"/>
      <c r="H150" s="617"/>
      <c r="I150" s="1220"/>
      <c r="J150" s="1220"/>
      <c r="K150" s="1220"/>
      <c r="L150" s="1220"/>
    </row>
    <row r="151" spans="1:12">
      <c r="A151" s="803" t="s">
        <v>1397</v>
      </c>
      <c r="B151" s="724">
        <f t="shared" si="16"/>
        <v>0</v>
      </c>
      <c r="C151" s="724">
        <f t="shared" si="17"/>
        <v>-16498465993</v>
      </c>
      <c r="D151" s="724">
        <f t="shared" si="18"/>
        <v>0</v>
      </c>
      <c r="E151" s="724">
        <f t="shared" si="19"/>
        <v>-14986974592</v>
      </c>
      <c r="F151" s="801">
        <f>C151-E151</f>
        <v>-1511491401</v>
      </c>
      <c r="G151" s="706"/>
      <c r="H151" s="617"/>
      <c r="I151" s="1220"/>
      <c r="J151" s="1220"/>
      <c r="K151" s="1220"/>
      <c r="L151" s="1220"/>
    </row>
    <row r="152" spans="1:12">
      <c r="A152" s="617" t="s">
        <v>1635</v>
      </c>
      <c r="B152" s="724">
        <f t="shared" si="16"/>
        <v>0</v>
      </c>
      <c r="C152" s="724">
        <f t="shared" si="17"/>
        <v>294498187</v>
      </c>
      <c r="D152" s="724">
        <f t="shared" si="18"/>
        <v>0</v>
      </c>
      <c r="E152" s="724">
        <f t="shared" si="19"/>
        <v>250709307</v>
      </c>
      <c r="F152" s="801"/>
      <c r="G152" s="706"/>
      <c r="H152" s="617"/>
      <c r="I152" s="1220"/>
      <c r="J152" s="1220"/>
      <c r="K152" s="1220"/>
      <c r="L152" s="1220"/>
    </row>
    <row r="153" spans="1:12">
      <c r="A153" s="617" t="s">
        <v>1029</v>
      </c>
      <c r="B153" s="724">
        <f t="shared" si="16"/>
        <v>0</v>
      </c>
      <c r="C153" s="724">
        <f t="shared" si="17"/>
        <v>505961835637</v>
      </c>
      <c r="D153" s="724">
        <f t="shared" si="18"/>
        <v>0</v>
      </c>
      <c r="E153" s="724">
        <f t="shared" si="19"/>
        <v>537018701524</v>
      </c>
      <c r="F153" s="801"/>
      <c r="G153" s="706"/>
      <c r="H153" s="617"/>
      <c r="I153" s="1220"/>
      <c r="J153" s="1220"/>
      <c r="K153" s="1220"/>
      <c r="L153" s="1220"/>
    </row>
    <row r="154" spans="1:12">
      <c r="A154" s="617" t="s">
        <v>1030</v>
      </c>
      <c r="B154" s="724">
        <f t="shared" si="16"/>
        <v>0</v>
      </c>
      <c r="C154" s="724">
        <f t="shared" si="17"/>
        <v>0</v>
      </c>
      <c r="D154" s="724">
        <f t="shared" si="18"/>
        <v>0</v>
      </c>
      <c r="E154" s="724">
        <f t="shared" si="19"/>
        <v>0</v>
      </c>
      <c r="F154" s="801"/>
      <c r="G154" s="706"/>
      <c r="H154" s="617"/>
      <c r="I154" s="1220"/>
      <c r="J154" s="1220"/>
      <c r="K154" s="1220"/>
      <c r="L154" s="1220"/>
    </row>
    <row r="155" spans="1:12">
      <c r="A155" s="617" t="s">
        <v>1031</v>
      </c>
      <c r="B155" s="724">
        <f t="shared" si="16"/>
        <v>0</v>
      </c>
      <c r="C155" s="724">
        <f t="shared" si="17"/>
        <v>119100000000</v>
      </c>
      <c r="D155" s="724">
        <f t="shared" si="18"/>
        <v>0</v>
      </c>
      <c r="E155" s="724">
        <f t="shared" si="19"/>
        <v>119100000000</v>
      </c>
      <c r="F155" s="801"/>
      <c r="G155" s="706"/>
      <c r="H155" s="617"/>
      <c r="I155" s="1220"/>
      <c r="J155" s="1220"/>
      <c r="K155" s="1220"/>
      <c r="L155" s="1220"/>
    </row>
    <row r="156" spans="1:12">
      <c r="A156" s="617" t="s">
        <v>1032</v>
      </c>
      <c r="B156" s="724">
        <f t="shared" si="16"/>
        <v>0</v>
      </c>
      <c r="C156" s="724">
        <f t="shared" si="17"/>
        <v>119100000000</v>
      </c>
      <c r="D156" s="724">
        <f t="shared" si="18"/>
        <v>0</v>
      </c>
      <c r="E156" s="724">
        <f t="shared" si="19"/>
        <v>119100000000</v>
      </c>
      <c r="F156" s="801"/>
      <c r="G156" s="723"/>
      <c r="H156" s="617"/>
      <c r="I156" s="1220"/>
      <c r="J156" s="1220"/>
      <c r="K156" s="1220"/>
      <c r="L156" s="1220"/>
    </row>
    <row r="157" spans="1:12">
      <c r="A157" s="617" t="s">
        <v>1033</v>
      </c>
      <c r="B157" s="724">
        <f t="shared" si="16"/>
        <v>0</v>
      </c>
      <c r="C157" s="724">
        <f t="shared" si="17"/>
        <v>109140000</v>
      </c>
      <c r="D157" s="724">
        <f t="shared" si="18"/>
        <v>0</v>
      </c>
      <c r="E157" s="724">
        <f t="shared" si="19"/>
        <v>109140000</v>
      </c>
      <c r="F157" s="801"/>
      <c r="G157" s="723"/>
    </row>
    <row r="158" spans="1:12">
      <c r="A158" s="617" t="s">
        <v>1034</v>
      </c>
      <c r="B158" s="724">
        <f t="shared" si="16"/>
        <v>0</v>
      </c>
      <c r="C158" s="724">
        <f t="shared" si="17"/>
        <v>109140000</v>
      </c>
      <c r="D158" s="724">
        <f t="shared" si="18"/>
        <v>0</v>
      </c>
      <c r="E158" s="724">
        <f t="shared" si="19"/>
        <v>109140000</v>
      </c>
      <c r="F158" s="801"/>
    </row>
    <row r="159" spans="1:12">
      <c r="A159" s="617" t="s">
        <v>1035</v>
      </c>
      <c r="B159" s="724">
        <f t="shared" si="16"/>
        <v>0</v>
      </c>
      <c r="C159" s="724">
        <f t="shared" si="17"/>
        <v>-495380600</v>
      </c>
      <c r="D159" s="724">
        <f t="shared" si="18"/>
        <v>0</v>
      </c>
      <c r="E159" s="724">
        <f t="shared" si="19"/>
        <v>-495380600</v>
      </c>
      <c r="F159" s="801"/>
    </row>
    <row r="160" spans="1:12">
      <c r="A160" s="617" t="s">
        <v>1036</v>
      </c>
      <c r="B160" s="724">
        <f t="shared" si="16"/>
        <v>0</v>
      </c>
      <c r="C160" s="724">
        <f t="shared" si="17"/>
        <v>-495380600</v>
      </c>
      <c r="D160" s="724">
        <f t="shared" si="18"/>
        <v>0</v>
      </c>
      <c r="E160" s="724">
        <f t="shared" si="19"/>
        <v>-495380600</v>
      </c>
      <c r="F160" s="801"/>
    </row>
    <row r="161" spans="1:7">
      <c r="A161" s="617" t="s">
        <v>1037</v>
      </c>
      <c r="B161" s="724">
        <f t="shared" si="16"/>
        <v>0</v>
      </c>
      <c r="C161" s="724">
        <f t="shared" si="17"/>
        <v>0</v>
      </c>
      <c r="D161" s="724">
        <f t="shared" si="18"/>
        <v>0</v>
      </c>
      <c r="E161" s="724">
        <f t="shared" si="19"/>
        <v>0</v>
      </c>
      <c r="F161" s="801"/>
    </row>
    <row r="162" spans="1:7">
      <c r="A162" s="617" t="s">
        <v>1038</v>
      </c>
      <c r="B162" s="724">
        <f t="shared" si="16"/>
        <v>0</v>
      </c>
      <c r="C162" s="724">
        <f t="shared" si="17"/>
        <v>139411373768</v>
      </c>
      <c r="D162" s="724">
        <f t="shared" si="18"/>
        <v>0</v>
      </c>
      <c r="E162" s="724">
        <f t="shared" si="19"/>
        <v>119910872111</v>
      </c>
      <c r="F162" s="801">
        <f>C162-E162</f>
        <v>19500501657</v>
      </c>
      <c r="G162" s="723"/>
    </row>
    <row r="163" spans="1:7">
      <c r="A163" s="617" t="s">
        <v>1039</v>
      </c>
      <c r="B163" s="724">
        <f t="shared" si="16"/>
        <v>0</v>
      </c>
      <c r="C163" s="724">
        <f t="shared" si="17"/>
        <v>11953401049</v>
      </c>
      <c r="D163" s="724">
        <f t="shared" si="18"/>
        <v>0</v>
      </c>
      <c r="E163" s="724">
        <f t="shared" si="19"/>
        <v>7853401049</v>
      </c>
      <c r="F163" s="801">
        <f>C163-E163</f>
        <v>4100000000</v>
      </c>
    </row>
    <row r="164" spans="1:7">
      <c r="A164" s="617" t="s">
        <v>1040</v>
      </c>
      <c r="B164" s="724">
        <f t="shared" si="16"/>
        <v>0</v>
      </c>
      <c r="C164" s="724">
        <f t="shared" si="17"/>
        <v>3753589</v>
      </c>
      <c r="D164" s="724">
        <f t="shared" si="18"/>
        <v>0</v>
      </c>
      <c r="E164" s="724">
        <f t="shared" si="19"/>
        <v>69644345</v>
      </c>
      <c r="F164" s="801">
        <f>C164-E164</f>
        <v>-65890756</v>
      </c>
    </row>
    <row r="165" spans="1:7">
      <c r="A165" s="617" t="s">
        <v>1041</v>
      </c>
      <c r="B165" s="724">
        <f t="shared" si="16"/>
        <v>0</v>
      </c>
      <c r="C165" s="724">
        <f t="shared" si="17"/>
        <v>127454219130</v>
      </c>
      <c r="D165" s="724">
        <f t="shared" si="18"/>
        <v>0</v>
      </c>
      <c r="E165" s="724">
        <f t="shared" si="19"/>
        <v>111987826717</v>
      </c>
      <c r="F165" s="801">
        <f>C165-E165</f>
        <v>15466392413</v>
      </c>
    </row>
    <row r="166" spans="1:7">
      <c r="A166" s="617" t="s">
        <v>1042</v>
      </c>
      <c r="B166" s="724">
        <f t="shared" si="16"/>
        <v>0</v>
      </c>
      <c r="C166" s="724">
        <f t="shared" si="17"/>
        <v>0</v>
      </c>
      <c r="D166" s="724">
        <f t="shared" si="18"/>
        <v>0</v>
      </c>
      <c r="E166" s="724">
        <f t="shared" si="19"/>
        <v>0</v>
      </c>
      <c r="F166" s="801"/>
    </row>
    <row r="167" spans="1:7">
      <c r="A167" s="617" t="s">
        <v>2874</v>
      </c>
      <c r="B167" s="724">
        <f t="shared" si="16"/>
        <v>0</v>
      </c>
      <c r="C167" s="724">
        <f t="shared" si="17"/>
        <v>0</v>
      </c>
      <c r="D167" s="724">
        <f t="shared" si="18"/>
        <v>0</v>
      </c>
      <c r="E167" s="724">
        <f t="shared" si="19"/>
        <v>0</v>
      </c>
      <c r="F167" s="801">
        <v>25800000000</v>
      </c>
    </row>
    <row r="168" spans="1:7">
      <c r="A168" s="617" t="s">
        <v>2181</v>
      </c>
      <c r="B168" s="724">
        <f t="shared" si="16"/>
        <v>0</v>
      </c>
      <c r="C168" s="724">
        <f t="shared" si="17"/>
        <v>0</v>
      </c>
      <c r="D168" s="724">
        <f t="shared" si="18"/>
        <v>0</v>
      </c>
      <c r="E168" s="724">
        <f t="shared" si="19"/>
        <v>0</v>
      </c>
      <c r="F168" s="801"/>
    </row>
    <row r="169" spans="1:7">
      <c r="A169" s="617" t="s">
        <v>1043</v>
      </c>
      <c r="B169" s="724">
        <f t="shared" si="16"/>
        <v>0</v>
      </c>
      <c r="C169" s="724">
        <f t="shared" si="17"/>
        <v>258125133168</v>
      </c>
      <c r="D169" s="724">
        <f t="shared" si="18"/>
        <v>0</v>
      </c>
      <c r="E169" s="724">
        <f t="shared" si="19"/>
        <v>238624631511</v>
      </c>
      <c r="F169" s="801"/>
    </row>
    <row r="170" spans="1:7">
      <c r="A170" s="617" t="s">
        <v>1044</v>
      </c>
      <c r="B170" s="724">
        <f t="shared" si="16"/>
        <v>0</v>
      </c>
      <c r="C170" s="724">
        <f t="shared" si="17"/>
        <v>764086968805</v>
      </c>
      <c r="D170" s="724">
        <f t="shared" si="18"/>
        <v>0</v>
      </c>
      <c r="E170" s="724">
        <f t="shared" si="19"/>
        <v>775643333035</v>
      </c>
      <c r="F170" s="883">
        <f>C170-C99</f>
        <v>0</v>
      </c>
    </row>
    <row r="172" spans="1:7">
      <c r="A172" s="52"/>
      <c r="C172" s="52"/>
      <c r="D172" s="52"/>
    </row>
    <row r="173" spans="1:7">
      <c r="A173" s="52"/>
      <c r="C173" s="52"/>
      <c r="D173" s="52"/>
    </row>
    <row r="174" spans="1:7">
      <c r="A174" s="53"/>
      <c r="C174" s="52"/>
      <c r="D174" s="52"/>
      <c r="E174" s="53"/>
    </row>
    <row r="175" spans="1:7">
      <c r="A175" s="52"/>
      <c r="D175" s="52"/>
      <c r="E175" s="52"/>
    </row>
    <row r="176" spans="1:7">
      <c r="A176" s="53"/>
      <c r="C176" s="52"/>
      <c r="D176" s="52"/>
    </row>
    <row r="177" spans="3:3">
      <c r="C177" s="52"/>
    </row>
    <row r="178" spans="3:3">
      <c r="C178" s="52"/>
    </row>
    <row r="179" spans="3:3">
      <c r="C179" s="52"/>
    </row>
    <row r="182" spans="3:3">
      <c r="C182" s="52"/>
    </row>
    <row r="183" spans="3:3">
      <c r="C183" s="52"/>
    </row>
  </sheetData>
  <autoFilter ref="A2:H153">
    <filterColumn colId="1" showButton="0"/>
    <filterColumn colId="3" showButton="0"/>
  </autoFilter>
  <mergeCells count="10">
    <mergeCell ref="A1:A2"/>
    <mergeCell ref="B1:C1"/>
    <mergeCell ref="D1:E1"/>
    <mergeCell ref="B2:C2"/>
    <mergeCell ref="D2:E2"/>
    <mergeCell ref="H1:H2"/>
    <mergeCell ref="I1:J1"/>
    <mergeCell ref="K1:L1"/>
    <mergeCell ref="I2:J2"/>
    <mergeCell ref="K2:L2"/>
  </mergeCells>
  <phoneticPr fontId="75" type="noConversion"/>
  <conditionalFormatting sqref="A48:A49">
    <cfRule type="duplicateValues" dxfId="18" priority="5"/>
  </conditionalFormatting>
  <conditionalFormatting sqref="A63">
    <cfRule type="duplicateValues" dxfId="17" priority="1"/>
  </conditionalFormatting>
  <conditionalFormatting sqref="A86">
    <cfRule type="duplicateValues" dxfId="16" priority="2"/>
  </conditionalFormatting>
  <conditionalFormatting sqref="A112">
    <cfRule type="duplicateValues" dxfId="15" priority="4"/>
  </conditionalFormatting>
  <conditionalFormatting sqref="A114">
    <cfRule type="duplicateValues" dxfId="14" priority="3"/>
  </conditionalFormatting>
  <conditionalFormatting sqref="A142:A1048576 A1:A140">
    <cfRule type="duplicateValues" dxfId="13" priority="7"/>
  </conditionalFormatting>
  <conditionalFormatting sqref="H116">
    <cfRule type="duplicateValues" dxfId="12" priority="6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O275"/>
  <sheetViews>
    <sheetView view="pageBreakPreview" zoomScale="70" zoomScaleSheetLayoutView="70" workbookViewId="0">
      <pane xSplit="1" ySplit="5" topLeftCell="B6" activePane="bottomRight" state="frozen"/>
      <selection activeCell="J29" sqref="J29"/>
      <selection pane="topRight" activeCell="J29" sqref="J29"/>
      <selection pane="bottomLeft" activeCell="J29" sqref="J29"/>
      <selection pane="bottomRight" activeCell="B6" sqref="B6"/>
    </sheetView>
  </sheetViews>
  <sheetFormatPr defaultColWidth="9" defaultRowHeight="16.5"/>
  <cols>
    <col min="1" max="1" width="11.5" style="2" bestFit="1" customWidth="1"/>
    <col min="2" max="2" width="45.875" style="2" customWidth="1"/>
    <col min="3" max="3" width="14.125" style="2" bestFit="1" customWidth="1"/>
    <col min="4" max="8" width="16.75" style="2" customWidth="1"/>
    <col min="9" max="9" width="16.75" style="678" customWidth="1"/>
    <col min="10" max="10" width="9.25" style="2" bestFit="1" customWidth="1"/>
    <col min="11" max="11" width="15.5" style="2" bestFit="1" customWidth="1"/>
    <col min="12" max="12" width="20" style="1122" customWidth="1"/>
    <col min="13" max="13" width="14.625" style="2" bestFit="1" customWidth="1"/>
    <col min="14" max="14" width="16.625" style="2" bestFit="1" customWidth="1"/>
    <col min="15" max="15" width="13.125" style="2" bestFit="1" customWidth="1"/>
    <col min="16" max="16" width="6.375" style="2" bestFit="1" customWidth="1"/>
    <col min="17" max="18" width="17.125" style="2" bestFit="1" customWidth="1"/>
    <col min="19" max="19" width="7.5" style="2" bestFit="1" customWidth="1"/>
    <col min="20" max="16384" width="9" style="2"/>
  </cols>
  <sheetData>
    <row r="1" spans="1:13" ht="19.5" customHeight="1">
      <c r="A1" s="185"/>
      <c r="B1" s="221"/>
      <c r="C1" s="222"/>
      <c r="D1" s="201"/>
      <c r="E1" s="201"/>
      <c r="F1" s="201"/>
      <c r="G1" s="201"/>
      <c r="H1" s="201"/>
      <c r="I1" s="673"/>
      <c r="J1" s="223"/>
      <c r="K1" s="203"/>
      <c r="L1" s="1387"/>
      <c r="M1" s="204"/>
    </row>
    <row r="2" spans="1:13" ht="26.25">
      <c r="A2" s="1574" t="s">
        <v>1748</v>
      </c>
      <c r="B2" s="1574"/>
      <c r="C2" s="1574"/>
      <c r="D2" s="1574"/>
      <c r="E2" s="1574"/>
      <c r="F2" s="1574"/>
      <c r="G2" s="1574"/>
      <c r="H2" s="1574"/>
      <c r="I2" s="1574"/>
      <c r="J2" s="1574"/>
      <c r="K2" s="1574"/>
      <c r="L2" s="1574"/>
      <c r="M2" s="224"/>
    </row>
    <row r="3" spans="1:13" ht="19.5" customHeight="1">
      <c r="A3" s="1575" t="str">
        <f>'6.공급설비'!A3:L3</f>
        <v xml:space="preserve"> 제 17 (당) 기    : 2024년 1월 1일 부터　2024년  07월 31일 까지</v>
      </c>
      <c r="B3" s="1576"/>
      <c r="C3" s="1576"/>
      <c r="D3" s="1576"/>
      <c r="E3" s="1576"/>
      <c r="F3" s="1576"/>
      <c r="G3" s="1576"/>
      <c r="H3" s="1576"/>
      <c r="I3" s="1576"/>
      <c r="J3" s="1576"/>
      <c r="K3" s="1576"/>
      <c r="L3" s="1576"/>
      <c r="M3" s="204"/>
    </row>
    <row r="4" spans="1:13" ht="19.5" customHeight="1">
      <c r="A4" s="1577" t="s">
        <v>613</v>
      </c>
      <c r="B4" s="1578"/>
      <c r="C4" s="225"/>
      <c r="D4" s="206"/>
      <c r="E4" s="206"/>
      <c r="F4" s="206"/>
      <c r="G4" s="206"/>
      <c r="H4" s="206"/>
      <c r="I4" s="674"/>
      <c r="J4" s="207"/>
      <c r="K4" s="208"/>
      <c r="L4" s="1388" t="s">
        <v>307</v>
      </c>
      <c r="M4" s="204"/>
    </row>
    <row r="5" spans="1:13">
      <c r="A5" s="145" t="s">
        <v>614</v>
      </c>
      <c r="B5" s="145" t="s">
        <v>615</v>
      </c>
      <c r="C5" s="145" t="s">
        <v>49</v>
      </c>
      <c r="D5" s="101" t="s">
        <v>616</v>
      </c>
      <c r="E5" s="210" t="s">
        <v>617</v>
      </c>
      <c r="F5" s="210" t="s">
        <v>618</v>
      </c>
      <c r="G5" s="210" t="s">
        <v>345</v>
      </c>
      <c r="H5" s="210" t="s">
        <v>619</v>
      </c>
      <c r="I5" s="675" t="s">
        <v>620</v>
      </c>
      <c r="J5" s="226" t="s">
        <v>621</v>
      </c>
      <c r="K5" s="210" t="s">
        <v>622</v>
      </c>
      <c r="L5" s="1389" t="s">
        <v>624</v>
      </c>
      <c r="M5" s="204"/>
    </row>
    <row r="6" spans="1:13">
      <c r="A6" s="148">
        <v>10900000</v>
      </c>
      <c r="B6" s="148" t="s">
        <v>922</v>
      </c>
      <c r="C6" s="212">
        <v>41038</v>
      </c>
      <c r="D6" s="114">
        <v>1257425</v>
      </c>
      <c r="E6" s="114">
        <v>0</v>
      </c>
      <c r="F6" s="114">
        <v>0</v>
      </c>
      <c r="G6" s="114">
        <v>0</v>
      </c>
      <c r="H6" s="119">
        <v>1257425</v>
      </c>
      <c r="I6" s="169">
        <v>1256425</v>
      </c>
      <c r="J6" s="821">
        <v>5</v>
      </c>
      <c r="K6" s="108">
        <v>0</v>
      </c>
      <c r="L6" s="1390">
        <v>1000</v>
      </c>
      <c r="M6" s="204"/>
    </row>
    <row r="7" spans="1:13" ht="19.5" customHeight="1">
      <c r="A7" s="149">
        <v>10900001</v>
      </c>
      <c r="B7" s="149" t="s">
        <v>923</v>
      </c>
      <c r="C7" s="212">
        <v>41038</v>
      </c>
      <c r="D7" s="114">
        <v>369873</v>
      </c>
      <c r="E7" s="114">
        <v>0</v>
      </c>
      <c r="F7" s="114">
        <v>0</v>
      </c>
      <c r="G7" s="114">
        <v>0</v>
      </c>
      <c r="H7" s="119">
        <v>369873</v>
      </c>
      <c r="I7" s="169">
        <v>368873</v>
      </c>
      <c r="J7" s="821">
        <v>5</v>
      </c>
      <c r="K7" s="108">
        <v>0</v>
      </c>
      <c r="L7" s="1390">
        <v>1000</v>
      </c>
      <c r="M7" s="123"/>
    </row>
    <row r="8" spans="1:13" ht="19.5" customHeight="1">
      <c r="A8" s="149">
        <v>10900002</v>
      </c>
      <c r="B8" s="149" t="s">
        <v>924</v>
      </c>
      <c r="C8" s="212">
        <v>41038</v>
      </c>
      <c r="D8" s="114">
        <v>1649649</v>
      </c>
      <c r="E8" s="114">
        <v>0</v>
      </c>
      <c r="F8" s="114">
        <v>0</v>
      </c>
      <c r="G8" s="114">
        <v>0</v>
      </c>
      <c r="H8" s="119">
        <v>1649649</v>
      </c>
      <c r="I8" s="169">
        <v>1648649</v>
      </c>
      <c r="J8" s="821">
        <v>5</v>
      </c>
      <c r="K8" s="108">
        <v>0</v>
      </c>
      <c r="L8" s="1390">
        <v>1000</v>
      </c>
      <c r="M8" s="121"/>
    </row>
    <row r="9" spans="1:13" ht="19.5" customHeight="1">
      <c r="A9" s="149">
        <v>10900003</v>
      </c>
      <c r="B9" s="149" t="s">
        <v>53</v>
      </c>
      <c r="C9" s="212">
        <v>41038</v>
      </c>
      <c r="D9" s="114">
        <v>2341810</v>
      </c>
      <c r="E9" s="114">
        <v>0</v>
      </c>
      <c r="F9" s="114">
        <v>0</v>
      </c>
      <c r="G9" s="114">
        <v>0</v>
      </c>
      <c r="H9" s="119">
        <v>2341810</v>
      </c>
      <c r="I9" s="169">
        <v>2340810</v>
      </c>
      <c r="J9" s="821">
        <v>5</v>
      </c>
      <c r="K9" s="108">
        <v>0</v>
      </c>
      <c r="L9" s="1390">
        <v>1000</v>
      </c>
      <c r="M9" s="121"/>
    </row>
    <row r="10" spans="1:13" ht="19.5" customHeight="1">
      <c r="A10" s="149">
        <v>10900004</v>
      </c>
      <c r="B10" s="149" t="s">
        <v>54</v>
      </c>
      <c r="C10" s="212">
        <v>41038</v>
      </c>
      <c r="D10" s="114">
        <v>129780</v>
      </c>
      <c r="E10" s="114">
        <v>0</v>
      </c>
      <c r="F10" s="114">
        <v>0</v>
      </c>
      <c r="G10" s="114">
        <v>0</v>
      </c>
      <c r="H10" s="119">
        <v>129780</v>
      </c>
      <c r="I10" s="169">
        <v>128780</v>
      </c>
      <c r="J10" s="821">
        <v>5</v>
      </c>
      <c r="K10" s="108">
        <v>0</v>
      </c>
      <c r="L10" s="1390">
        <v>1000</v>
      </c>
      <c r="M10" s="121"/>
    </row>
    <row r="11" spans="1:13" ht="19.5" customHeight="1">
      <c r="A11" s="149">
        <v>10900005</v>
      </c>
      <c r="B11" s="149" t="s">
        <v>53</v>
      </c>
      <c r="C11" s="212">
        <v>41038</v>
      </c>
      <c r="D11" s="114">
        <v>878179</v>
      </c>
      <c r="E11" s="114">
        <v>0</v>
      </c>
      <c r="F11" s="114">
        <v>0</v>
      </c>
      <c r="G11" s="114">
        <v>0</v>
      </c>
      <c r="H11" s="119">
        <v>878179</v>
      </c>
      <c r="I11" s="169">
        <v>877179</v>
      </c>
      <c r="J11" s="821">
        <v>5</v>
      </c>
      <c r="K11" s="108">
        <v>0</v>
      </c>
      <c r="L11" s="1390">
        <v>1000</v>
      </c>
      <c r="M11" s="121"/>
    </row>
    <row r="12" spans="1:13" ht="19.5" customHeight="1">
      <c r="A12" s="149">
        <v>10900006</v>
      </c>
      <c r="B12" s="149" t="s">
        <v>54</v>
      </c>
      <c r="C12" s="212">
        <v>41038</v>
      </c>
      <c r="D12" s="114">
        <v>129780</v>
      </c>
      <c r="E12" s="114">
        <v>0</v>
      </c>
      <c r="F12" s="114">
        <v>0</v>
      </c>
      <c r="G12" s="114">
        <v>0</v>
      </c>
      <c r="H12" s="119">
        <v>129780</v>
      </c>
      <c r="I12" s="169">
        <v>128780</v>
      </c>
      <c r="J12" s="821">
        <v>5</v>
      </c>
      <c r="K12" s="108">
        <v>0</v>
      </c>
      <c r="L12" s="1390">
        <v>1000</v>
      </c>
      <c r="M12" s="121"/>
    </row>
    <row r="13" spans="1:13" ht="19.5" customHeight="1">
      <c r="A13" s="149">
        <v>10900007</v>
      </c>
      <c r="B13" s="149" t="s">
        <v>829</v>
      </c>
      <c r="C13" s="212">
        <v>41038</v>
      </c>
      <c r="D13" s="114">
        <v>10826545</v>
      </c>
      <c r="E13" s="114">
        <v>0</v>
      </c>
      <c r="F13" s="114">
        <v>0</v>
      </c>
      <c r="G13" s="114">
        <v>0</v>
      </c>
      <c r="H13" s="119">
        <v>10826545</v>
      </c>
      <c r="I13" s="169">
        <v>10825545</v>
      </c>
      <c r="J13" s="821">
        <v>5</v>
      </c>
      <c r="K13" s="108">
        <v>0</v>
      </c>
      <c r="L13" s="1390">
        <v>1000</v>
      </c>
      <c r="M13" s="121"/>
    </row>
    <row r="14" spans="1:13" ht="19.5" customHeight="1">
      <c r="A14" s="149">
        <v>10900008</v>
      </c>
      <c r="B14" s="149" t="s">
        <v>55</v>
      </c>
      <c r="C14" s="212">
        <v>41060</v>
      </c>
      <c r="D14" s="114">
        <v>888781</v>
      </c>
      <c r="E14" s="114">
        <v>0</v>
      </c>
      <c r="F14" s="114">
        <v>0</v>
      </c>
      <c r="G14" s="114">
        <v>0</v>
      </c>
      <c r="H14" s="119">
        <v>888781</v>
      </c>
      <c r="I14" s="169">
        <v>887781</v>
      </c>
      <c r="J14" s="821">
        <v>5</v>
      </c>
      <c r="K14" s="108">
        <v>0</v>
      </c>
      <c r="L14" s="1390">
        <v>1000</v>
      </c>
      <c r="M14" s="121"/>
    </row>
    <row r="15" spans="1:13" ht="19.5" customHeight="1">
      <c r="A15" s="149">
        <v>10900009</v>
      </c>
      <c r="B15" s="149" t="s">
        <v>56</v>
      </c>
      <c r="C15" s="212">
        <v>41060</v>
      </c>
      <c r="D15" s="114">
        <v>4000730</v>
      </c>
      <c r="E15" s="114">
        <v>0</v>
      </c>
      <c r="F15" s="114">
        <v>0</v>
      </c>
      <c r="G15" s="114">
        <v>0</v>
      </c>
      <c r="H15" s="119">
        <v>4000730</v>
      </c>
      <c r="I15" s="169">
        <v>3999730</v>
      </c>
      <c r="J15" s="821">
        <v>5</v>
      </c>
      <c r="K15" s="108">
        <v>0</v>
      </c>
      <c r="L15" s="1390">
        <v>1000</v>
      </c>
      <c r="M15" s="121"/>
    </row>
    <row r="16" spans="1:13" ht="19.5" customHeight="1">
      <c r="A16" s="149">
        <v>10900010</v>
      </c>
      <c r="B16" s="149" t="s">
        <v>57</v>
      </c>
      <c r="C16" s="212">
        <v>41060</v>
      </c>
      <c r="D16" s="114">
        <v>1285819</v>
      </c>
      <c r="E16" s="114">
        <v>0</v>
      </c>
      <c r="F16" s="114">
        <v>0</v>
      </c>
      <c r="G16" s="114">
        <v>0</v>
      </c>
      <c r="H16" s="119">
        <v>1285819</v>
      </c>
      <c r="I16" s="169">
        <v>1284819</v>
      </c>
      <c r="J16" s="821">
        <v>5</v>
      </c>
      <c r="K16" s="108">
        <v>0</v>
      </c>
      <c r="L16" s="1390">
        <v>1000</v>
      </c>
      <c r="M16" s="121"/>
    </row>
    <row r="17" spans="1:13" ht="19.5" customHeight="1">
      <c r="A17" s="149">
        <v>10900011</v>
      </c>
      <c r="B17" s="149" t="s">
        <v>925</v>
      </c>
      <c r="C17" s="212">
        <v>41038</v>
      </c>
      <c r="D17" s="114">
        <v>3321650</v>
      </c>
      <c r="E17" s="114">
        <v>0</v>
      </c>
      <c r="F17" s="114">
        <v>0</v>
      </c>
      <c r="G17" s="114">
        <v>0</v>
      </c>
      <c r="H17" s="119">
        <v>3321650</v>
      </c>
      <c r="I17" s="169">
        <v>3320650</v>
      </c>
      <c r="J17" s="821">
        <v>5</v>
      </c>
      <c r="K17" s="108">
        <v>0</v>
      </c>
      <c r="L17" s="1390">
        <v>1000</v>
      </c>
      <c r="M17" s="121"/>
    </row>
    <row r="18" spans="1:13" ht="19.5" customHeight="1">
      <c r="A18" s="149">
        <v>10900012</v>
      </c>
      <c r="B18" s="149" t="s">
        <v>58</v>
      </c>
      <c r="C18" s="212">
        <v>41038</v>
      </c>
      <c r="D18" s="114">
        <v>258839</v>
      </c>
      <c r="E18" s="114">
        <v>0</v>
      </c>
      <c r="F18" s="114">
        <v>0</v>
      </c>
      <c r="G18" s="114">
        <v>0</v>
      </c>
      <c r="H18" s="119">
        <v>258839</v>
      </c>
      <c r="I18" s="169">
        <v>257839</v>
      </c>
      <c r="J18" s="821">
        <v>5</v>
      </c>
      <c r="K18" s="108">
        <v>0</v>
      </c>
      <c r="L18" s="1390">
        <v>1000</v>
      </c>
      <c r="M18" s="121"/>
    </row>
    <row r="19" spans="1:13" ht="19.5" customHeight="1">
      <c r="A19" s="149">
        <v>10900013</v>
      </c>
      <c r="B19" s="149" t="s">
        <v>59</v>
      </c>
      <c r="C19" s="212">
        <v>41038</v>
      </c>
      <c r="D19" s="114">
        <v>1392973</v>
      </c>
      <c r="E19" s="114">
        <v>0</v>
      </c>
      <c r="F19" s="114">
        <v>0</v>
      </c>
      <c r="G19" s="114">
        <v>0</v>
      </c>
      <c r="H19" s="119">
        <v>1392973</v>
      </c>
      <c r="I19" s="169">
        <v>1391973</v>
      </c>
      <c r="J19" s="821">
        <v>5</v>
      </c>
      <c r="K19" s="108">
        <v>0</v>
      </c>
      <c r="L19" s="1390">
        <v>1000</v>
      </c>
      <c r="M19" s="121"/>
    </row>
    <row r="20" spans="1:13" ht="19.5" customHeight="1">
      <c r="A20" s="149">
        <v>10900014</v>
      </c>
      <c r="B20" s="149" t="s">
        <v>60</v>
      </c>
      <c r="C20" s="212">
        <v>41038</v>
      </c>
      <c r="D20" s="114">
        <v>358337</v>
      </c>
      <c r="E20" s="114">
        <v>0</v>
      </c>
      <c r="F20" s="114">
        <v>0</v>
      </c>
      <c r="G20" s="114">
        <v>0</v>
      </c>
      <c r="H20" s="119">
        <v>358337</v>
      </c>
      <c r="I20" s="169">
        <v>357337</v>
      </c>
      <c r="J20" s="821">
        <v>5</v>
      </c>
      <c r="K20" s="108">
        <v>0</v>
      </c>
      <c r="L20" s="1390">
        <v>1000</v>
      </c>
      <c r="M20" s="121"/>
    </row>
    <row r="21" spans="1:13" ht="19.5" customHeight="1">
      <c r="A21" s="149">
        <v>10900015</v>
      </c>
      <c r="B21" s="149" t="s">
        <v>61</v>
      </c>
      <c r="C21" s="212">
        <v>41038</v>
      </c>
      <c r="D21" s="114">
        <v>894041</v>
      </c>
      <c r="E21" s="114">
        <v>0</v>
      </c>
      <c r="F21" s="114">
        <v>0</v>
      </c>
      <c r="G21" s="114">
        <v>0</v>
      </c>
      <c r="H21" s="119">
        <v>894041</v>
      </c>
      <c r="I21" s="169">
        <v>893041</v>
      </c>
      <c r="J21" s="821">
        <v>5</v>
      </c>
      <c r="K21" s="108">
        <v>0</v>
      </c>
      <c r="L21" s="1390">
        <v>1000</v>
      </c>
      <c r="M21" s="121"/>
    </row>
    <row r="22" spans="1:13" ht="19.5" customHeight="1">
      <c r="A22" s="149">
        <v>10900016</v>
      </c>
      <c r="B22" s="149" t="s">
        <v>925</v>
      </c>
      <c r="C22" s="212">
        <v>41038</v>
      </c>
      <c r="D22" s="114">
        <v>2344694</v>
      </c>
      <c r="E22" s="114">
        <v>0</v>
      </c>
      <c r="F22" s="114">
        <v>0</v>
      </c>
      <c r="G22" s="114">
        <v>0</v>
      </c>
      <c r="H22" s="119">
        <v>2344694</v>
      </c>
      <c r="I22" s="169">
        <v>2343694</v>
      </c>
      <c r="J22" s="821">
        <v>5</v>
      </c>
      <c r="K22" s="108">
        <v>0</v>
      </c>
      <c r="L22" s="1390">
        <v>1000</v>
      </c>
      <c r="M22" s="121"/>
    </row>
    <row r="23" spans="1:13" ht="19.5" customHeight="1">
      <c r="A23" s="149">
        <v>10900017</v>
      </c>
      <c r="B23" s="149" t="s">
        <v>62</v>
      </c>
      <c r="C23" s="212">
        <v>41038</v>
      </c>
      <c r="D23" s="114">
        <v>3355537</v>
      </c>
      <c r="E23" s="114">
        <v>0</v>
      </c>
      <c r="F23" s="114">
        <v>0</v>
      </c>
      <c r="G23" s="114">
        <v>0</v>
      </c>
      <c r="H23" s="119">
        <v>3355537</v>
      </c>
      <c r="I23" s="169">
        <v>3354537</v>
      </c>
      <c r="J23" s="821">
        <v>5</v>
      </c>
      <c r="K23" s="108">
        <v>0</v>
      </c>
      <c r="L23" s="1390">
        <v>1000</v>
      </c>
      <c r="M23" s="121"/>
    </row>
    <row r="24" spans="1:13" ht="19.5" customHeight="1">
      <c r="A24" s="149">
        <v>10900018</v>
      </c>
      <c r="B24" s="149" t="s">
        <v>63</v>
      </c>
      <c r="C24" s="212">
        <v>41038</v>
      </c>
      <c r="D24" s="114">
        <v>756330</v>
      </c>
      <c r="E24" s="114">
        <v>0</v>
      </c>
      <c r="F24" s="114">
        <v>0</v>
      </c>
      <c r="G24" s="114">
        <v>0</v>
      </c>
      <c r="H24" s="119">
        <v>756330</v>
      </c>
      <c r="I24" s="169">
        <v>755330</v>
      </c>
      <c r="J24" s="821">
        <v>5</v>
      </c>
      <c r="K24" s="108">
        <v>0</v>
      </c>
      <c r="L24" s="1390">
        <v>1000</v>
      </c>
      <c r="M24" s="121"/>
    </row>
    <row r="25" spans="1:13" ht="19.5" customHeight="1">
      <c r="A25" s="149">
        <v>10900019</v>
      </c>
      <c r="B25" s="149" t="s">
        <v>64</v>
      </c>
      <c r="C25" s="212">
        <v>41038</v>
      </c>
      <c r="D25" s="114">
        <v>368431</v>
      </c>
      <c r="E25" s="114">
        <v>0</v>
      </c>
      <c r="F25" s="114">
        <v>0</v>
      </c>
      <c r="G25" s="114">
        <v>0</v>
      </c>
      <c r="H25" s="119">
        <v>368431</v>
      </c>
      <c r="I25" s="169">
        <v>367431</v>
      </c>
      <c r="J25" s="821">
        <v>5</v>
      </c>
      <c r="K25" s="108">
        <v>0</v>
      </c>
      <c r="L25" s="1390">
        <v>1000</v>
      </c>
      <c r="M25" s="121"/>
    </row>
    <row r="26" spans="1:13" ht="19.5" customHeight="1">
      <c r="A26" s="149">
        <v>10900020</v>
      </c>
      <c r="B26" s="149" t="s">
        <v>65</v>
      </c>
      <c r="C26" s="212">
        <v>41038</v>
      </c>
      <c r="D26" s="114">
        <v>1777267</v>
      </c>
      <c r="E26" s="114">
        <v>0</v>
      </c>
      <c r="F26" s="114">
        <v>0</v>
      </c>
      <c r="G26" s="114">
        <v>0</v>
      </c>
      <c r="H26" s="119">
        <v>1777267</v>
      </c>
      <c r="I26" s="169">
        <v>1776267</v>
      </c>
      <c r="J26" s="821">
        <v>5</v>
      </c>
      <c r="K26" s="108">
        <v>0</v>
      </c>
      <c r="L26" s="1390">
        <v>1000</v>
      </c>
      <c r="M26" s="121"/>
    </row>
    <row r="27" spans="1:13" ht="19.5" customHeight="1">
      <c r="A27" s="149">
        <v>10900021</v>
      </c>
      <c r="B27" s="149" t="s">
        <v>66</v>
      </c>
      <c r="C27" s="212">
        <v>41038</v>
      </c>
      <c r="D27" s="114">
        <v>1208397</v>
      </c>
      <c r="E27" s="114">
        <v>0</v>
      </c>
      <c r="F27" s="114">
        <v>0</v>
      </c>
      <c r="G27" s="114">
        <v>0</v>
      </c>
      <c r="H27" s="119">
        <v>1208397</v>
      </c>
      <c r="I27" s="169">
        <v>1207397</v>
      </c>
      <c r="J27" s="821">
        <v>5</v>
      </c>
      <c r="K27" s="108">
        <v>0</v>
      </c>
      <c r="L27" s="1390">
        <v>1000</v>
      </c>
      <c r="M27" s="121"/>
    </row>
    <row r="28" spans="1:13" ht="19.5" customHeight="1">
      <c r="A28" s="149">
        <v>10900022</v>
      </c>
      <c r="B28" s="149" t="s">
        <v>67</v>
      </c>
      <c r="C28" s="212">
        <v>41038</v>
      </c>
      <c r="D28" s="114">
        <v>1767173</v>
      </c>
      <c r="E28" s="114">
        <v>0</v>
      </c>
      <c r="F28" s="114">
        <v>0</v>
      </c>
      <c r="G28" s="114">
        <v>0</v>
      </c>
      <c r="H28" s="119">
        <v>1767173</v>
      </c>
      <c r="I28" s="169">
        <v>1766173</v>
      </c>
      <c r="J28" s="821">
        <v>5</v>
      </c>
      <c r="K28" s="108">
        <v>0</v>
      </c>
      <c r="L28" s="1390">
        <v>1000</v>
      </c>
      <c r="M28" s="121"/>
    </row>
    <row r="29" spans="1:13" ht="19.5" customHeight="1">
      <c r="A29" s="149">
        <v>10900023</v>
      </c>
      <c r="B29" s="149" t="s">
        <v>68</v>
      </c>
      <c r="C29" s="212">
        <v>41038</v>
      </c>
      <c r="D29" s="114">
        <v>1367738</v>
      </c>
      <c r="E29" s="114">
        <v>0</v>
      </c>
      <c r="F29" s="114">
        <v>0</v>
      </c>
      <c r="G29" s="114">
        <v>0</v>
      </c>
      <c r="H29" s="119">
        <v>1367738</v>
      </c>
      <c r="I29" s="169">
        <v>1366738</v>
      </c>
      <c r="J29" s="821">
        <v>5</v>
      </c>
      <c r="K29" s="108">
        <v>0</v>
      </c>
      <c r="L29" s="1390">
        <v>1000</v>
      </c>
      <c r="M29" s="121"/>
    </row>
    <row r="30" spans="1:13" ht="19.5" customHeight="1">
      <c r="A30" s="149">
        <v>10900024</v>
      </c>
      <c r="B30" s="149" t="s">
        <v>926</v>
      </c>
      <c r="C30" s="212">
        <v>41038</v>
      </c>
      <c r="D30" s="114">
        <v>612851</v>
      </c>
      <c r="E30" s="114">
        <v>0</v>
      </c>
      <c r="F30" s="114">
        <v>0</v>
      </c>
      <c r="G30" s="114">
        <v>0</v>
      </c>
      <c r="H30" s="119">
        <v>612851</v>
      </c>
      <c r="I30" s="169">
        <v>611851</v>
      </c>
      <c r="J30" s="821">
        <v>5</v>
      </c>
      <c r="K30" s="108">
        <v>0</v>
      </c>
      <c r="L30" s="1390">
        <v>1000</v>
      </c>
      <c r="M30" s="121"/>
    </row>
    <row r="31" spans="1:13" ht="19.5" customHeight="1">
      <c r="A31" s="149">
        <v>10900025</v>
      </c>
      <c r="B31" s="149" t="s">
        <v>927</v>
      </c>
      <c r="C31" s="212">
        <v>41038</v>
      </c>
      <c r="D31" s="114">
        <v>919276</v>
      </c>
      <c r="E31" s="114">
        <v>0</v>
      </c>
      <c r="F31" s="114">
        <v>0</v>
      </c>
      <c r="G31" s="114">
        <v>0</v>
      </c>
      <c r="H31" s="119">
        <v>919276</v>
      </c>
      <c r="I31" s="169">
        <v>918276</v>
      </c>
      <c r="J31" s="821">
        <v>5</v>
      </c>
      <c r="K31" s="108">
        <v>0</v>
      </c>
      <c r="L31" s="1390">
        <v>1000</v>
      </c>
      <c r="M31" s="121"/>
    </row>
    <row r="32" spans="1:13" ht="19.5" customHeight="1">
      <c r="A32" s="149">
        <v>10900026</v>
      </c>
      <c r="B32" s="149" t="s">
        <v>928</v>
      </c>
      <c r="C32" s="212">
        <v>41038</v>
      </c>
      <c r="D32" s="114">
        <v>423948</v>
      </c>
      <c r="E32" s="114">
        <v>0</v>
      </c>
      <c r="F32" s="114">
        <v>0</v>
      </c>
      <c r="G32" s="114">
        <v>0</v>
      </c>
      <c r="H32" s="119">
        <v>423948</v>
      </c>
      <c r="I32" s="169">
        <v>422948</v>
      </c>
      <c r="J32" s="821">
        <v>5</v>
      </c>
      <c r="K32" s="108">
        <v>0</v>
      </c>
      <c r="L32" s="1390">
        <v>1000</v>
      </c>
      <c r="M32" s="121"/>
    </row>
    <row r="33" spans="1:13" ht="19.5" customHeight="1">
      <c r="A33" s="149">
        <v>10900027</v>
      </c>
      <c r="B33" s="149" t="s">
        <v>929</v>
      </c>
      <c r="C33" s="212">
        <v>41038</v>
      </c>
      <c r="D33" s="114">
        <v>635923</v>
      </c>
      <c r="E33" s="114">
        <v>0</v>
      </c>
      <c r="F33" s="114">
        <v>0</v>
      </c>
      <c r="G33" s="114">
        <v>0</v>
      </c>
      <c r="H33" s="119">
        <v>635923</v>
      </c>
      <c r="I33" s="169">
        <v>634923</v>
      </c>
      <c r="J33" s="821">
        <v>5</v>
      </c>
      <c r="K33" s="108">
        <v>0</v>
      </c>
      <c r="L33" s="1390">
        <v>1000</v>
      </c>
      <c r="M33" s="121"/>
    </row>
    <row r="34" spans="1:13" ht="19.5" customHeight="1">
      <c r="A34" s="149">
        <v>10900028</v>
      </c>
      <c r="B34" s="149" t="s">
        <v>69</v>
      </c>
      <c r="C34" s="212">
        <v>41038</v>
      </c>
      <c r="D34" s="114">
        <v>843571</v>
      </c>
      <c r="E34" s="114">
        <v>0</v>
      </c>
      <c r="F34" s="114">
        <v>0</v>
      </c>
      <c r="G34" s="114">
        <v>0</v>
      </c>
      <c r="H34" s="119">
        <v>843571</v>
      </c>
      <c r="I34" s="169">
        <v>842571</v>
      </c>
      <c r="J34" s="821">
        <v>5</v>
      </c>
      <c r="K34" s="108">
        <v>0</v>
      </c>
      <c r="L34" s="1390">
        <v>1000</v>
      </c>
      <c r="M34" s="121"/>
    </row>
    <row r="35" spans="1:13" ht="19.5" customHeight="1">
      <c r="A35" s="149">
        <v>10900029</v>
      </c>
      <c r="B35" s="149" t="s">
        <v>70</v>
      </c>
      <c r="C35" s="212">
        <v>41038</v>
      </c>
      <c r="D35" s="114">
        <v>757051</v>
      </c>
      <c r="E35" s="114">
        <v>0</v>
      </c>
      <c r="F35" s="114">
        <v>0</v>
      </c>
      <c r="G35" s="114">
        <v>0</v>
      </c>
      <c r="H35" s="119">
        <v>757051</v>
      </c>
      <c r="I35" s="169">
        <v>756051</v>
      </c>
      <c r="J35" s="821">
        <v>5</v>
      </c>
      <c r="K35" s="108">
        <v>0</v>
      </c>
      <c r="L35" s="1390">
        <v>1000</v>
      </c>
      <c r="M35" s="121"/>
    </row>
    <row r="36" spans="1:13" ht="19.5" customHeight="1">
      <c r="A36" s="149">
        <v>10900030</v>
      </c>
      <c r="B36" s="149" t="s">
        <v>930</v>
      </c>
      <c r="C36" s="212">
        <v>41038</v>
      </c>
      <c r="D36" s="114">
        <v>1186046</v>
      </c>
      <c r="E36" s="114">
        <v>0</v>
      </c>
      <c r="F36" s="114">
        <v>0</v>
      </c>
      <c r="G36" s="114">
        <v>0</v>
      </c>
      <c r="H36" s="119">
        <v>1186046</v>
      </c>
      <c r="I36" s="169">
        <v>1185046</v>
      </c>
      <c r="J36" s="821">
        <v>5</v>
      </c>
      <c r="K36" s="108">
        <v>0</v>
      </c>
      <c r="L36" s="1390">
        <v>1000</v>
      </c>
      <c r="M36" s="121"/>
    </row>
    <row r="37" spans="1:13" ht="19.5" customHeight="1">
      <c r="A37" s="149">
        <v>10900031</v>
      </c>
      <c r="B37" s="149" t="s">
        <v>71</v>
      </c>
      <c r="C37" s="212">
        <v>41038</v>
      </c>
      <c r="D37" s="114">
        <v>12585065</v>
      </c>
      <c r="E37" s="114">
        <v>0</v>
      </c>
      <c r="F37" s="114">
        <v>0</v>
      </c>
      <c r="G37" s="114">
        <v>0</v>
      </c>
      <c r="H37" s="119">
        <v>12585065</v>
      </c>
      <c r="I37" s="169">
        <v>12584065</v>
      </c>
      <c r="J37" s="821">
        <v>5</v>
      </c>
      <c r="K37" s="108">
        <v>0</v>
      </c>
      <c r="L37" s="1390">
        <v>1000</v>
      </c>
      <c r="M37" s="121"/>
    </row>
    <row r="38" spans="1:13" ht="19.5" customHeight="1">
      <c r="A38" s="149">
        <v>10900032</v>
      </c>
      <c r="B38" s="149" t="s">
        <v>72</v>
      </c>
      <c r="C38" s="212">
        <v>41060</v>
      </c>
      <c r="D38" s="114">
        <v>8960665</v>
      </c>
      <c r="E38" s="114">
        <v>0</v>
      </c>
      <c r="F38" s="114">
        <v>0</v>
      </c>
      <c r="G38" s="114">
        <v>0</v>
      </c>
      <c r="H38" s="119">
        <v>8960665</v>
      </c>
      <c r="I38" s="169">
        <v>8959665</v>
      </c>
      <c r="J38" s="821">
        <v>5</v>
      </c>
      <c r="K38" s="108">
        <v>0</v>
      </c>
      <c r="L38" s="1390">
        <v>1000</v>
      </c>
      <c r="M38" s="121"/>
    </row>
    <row r="39" spans="1:13" ht="19.5" customHeight="1">
      <c r="A39" s="149">
        <v>10900033</v>
      </c>
      <c r="B39" s="149" t="s">
        <v>73</v>
      </c>
      <c r="C39" s="212">
        <v>41060</v>
      </c>
      <c r="D39" s="114">
        <v>2674843</v>
      </c>
      <c r="E39" s="114">
        <v>0</v>
      </c>
      <c r="F39" s="114">
        <v>0</v>
      </c>
      <c r="G39" s="114">
        <v>0</v>
      </c>
      <c r="H39" s="119">
        <v>2674843</v>
      </c>
      <c r="I39" s="169">
        <v>2673843</v>
      </c>
      <c r="J39" s="821">
        <v>5</v>
      </c>
      <c r="K39" s="108">
        <v>0</v>
      </c>
      <c r="L39" s="1390">
        <v>1000</v>
      </c>
      <c r="M39" s="121"/>
    </row>
    <row r="40" spans="1:13" ht="19.5" customHeight="1">
      <c r="A40" s="149">
        <v>10900034</v>
      </c>
      <c r="B40" s="149" t="s">
        <v>74</v>
      </c>
      <c r="C40" s="212">
        <v>41060</v>
      </c>
      <c r="D40" s="114">
        <v>9247212</v>
      </c>
      <c r="E40" s="114">
        <v>0</v>
      </c>
      <c r="F40" s="114">
        <v>0</v>
      </c>
      <c r="G40" s="114">
        <v>0</v>
      </c>
      <c r="H40" s="119">
        <v>9247212</v>
      </c>
      <c r="I40" s="169">
        <v>9246212</v>
      </c>
      <c r="J40" s="821">
        <v>5</v>
      </c>
      <c r="K40" s="108">
        <v>0</v>
      </c>
      <c r="L40" s="1390">
        <v>1000</v>
      </c>
      <c r="M40" s="121"/>
    </row>
    <row r="41" spans="1:13" ht="19.5" customHeight="1">
      <c r="A41" s="149">
        <v>10900035</v>
      </c>
      <c r="B41" s="149" t="s">
        <v>75</v>
      </c>
      <c r="C41" s="212">
        <v>41060</v>
      </c>
      <c r="D41" s="114">
        <v>4005587</v>
      </c>
      <c r="E41" s="114">
        <v>0</v>
      </c>
      <c r="F41" s="114">
        <v>0</v>
      </c>
      <c r="G41" s="114">
        <v>0</v>
      </c>
      <c r="H41" s="119">
        <v>4005587</v>
      </c>
      <c r="I41" s="169">
        <v>4004587</v>
      </c>
      <c r="J41" s="821">
        <v>5</v>
      </c>
      <c r="K41" s="108">
        <v>0</v>
      </c>
      <c r="L41" s="1390">
        <v>1000</v>
      </c>
      <c r="M41" s="121"/>
    </row>
    <row r="42" spans="1:13" ht="19.5" customHeight="1">
      <c r="A42" s="149">
        <v>10900036</v>
      </c>
      <c r="B42" s="149" t="s">
        <v>76</v>
      </c>
      <c r="C42" s="212">
        <v>41060</v>
      </c>
      <c r="D42" s="114">
        <v>11880773</v>
      </c>
      <c r="E42" s="114">
        <v>0</v>
      </c>
      <c r="F42" s="114">
        <v>0</v>
      </c>
      <c r="G42" s="114">
        <v>0</v>
      </c>
      <c r="H42" s="119">
        <v>11880773</v>
      </c>
      <c r="I42" s="169">
        <v>11879773</v>
      </c>
      <c r="J42" s="821">
        <v>5</v>
      </c>
      <c r="K42" s="108">
        <v>0</v>
      </c>
      <c r="L42" s="1390">
        <v>1000</v>
      </c>
      <c r="M42" s="121"/>
    </row>
    <row r="43" spans="1:13" ht="19.5" customHeight="1">
      <c r="A43" s="149">
        <v>10900037</v>
      </c>
      <c r="B43" s="149" t="s">
        <v>77</v>
      </c>
      <c r="C43" s="212">
        <v>41060</v>
      </c>
      <c r="D43" s="114">
        <v>14878590</v>
      </c>
      <c r="E43" s="114">
        <v>0</v>
      </c>
      <c r="F43" s="114">
        <v>0</v>
      </c>
      <c r="G43" s="114">
        <v>0</v>
      </c>
      <c r="H43" s="119">
        <v>14878590</v>
      </c>
      <c r="I43" s="169">
        <v>14877590</v>
      </c>
      <c r="J43" s="821">
        <v>5</v>
      </c>
      <c r="K43" s="108">
        <v>0</v>
      </c>
      <c r="L43" s="1390">
        <v>1000</v>
      </c>
      <c r="M43" s="121"/>
    </row>
    <row r="44" spans="1:13" ht="19.5" customHeight="1">
      <c r="A44" s="149">
        <v>10900038</v>
      </c>
      <c r="B44" s="149" t="s">
        <v>78</v>
      </c>
      <c r="C44" s="212">
        <v>41038</v>
      </c>
      <c r="D44" s="114">
        <v>233604</v>
      </c>
      <c r="E44" s="114">
        <v>0</v>
      </c>
      <c r="F44" s="114">
        <v>0</v>
      </c>
      <c r="G44" s="114">
        <v>0</v>
      </c>
      <c r="H44" s="119">
        <v>233604</v>
      </c>
      <c r="I44" s="169">
        <v>232604</v>
      </c>
      <c r="J44" s="821">
        <v>5</v>
      </c>
      <c r="K44" s="108">
        <v>0</v>
      </c>
      <c r="L44" s="1390">
        <v>1000</v>
      </c>
      <c r="M44" s="121"/>
    </row>
    <row r="45" spans="1:13" ht="19.5" customHeight="1">
      <c r="A45" s="149">
        <v>10900039</v>
      </c>
      <c r="B45" s="149" t="s">
        <v>79</v>
      </c>
      <c r="C45" s="212">
        <v>41038</v>
      </c>
      <c r="D45" s="114">
        <v>273980</v>
      </c>
      <c r="E45" s="114">
        <v>0</v>
      </c>
      <c r="F45" s="114">
        <v>0</v>
      </c>
      <c r="G45" s="114">
        <v>0</v>
      </c>
      <c r="H45" s="119">
        <v>273980</v>
      </c>
      <c r="I45" s="169">
        <v>272980</v>
      </c>
      <c r="J45" s="821">
        <v>5</v>
      </c>
      <c r="K45" s="108">
        <v>0</v>
      </c>
      <c r="L45" s="1390">
        <v>1000</v>
      </c>
      <c r="M45" s="121"/>
    </row>
    <row r="46" spans="1:13" ht="19.5" customHeight="1">
      <c r="A46" s="149">
        <v>10900040</v>
      </c>
      <c r="B46" s="149" t="s">
        <v>80</v>
      </c>
      <c r="C46" s="212">
        <v>41038</v>
      </c>
      <c r="D46" s="114">
        <v>1387926</v>
      </c>
      <c r="E46" s="114">
        <v>0</v>
      </c>
      <c r="F46" s="114">
        <v>0</v>
      </c>
      <c r="G46" s="114">
        <v>0</v>
      </c>
      <c r="H46" s="119">
        <v>1387926</v>
      </c>
      <c r="I46" s="169">
        <v>1386926</v>
      </c>
      <c r="J46" s="821">
        <v>5</v>
      </c>
      <c r="K46" s="108">
        <v>0</v>
      </c>
      <c r="L46" s="1390">
        <v>1000</v>
      </c>
      <c r="M46" s="121"/>
    </row>
    <row r="47" spans="1:13" ht="19.5" customHeight="1">
      <c r="A47" s="149">
        <v>10900041</v>
      </c>
      <c r="B47" s="149" t="s">
        <v>926</v>
      </c>
      <c r="C47" s="212">
        <v>41038</v>
      </c>
      <c r="D47" s="114">
        <v>1838552</v>
      </c>
      <c r="E47" s="114">
        <v>0</v>
      </c>
      <c r="F47" s="114">
        <v>0</v>
      </c>
      <c r="G47" s="114">
        <v>0</v>
      </c>
      <c r="H47" s="119">
        <v>1838552</v>
      </c>
      <c r="I47" s="169">
        <v>1837552</v>
      </c>
      <c r="J47" s="821">
        <v>5</v>
      </c>
      <c r="K47" s="108">
        <v>0</v>
      </c>
      <c r="L47" s="1390">
        <v>1000</v>
      </c>
      <c r="M47" s="121"/>
    </row>
    <row r="48" spans="1:13" ht="19.5" customHeight="1">
      <c r="A48" s="149">
        <v>10900042</v>
      </c>
      <c r="B48" s="149" t="s">
        <v>927</v>
      </c>
      <c r="C48" s="212">
        <v>41038</v>
      </c>
      <c r="D48" s="114">
        <v>1532126</v>
      </c>
      <c r="E48" s="114">
        <v>0</v>
      </c>
      <c r="F48" s="114">
        <v>0</v>
      </c>
      <c r="G48" s="114">
        <v>0</v>
      </c>
      <c r="H48" s="119">
        <v>1532126</v>
      </c>
      <c r="I48" s="169">
        <v>1531126</v>
      </c>
      <c r="J48" s="821">
        <v>5</v>
      </c>
      <c r="K48" s="108">
        <v>0</v>
      </c>
      <c r="L48" s="1390">
        <v>1000</v>
      </c>
      <c r="M48" s="121"/>
    </row>
    <row r="49" spans="1:13" ht="19.5" customHeight="1">
      <c r="A49" s="149">
        <v>10900043</v>
      </c>
      <c r="B49" s="149" t="s">
        <v>928</v>
      </c>
      <c r="C49" s="212">
        <v>41038</v>
      </c>
      <c r="D49" s="114">
        <v>1271845</v>
      </c>
      <c r="E49" s="114">
        <v>0</v>
      </c>
      <c r="F49" s="114">
        <v>0</v>
      </c>
      <c r="G49" s="114">
        <v>0</v>
      </c>
      <c r="H49" s="119">
        <v>1271845</v>
      </c>
      <c r="I49" s="169">
        <v>1270845</v>
      </c>
      <c r="J49" s="821">
        <v>5</v>
      </c>
      <c r="K49" s="108">
        <v>0</v>
      </c>
      <c r="L49" s="1390">
        <v>1000</v>
      </c>
      <c r="M49" s="121"/>
    </row>
    <row r="50" spans="1:13" ht="19.5" customHeight="1">
      <c r="A50" s="149">
        <v>10900044</v>
      </c>
      <c r="B50" s="149" t="s">
        <v>929</v>
      </c>
      <c r="C50" s="212">
        <v>41038</v>
      </c>
      <c r="D50" s="114">
        <v>1059871</v>
      </c>
      <c r="E50" s="114">
        <v>0</v>
      </c>
      <c r="F50" s="114">
        <v>0</v>
      </c>
      <c r="G50" s="114">
        <v>0</v>
      </c>
      <c r="H50" s="119">
        <v>1059871</v>
      </c>
      <c r="I50" s="169">
        <v>1058871</v>
      </c>
      <c r="J50" s="821">
        <v>5</v>
      </c>
      <c r="K50" s="108">
        <v>0</v>
      </c>
      <c r="L50" s="1390">
        <v>1000</v>
      </c>
      <c r="M50" s="121"/>
    </row>
    <row r="51" spans="1:13" ht="19.5" customHeight="1">
      <c r="A51" s="149">
        <v>10900045</v>
      </c>
      <c r="B51" s="149" t="s">
        <v>69</v>
      </c>
      <c r="C51" s="212">
        <v>41038</v>
      </c>
      <c r="D51" s="114">
        <v>1855856</v>
      </c>
      <c r="E51" s="114">
        <v>0</v>
      </c>
      <c r="F51" s="114">
        <v>0</v>
      </c>
      <c r="G51" s="114">
        <v>0</v>
      </c>
      <c r="H51" s="119">
        <v>1855856</v>
      </c>
      <c r="I51" s="169">
        <v>1854856</v>
      </c>
      <c r="J51" s="821">
        <v>5</v>
      </c>
      <c r="K51" s="108">
        <v>0</v>
      </c>
      <c r="L51" s="1390">
        <v>1000</v>
      </c>
      <c r="M51" s="121"/>
    </row>
    <row r="52" spans="1:13" ht="19.5" customHeight="1">
      <c r="A52" s="149">
        <v>10900046</v>
      </c>
      <c r="B52" s="149" t="s">
        <v>70</v>
      </c>
      <c r="C52" s="212">
        <v>41038</v>
      </c>
      <c r="D52" s="114">
        <v>1665512</v>
      </c>
      <c r="E52" s="114">
        <v>0</v>
      </c>
      <c r="F52" s="114">
        <v>0</v>
      </c>
      <c r="G52" s="114">
        <v>0</v>
      </c>
      <c r="H52" s="119">
        <v>1665512</v>
      </c>
      <c r="I52" s="169">
        <v>1664512</v>
      </c>
      <c r="J52" s="821">
        <v>5</v>
      </c>
      <c r="K52" s="108">
        <v>0</v>
      </c>
      <c r="L52" s="1390">
        <v>1000</v>
      </c>
      <c r="M52" s="121"/>
    </row>
    <row r="53" spans="1:13" ht="19.5" customHeight="1">
      <c r="A53" s="149">
        <v>10900047</v>
      </c>
      <c r="B53" s="149" t="s">
        <v>930</v>
      </c>
      <c r="C53" s="212">
        <v>41038</v>
      </c>
      <c r="D53" s="114">
        <v>2609301</v>
      </c>
      <c r="E53" s="114">
        <v>0</v>
      </c>
      <c r="F53" s="114">
        <v>0</v>
      </c>
      <c r="G53" s="114">
        <v>0</v>
      </c>
      <c r="H53" s="119">
        <v>2609301</v>
      </c>
      <c r="I53" s="169">
        <v>2608301</v>
      </c>
      <c r="J53" s="821">
        <v>5</v>
      </c>
      <c r="K53" s="108">
        <v>0</v>
      </c>
      <c r="L53" s="1390">
        <v>1000</v>
      </c>
      <c r="M53" s="121"/>
    </row>
    <row r="54" spans="1:13" ht="19.5" customHeight="1">
      <c r="A54" s="149">
        <v>10900048</v>
      </c>
      <c r="B54" s="149" t="s">
        <v>96</v>
      </c>
      <c r="C54" s="212">
        <v>41152</v>
      </c>
      <c r="D54" s="114">
        <v>1388000</v>
      </c>
      <c r="E54" s="114">
        <v>0</v>
      </c>
      <c r="F54" s="114">
        <v>0</v>
      </c>
      <c r="G54" s="114">
        <v>0</v>
      </c>
      <c r="H54" s="119">
        <v>1388000</v>
      </c>
      <c r="I54" s="169">
        <v>1387000</v>
      </c>
      <c r="J54" s="821">
        <v>5</v>
      </c>
      <c r="K54" s="108">
        <v>0</v>
      </c>
      <c r="L54" s="1390">
        <v>1000</v>
      </c>
      <c r="M54" s="204"/>
    </row>
    <row r="55" spans="1:13" ht="19.5" customHeight="1">
      <c r="A55" s="149">
        <v>10900049</v>
      </c>
      <c r="B55" s="149" t="s">
        <v>99</v>
      </c>
      <c r="C55" s="212">
        <v>41172</v>
      </c>
      <c r="D55" s="114">
        <v>2000000</v>
      </c>
      <c r="E55" s="114">
        <v>0</v>
      </c>
      <c r="F55" s="114">
        <v>0</v>
      </c>
      <c r="G55" s="114">
        <v>0</v>
      </c>
      <c r="H55" s="119">
        <v>2000000</v>
      </c>
      <c r="I55" s="169">
        <v>1999000</v>
      </c>
      <c r="J55" s="821">
        <v>5</v>
      </c>
      <c r="K55" s="108">
        <v>0</v>
      </c>
      <c r="L55" s="1390">
        <v>1000</v>
      </c>
      <c r="M55" s="204"/>
    </row>
    <row r="56" spans="1:13" ht="19.5" customHeight="1">
      <c r="A56" s="149">
        <v>10900050</v>
      </c>
      <c r="B56" s="149" t="s">
        <v>100</v>
      </c>
      <c r="C56" s="212">
        <v>41172</v>
      </c>
      <c r="D56" s="114">
        <v>850000</v>
      </c>
      <c r="E56" s="114">
        <v>0</v>
      </c>
      <c r="F56" s="114">
        <v>0</v>
      </c>
      <c r="G56" s="114">
        <v>0</v>
      </c>
      <c r="H56" s="119">
        <v>850000</v>
      </c>
      <c r="I56" s="169">
        <v>849000</v>
      </c>
      <c r="J56" s="821">
        <v>5</v>
      </c>
      <c r="K56" s="108">
        <v>0</v>
      </c>
      <c r="L56" s="1390">
        <v>1000</v>
      </c>
      <c r="M56" s="204"/>
    </row>
    <row r="57" spans="1:13" ht="19.5" customHeight="1">
      <c r="A57" s="149">
        <v>10900051</v>
      </c>
      <c r="B57" s="149" t="s">
        <v>101</v>
      </c>
      <c r="C57" s="212">
        <v>41172</v>
      </c>
      <c r="D57" s="114">
        <v>350000</v>
      </c>
      <c r="E57" s="114">
        <v>0</v>
      </c>
      <c r="F57" s="114">
        <v>0</v>
      </c>
      <c r="G57" s="114">
        <v>0</v>
      </c>
      <c r="H57" s="119">
        <v>350000</v>
      </c>
      <c r="I57" s="169">
        <v>349000</v>
      </c>
      <c r="J57" s="821">
        <v>5</v>
      </c>
      <c r="K57" s="108">
        <v>0</v>
      </c>
      <c r="L57" s="1390">
        <v>1000</v>
      </c>
      <c r="M57" s="204"/>
    </row>
    <row r="58" spans="1:13" ht="19.5" customHeight="1">
      <c r="A58" s="149">
        <v>10900052</v>
      </c>
      <c r="B58" s="149" t="s">
        <v>102</v>
      </c>
      <c r="C58" s="212">
        <v>41172</v>
      </c>
      <c r="D58" s="114">
        <v>200000</v>
      </c>
      <c r="E58" s="114">
        <v>0</v>
      </c>
      <c r="F58" s="114">
        <v>0</v>
      </c>
      <c r="G58" s="114">
        <v>0</v>
      </c>
      <c r="H58" s="119">
        <v>200000</v>
      </c>
      <c r="I58" s="169">
        <v>199000</v>
      </c>
      <c r="J58" s="821">
        <v>5</v>
      </c>
      <c r="K58" s="108">
        <v>0</v>
      </c>
      <c r="L58" s="1390">
        <v>1000</v>
      </c>
      <c r="M58" s="121"/>
    </row>
    <row r="59" spans="1:13" ht="19.5" customHeight="1">
      <c r="A59" s="149">
        <v>10900053</v>
      </c>
      <c r="B59" s="149" t="s">
        <v>78</v>
      </c>
      <c r="C59" s="212">
        <v>41038</v>
      </c>
      <c r="D59" s="114">
        <v>467208</v>
      </c>
      <c r="E59" s="114">
        <v>0</v>
      </c>
      <c r="F59" s="114">
        <v>0</v>
      </c>
      <c r="G59" s="114">
        <v>0</v>
      </c>
      <c r="H59" s="119">
        <v>467208</v>
      </c>
      <c r="I59" s="169">
        <v>466208</v>
      </c>
      <c r="J59" s="821">
        <v>5</v>
      </c>
      <c r="K59" s="108">
        <v>0</v>
      </c>
      <c r="L59" s="1390">
        <v>1000</v>
      </c>
      <c r="M59" s="121"/>
    </row>
    <row r="60" spans="1:13" ht="19.5" customHeight="1">
      <c r="A60" s="149">
        <v>10900054</v>
      </c>
      <c r="B60" s="149" t="s">
        <v>79</v>
      </c>
      <c r="C60" s="212">
        <v>41038</v>
      </c>
      <c r="D60" s="114">
        <v>547960</v>
      </c>
      <c r="E60" s="114">
        <v>0</v>
      </c>
      <c r="F60" s="114">
        <v>0</v>
      </c>
      <c r="G60" s="114">
        <v>0</v>
      </c>
      <c r="H60" s="119">
        <v>547960</v>
      </c>
      <c r="I60" s="169">
        <v>546960</v>
      </c>
      <c r="J60" s="821">
        <v>5</v>
      </c>
      <c r="K60" s="108">
        <v>0</v>
      </c>
      <c r="L60" s="1390">
        <v>1000</v>
      </c>
      <c r="M60" s="121"/>
    </row>
    <row r="61" spans="1:13" ht="19.5" customHeight="1">
      <c r="A61" s="149">
        <v>10900055</v>
      </c>
      <c r="B61" s="149" t="s">
        <v>94</v>
      </c>
      <c r="C61" s="212">
        <v>41054</v>
      </c>
      <c r="D61" s="114">
        <v>6300000</v>
      </c>
      <c r="E61" s="114">
        <v>0</v>
      </c>
      <c r="F61" s="114">
        <v>0</v>
      </c>
      <c r="G61" s="114">
        <v>0</v>
      </c>
      <c r="H61" s="119">
        <v>6300000</v>
      </c>
      <c r="I61" s="169">
        <v>6299000</v>
      </c>
      <c r="J61" s="821">
        <v>5</v>
      </c>
      <c r="K61" s="108">
        <v>0</v>
      </c>
      <c r="L61" s="1390">
        <v>1000</v>
      </c>
      <c r="M61" s="121"/>
    </row>
    <row r="62" spans="1:13" ht="19.5" customHeight="1">
      <c r="A62" s="149">
        <v>10900056</v>
      </c>
      <c r="B62" s="149" t="s">
        <v>81</v>
      </c>
      <c r="C62" s="212">
        <v>41038</v>
      </c>
      <c r="D62" s="114">
        <v>129059</v>
      </c>
      <c r="E62" s="114">
        <v>0</v>
      </c>
      <c r="F62" s="114">
        <v>0</v>
      </c>
      <c r="G62" s="114">
        <v>0</v>
      </c>
      <c r="H62" s="119">
        <v>129059</v>
      </c>
      <c r="I62" s="169">
        <v>128059</v>
      </c>
      <c r="J62" s="821">
        <v>5</v>
      </c>
      <c r="K62" s="108">
        <v>0</v>
      </c>
      <c r="L62" s="1390">
        <v>1000</v>
      </c>
      <c r="M62" s="121"/>
    </row>
    <row r="63" spans="1:13" ht="19.5" customHeight="1">
      <c r="A63" s="149">
        <v>10900057</v>
      </c>
      <c r="B63" s="149" t="s">
        <v>82</v>
      </c>
      <c r="C63" s="212">
        <v>41038</v>
      </c>
      <c r="D63" s="114">
        <v>1326641</v>
      </c>
      <c r="E63" s="114">
        <v>0</v>
      </c>
      <c r="F63" s="114">
        <v>0</v>
      </c>
      <c r="G63" s="114">
        <v>0</v>
      </c>
      <c r="H63" s="119">
        <v>1326641</v>
      </c>
      <c r="I63" s="169">
        <v>1325641</v>
      </c>
      <c r="J63" s="821">
        <v>5</v>
      </c>
      <c r="K63" s="108">
        <v>0</v>
      </c>
      <c r="L63" s="1390">
        <v>1000</v>
      </c>
      <c r="M63" s="121"/>
    </row>
    <row r="64" spans="1:13" ht="19.5" customHeight="1">
      <c r="A64" s="149">
        <v>10900058</v>
      </c>
      <c r="B64" s="149" t="s">
        <v>83</v>
      </c>
      <c r="C64" s="212">
        <v>41038</v>
      </c>
      <c r="D64" s="114">
        <v>255955</v>
      </c>
      <c r="E64" s="114">
        <v>0</v>
      </c>
      <c r="F64" s="114">
        <v>0</v>
      </c>
      <c r="G64" s="114">
        <v>0</v>
      </c>
      <c r="H64" s="119">
        <v>255955</v>
      </c>
      <c r="I64" s="169">
        <v>254955</v>
      </c>
      <c r="J64" s="821">
        <v>5</v>
      </c>
      <c r="K64" s="108">
        <v>0</v>
      </c>
      <c r="L64" s="1390">
        <v>1000</v>
      </c>
      <c r="M64" s="121"/>
    </row>
    <row r="65" spans="1:13" ht="19.5" customHeight="1">
      <c r="A65" s="149">
        <v>10900059</v>
      </c>
      <c r="B65" s="149" t="s">
        <v>80</v>
      </c>
      <c r="C65" s="212">
        <v>41038</v>
      </c>
      <c r="D65" s="114">
        <v>1665516</v>
      </c>
      <c r="E65" s="114">
        <v>0</v>
      </c>
      <c r="F65" s="114">
        <v>0</v>
      </c>
      <c r="G65" s="114">
        <v>0</v>
      </c>
      <c r="H65" s="119">
        <v>1665516</v>
      </c>
      <c r="I65" s="169">
        <v>1664516</v>
      </c>
      <c r="J65" s="821">
        <v>5</v>
      </c>
      <c r="K65" s="108">
        <v>0</v>
      </c>
      <c r="L65" s="1390">
        <v>1000</v>
      </c>
      <c r="M65" s="121"/>
    </row>
    <row r="66" spans="1:13" ht="19.5" customHeight="1">
      <c r="A66" s="149">
        <v>10900060</v>
      </c>
      <c r="B66" s="149" t="s">
        <v>103</v>
      </c>
      <c r="C66" s="212">
        <v>41172</v>
      </c>
      <c r="D66" s="114">
        <v>280000</v>
      </c>
      <c r="E66" s="114">
        <v>0</v>
      </c>
      <c r="F66" s="114">
        <v>0</v>
      </c>
      <c r="G66" s="114">
        <v>0</v>
      </c>
      <c r="H66" s="119">
        <v>280000</v>
      </c>
      <c r="I66" s="169">
        <v>279000</v>
      </c>
      <c r="J66" s="821">
        <v>5</v>
      </c>
      <c r="K66" s="108">
        <v>0</v>
      </c>
      <c r="L66" s="1390">
        <v>1000</v>
      </c>
      <c r="M66" s="121"/>
    </row>
    <row r="67" spans="1:13" ht="19.5" customHeight="1">
      <c r="A67" s="149">
        <v>10900061</v>
      </c>
      <c r="B67" s="149" t="s">
        <v>104</v>
      </c>
      <c r="C67" s="212">
        <v>41172</v>
      </c>
      <c r="D67" s="114">
        <v>496000</v>
      </c>
      <c r="E67" s="114">
        <v>0</v>
      </c>
      <c r="F67" s="114">
        <v>0</v>
      </c>
      <c r="G67" s="114">
        <v>0</v>
      </c>
      <c r="H67" s="119">
        <v>496000</v>
      </c>
      <c r="I67" s="169">
        <v>495000</v>
      </c>
      <c r="J67" s="821">
        <v>5</v>
      </c>
      <c r="K67" s="108">
        <v>0</v>
      </c>
      <c r="L67" s="1390">
        <v>1000</v>
      </c>
      <c r="M67" s="121"/>
    </row>
    <row r="68" spans="1:13" ht="19.5" customHeight="1">
      <c r="A68" s="149">
        <v>10900062</v>
      </c>
      <c r="B68" s="149" t="s">
        <v>105</v>
      </c>
      <c r="C68" s="212">
        <v>41171</v>
      </c>
      <c r="D68" s="114">
        <v>518182</v>
      </c>
      <c r="E68" s="114">
        <v>0</v>
      </c>
      <c r="F68" s="114">
        <v>0</v>
      </c>
      <c r="G68" s="114">
        <v>0</v>
      </c>
      <c r="H68" s="119">
        <v>518182</v>
      </c>
      <c r="I68" s="169">
        <v>517182</v>
      </c>
      <c r="J68" s="821">
        <v>5</v>
      </c>
      <c r="K68" s="108">
        <v>0</v>
      </c>
      <c r="L68" s="1390">
        <v>1000</v>
      </c>
      <c r="M68" s="121"/>
    </row>
    <row r="69" spans="1:13" ht="19.5" customHeight="1">
      <c r="A69" s="149">
        <v>10900063</v>
      </c>
      <c r="B69" s="149" t="s">
        <v>84</v>
      </c>
      <c r="C69" s="212">
        <v>41053</v>
      </c>
      <c r="D69" s="114">
        <v>2650000</v>
      </c>
      <c r="E69" s="114">
        <v>0</v>
      </c>
      <c r="F69" s="114">
        <v>0</v>
      </c>
      <c r="G69" s="114">
        <v>0</v>
      </c>
      <c r="H69" s="119">
        <v>2650000</v>
      </c>
      <c r="I69" s="169">
        <v>2649000</v>
      </c>
      <c r="J69" s="821">
        <v>5</v>
      </c>
      <c r="K69" s="108">
        <v>0</v>
      </c>
      <c r="L69" s="1390">
        <v>1000</v>
      </c>
      <c r="M69" s="121"/>
    </row>
    <row r="70" spans="1:13" ht="19.5" customHeight="1">
      <c r="A70" s="149">
        <v>10900064</v>
      </c>
      <c r="B70" s="149" t="s">
        <v>85</v>
      </c>
      <c r="C70" s="212">
        <v>41053</v>
      </c>
      <c r="D70" s="114">
        <v>800000</v>
      </c>
      <c r="E70" s="114">
        <v>0</v>
      </c>
      <c r="F70" s="114">
        <v>0</v>
      </c>
      <c r="G70" s="114">
        <v>0</v>
      </c>
      <c r="H70" s="119">
        <v>800000</v>
      </c>
      <c r="I70" s="169">
        <v>799000</v>
      </c>
      <c r="J70" s="821">
        <v>5</v>
      </c>
      <c r="K70" s="108">
        <v>0</v>
      </c>
      <c r="L70" s="1390">
        <v>1000</v>
      </c>
      <c r="M70" s="121"/>
    </row>
    <row r="71" spans="1:13" ht="19.5" customHeight="1">
      <c r="A71" s="149">
        <v>10900065</v>
      </c>
      <c r="B71" s="149" t="s">
        <v>86</v>
      </c>
      <c r="C71" s="212">
        <v>41053</v>
      </c>
      <c r="D71" s="114">
        <v>1800000</v>
      </c>
      <c r="E71" s="114">
        <v>0</v>
      </c>
      <c r="F71" s="114">
        <v>0</v>
      </c>
      <c r="G71" s="114">
        <v>0</v>
      </c>
      <c r="H71" s="119">
        <v>1800000</v>
      </c>
      <c r="I71" s="169">
        <v>1799000</v>
      </c>
      <c r="J71" s="821">
        <v>5</v>
      </c>
      <c r="K71" s="108">
        <v>0</v>
      </c>
      <c r="L71" s="1390">
        <v>1000</v>
      </c>
      <c r="M71" s="121"/>
    </row>
    <row r="72" spans="1:13" ht="19.5" customHeight="1">
      <c r="A72" s="149">
        <v>10900066</v>
      </c>
      <c r="B72" s="149" t="s">
        <v>97</v>
      </c>
      <c r="C72" s="212">
        <v>41152</v>
      </c>
      <c r="D72" s="114">
        <v>11800000</v>
      </c>
      <c r="E72" s="114">
        <v>0</v>
      </c>
      <c r="F72" s="114">
        <v>0</v>
      </c>
      <c r="G72" s="114">
        <v>0</v>
      </c>
      <c r="H72" s="119">
        <v>11800000</v>
      </c>
      <c r="I72" s="169">
        <v>11799000</v>
      </c>
      <c r="J72" s="821">
        <v>5</v>
      </c>
      <c r="K72" s="108">
        <v>0</v>
      </c>
      <c r="L72" s="1390">
        <v>1000</v>
      </c>
      <c r="M72" s="121"/>
    </row>
    <row r="73" spans="1:13" ht="19.5" customHeight="1">
      <c r="A73" s="149">
        <v>10900067</v>
      </c>
      <c r="B73" s="149" t="s">
        <v>98</v>
      </c>
      <c r="C73" s="212">
        <v>41152</v>
      </c>
      <c r="D73" s="114">
        <v>37000000</v>
      </c>
      <c r="E73" s="114">
        <v>0</v>
      </c>
      <c r="F73" s="114">
        <v>0</v>
      </c>
      <c r="G73" s="114">
        <v>0</v>
      </c>
      <c r="H73" s="119">
        <v>37000000</v>
      </c>
      <c r="I73" s="169">
        <v>36999000</v>
      </c>
      <c r="J73" s="821">
        <v>5</v>
      </c>
      <c r="K73" s="108">
        <v>0</v>
      </c>
      <c r="L73" s="1390">
        <v>1000</v>
      </c>
      <c r="M73" s="121"/>
    </row>
    <row r="74" spans="1:13" ht="19.5" customHeight="1">
      <c r="A74" s="149">
        <v>10900068</v>
      </c>
      <c r="B74" s="149" t="s">
        <v>87</v>
      </c>
      <c r="C74" s="212">
        <v>41053</v>
      </c>
      <c r="D74" s="114">
        <v>500000</v>
      </c>
      <c r="E74" s="114">
        <v>0</v>
      </c>
      <c r="F74" s="114">
        <v>0</v>
      </c>
      <c r="G74" s="114">
        <v>0</v>
      </c>
      <c r="H74" s="119">
        <v>500000</v>
      </c>
      <c r="I74" s="169">
        <v>499000</v>
      </c>
      <c r="J74" s="821">
        <v>5</v>
      </c>
      <c r="K74" s="108">
        <v>0</v>
      </c>
      <c r="L74" s="1390">
        <v>1000</v>
      </c>
      <c r="M74" s="121"/>
    </row>
    <row r="75" spans="1:13" ht="19.5" customHeight="1">
      <c r="A75" s="149">
        <v>10900069</v>
      </c>
      <c r="B75" s="149" t="s">
        <v>88</v>
      </c>
      <c r="C75" s="212">
        <v>41053</v>
      </c>
      <c r="D75" s="114">
        <v>380000</v>
      </c>
      <c r="E75" s="114">
        <v>0</v>
      </c>
      <c r="F75" s="114">
        <v>0</v>
      </c>
      <c r="G75" s="114">
        <v>0</v>
      </c>
      <c r="H75" s="119">
        <v>380000</v>
      </c>
      <c r="I75" s="169">
        <v>379000</v>
      </c>
      <c r="J75" s="821">
        <v>5</v>
      </c>
      <c r="K75" s="108">
        <v>0</v>
      </c>
      <c r="L75" s="1390">
        <v>1000</v>
      </c>
      <c r="M75" s="121"/>
    </row>
    <row r="76" spans="1:13" ht="19.5" customHeight="1">
      <c r="A76" s="149">
        <v>10900070</v>
      </c>
      <c r="B76" s="149" t="s">
        <v>89</v>
      </c>
      <c r="C76" s="212">
        <v>41053</v>
      </c>
      <c r="D76" s="114">
        <v>280000</v>
      </c>
      <c r="E76" s="114">
        <v>0</v>
      </c>
      <c r="F76" s="114">
        <v>0</v>
      </c>
      <c r="G76" s="114">
        <v>0</v>
      </c>
      <c r="H76" s="119">
        <v>280000</v>
      </c>
      <c r="I76" s="169">
        <v>279000</v>
      </c>
      <c r="J76" s="821">
        <v>5</v>
      </c>
      <c r="K76" s="108">
        <v>0</v>
      </c>
      <c r="L76" s="1390">
        <v>1000</v>
      </c>
      <c r="M76" s="121"/>
    </row>
    <row r="77" spans="1:13" ht="19.5" customHeight="1">
      <c r="A77" s="149">
        <v>10900071</v>
      </c>
      <c r="B77" s="149" t="s">
        <v>90</v>
      </c>
      <c r="C77" s="212">
        <v>41043</v>
      </c>
      <c r="D77" s="114">
        <v>765000</v>
      </c>
      <c r="E77" s="114">
        <v>0</v>
      </c>
      <c r="F77" s="114">
        <v>0</v>
      </c>
      <c r="G77" s="114">
        <v>0</v>
      </c>
      <c r="H77" s="119">
        <v>765000</v>
      </c>
      <c r="I77" s="169">
        <v>764000</v>
      </c>
      <c r="J77" s="821">
        <v>5</v>
      </c>
      <c r="K77" s="108">
        <v>0</v>
      </c>
      <c r="L77" s="1390">
        <v>1000</v>
      </c>
      <c r="M77" s="121"/>
    </row>
    <row r="78" spans="1:13" ht="19.5" customHeight="1">
      <c r="A78" s="149">
        <v>10900072</v>
      </c>
      <c r="B78" s="149" t="s">
        <v>91</v>
      </c>
      <c r="C78" s="212">
        <v>41043</v>
      </c>
      <c r="D78" s="114">
        <v>2376000</v>
      </c>
      <c r="E78" s="114">
        <v>0</v>
      </c>
      <c r="F78" s="114">
        <v>0</v>
      </c>
      <c r="G78" s="114">
        <v>0</v>
      </c>
      <c r="H78" s="119">
        <v>2376000</v>
      </c>
      <c r="I78" s="169">
        <v>2375000</v>
      </c>
      <c r="J78" s="821">
        <v>5</v>
      </c>
      <c r="K78" s="108">
        <v>0</v>
      </c>
      <c r="L78" s="1390">
        <v>1000</v>
      </c>
      <c r="M78" s="121"/>
    </row>
    <row r="79" spans="1:13" ht="19.5" customHeight="1">
      <c r="A79" s="149">
        <v>10900073</v>
      </c>
      <c r="B79" s="149" t="s">
        <v>92</v>
      </c>
      <c r="C79" s="212">
        <v>41043</v>
      </c>
      <c r="D79" s="114">
        <v>850000</v>
      </c>
      <c r="E79" s="114">
        <v>0</v>
      </c>
      <c r="F79" s="114">
        <v>0</v>
      </c>
      <c r="G79" s="114">
        <v>0</v>
      </c>
      <c r="H79" s="119">
        <v>850000</v>
      </c>
      <c r="I79" s="169">
        <v>849000</v>
      </c>
      <c r="J79" s="821">
        <v>5</v>
      </c>
      <c r="K79" s="108">
        <v>0</v>
      </c>
      <c r="L79" s="1390">
        <v>1000</v>
      </c>
      <c r="M79" s="121"/>
    </row>
    <row r="80" spans="1:13" ht="19.5" customHeight="1">
      <c r="A80" s="149">
        <v>10900074</v>
      </c>
      <c r="B80" s="149" t="s">
        <v>93</v>
      </c>
      <c r="C80" s="212">
        <v>41043</v>
      </c>
      <c r="D80" s="114">
        <v>800000</v>
      </c>
      <c r="E80" s="114">
        <v>0</v>
      </c>
      <c r="F80" s="114">
        <v>0</v>
      </c>
      <c r="G80" s="114">
        <v>0</v>
      </c>
      <c r="H80" s="119">
        <v>800000</v>
      </c>
      <c r="I80" s="169">
        <v>799000</v>
      </c>
      <c r="J80" s="821">
        <v>5</v>
      </c>
      <c r="K80" s="108">
        <v>0</v>
      </c>
      <c r="L80" s="1390">
        <v>1000</v>
      </c>
      <c r="M80" s="121"/>
    </row>
    <row r="81" spans="1:13" ht="19.5" customHeight="1">
      <c r="A81" s="149">
        <v>10900075</v>
      </c>
      <c r="B81" s="149" t="s">
        <v>830</v>
      </c>
      <c r="C81" s="212">
        <v>41271</v>
      </c>
      <c r="D81" s="114">
        <v>5360000</v>
      </c>
      <c r="E81" s="114">
        <v>0</v>
      </c>
      <c r="F81" s="114">
        <v>0</v>
      </c>
      <c r="G81" s="114">
        <v>0</v>
      </c>
      <c r="H81" s="119">
        <v>5360000</v>
      </c>
      <c r="I81" s="169">
        <v>5359000</v>
      </c>
      <c r="J81" s="821">
        <v>5</v>
      </c>
      <c r="K81" s="108">
        <v>0</v>
      </c>
      <c r="L81" s="1390">
        <v>1000</v>
      </c>
      <c r="M81" s="121"/>
    </row>
    <row r="82" spans="1:13" ht="19.5" customHeight="1">
      <c r="A82" s="149">
        <v>10900076</v>
      </c>
      <c r="B82" s="149" t="s">
        <v>106</v>
      </c>
      <c r="C82" s="212">
        <v>41271</v>
      </c>
      <c r="D82" s="114">
        <v>1000000</v>
      </c>
      <c r="E82" s="114">
        <v>0</v>
      </c>
      <c r="F82" s="114">
        <v>0</v>
      </c>
      <c r="G82" s="114">
        <v>0</v>
      </c>
      <c r="H82" s="119">
        <v>1000000</v>
      </c>
      <c r="I82" s="169">
        <v>999000</v>
      </c>
      <c r="J82" s="821">
        <v>5</v>
      </c>
      <c r="K82" s="108">
        <v>0</v>
      </c>
      <c r="L82" s="1390">
        <v>1000</v>
      </c>
      <c r="M82" s="121"/>
    </row>
    <row r="83" spans="1:13" ht="19.5" customHeight="1">
      <c r="A83" s="149">
        <v>10900077</v>
      </c>
      <c r="B83" s="149" t="s">
        <v>268</v>
      </c>
      <c r="C83" s="212">
        <v>41295</v>
      </c>
      <c r="D83" s="114">
        <v>3509091</v>
      </c>
      <c r="E83" s="114">
        <v>0</v>
      </c>
      <c r="F83" s="114">
        <v>0</v>
      </c>
      <c r="G83" s="108">
        <v>0</v>
      </c>
      <c r="H83" s="119">
        <v>3509091</v>
      </c>
      <c r="I83" s="169">
        <v>3508091</v>
      </c>
      <c r="J83" s="821">
        <v>5</v>
      </c>
      <c r="K83" s="108">
        <v>0</v>
      </c>
      <c r="L83" s="1390">
        <v>1000</v>
      </c>
      <c r="M83" s="121"/>
    </row>
    <row r="84" spans="1:13" ht="19.5" customHeight="1">
      <c r="A84" s="149">
        <v>10900078</v>
      </c>
      <c r="B84" s="149" t="s">
        <v>269</v>
      </c>
      <c r="C84" s="212">
        <v>41295</v>
      </c>
      <c r="D84" s="114">
        <v>2454545</v>
      </c>
      <c r="E84" s="114">
        <v>0</v>
      </c>
      <c r="F84" s="114">
        <v>0</v>
      </c>
      <c r="G84" s="108">
        <v>0</v>
      </c>
      <c r="H84" s="119">
        <v>2454545</v>
      </c>
      <c r="I84" s="169">
        <v>2453545</v>
      </c>
      <c r="J84" s="821">
        <v>5</v>
      </c>
      <c r="K84" s="108">
        <v>0</v>
      </c>
      <c r="L84" s="1390">
        <v>1000</v>
      </c>
      <c r="M84" s="121"/>
    </row>
    <row r="85" spans="1:13" ht="19.5" customHeight="1">
      <c r="A85" s="149">
        <v>10900079</v>
      </c>
      <c r="B85" s="149" t="s">
        <v>270</v>
      </c>
      <c r="C85" s="212">
        <v>41295</v>
      </c>
      <c r="D85" s="114">
        <v>863636</v>
      </c>
      <c r="E85" s="114">
        <v>0</v>
      </c>
      <c r="F85" s="114">
        <v>0</v>
      </c>
      <c r="G85" s="108">
        <v>0</v>
      </c>
      <c r="H85" s="119">
        <v>863636</v>
      </c>
      <c r="I85" s="169">
        <v>862636</v>
      </c>
      <c r="J85" s="821">
        <v>5</v>
      </c>
      <c r="K85" s="108">
        <v>0</v>
      </c>
      <c r="L85" s="1390">
        <v>1000</v>
      </c>
      <c r="M85" s="121"/>
    </row>
    <row r="86" spans="1:13" ht="19.5" customHeight="1">
      <c r="A86" s="149">
        <v>10900080</v>
      </c>
      <c r="B86" s="149" t="s">
        <v>271</v>
      </c>
      <c r="C86" s="212">
        <v>41295</v>
      </c>
      <c r="D86" s="114">
        <v>1909092</v>
      </c>
      <c r="E86" s="114">
        <v>0</v>
      </c>
      <c r="F86" s="114">
        <v>0</v>
      </c>
      <c r="G86" s="108">
        <v>0</v>
      </c>
      <c r="H86" s="119">
        <v>1909092</v>
      </c>
      <c r="I86" s="169">
        <v>1908092</v>
      </c>
      <c r="J86" s="821">
        <v>5</v>
      </c>
      <c r="K86" s="108">
        <v>0</v>
      </c>
      <c r="L86" s="1390">
        <v>1000</v>
      </c>
      <c r="M86" s="121"/>
    </row>
    <row r="87" spans="1:13" ht="19.5" customHeight="1">
      <c r="A87" s="149">
        <v>10900081</v>
      </c>
      <c r="B87" s="149" t="s">
        <v>272</v>
      </c>
      <c r="C87" s="212">
        <v>41284</v>
      </c>
      <c r="D87" s="114">
        <v>10613636</v>
      </c>
      <c r="E87" s="114">
        <v>0</v>
      </c>
      <c r="F87" s="114">
        <v>0</v>
      </c>
      <c r="G87" s="108">
        <v>0</v>
      </c>
      <c r="H87" s="119">
        <v>10613636</v>
      </c>
      <c r="I87" s="169">
        <v>10612636</v>
      </c>
      <c r="J87" s="821">
        <v>5</v>
      </c>
      <c r="K87" s="108">
        <v>0</v>
      </c>
      <c r="L87" s="1390">
        <v>1000</v>
      </c>
      <c r="M87" s="121"/>
    </row>
    <row r="88" spans="1:13" ht="19.5" customHeight="1">
      <c r="A88" s="149">
        <v>10900082</v>
      </c>
      <c r="B88" s="149" t="s">
        <v>273</v>
      </c>
      <c r="C88" s="212">
        <v>41295</v>
      </c>
      <c r="D88" s="114">
        <v>1000000</v>
      </c>
      <c r="E88" s="114">
        <v>0</v>
      </c>
      <c r="F88" s="114">
        <v>0</v>
      </c>
      <c r="G88" s="108">
        <v>0</v>
      </c>
      <c r="H88" s="119">
        <v>1000000</v>
      </c>
      <c r="I88" s="169">
        <v>999000</v>
      </c>
      <c r="J88" s="821">
        <v>5</v>
      </c>
      <c r="K88" s="108">
        <v>0</v>
      </c>
      <c r="L88" s="1390">
        <v>1000</v>
      </c>
      <c r="M88" s="121"/>
    </row>
    <row r="89" spans="1:13" ht="19.5" customHeight="1">
      <c r="A89" s="149">
        <v>10900083</v>
      </c>
      <c r="B89" s="149" t="s">
        <v>274</v>
      </c>
      <c r="C89" s="212">
        <v>41295</v>
      </c>
      <c r="D89" s="114">
        <v>2163636</v>
      </c>
      <c r="E89" s="114">
        <v>0</v>
      </c>
      <c r="F89" s="114">
        <v>0</v>
      </c>
      <c r="G89" s="108">
        <v>0</v>
      </c>
      <c r="H89" s="119">
        <v>2163636</v>
      </c>
      <c r="I89" s="169">
        <v>2162636</v>
      </c>
      <c r="J89" s="821">
        <v>5</v>
      </c>
      <c r="K89" s="108">
        <v>0</v>
      </c>
      <c r="L89" s="1390">
        <v>1000</v>
      </c>
      <c r="M89" s="121"/>
    </row>
    <row r="90" spans="1:13" ht="19.5" customHeight="1">
      <c r="A90" s="149">
        <v>10900084</v>
      </c>
      <c r="B90" s="149" t="s">
        <v>275</v>
      </c>
      <c r="C90" s="212">
        <v>41295</v>
      </c>
      <c r="D90" s="114">
        <v>1227273</v>
      </c>
      <c r="E90" s="114">
        <v>0</v>
      </c>
      <c r="F90" s="114">
        <v>0</v>
      </c>
      <c r="G90" s="108">
        <v>0</v>
      </c>
      <c r="H90" s="119">
        <v>1227273</v>
      </c>
      <c r="I90" s="169">
        <v>1226273</v>
      </c>
      <c r="J90" s="821">
        <v>5</v>
      </c>
      <c r="K90" s="108">
        <v>0</v>
      </c>
      <c r="L90" s="1390">
        <v>1000</v>
      </c>
      <c r="M90" s="121"/>
    </row>
    <row r="91" spans="1:13" ht="19.5" customHeight="1">
      <c r="A91" s="149">
        <v>10900085</v>
      </c>
      <c r="B91" s="149" t="s">
        <v>276</v>
      </c>
      <c r="C91" s="212">
        <v>41295</v>
      </c>
      <c r="D91" s="114">
        <v>1681818</v>
      </c>
      <c r="E91" s="114">
        <v>0</v>
      </c>
      <c r="F91" s="114">
        <v>0</v>
      </c>
      <c r="G91" s="108">
        <v>0</v>
      </c>
      <c r="H91" s="119">
        <v>1681818</v>
      </c>
      <c r="I91" s="169">
        <v>1680818</v>
      </c>
      <c r="J91" s="821">
        <v>5</v>
      </c>
      <c r="K91" s="108">
        <v>0</v>
      </c>
      <c r="L91" s="1390">
        <v>1000</v>
      </c>
      <c r="M91" s="121"/>
    </row>
    <row r="92" spans="1:13" ht="19.5" customHeight="1">
      <c r="A92" s="149">
        <v>10900086</v>
      </c>
      <c r="B92" s="149" t="s">
        <v>277</v>
      </c>
      <c r="C92" s="212">
        <v>41295</v>
      </c>
      <c r="D92" s="114">
        <v>1363636</v>
      </c>
      <c r="E92" s="114">
        <v>0</v>
      </c>
      <c r="F92" s="114">
        <v>0</v>
      </c>
      <c r="G92" s="108">
        <v>0</v>
      </c>
      <c r="H92" s="119">
        <v>1363636</v>
      </c>
      <c r="I92" s="169">
        <v>1362636</v>
      </c>
      <c r="J92" s="821">
        <v>5</v>
      </c>
      <c r="K92" s="108">
        <v>0</v>
      </c>
      <c r="L92" s="1390">
        <v>1000</v>
      </c>
      <c r="M92" s="121"/>
    </row>
    <row r="93" spans="1:13" ht="19.5" customHeight="1">
      <c r="A93" s="149">
        <v>10900087</v>
      </c>
      <c r="B93" s="149" t="s">
        <v>278</v>
      </c>
      <c r="C93" s="212">
        <v>41295</v>
      </c>
      <c r="D93" s="114">
        <v>909091</v>
      </c>
      <c r="E93" s="114">
        <v>0</v>
      </c>
      <c r="F93" s="114">
        <v>0</v>
      </c>
      <c r="G93" s="108">
        <v>0</v>
      </c>
      <c r="H93" s="119">
        <v>909091</v>
      </c>
      <c r="I93" s="169">
        <v>908091</v>
      </c>
      <c r="J93" s="821">
        <v>5</v>
      </c>
      <c r="K93" s="108">
        <v>0</v>
      </c>
      <c r="L93" s="1390">
        <v>1000</v>
      </c>
      <c r="M93" s="121"/>
    </row>
    <row r="94" spans="1:13" ht="19.5" customHeight="1">
      <c r="A94" s="149">
        <v>10900088</v>
      </c>
      <c r="B94" s="149" t="s">
        <v>279</v>
      </c>
      <c r="C94" s="212">
        <v>41295</v>
      </c>
      <c r="D94" s="114">
        <v>772727</v>
      </c>
      <c r="E94" s="114">
        <v>0</v>
      </c>
      <c r="F94" s="114">
        <v>0</v>
      </c>
      <c r="G94" s="108">
        <v>0</v>
      </c>
      <c r="H94" s="119">
        <v>772727</v>
      </c>
      <c r="I94" s="169">
        <v>771727</v>
      </c>
      <c r="J94" s="821">
        <v>5</v>
      </c>
      <c r="K94" s="108">
        <v>0</v>
      </c>
      <c r="L94" s="1390">
        <v>1000</v>
      </c>
      <c r="M94" s="121"/>
    </row>
    <row r="95" spans="1:13" ht="19.5" customHeight="1">
      <c r="A95" s="149">
        <v>10900089</v>
      </c>
      <c r="B95" s="149" t="s">
        <v>280</v>
      </c>
      <c r="C95" s="212">
        <v>41295</v>
      </c>
      <c r="D95" s="114">
        <v>518183</v>
      </c>
      <c r="E95" s="114">
        <v>0</v>
      </c>
      <c r="F95" s="114">
        <v>0</v>
      </c>
      <c r="G95" s="108">
        <v>0</v>
      </c>
      <c r="H95" s="119">
        <v>518183</v>
      </c>
      <c r="I95" s="169">
        <v>517183</v>
      </c>
      <c r="J95" s="821">
        <v>5</v>
      </c>
      <c r="K95" s="108">
        <v>0</v>
      </c>
      <c r="L95" s="1390">
        <v>1000</v>
      </c>
      <c r="M95" s="121"/>
    </row>
    <row r="96" spans="1:13" ht="19.5" customHeight="1">
      <c r="A96" s="149">
        <v>10900090</v>
      </c>
      <c r="B96" s="149" t="s">
        <v>281</v>
      </c>
      <c r="C96" s="212">
        <v>41354</v>
      </c>
      <c r="D96" s="114">
        <v>1800000</v>
      </c>
      <c r="E96" s="114">
        <v>0</v>
      </c>
      <c r="F96" s="114">
        <v>0</v>
      </c>
      <c r="G96" s="108">
        <v>0</v>
      </c>
      <c r="H96" s="119">
        <v>1800000</v>
      </c>
      <c r="I96" s="169">
        <v>1799000</v>
      </c>
      <c r="J96" s="821">
        <v>5</v>
      </c>
      <c r="K96" s="108">
        <v>0</v>
      </c>
      <c r="L96" s="1390">
        <v>1000</v>
      </c>
      <c r="M96" s="121"/>
    </row>
    <row r="97" spans="1:13" ht="19.5" customHeight="1">
      <c r="A97" s="149">
        <v>10900091</v>
      </c>
      <c r="B97" s="149" t="s">
        <v>282</v>
      </c>
      <c r="C97" s="212">
        <v>41364</v>
      </c>
      <c r="D97" s="114">
        <v>27600000</v>
      </c>
      <c r="E97" s="114">
        <v>0</v>
      </c>
      <c r="F97" s="114">
        <v>0</v>
      </c>
      <c r="G97" s="114">
        <v>0</v>
      </c>
      <c r="H97" s="119">
        <v>27600000</v>
      </c>
      <c r="I97" s="169">
        <v>27599000</v>
      </c>
      <c r="J97" s="821">
        <v>5</v>
      </c>
      <c r="K97" s="108">
        <v>0</v>
      </c>
      <c r="L97" s="1390">
        <v>1000</v>
      </c>
      <c r="M97" s="121"/>
    </row>
    <row r="98" spans="1:13" ht="19.5" customHeight="1">
      <c r="A98" s="149">
        <v>10900092</v>
      </c>
      <c r="B98" s="149" t="s">
        <v>296</v>
      </c>
      <c r="C98" s="212">
        <v>41393</v>
      </c>
      <c r="D98" s="114">
        <v>16150000</v>
      </c>
      <c r="E98" s="114">
        <v>0</v>
      </c>
      <c r="F98" s="114">
        <v>0</v>
      </c>
      <c r="G98" s="108">
        <v>0</v>
      </c>
      <c r="H98" s="119">
        <v>16150000</v>
      </c>
      <c r="I98" s="169">
        <v>16149000</v>
      </c>
      <c r="J98" s="821">
        <v>5</v>
      </c>
      <c r="K98" s="108">
        <v>0</v>
      </c>
      <c r="L98" s="1390">
        <v>1000</v>
      </c>
      <c r="M98" s="121"/>
    </row>
    <row r="99" spans="1:13" ht="19.5" customHeight="1">
      <c r="A99" s="149">
        <v>10900093</v>
      </c>
      <c r="B99" s="149" t="s">
        <v>297</v>
      </c>
      <c r="C99" s="212">
        <v>41387</v>
      </c>
      <c r="D99" s="114">
        <v>167500000</v>
      </c>
      <c r="E99" s="114">
        <v>0</v>
      </c>
      <c r="F99" s="114">
        <v>0</v>
      </c>
      <c r="G99" s="108">
        <v>0</v>
      </c>
      <c r="H99" s="119">
        <v>167500000</v>
      </c>
      <c r="I99" s="169">
        <v>167499000</v>
      </c>
      <c r="J99" s="821">
        <v>5</v>
      </c>
      <c r="K99" s="108">
        <v>0</v>
      </c>
      <c r="L99" s="1390">
        <v>1000</v>
      </c>
      <c r="M99" s="121"/>
    </row>
    <row r="100" spans="1:13" ht="19.5" customHeight="1">
      <c r="A100" s="149">
        <v>10900094</v>
      </c>
      <c r="B100" s="149" t="s">
        <v>298</v>
      </c>
      <c r="C100" s="212">
        <v>41387</v>
      </c>
      <c r="D100" s="114">
        <v>7500000</v>
      </c>
      <c r="E100" s="114">
        <v>0</v>
      </c>
      <c r="F100" s="114">
        <v>0</v>
      </c>
      <c r="G100" s="108">
        <v>0</v>
      </c>
      <c r="H100" s="119">
        <v>7500000</v>
      </c>
      <c r="I100" s="169">
        <v>7499000</v>
      </c>
      <c r="J100" s="821">
        <v>5</v>
      </c>
      <c r="K100" s="108">
        <v>0</v>
      </c>
      <c r="L100" s="1390">
        <v>1000</v>
      </c>
      <c r="M100" s="121"/>
    </row>
    <row r="101" spans="1:13" ht="19.5" customHeight="1">
      <c r="A101" s="149">
        <v>10900095</v>
      </c>
      <c r="B101" s="149" t="s">
        <v>299</v>
      </c>
      <c r="C101" s="212">
        <v>41421</v>
      </c>
      <c r="D101" s="114">
        <v>2737000</v>
      </c>
      <c r="E101" s="114">
        <v>0</v>
      </c>
      <c r="F101" s="114">
        <v>0</v>
      </c>
      <c r="G101" s="108">
        <v>0</v>
      </c>
      <c r="H101" s="119">
        <v>2737000</v>
      </c>
      <c r="I101" s="169">
        <v>2736000</v>
      </c>
      <c r="J101" s="821">
        <v>5</v>
      </c>
      <c r="K101" s="108">
        <v>0</v>
      </c>
      <c r="L101" s="1390">
        <v>1000</v>
      </c>
      <c r="M101" s="121"/>
    </row>
    <row r="102" spans="1:13" ht="19.5" customHeight="1">
      <c r="A102" s="149">
        <v>10900096</v>
      </c>
      <c r="B102" s="149" t="s">
        <v>311</v>
      </c>
      <c r="C102" s="212">
        <v>41446</v>
      </c>
      <c r="D102" s="114">
        <v>15600000</v>
      </c>
      <c r="E102" s="114">
        <v>0</v>
      </c>
      <c r="F102" s="114">
        <v>0</v>
      </c>
      <c r="G102" s="108">
        <v>0</v>
      </c>
      <c r="H102" s="119">
        <v>15600000</v>
      </c>
      <c r="I102" s="169">
        <v>15599000</v>
      </c>
      <c r="J102" s="821">
        <v>5</v>
      </c>
      <c r="K102" s="108">
        <v>0</v>
      </c>
      <c r="L102" s="1390">
        <v>1000</v>
      </c>
      <c r="M102" s="121"/>
    </row>
    <row r="103" spans="1:13" ht="19.5" customHeight="1">
      <c r="A103" s="149">
        <v>10900097</v>
      </c>
      <c r="B103" s="149" t="s">
        <v>312</v>
      </c>
      <c r="C103" s="212">
        <v>41445</v>
      </c>
      <c r="D103" s="114">
        <v>2070000</v>
      </c>
      <c r="E103" s="114">
        <v>0</v>
      </c>
      <c r="F103" s="114">
        <v>0</v>
      </c>
      <c r="G103" s="108">
        <v>0</v>
      </c>
      <c r="H103" s="119">
        <v>2070000</v>
      </c>
      <c r="I103" s="169">
        <v>2069000</v>
      </c>
      <c r="J103" s="821">
        <v>5</v>
      </c>
      <c r="K103" s="108">
        <v>0</v>
      </c>
      <c r="L103" s="1390">
        <v>1000</v>
      </c>
      <c r="M103" s="121"/>
    </row>
    <row r="104" spans="1:13" ht="19.5" customHeight="1">
      <c r="A104" s="149">
        <v>10900098</v>
      </c>
      <c r="B104" s="149" t="s">
        <v>315</v>
      </c>
      <c r="C104" s="212">
        <v>41477</v>
      </c>
      <c r="D104" s="114">
        <v>4144000</v>
      </c>
      <c r="E104" s="114">
        <v>0</v>
      </c>
      <c r="F104" s="114">
        <v>0</v>
      </c>
      <c r="G104" s="108">
        <v>0</v>
      </c>
      <c r="H104" s="119">
        <v>4144000</v>
      </c>
      <c r="I104" s="169">
        <v>4143000</v>
      </c>
      <c r="J104" s="821">
        <v>5</v>
      </c>
      <c r="K104" s="108">
        <v>0</v>
      </c>
      <c r="L104" s="1390">
        <v>1000</v>
      </c>
      <c r="M104" s="121"/>
    </row>
    <row r="105" spans="1:13" ht="19.5" customHeight="1">
      <c r="A105" s="149">
        <v>10900099</v>
      </c>
      <c r="B105" s="149" t="s">
        <v>316</v>
      </c>
      <c r="C105" s="212">
        <v>41484</v>
      </c>
      <c r="D105" s="114">
        <v>7200000</v>
      </c>
      <c r="E105" s="114">
        <v>0</v>
      </c>
      <c r="F105" s="114">
        <v>0</v>
      </c>
      <c r="G105" s="108">
        <v>0</v>
      </c>
      <c r="H105" s="119">
        <v>7200000</v>
      </c>
      <c r="I105" s="169">
        <v>7199000</v>
      </c>
      <c r="J105" s="821">
        <v>5</v>
      </c>
      <c r="K105" s="108">
        <v>0</v>
      </c>
      <c r="L105" s="1390">
        <v>1000</v>
      </c>
      <c r="M105" s="121"/>
    </row>
    <row r="106" spans="1:13" ht="19.5" customHeight="1">
      <c r="A106" s="149">
        <v>10900100</v>
      </c>
      <c r="B106" s="149" t="s">
        <v>340</v>
      </c>
      <c r="C106" s="212">
        <v>41571</v>
      </c>
      <c r="D106" s="114">
        <v>44600000</v>
      </c>
      <c r="E106" s="114">
        <v>0</v>
      </c>
      <c r="F106" s="114">
        <v>0</v>
      </c>
      <c r="G106" s="114">
        <v>0</v>
      </c>
      <c r="H106" s="119">
        <v>44600000</v>
      </c>
      <c r="I106" s="169">
        <v>44599000</v>
      </c>
      <c r="J106" s="821">
        <v>5</v>
      </c>
      <c r="K106" s="108">
        <v>0</v>
      </c>
      <c r="L106" s="1390">
        <v>1000</v>
      </c>
      <c r="M106" s="121"/>
    </row>
    <row r="107" spans="1:13" ht="19.5" customHeight="1">
      <c r="A107" s="149">
        <v>10900101</v>
      </c>
      <c r="B107" s="149" t="s">
        <v>341</v>
      </c>
      <c r="C107" s="212">
        <v>41610</v>
      </c>
      <c r="D107" s="114">
        <v>2475000</v>
      </c>
      <c r="E107" s="114">
        <v>0</v>
      </c>
      <c r="F107" s="114">
        <v>0</v>
      </c>
      <c r="G107" s="108">
        <v>0</v>
      </c>
      <c r="H107" s="119">
        <v>2475000</v>
      </c>
      <c r="I107" s="169">
        <v>2474000</v>
      </c>
      <c r="J107" s="821">
        <v>5</v>
      </c>
      <c r="K107" s="108">
        <v>0</v>
      </c>
      <c r="L107" s="1390">
        <v>1000</v>
      </c>
      <c r="M107" s="121"/>
    </row>
    <row r="108" spans="1:13" ht="19.5" customHeight="1">
      <c r="A108" s="149">
        <v>10900102</v>
      </c>
      <c r="B108" s="149" t="s">
        <v>342</v>
      </c>
      <c r="C108" s="212">
        <v>41631</v>
      </c>
      <c r="D108" s="114">
        <v>340000000</v>
      </c>
      <c r="E108" s="114">
        <v>0</v>
      </c>
      <c r="F108" s="114">
        <v>0</v>
      </c>
      <c r="G108" s="108">
        <v>0</v>
      </c>
      <c r="H108" s="119">
        <v>340000000</v>
      </c>
      <c r="I108" s="169">
        <v>339999000</v>
      </c>
      <c r="J108" s="821">
        <v>5</v>
      </c>
      <c r="K108" s="108">
        <v>0</v>
      </c>
      <c r="L108" s="1390">
        <v>1000</v>
      </c>
      <c r="M108" s="121"/>
    </row>
    <row r="109" spans="1:13" ht="19.5" customHeight="1">
      <c r="A109" s="149">
        <v>10900103</v>
      </c>
      <c r="B109" s="149" t="s">
        <v>362</v>
      </c>
      <c r="C109" s="212">
        <v>41683</v>
      </c>
      <c r="D109" s="114">
        <v>2166146</v>
      </c>
      <c r="E109" s="114">
        <v>0</v>
      </c>
      <c r="F109" s="114">
        <v>0</v>
      </c>
      <c r="G109" s="108">
        <v>0</v>
      </c>
      <c r="H109" s="119">
        <v>2166146</v>
      </c>
      <c r="I109" s="169">
        <v>2165146</v>
      </c>
      <c r="J109" s="821">
        <v>5</v>
      </c>
      <c r="K109" s="108">
        <v>0</v>
      </c>
      <c r="L109" s="1390">
        <v>1000</v>
      </c>
      <c r="M109" s="568"/>
    </row>
    <row r="110" spans="1:13" ht="19.5" customHeight="1">
      <c r="A110" s="149">
        <v>10900104</v>
      </c>
      <c r="B110" s="149" t="s">
        <v>363</v>
      </c>
      <c r="C110" s="212">
        <v>41710</v>
      </c>
      <c r="D110" s="114">
        <v>3441200</v>
      </c>
      <c r="E110" s="114">
        <v>0</v>
      </c>
      <c r="F110" s="114">
        <v>0</v>
      </c>
      <c r="G110" s="108">
        <v>0</v>
      </c>
      <c r="H110" s="119">
        <v>3441200</v>
      </c>
      <c r="I110" s="169">
        <v>3440200</v>
      </c>
      <c r="J110" s="821">
        <v>5</v>
      </c>
      <c r="K110" s="108">
        <v>0</v>
      </c>
      <c r="L110" s="1390">
        <v>1000</v>
      </c>
      <c r="M110" s="121"/>
    </row>
    <row r="111" spans="1:13" ht="19.5" customHeight="1">
      <c r="A111" s="149">
        <v>10900105</v>
      </c>
      <c r="B111" s="149" t="s">
        <v>364</v>
      </c>
      <c r="C111" s="212">
        <v>41674</v>
      </c>
      <c r="D111" s="114">
        <v>4406500</v>
      </c>
      <c r="E111" s="114">
        <v>0</v>
      </c>
      <c r="F111" s="114">
        <v>0</v>
      </c>
      <c r="G111" s="108">
        <v>0</v>
      </c>
      <c r="H111" s="119">
        <v>4406500</v>
      </c>
      <c r="I111" s="169">
        <v>4405500</v>
      </c>
      <c r="J111" s="821">
        <v>5</v>
      </c>
      <c r="K111" s="108">
        <v>0</v>
      </c>
      <c r="L111" s="1390">
        <v>1000</v>
      </c>
      <c r="M111" s="568"/>
    </row>
    <row r="112" spans="1:13" ht="19.5" customHeight="1">
      <c r="A112" s="149">
        <v>10900106</v>
      </c>
      <c r="B112" s="149" t="s">
        <v>373</v>
      </c>
      <c r="C112" s="212">
        <v>41733</v>
      </c>
      <c r="D112" s="114">
        <v>5670000</v>
      </c>
      <c r="E112" s="114">
        <v>0</v>
      </c>
      <c r="F112" s="114">
        <v>0</v>
      </c>
      <c r="G112" s="108">
        <v>0</v>
      </c>
      <c r="H112" s="119">
        <v>5670000</v>
      </c>
      <c r="I112" s="169">
        <v>5669000</v>
      </c>
      <c r="J112" s="821">
        <v>5</v>
      </c>
      <c r="K112" s="108">
        <v>0</v>
      </c>
      <c r="L112" s="1390">
        <v>1000</v>
      </c>
      <c r="M112" s="121"/>
    </row>
    <row r="113" spans="1:13" ht="19.5" customHeight="1">
      <c r="A113" s="149">
        <v>10900107</v>
      </c>
      <c r="B113" s="149" t="s">
        <v>374</v>
      </c>
      <c r="C113" s="212">
        <v>41773</v>
      </c>
      <c r="D113" s="114">
        <v>775000</v>
      </c>
      <c r="E113" s="114">
        <v>0</v>
      </c>
      <c r="F113" s="114">
        <v>0</v>
      </c>
      <c r="G113" s="108">
        <v>0</v>
      </c>
      <c r="H113" s="119">
        <v>775000</v>
      </c>
      <c r="I113" s="169">
        <v>774000</v>
      </c>
      <c r="J113" s="821">
        <v>5</v>
      </c>
      <c r="K113" s="108">
        <v>0</v>
      </c>
      <c r="L113" s="1390">
        <v>1000</v>
      </c>
      <c r="M113" s="121"/>
    </row>
    <row r="114" spans="1:13" ht="19.5" customHeight="1">
      <c r="A114" s="149">
        <v>10900108</v>
      </c>
      <c r="B114" s="149" t="s">
        <v>375</v>
      </c>
      <c r="C114" s="212">
        <v>41773</v>
      </c>
      <c r="D114" s="114">
        <v>760000</v>
      </c>
      <c r="E114" s="114">
        <v>0</v>
      </c>
      <c r="F114" s="114">
        <v>0</v>
      </c>
      <c r="G114" s="108">
        <v>0</v>
      </c>
      <c r="H114" s="119">
        <v>760000</v>
      </c>
      <c r="I114" s="169">
        <v>759000</v>
      </c>
      <c r="J114" s="821">
        <v>5</v>
      </c>
      <c r="K114" s="108">
        <v>0</v>
      </c>
      <c r="L114" s="1390">
        <v>1000</v>
      </c>
      <c r="M114" s="121"/>
    </row>
    <row r="115" spans="1:13" ht="19.5" customHeight="1">
      <c r="A115" s="149">
        <v>10900109</v>
      </c>
      <c r="B115" s="149" t="s">
        <v>1611</v>
      </c>
      <c r="C115" s="212">
        <v>41814</v>
      </c>
      <c r="D115" s="114">
        <v>0</v>
      </c>
      <c r="E115" s="114">
        <v>0</v>
      </c>
      <c r="F115" s="114">
        <v>0</v>
      </c>
      <c r="G115" s="108">
        <v>0</v>
      </c>
      <c r="H115" s="119">
        <v>0</v>
      </c>
      <c r="I115" s="169">
        <v>0</v>
      </c>
      <c r="J115" s="821">
        <v>5</v>
      </c>
      <c r="K115" s="108">
        <v>0</v>
      </c>
      <c r="L115" s="1390">
        <v>0</v>
      </c>
      <c r="M115" s="204"/>
    </row>
    <row r="116" spans="1:13" ht="19.5" customHeight="1">
      <c r="A116" s="149">
        <v>10900110</v>
      </c>
      <c r="B116" s="149" t="s">
        <v>390</v>
      </c>
      <c r="C116" s="212">
        <v>41843</v>
      </c>
      <c r="D116" s="114">
        <v>2147000</v>
      </c>
      <c r="E116" s="114">
        <v>0</v>
      </c>
      <c r="F116" s="114">
        <v>0</v>
      </c>
      <c r="G116" s="108">
        <v>0</v>
      </c>
      <c r="H116" s="119">
        <v>2147000</v>
      </c>
      <c r="I116" s="169">
        <v>2146000</v>
      </c>
      <c r="J116" s="821">
        <v>5</v>
      </c>
      <c r="K116" s="108">
        <v>0</v>
      </c>
      <c r="L116" s="1390">
        <v>1000</v>
      </c>
      <c r="M116" s="204"/>
    </row>
    <row r="117" spans="1:13" ht="19.5" customHeight="1">
      <c r="A117" s="149">
        <v>10900111</v>
      </c>
      <c r="B117" s="149" t="s">
        <v>391</v>
      </c>
      <c r="C117" s="212">
        <v>41841</v>
      </c>
      <c r="D117" s="114">
        <v>8235000</v>
      </c>
      <c r="E117" s="114">
        <v>0</v>
      </c>
      <c r="F117" s="114">
        <v>0</v>
      </c>
      <c r="G117" s="108">
        <v>0</v>
      </c>
      <c r="H117" s="119">
        <v>8235000</v>
      </c>
      <c r="I117" s="169">
        <v>8234000</v>
      </c>
      <c r="J117" s="821">
        <v>5</v>
      </c>
      <c r="K117" s="108">
        <v>0</v>
      </c>
      <c r="L117" s="1390">
        <v>1000</v>
      </c>
      <c r="M117" s="204"/>
    </row>
    <row r="118" spans="1:13" ht="19.5" customHeight="1">
      <c r="A118" s="149">
        <v>10900112</v>
      </c>
      <c r="B118" s="149" t="s">
        <v>392</v>
      </c>
      <c r="C118" s="212">
        <v>41873</v>
      </c>
      <c r="D118" s="114">
        <v>21726002</v>
      </c>
      <c r="E118" s="114">
        <v>0</v>
      </c>
      <c r="F118" s="114">
        <v>0</v>
      </c>
      <c r="G118" s="108">
        <v>0</v>
      </c>
      <c r="H118" s="119">
        <v>21726002</v>
      </c>
      <c r="I118" s="169">
        <v>21725002</v>
      </c>
      <c r="J118" s="821">
        <v>5</v>
      </c>
      <c r="K118" s="108">
        <v>0</v>
      </c>
      <c r="L118" s="1390">
        <v>1000</v>
      </c>
      <c r="M118" s="204"/>
    </row>
    <row r="119" spans="1:13" ht="19.5" customHeight="1">
      <c r="A119" s="149">
        <v>10900113</v>
      </c>
      <c r="B119" s="149" t="s">
        <v>1612</v>
      </c>
      <c r="C119" s="212">
        <v>41885</v>
      </c>
      <c r="D119" s="114">
        <v>0</v>
      </c>
      <c r="E119" s="114">
        <v>0</v>
      </c>
      <c r="F119" s="114">
        <v>0</v>
      </c>
      <c r="G119" s="108">
        <v>0</v>
      </c>
      <c r="H119" s="119">
        <v>0</v>
      </c>
      <c r="I119" s="169">
        <v>0</v>
      </c>
      <c r="J119" s="821">
        <v>5</v>
      </c>
      <c r="K119" s="108">
        <v>0</v>
      </c>
      <c r="L119" s="1390">
        <v>0</v>
      </c>
      <c r="M119" s="204"/>
    </row>
    <row r="120" spans="1:13" ht="19.5" customHeight="1">
      <c r="A120" s="149">
        <v>10900114</v>
      </c>
      <c r="B120" s="149" t="s">
        <v>393</v>
      </c>
      <c r="C120" s="212">
        <v>41897</v>
      </c>
      <c r="D120" s="114">
        <v>1105000</v>
      </c>
      <c r="E120" s="114">
        <v>0</v>
      </c>
      <c r="F120" s="114">
        <v>0</v>
      </c>
      <c r="G120" s="108">
        <v>0</v>
      </c>
      <c r="H120" s="119">
        <v>1105000</v>
      </c>
      <c r="I120" s="169">
        <v>1104000</v>
      </c>
      <c r="J120" s="821">
        <v>5</v>
      </c>
      <c r="K120" s="108">
        <v>0</v>
      </c>
      <c r="L120" s="1390">
        <v>1000</v>
      </c>
      <c r="M120" s="204"/>
    </row>
    <row r="121" spans="1:13" ht="19.5" customHeight="1">
      <c r="A121" s="149">
        <v>10900115</v>
      </c>
      <c r="B121" s="149" t="s">
        <v>1613</v>
      </c>
      <c r="C121" s="212">
        <v>41873</v>
      </c>
      <c r="D121" s="114">
        <v>0</v>
      </c>
      <c r="E121" s="114">
        <v>0</v>
      </c>
      <c r="F121" s="114">
        <v>0</v>
      </c>
      <c r="G121" s="108">
        <v>0</v>
      </c>
      <c r="H121" s="119">
        <v>0</v>
      </c>
      <c r="I121" s="169">
        <v>0</v>
      </c>
      <c r="J121" s="821">
        <v>5</v>
      </c>
      <c r="K121" s="108">
        <v>0</v>
      </c>
      <c r="L121" s="1390">
        <v>0</v>
      </c>
      <c r="M121" s="204"/>
    </row>
    <row r="122" spans="1:13" ht="19.5" customHeight="1">
      <c r="A122" s="149">
        <v>10900116</v>
      </c>
      <c r="B122" s="149" t="s">
        <v>1614</v>
      </c>
      <c r="C122" s="212">
        <v>41932</v>
      </c>
      <c r="D122" s="114">
        <v>0</v>
      </c>
      <c r="E122" s="114">
        <v>0</v>
      </c>
      <c r="F122" s="114">
        <v>0</v>
      </c>
      <c r="G122" s="108">
        <v>0</v>
      </c>
      <c r="H122" s="119">
        <v>0</v>
      </c>
      <c r="I122" s="169">
        <v>0</v>
      </c>
      <c r="J122" s="821">
        <v>5</v>
      </c>
      <c r="K122" s="108">
        <v>0</v>
      </c>
      <c r="L122" s="1390">
        <v>0</v>
      </c>
      <c r="M122" s="204"/>
    </row>
    <row r="123" spans="1:13" ht="19.5" customHeight="1">
      <c r="A123" s="149">
        <v>10900117</v>
      </c>
      <c r="B123" s="149" t="s">
        <v>1615</v>
      </c>
      <c r="C123" s="212">
        <v>41935</v>
      </c>
      <c r="D123" s="114">
        <v>0</v>
      </c>
      <c r="E123" s="114">
        <v>0</v>
      </c>
      <c r="F123" s="114">
        <v>0</v>
      </c>
      <c r="G123" s="108">
        <v>0</v>
      </c>
      <c r="H123" s="119">
        <v>0</v>
      </c>
      <c r="I123" s="169">
        <v>0</v>
      </c>
      <c r="J123" s="821">
        <v>5</v>
      </c>
      <c r="K123" s="108">
        <v>0</v>
      </c>
      <c r="L123" s="1390">
        <v>0</v>
      </c>
      <c r="M123" s="204"/>
    </row>
    <row r="124" spans="1:13" ht="19.5" customHeight="1">
      <c r="A124" s="149">
        <v>10900118</v>
      </c>
      <c r="B124" s="149" t="s">
        <v>1616</v>
      </c>
      <c r="C124" s="212">
        <v>41969</v>
      </c>
      <c r="D124" s="114">
        <v>0</v>
      </c>
      <c r="E124" s="114">
        <v>0</v>
      </c>
      <c r="F124" s="114">
        <v>0</v>
      </c>
      <c r="G124" s="108">
        <v>0</v>
      </c>
      <c r="H124" s="119">
        <v>0</v>
      </c>
      <c r="I124" s="169">
        <v>0</v>
      </c>
      <c r="J124" s="821">
        <v>5</v>
      </c>
      <c r="K124" s="108">
        <v>0</v>
      </c>
      <c r="L124" s="1390">
        <v>0</v>
      </c>
      <c r="M124" s="204"/>
    </row>
    <row r="125" spans="1:13" ht="19.5" customHeight="1">
      <c r="A125" s="149">
        <v>10900119</v>
      </c>
      <c r="B125" s="149" t="s">
        <v>397</v>
      </c>
      <c r="C125" s="212">
        <v>41964</v>
      </c>
      <c r="D125" s="114">
        <v>25519999</v>
      </c>
      <c r="E125" s="114">
        <v>0</v>
      </c>
      <c r="F125" s="114">
        <v>0</v>
      </c>
      <c r="G125" s="108">
        <v>0</v>
      </c>
      <c r="H125" s="119">
        <v>25519999</v>
      </c>
      <c r="I125" s="169">
        <v>25518999</v>
      </c>
      <c r="J125" s="821">
        <v>5</v>
      </c>
      <c r="K125" s="108">
        <v>0</v>
      </c>
      <c r="L125" s="1390">
        <v>1000</v>
      </c>
      <c r="M125" s="204"/>
    </row>
    <row r="126" spans="1:13" ht="19.5" customHeight="1">
      <c r="A126" s="149">
        <v>10900120</v>
      </c>
      <c r="B126" s="149" t="s">
        <v>398</v>
      </c>
      <c r="C126" s="212">
        <v>41971</v>
      </c>
      <c r="D126" s="114">
        <v>11064000</v>
      </c>
      <c r="E126" s="114">
        <v>0</v>
      </c>
      <c r="F126" s="114">
        <v>0</v>
      </c>
      <c r="G126" s="108">
        <v>0</v>
      </c>
      <c r="H126" s="119">
        <v>11064000</v>
      </c>
      <c r="I126" s="169">
        <v>11063000</v>
      </c>
      <c r="J126" s="821">
        <v>5</v>
      </c>
      <c r="K126" s="108">
        <v>0</v>
      </c>
      <c r="L126" s="1390">
        <v>1000</v>
      </c>
      <c r="M126" s="204"/>
    </row>
    <row r="127" spans="1:13" ht="19.5" customHeight="1">
      <c r="A127" s="149">
        <v>10900121</v>
      </c>
      <c r="B127" s="149" t="s">
        <v>399</v>
      </c>
      <c r="C127" s="212">
        <v>41990</v>
      </c>
      <c r="D127" s="114">
        <v>5178000</v>
      </c>
      <c r="E127" s="114">
        <v>0</v>
      </c>
      <c r="F127" s="114">
        <v>0</v>
      </c>
      <c r="G127" s="108">
        <v>0</v>
      </c>
      <c r="H127" s="119">
        <v>5178000</v>
      </c>
      <c r="I127" s="169">
        <v>5177000</v>
      </c>
      <c r="J127" s="821">
        <v>5</v>
      </c>
      <c r="K127" s="108">
        <v>0</v>
      </c>
      <c r="L127" s="1390">
        <v>1000</v>
      </c>
      <c r="M127" s="204"/>
    </row>
    <row r="128" spans="1:13" ht="19.5" customHeight="1">
      <c r="A128" s="149">
        <v>10900122</v>
      </c>
      <c r="B128" s="149" t="s">
        <v>1611</v>
      </c>
      <c r="C128" s="212">
        <v>41992</v>
      </c>
      <c r="D128" s="114">
        <v>0</v>
      </c>
      <c r="E128" s="114">
        <v>0</v>
      </c>
      <c r="F128" s="114">
        <v>0</v>
      </c>
      <c r="G128" s="108">
        <v>0</v>
      </c>
      <c r="H128" s="119">
        <v>0</v>
      </c>
      <c r="I128" s="169">
        <v>0</v>
      </c>
      <c r="J128" s="821">
        <v>5</v>
      </c>
      <c r="K128" s="108">
        <v>0</v>
      </c>
      <c r="L128" s="1390">
        <v>0</v>
      </c>
      <c r="M128" s="204"/>
    </row>
    <row r="129" spans="1:15" ht="19.5" customHeight="1">
      <c r="A129" s="149">
        <v>10900123</v>
      </c>
      <c r="B129" s="149" t="s">
        <v>400</v>
      </c>
      <c r="C129" s="212">
        <v>42004</v>
      </c>
      <c r="D129" s="114">
        <v>2150800</v>
      </c>
      <c r="E129" s="114">
        <v>0</v>
      </c>
      <c r="F129" s="114">
        <v>0</v>
      </c>
      <c r="G129" s="108">
        <v>0</v>
      </c>
      <c r="H129" s="119">
        <v>2150800</v>
      </c>
      <c r="I129" s="169">
        <v>2149800</v>
      </c>
      <c r="J129" s="821">
        <v>5</v>
      </c>
      <c r="K129" s="108">
        <v>0</v>
      </c>
      <c r="L129" s="1390">
        <v>1000</v>
      </c>
      <c r="M129" s="204"/>
      <c r="N129" s="123"/>
    </row>
    <row r="130" spans="1:15" ht="19.5" customHeight="1">
      <c r="A130" s="149">
        <v>10900124</v>
      </c>
      <c r="B130" s="149" t="s">
        <v>401</v>
      </c>
      <c r="C130" s="212">
        <v>42004</v>
      </c>
      <c r="D130" s="114">
        <v>13530000</v>
      </c>
      <c r="E130" s="114">
        <v>0</v>
      </c>
      <c r="F130" s="114">
        <v>0</v>
      </c>
      <c r="G130" s="108">
        <v>0</v>
      </c>
      <c r="H130" s="119">
        <v>13530000</v>
      </c>
      <c r="I130" s="169">
        <v>13529000</v>
      </c>
      <c r="J130" s="821">
        <v>5</v>
      </c>
      <c r="K130" s="108">
        <v>0</v>
      </c>
      <c r="L130" s="1390">
        <v>1000</v>
      </c>
      <c r="M130" s="204"/>
      <c r="N130" s="104"/>
      <c r="O130" s="104"/>
    </row>
    <row r="131" spans="1:15" ht="19.5" customHeight="1">
      <c r="A131" s="149">
        <v>10900125</v>
      </c>
      <c r="B131" s="149" t="s">
        <v>402</v>
      </c>
      <c r="C131" s="212">
        <v>42004</v>
      </c>
      <c r="D131" s="114">
        <v>1880000</v>
      </c>
      <c r="E131" s="114">
        <v>0</v>
      </c>
      <c r="F131" s="114">
        <v>0</v>
      </c>
      <c r="G131" s="108">
        <v>0</v>
      </c>
      <c r="H131" s="119">
        <v>1880000</v>
      </c>
      <c r="I131" s="169">
        <v>1879000</v>
      </c>
      <c r="J131" s="821">
        <v>5</v>
      </c>
      <c r="K131" s="108">
        <v>0</v>
      </c>
      <c r="L131" s="1390">
        <v>1000</v>
      </c>
      <c r="M131" s="204"/>
      <c r="N131" s="124"/>
    </row>
    <row r="132" spans="1:15" ht="19.5" customHeight="1">
      <c r="A132" s="149">
        <v>10900126</v>
      </c>
      <c r="B132" s="149" t="s">
        <v>640</v>
      </c>
      <c r="C132" s="212">
        <v>42086</v>
      </c>
      <c r="D132" s="114">
        <v>1750000</v>
      </c>
      <c r="E132" s="114">
        <v>0</v>
      </c>
      <c r="F132" s="114">
        <v>0</v>
      </c>
      <c r="G132" s="108">
        <v>0</v>
      </c>
      <c r="H132" s="119">
        <v>1750000</v>
      </c>
      <c r="I132" s="169">
        <v>1748999.6666666667</v>
      </c>
      <c r="J132" s="821">
        <v>5</v>
      </c>
      <c r="K132" s="108">
        <v>0</v>
      </c>
      <c r="L132" s="1390">
        <v>1000</v>
      </c>
      <c r="M132" s="204"/>
      <c r="N132" s="124"/>
    </row>
    <row r="133" spans="1:15" ht="19.5" customHeight="1">
      <c r="A133" s="149">
        <v>10900127</v>
      </c>
      <c r="B133" s="149" t="s">
        <v>641</v>
      </c>
      <c r="C133" s="212">
        <v>42090</v>
      </c>
      <c r="D133" s="114">
        <v>5045000</v>
      </c>
      <c r="E133" s="114">
        <v>0</v>
      </c>
      <c r="F133" s="114">
        <v>0</v>
      </c>
      <c r="G133" s="108">
        <v>0</v>
      </c>
      <c r="H133" s="119">
        <v>5045000</v>
      </c>
      <c r="I133" s="169">
        <v>5044000.333333333</v>
      </c>
      <c r="J133" s="821">
        <v>5</v>
      </c>
      <c r="K133" s="108">
        <v>0</v>
      </c>
      <c r="L133" s="1390">
        <v>1000</v>
      </c>
      <c r="M133" s="204"/>
      <c r="N133" s="124"/>
    </row>
    <row r="134" spans="1:15" ht="19.5" customHeight="1">
      <c r="A134" s="149">
        <v>10900128</v>
      </c>
      <c r="B134" s="149" t="s">
        <v>642</v>
      </c>
      <c r="C134" s="212">
        <v>42125</v>
      </c>
      <c r="D134" s="114">
        <v>3600000</v>
      </c>
      <c r="E134" s="114">
        <v>0</v>
      </c>
      <c r="F134" s="114">
        <v>0</v>
      </c>
      <c r="G134" s="108">
        <v>0</v>
      </c>
      <c r="H134" s="119">
        <v>3600000</v>
      </c>
      <c r="I134" s="169">
        <v>3599000</v>
      </c>
      <c r="J134" s="821">
        <v>5</v>
      </c>
      <c r="K134" s="108">
        <v>0</v>
      </c>
      <c r="L134" s="1390">
        <v>1000</v>
      </c>
      <c r="M134" s="204"/>
      <c r="N134" s="124"/>
    </row>
    <row r="135" spans="1:15" ht="19.5" customHeight="1">
      <c r="A135" s="149">
        <v>10900129</v>
      </c>
      <c r="B135" s="149" t="s">
        <v>643</v>
      </c>
      <c r="C135" s="212">
        <v>42125</v>
      </c>
      <c r="D135" s="114">
        <v>5900000</v>
      </c>
      <c r="E135" s="114">
        <v>0</v>
      </c>
      <c r="F135" s="114">
        <v>0</v>
      </c>
      <c r="G135" s="108">
        <v>0</v>
      </c>
      <c r="H135" s="119">
        <v>5900000</v>
      </c>
      <c r="I135" s="169">
        <v>5898999.666666666</v>
      </c>
      <c r="J135" s="821">
        <v>5</v>
      </c>
      <c r="K135" s="108">
        <v>0</v>
      </c>
      <c r="L135" s="1390">
        <v>1000</v>
      </c>
      <c r="M135" s="204"/>
      <c r="N135" s="124"/>
    </row>
    <row r="136" spans="1:15" ht="19.5" customHeight="1">
      <c r="A136" s="149">
        <v>10900130</v>
      </c>
      <c r="B136" s="149" t="s">
        <v>831</v>
      </c>
      <c r="C136" s="212">
        <v>42156</v>
      </c>
      <c r="D136" s="114">
        <v>26342000</v>
      </c>
      <c r="E136" s="114">
        <v>0</v>
      </c>
      <c r="F136" s="114">
        <v>0</v>
      </c>
      <c r="G136" s="108">
        <v>0</v>
      </c>
      <c r="H136" s="119">
        <v>26342000</v>
      </c>
      <c r="I136" s="169">
        <v>26340000</v>
      </c>
      <c r="J136" s="821">
        <v>5</v>
      </c>
      <c r="K136" s="108">
        <v>0</v>
      </c>
      <c r="L136" s="1390">
        <v>2000</v>
      </c>
      <c r="M136" s="204"/>
      <c r="N136" s="124"/>
    </row>
    <row r="137" spans="1:15" ht="19.5" customHeight="1">
      <c r="A137" s="149">
        <v>10900131</v>
      </c>
      <c r="B137" s="149" t="s">
        <v>644</v>
      </c>
      <c r="C137" s="212">
        <v>42278</v>
      </c>
      <c r="D137" s="114">
        <v>6098000</v>
      </c>
      <c r="E137" s="114">
        <v>0</v>
      </c>
      <c r="F137" s="114">
        <v>0</v>
      </c>
      <c r="G137" s="108">
        <v>0</v>
      </c>
      <c r="H137" s="119">
        <v>6098000</v>
      </c>
      <c r="I137" s="169">
        <v>6096000</v>
      </c>
      <c r="J137" s="821">
        <v>5</v>
      </c>
      <c r="K137" s="108">
        <v>0</v>
      </c>
      <c r="L137" s="1390">
        <v>2000</v>
      </c>
      <c r="M137" s="204"/>
      <c r="N137" s="124"/>
    </row>
    <row r="138" spans="1:15" ht="19.5" customHeight="1">
      <c r="A138" s="149">
        <v>10900132</v>
      </c>
      <c r="B138" s="149" t="s">
        <v>645</v>
      </c>
      <c r="C138" s="212">
        <v>42309</v>
      </c>
      <c r="D138" s="114">
        <v>29394000</v>
      </c>
      <c r="E138" s="114">
        <v>0</v>
      </c>
      <c r="F138" s="114">
        <v>0</v>
      </c>
      <c r="G138" s="108">
        <v>0</v>
      </c>
      <c r="H138" s="119">
        <v>29394000</v>
      </c>
      <c r="I138" s="169">
        <v>29393000</v>
      </c>
      <c r="J138" s="821">
        <v>5</v>
      </c>
      <c r="K138" s="108">
        <v>0</v>
      </c>
      <c r="L138" s="1390">
        <v>1000</v>
      </c>
      <c r="M138" s="204"/>
      <c r="N138" s="124"/>
    </row>
    <row r="139" spans="1:15" ht="19.5" customHeight="1">
      <c r="A139" s="149">
        <v>10900133</v>
      </c>
      <c r="B139" s="149" t="s">
        <v>646</v>
      </c>
      <c r="C139" s="212">
        <v>42347</v>
      </c>
      <c r="D139" s="114">
        <v>17300000</v>
      </c>
      <c r="E139" s="114">
        <v>0</v>
      </c>
      <c r="F139" s="114">
        <v>0</v>
      </c>
      <c r="G139" s="108">
        <v>0</v>
      </c>
      <c r="H139" s="119">
        <v>17300000</v>
      </c>
      <c r="I139" s="169">
        <v>17299000</v>
      </c>
      <c r="J139" s="821">
        <v>5</v>
      </c>
      <c r="K139" s="108">
        <v>0</v>
      </c>
      <c r="L139" s="1390">
        <v>1000</v>
      </c>
      <c r="M139" s="204"/>
      <c r="N139" s="124"/>
    </row>
    <row r="140" spans="1:15" ht="19.5" customHeight="1">
      <c r="A140" s="149">
        <v>10900134</v>
      </c>
      <c r="B140" s="149" t="s">
        <v>832</v>
      </c>
      <c r="C140" s="212">
        <v>42369</v>
      </c>
      <c r="D140" s="114">
        <v>4440000</v>
      </c>
      <c r="E140" s="114">
        <v>0</v>
      </c>
      <c r="F140" s="114">
        <v>0</v>
      </c>
      <c r="G140" s="108">
        <v>0</v>
      </c>
      <c r="H140" s="119">
        <v>4440000</v>
      </c>
      <c r="I140" s="169">
        <v>4439000</v>
      </c>
      <c r="J140" s="821">
        <v>5</v>
      </c>
      <c r="K140" s="108">
        <v>0</v>
      </c>
      <c r="L140" s="1390">
        <v>1000</v>
      </c>
      <c r="M140" s="204"/>
      <c r="N140" s="124"/>
    </row>
    <row r="141" spans="1:15" ht="19.5" customHeight="1">
      <c r="A141" s="149">
        <v>10900135</v>
      </c>
      <c r="B141" s="149" t="s">
        <v>1214</v>
      </c>
      <c r="C141" s="212">
        <v>42735</v>
      </c>
      <c r="D141" s="114">
        <v>59083000</v>
      </c>
      <c r="E141" s="114">
        <v>0</v>
      </c>
      <c r="F141" s="114">
        <v>0</v>
      </c>
      <c r="G141" s="108">
        <v>0</v>
      </c>
      <c r="H141" s="119">
        <v>59083000</v>
      </c>
      <c r="I141" s="169">
        <v>59082000</v>
      </c>
      <c r="J141" s="821">
        <v>5</v>
      </c>
      <c r="K141" s="108">
        <v>0</v>
      </c>
      <c r="L141" s="1390">
        <v>1000</v>
      </c>
      <c r="M141" s="204"/>
      <c r="N141" s="124"/>
    </row>
    <row r="142" spans="1:15" ht="19.5" customHeight="1">
      <c r="A142" s="149">
        <v>10900136</v>
      </c>
      <c r="B142" s="149" t="s">
        <v>1215</v>
      </c>
      <c r="C142" s="212">
        <v>42760</v>
      </c>
      <c r="D142" s="114">
        <v>14800000</v>
      </c>
      <c r="E142" s="114">
        <v>0</v>
      </c>
      <c r="F142" s="114">
        <v>0</v>
      </c>
      <c r="G142" s="108">
        <v>0</v>
      </c>
      <c r="H142" s="119">
        <v>14800000</v>
      </c>
      <c r="I142" s="169">
        <v>14799000</v>
      </c>
      <c r="J142" s="821">
        <v>5</v>
      </c>
      <c r="K142" s="108">
        <v>0</v>
      </c>
      <c r="L142" s="1390">
        <v>1000</v>
      </c>
      <c r="M142" s="204"/>
      <c r="N142" s="124"/>
    </row>
    <row r="143" spans="1:15" ht="19.5" customHeight="1">
      <c r="A143" s="671">
        <v>10900137</v>
      </c>
      <c r="B143" s="671" t="s">
        <v>931</v>
      </c>
      <c r="C143" s="672">
        <v>42794</v>
      </c>
      <c r="D143" s="744">
        <v>41727000</v>
      </c>
      <c r="E143" s="744">
        <v>0</v>
      </c>
      <c r="F143" s="744">
        <v>0</v>
      </c>
      <c r="G143" s="655">
        <v>0</v>
      </c>
      <c r="H143" s="743">
        <v>41727000</v>
      </c>
      <c r="I143" s="740">
        <v>41726000</v>
      </c>
      <c r="J143" s="821">
        <v>5</v>
      </c>
      <c r="K143" s="655">
        <v>0</v>
      </c>
      <c r="L143" s="1390">
        <v>1000</v>
      </c>
      <c r="M143" s="204"/>
      <c r="N143" s="124"/>
    </row>
    <row r="144" spans="1:15" ht="19.5" customHeight="1">
      <c r="A144" s="671">
        <v>10900138</v>
      </c>
      <c r="B144" s="671" t="s">
        <v>932</v>
      </c>
      <c r="C144" s="672">
        <v>42825</v>
      </c>
      <c r="D144" s="744">
        <v>11732000</v>
      </c>
      <c r="E144" s="744">
        <v>0</v>
      </c>
      <c r="F144" s="744">
        <v>0</v>
      </c>
      <c r="G144" s="655">
        <v>0</v>
      </c>
      <c r="H144" s="743">
        <v>11732000</v>
      </c>
      <c r="I144" s="740">
        <v>11731000</v>
      </c>
      <c r="J144" s="821">
        <v>5</v>
      </c>
      <c r="K144" s="655">
        <v>0</v>
      </c>
      <c r="L144" s="1390">
        <v>1000</v>
      </c>
      <c r="M144" s="204"/>
      <c r="N144" s="124"/>
    </row>
    <row r="145" spans="1:14" ht="19.5" customHeight="1">
      <c r="A145" s="671">
        <v>10900139</v>
      </c>
      <c r="B145" s="671" t="s">
        <v>931</v>
      </c>
      <c r="C145" s="672">
        <v>42855</v>
      </c>
      <c r="D145" s="744">
        <v>17748000</v>
      </c>
      <c r="E145" s="744">
        <v>0</v>
      </c>
      <c r="F145" s="744">
        <v>0</v>
      </c>
      <c r="G145" s="655">
        <v>0</v>
      </c>
      <c r="H145" s="743">
        <v>17748000</v>
      </c>
      <c r="I145" s="740">
        <v>17747000</v>
      </c>
      <c r="J145" s="821">
        <v>5</v>
      </c>
      <c r="K145" s="655">
        <v>0</v>
      </c>
      <c r="L145" s="1390">
        <v>1000</v>
      </c>
      <c r="M145" s="204"/>
      <c r="N145" s="124"/>
    </row>
    <row r="146" spans="1:14" ht="19.5" customHeight="1">
      <c r="A146" s="671">
        <v>10900140</v>
      </c>
      <c r="B146" s="671" t="s">
        <v>931</v>
      </c>
      <c r="C146" s="672">
        <v>42886</v>
      </c>
      <c r="D146" s="744">
        <v>2220000</v>
      </c>
      <c r="E146" s="744">
        <v>0</v>
      </c>
      <c r="F146" s="744">
        <v>0</v>
      </c>
      <c r="G146" s="655">
        <v>0</v>
      </c>
      <c r="H146" s="743">
        <v>2220000</v>
      </c>
      <c r="I146" s="740">
        <v>2219000</v>
      </c>
      <c r="J146" s="821">
        <v>5</v>
      </c>
      <c r="K146" s="655">
        <v>0</v>
      </c>
      <c r="L146" s="1390">
        <v>1000</v>
      </c>
      <c r="M146" s="204"/>
      <c r="N146" s="124"/>
    </row>
    <row r="147" spans="1:14" ht="19.5" customHeight="1">
      <c r="A147" s="149">
        <v>10900141</v>
      </c>
      <c r="B147" s="149" t="s">
        <v>931</v>
      </c>
      <c r="C147" s="212">
        <v>42902</v>
      </c>
      <c r="D147" s="114">
        <v>5917000</v>
      </c>
      <c r="E147" s="114">
        <v>0</v>
      </c>
      <c r="F147" s="114">
        <v>0</v>
      </c>
      <c r="G147" s="108">
        <v>0</v>
      </c>
      <c r="H147" s="119">
        <v>5917000</v>
      </c>
      <c r="I147" s="169">
        <v>5916000</v>
      </c>
      <c r="J147" s="821">
        <v>5</v>
      </c>
      <c r="K147" s="108">
        <v>0</v>
      </c>
      <c r="L147" s="1390">
        <v>1000</v>
      </c>
      <c r="M147" s="204"/>
      <c r="N147" s="124"/>
    </row>
    <row r="148" spans="1:14" ht="19.5" customHeight="1">
      <c r="A148" s="149">
        <v>10900142</v>
      </c>
      <c r="B148" s="149" t="s">
        <v>931</v>
      </c>
      <c r="C148" s="212">
        <v>42947</v>
      </c>
      <c r="D148" s="114">
        <v>18104000</v>
      </c>
      <c r="E148" s="114">
        <v>0</v>
      </c>
      <c r="F148" s="114">
        <v>0</v>
      </c>
      <c r="G148" s="108">
        <v>0</v>
      </c>
      <c r="H148" s="119">
        <v>18104000</v>
      </c>
      <c r="I148" s="169">
        <v>18103000</v>
      </c>
      <c r="J148" s="821">
        <v>5</v>
      </c>
      <c r="K148" s="108">
        <v>0</v>
      </c>
      <c r="L148" s="1390">
        <v>1000</v>
      </c>
      <c r="M148" s="204"/>
      <c r="N148" s="124"/>
    </row>
    <row r="149" spans="1:14" ht="19.5" customHeight="1">
      <c r="A149" s="149">
        <v>10900143</v>
      </c>
      <c r="B149" s="149" t="s">
        <v>931</v>
      </c>
      <c r="C149" s="212">
        <v>42978</v>
      </c>
      <c r="D149" s="114">
        <v>48808000</v>
      </c>
      <c r="E149" s="114">
        <v>0</v>
      </c>
      <c r="F149" s="114">
        <v>0</v>
      </c>
      <c r="G149" s="108">
        <v>0</v>
      </c>
      <c r="H149" s="119">
        <v>48808000</v>
      </c>
      <c r="I149" s="169">
        <v>48807000</v>
      </c>
      <c r="J149" s="821">
        <v>5</v>
      </c>
      <c r="K149" s="108">
        <v>0</v>
      </c>
      <c r="L149" s="1390">
        <v>1000</v>
      </c>
      <c r="M149" s="204"/>
      <c r="N149" s="124"/>
    </row>
    <row r="150" spans="1:14" ht="19.5" customHeight="1">
      <c r="A150" s="149">
        <v>10900144</v>
      </c>
      <c r="B150" s="149" t="s">
        <v>1216</v>
      </c>
      <c r="C150" s="212">
        <v>42916</v>
      </c>
      <c r="D150" s="114">
        <v>15000000</v>
      </c>
      <c r="E150" s="114">
        <v>0</v>
      </c>
      <c r="F150" s="114">
        <v>0</v>
      </c>
      <c r="G150" s="108">
        <v>0</v>
      </c>
      <c r="H150" s="119">
        <v>15000000</v>
      </c>
      <c r="I150" s="169">
        <v>14999000</v>
      </c>
      <c r="J150" s="821">
        <v>5</v>
      </c>
      <c r="K150" s="108">
        <v>0</v>
      </c>
      <c r="L150" s="1390">
        <v>1000</v>
      </c>
      <c r="M150" s="204"/>
      <c r="N150" s="124"/>
    </row>
    <row r="151" spans="1:14" ht="19.5" customHeight="1">
      <c r="A151" s="149">
        <v>10900145</v>
      </c>
      <c r="B151" s="149" t="s">
        <v>1248</v>
      </c>
      <c r="C151" s="212">
        <v>43003</v>
      </c>
      <c r="D151" s="114">
        <v>8000000</v>
      </c>
      <c r="E151" s="114">
        <v>0</v>
      </c>
      <c r="F151" s="114">
        <v>0</v>
      </c>
      <c r="G151" s="108">
        <v>0</v>
      </c>
      <c r="H151" s="119">
        <v>8000000</v>
      </c>
      <c r="I151" s="169">
        <v>7999000</v>
      </c>
      <c r="J151" s="821">
        <v>5</v>
      </c>
      <c r="K151" s="108">
        <v>0</v>
      </c>
      <c r="L151" s="1390">
        <v>1000</v>
      </c>
      <c r="M151" s="204"/>
      <c r="N151" s="124"/>
    </row>
    <row r="152" spans="1:14" ht="19.5" customHeight="1">
      <c r="A152" s="149">
        <v>10900146</v>
      </c>
      <c r="B152" s="149" t="s">
        <v>931</v>
      </c>
      <c r="C152" s="212">
        <v>43032</v>
      </c>
      <c r="D152" s="114">
        <v>8620000</v>
      </c>
      <c r="E152" s="114">
        <v>0</v>
      </c>
      <c r="F152" s="114">
        <v>0</v>
      </c>
      <c r="G152" s="108">
        <v>0</v>
      </c>
      <c r="H152" s="119">
        <v>8620000</v>
      </c>
      <c r="I152" s="169">
        <v>8619000</v>
      </c>
      <c r="J152" s="821">
        <v>5</v>
      </c>
      <c r="K152" s="108">
        <v>0</v>
      </c>
      <c r="L152" s="1390">
        <v>1000</v>
      </c>
      <c r="M152" s="204"/>
      <c r="N152" s="124"/>
    </row>
    <row r="153" spans="1:14" ht="19.5" customHeight="1">
      <c r="A153" s="149">
        <v>10900147</v>
      </c>
      <c r="B153" s="149" t="s">
        <v>1263</v>
      </c>
      <c r="C153" s="212">
        <v>43039</v>
      </c>
      <c r="D153" s="114">
        <v>21189000</v>
      </c>
      <c r="E153" s="114">
        <v>0</v>
      </c>
      <c r="F153" s="114">
        <v>0</v>
      </c>
      <c r="G153" s="108">
        <v>0</v>
      </c>
      <c r="H153" s="119">
        <v>21189000</v>
      </c>
      <c r="I153" s="169">
        <v>21188000</v>
      </c>
      <c r="J153" s="821">
        <v>5</v>
      </c>
      <c r="K153" s="108">
        <v>0</v>
      </c>
      <c r="L153" s="1390">
        <v>1000</v>
      </c>
      <c r="M153" s="204"/>
      <c r="N153" s="124"/>
    </row>
    <row r="154" spans="1:14" ht="19.5" customHeight="1">
      <c r="A154" s="149">
        <v>10900148</v>
      </c>
      <c r="B154" s="149" t="s">
        <v>1270</v>
      </c>
      <c r="C154" s="212">
        <v>43080</v>
      </c>
      <c r="D154" s="114">
        <v>10000000</v>
      </c>
      <c r="E154" s="114">
        <v>0</v>
      </c>
      <c r="F154" s="114">
        <v>0</v>
      </c>
      <c r="G154" s="108">
        <v>0</v>
      </c>
      <c r="H154" s="119">
        <v>10000000</v>
      </c>
      <c r="I154" s="169">
        <v>9999000</v>
      </c>
      <c r="J154" s="821">
        <v>5</v>
      </c>
      <c r="K154" s="108">
        <v>0</v>
      </c>
      <c r="L154" s="1390">
        <v>1000</v>
      </c>
      <c r="M154" s="204"/>
      <c r="N154" s="124"/>
    </row>
    <row r="155" spans="1:14" ht="19.5" customHeight="1">
      <c r="A155" s="149">
        <v>10900149</v>
      </c>
      <c r="B155" s="149" t="s">
        <v>1271</v>
      </c>
      <c r="C155" s="212">
        <v>43070</v>
      </c>
      <c r="D155" s="114">
        <v>7600000</v>
      </c>
      <c r="E155" s="114">
        <v>0</v>
      </c>
      <c r="F155" s="114">
        <v>0</v>
      </c>
      <c r="G155" s="108">
        <v>0</v>
      </c>
      <c r="H155" s="119">
        <v>7600000</v>
      </c>
      <c r="I155" s="169">
        <v>7599000</v>
      </c>
      <c r="J155" s="821">
        <v>5</v>
      </c>
      <c r="K155" s="108">
        <v>0</v>
      </c>
      <c r="L155" s="1390">
        <v>1000</v>
      </c>
      <c r="M155" s="204"/>
      <c r="N155" s="124"/>
    </row>
    <row r="156" spans="1:14" ht="19.5" customHeight="1">
      <c r="A156" s="149">
        <v>10900150</v>
      </c>
      <c r="B156" s="149" t="s">
        <v>1272</v>
      </c>
      <c r="C156" s="212">
        <v>43100</v>
      </c>
      <c r="D156" s="114">
        <v>8521000</v>
      </c>
      <c r="E156" s="114">
        <v>0</v>
      </c>
      <c r="F156" s="114">
        <v>0</v>
      </c>
      <c r="G156" s="108">
        <v>0</v>
      </c>
      <c r="H156" s="119">
        <v>8521000</v>
      </c>
      <c r="I156" s="169">
        <v>8520000</v>
      </c>
      <c r="J156" s="821">
        <v>5</v>
      </c>
      <c r="K156" s="108">
        <v>0</v>
      </c>
      <c r="L156" s="1390">
        <v>1000</v>
      </c>
      <c r="M156" s="204"/>
      <c r="N156" s="124"/>
    </row>
    <row r="157" spans="1:14" ht="19.5" customHeight="1">
      <c r="A157" s="149">
        <v>10900151</v>
      </c>
      <c r="B157" s="149" t="s">
        <v>931</v>
      </c>
      <c r="C157" s="212">
        <v>43100</v>
      </c>
      <c r="D157" s="114">
        <v>2960000</v>
      </c>
      <c r="E157" s="114">
        <v>0</v>
      </c>
      <c r="F157" s="114">
        <v>0</v>
      </c>
      <c r="G157" s="108">
        <v>0</v>
      </c>
      <c r="H157" s="119">
        <v>2960000</v>
      </c>
      <c r="I157" s="169">
        <v>2959000</v>
      </c>
      <c r="J157" s="821">
        <v>5</v>
      </c>
      <c r="K157" s="108">
        <v>0</v>
      </c>
      <c r="L157" s="1390">
        <v>1000</v>
      </c>
      <c r="M157" s="204"/>
      <c r="N157" s="124"/>
    </row>
    <row r="158" spans="1:14" ht="19.5" customHeight="1">
      <c r="A158" s="149">
        <v>10900152</v>
      </c>
      <c r="B158" s="149" t="s">
        <v>1273</v>
      </c>
      <c r="C158" s="212">
        <v>43100</v>
      </c>
      <c r="D158" s="114">
        <v>24500000</v>
      </c>
      <c r="E158" s="114">
        <v>0</v>
      </c>
      <c r="F158" s="114">
        <v>0</v>
      </c>
      <c r="G158" s="108">
        <v>0</v>
      </c>
      <c r="H158" s="119">
        <v>24500000</v>
      </c>
      <c r="I158" s="169">
        <v>24499000</v>
      </c>
      <c r="J158" s="821">
        <v>5</v>
      </c>
      <c r="K158" s="108">
        <v>0</v>
      </c>
      <c r="L158" s="1390">
        <v>1000</v>
      </c>
      <c r="M158" s="204"/>
      <c r="N158" s="124"/>
    </row>
    <row r="159" spans="1:14" ht="19.5" customHeight="1">
      <c r="A159" s="149">
        <v>10900153</v>
      </c>
      <c r="B159" s="149" t="s">
        <v>1263</v>
      </c>
      <c r="C159" s="212">
        <v>43217</v>
      </c>
      <c r="D159" s="114">
        <v>11202000</v>
      </c>
      <c r="E159" s="114">
        <v>0</v>
      </c>
      <c r="F159" s="114">
        <v>0</v>
      </c>
      <c r="G159" s="108">
        <v>0</v>
      </c>
      <c r="H159" s="119">
        <v>11202000</v>
      </c>
      <c r="I159" s="169">
        <v>11201000</v>
      </c>
      <c r="J159" s="821">
        <v>5</v>
      </c>
      <c r="K159" s="108">
        <v>0</v>
      </c>
      <c r="L159" s="1390">
        <v>1000</v>
      </c>
      <c r="M159" s="204"/>
      <c r="N159" s="124"/>
    </row>
    <row r="160" spans="1:14" ht="19.5" customHeight="1">
      <c r="A160" s="149">
        <v>10900154</v>
      </c>
      <c r="B160" s="149" t="s">
        <v>931</v>
      </c>
      <c r="C160" s="212">
        <v>43207</v>
      </c>
      <c r="D160" s="114">
        <v>1720000</v>
      </c>
      <c r="E160" s="114">
        <v>0</v>
      </c>
      <c r="F160" s="114">
        <v>0</v>
      </c>
      <c r="G160" s="108">
        <v>0</v>
      </c>
      <c r="H160" s="119">
        <v>1720000</v>
      </c>
      <c r="I160" s="169">
        <v>1719000</v>
      </c>
      <c r="J160" s="821">
        <v>5</v>
      </c>
      <c r="K160" s="108">
        <v>0</v>
      </c>
      <c r="L160" s="1390">
        <v>1000</v>
      </c>
      <c r="M160" s="204"/>
      <c r="N160" s="124"/>
    </row>
    <row r="161" spans="1:14" ht="19.5" customHeight="1">
      <c r="A161" s="149">
        <v>10900155</v>
      </c>
      <c r="B161" s="149" t="s">
        <v>1441</v>
      </c>
      <c r="C161" s="212">
        <v>43266</v>
      </c>
      <c r="D161" s="114">
        <v>13320000</v>
      </c>
      <c r="E161" s="114">
        <v>0</v>
      </c>
      <c r="F161" s="114">
        <v>0</v>
      </c>
      <c r="G161" s="108">
        <v>0</v>
      </c>
      <c r="H161" s="119">
        <v>13320000</v>
      </c>
      <c r="I161" s="169">
        <v>13318000</v>
      </c>
      <c r="J161" s="821">
        <v>5</v>
      </c>
      <c r="K161" s="108">
        <v>0</v>
      </c>
      <c r="L161" s="1390">
        <v>2000</v>
      </c>
      <c r="M161" s="204"/>
      <c r="N161" s="124"/>
    </row>
    <row r="162" spans="1:14" ht="19.5" customHeight="1">
      <c r="A162" s="149">
        <v>10900156</v>
      </c>
      <c r="B162" s="149" t="s">
        <v>1263</v>
      </c>
      <c r="C162" s="212">
        <v>43283</v>
      </c>
      <c r="D162" s="114">
        <v>5760000</v>
      </c>
      <c r="E162" s="114">
        <v>0</v>
      </c>
      <c r="F162" s="114">
        <v>0</v>
      </c>
      <c r="G162" s="108">
        <v>0</v>
      </c>
      <c r="H162" s="119">
        <v>5760000</v>
      </c>
      <c r="I162" s="169">
        <v>5759000</v>
      </c>
      <c r="J162" s="821">
        <v>5</v>
      </c>
      <c r="K162" s="108">
        <v>0</v>
      </c>
      <c r="L162" s="1390">
        <v>1000</v>
      </c>
      <c r="M162" s="204"/>
      <c r="N162" s="124"/>
    </row>
    <row r="163" spans="1:14" ht="19.5" customHeight="1">
      <c r="A163" s="149">
        <v>10900157</v>
      </c>
      <c r="B163" s="149" t="s">
        <v>931</v>
      </c>
      <c r="C163" s="212">
        <v>43283</v>
      </c>
      <c r="D163" s="114">
        <v>3080000</v>
      </c>
      <c r="E163" s="114">
        <v>0</v>
      </c>
      <c r="F163" s="114">
        <v>0</v>
      </c>
      <c r="G163" s="108">
        <v>0</v>
      </c>
      <c r="H163" s="119">
        <v>3080000</v>
      </c>
      <c r="I163" s="169">
        <v>3079000</v>
      </c>
      <c r="J163" s="821">
        <v>5</v>
      </c>
      <c r="K163" s="108">
        <v>0</v>
      </c>
      <c r="L163" s="1390">
        <v>1000</v>
      </c>
      <c r="M163" s="204"/>
      <c r="N163" s="124"/>
    </row>
    <row r="164" spans="1:14" ht="19.5" customHeight="1">
      <c r="A164" s="149">
        <v>10900158</v>
      </c>
      <c r="B164" s="149" t="s">
        <v>931</v>
      </c>
      <c r="C164" s="212">
        <v>43343</v>
      </c>
      <c r="D164" s="114">
        <v>10305000</v>
      </c>
      <c r="E164" s="114">
        <v>0</v>
      </c>
      <c r="F164" s="114">
        <v>0</v>
      </c>
      <c r="G164" s="108">
        <v>0</v>
      </c>
      <c r="H164" s="119">
        <v>10305000</v>
      </c>
      <c r="I164" s="169">
        <v>10304000</v>
      </c>
      <c r="J164" s="821">
        <v>5</v>
      </c>
      <c r="K164" s="108">
        <v>0</v>
      </c>
      <c r="L164" s="1390">
        <v>1000</v>
      </c>
      <c r="M164" s="204"/>
      <c r="N164" s="124"/>
    </row>
    <row r="165" spans="1:14" ht="19.5" customHeight="1">
      <c r="A165" s="149">
        <v>10900159</v>
      </c>
      <c r="B165" s="149" t="s">
        <v>931</v>
      </c>
      <c r="C165" s="212">
        <v>43333</v>
      </c>
      <c r="D165" s="114">
        <v>1720000</v>
      </c>
      <c r="E165" s="114">
        <v>0</v>
      </c>
      <c r="F165" s="114">
        <v>0</v>
      </c>
      <c r="G165" s="108">
        <v>0</v>
      </c>
      <c r="H165" s="119">
        <v>1720000</v>
      </c>
      <c r="I165" s="169">
        <v>1719000</v>
      </c>
      <c r="J165" s="821">
        <v>5</v>
      </c>
      <c r="K165" s="108">
        <v>0</v>
      </c>
      <c r="L165" s="1390">
        <v>1000</v>
      </c>
      <c r="M165" s="204"/>
      <c r="N165" s="124"/>
    </row>
    <row r="166" spans="1:14" ht="19.5" customHeight="1">
      <c r="A166" s="149">
        <v>10900160</v>
      </c>
      <c r="B166" s="149" t="s">
        <v>1263</v>
      </c>
      <c r="C166" s="212">
        <v>43381</v>
      </c>
      <c r="D166" s="114">
        <v>35507000</v>
      </c>
      <c r="E166" s="114">
        <v>0</v>
      </c>
      <c r="F166" s="114">
        <v>0</v>
      </c>
      <c r="G166" s="108">
        <v>0</v>
      </c>
      <c r="H166" s="119">
        <v>35507000</v>
      </c>
      <c r="I166" s="169">
        <v>35506000</v>
      </c>
      <c r="J166" s="821">
        <v>5</v>
      </c>
      <c r="K166" s="108">
        <v>0</v>
      </c>
      <c r="L166" s="1390">
        <v>1000</v>
      </c>
      <c r="M166" s="204"/>
      <c r="N166" s="124"/>
    </row>
    <row r="167" spans="1:14" ht="19.5" customHeight="1">
      <c r="A167" s="149">
        <v>10900161</v>
      </c>
      <c r="B167" s="149" t="s">
        <v>931</v>
      </c>
      <c r="C167" s="212">
        <v>43378</v>
      </c>
      <c r="D167" s="114">
        <v>6020000</v>
      </c>
      <c r="E167" s="114">
        <v>0</v>
      </c>
      <c r="F167" s="114">
        <v>0</v>
      </c>
      <c r="G167" s="108">
        <v>0</v>
      </c>
      <c r="H167" s="119">
        <v>6020000</v>
      </c>
      <c r="I167" s="169">
        <v>6019000</v>
      </c>
      <c r="J167" s="821">
        <v>5</v>
      </c>
      <c r="K167" s="108">
        <v>0</v>
      </c>
      <c r="L167" s="1390">
        <v>1000</v>
      </c>
      <c r="M167" s="204"/>
      <c r="N167" s="124"/>
    </row>
    <row r="168" spans="1:14" ht="19.5" customHeight="1">
      <c r="A168" s="149">
        <v>10900162</v>
      </c>
      <c r="B168" s="149" t="s">
        <v>931</v>
      </c>
      <c r="C168" s="212">
        <v>43417</v>
      </c>
      <c r="D168" s="114">
        <v>5006000</v>
      </c>
      <c r="E168" s="114">
        <v>0</v>
      </c>
      <c r="F168" s="114">
        <v>0</v>
      </c>
      <c r="G168" s="108">
        <v>0</v>
      </c>
      <c r="H168" s="119">
        <v>5006000</v>
      </c>
      <c r="I168" s="169">
        <v>5005000</v>
      </c>
      <c r="J168" s="821">
        <v>5</v>
      </c>
      <c r="K168" s="108">
        <v>0</v>
      </c>
      <c r="L168" s="1390">
        <v>1000</v>
      </c>
      <c r="M168" s="204"/>
      <c r="N168" s="124"/>
    </row>
    <row r="169" spans="1:14" ht="19.5" customHeight="1">
      <c r="A169" s="149">
        <v>10900163</v>
      </c>
      <c r="B169" s="149" t="s">
        <v>1263</v>
      </c>
      <c r="C169" s="212">
        <v>43434</v>
      </c>
      <c r="D169" s="114">
        <v>8260000</v>
      </c>
      <c r="E169" s="114">
        <v>0</v>
      </c>
      <c r="F169" s="114">
        <v>0</v>
      </c>
      <c r="G169" s="108">
        <v>0</v>
      </c>
      <c r="H169" s="119">
        <v>8260000</v>
      </c>
      <c r="I169" s="169">
        <v>8259000</v>
      </c>
      <c r="J169" s="821">
        <v>5</v>
      </c>
      <c r="K169" s="108">
        <v>0</v>
      </c>
      <c r="L169" s="1390">
        <v>1000</v>
      </c>
      <c r="M169" s="204"/>
      <c r="N169" s="124"/>
    </row>
    <row r="170" spans="1:14" ht="19.5" customHeight="1">
      <c r="A170" s="149">
        <v>10900164</v>
      </c>
      <c r="B170" s="149" t="s">
        <v>1263</v>
      </c>
      <c r="C170" s="212">
        <v>43458</v>
      </c>
      <c r="D170" s="114">
        <v>740000</v>
      </c>
      <c r="E170" s="114">
        <v>0</v>
      </c>
      <c r="F170" s="114">
        <v>0</v>
      </c>
      <c r="G170" s="108">
        <v>0</v>
      </c>
      <c r="H170" s="119">
        <v>740000</v>
      </c>
      <c r="I170" s="169">
        <v>739000</v>
      </c>
      <c r="J170" s="821">
        <v>5</v>
      </c>
      <c r="K170" s="108">
        <v>0</v>
      </c>
      <c r="L170" s="1390">
        <v>1000</v>
      </c>
      <c r="M170" s="204"/>
      <c r="N170" s="124"/>
    </row>
    <row r="171" spans="1:14" ht="19.5" customHeight="1">
      <c r="A171" s="149">
        <v>10900165</v>
      </c>
      <c r="B171" s="149" t="s">
        <v>931</v>
      </c>
      <c r="C171" s="212">
        <v>43465</v>
      </c>
      <c r="D171" s="114">
        <v>3449000</v>
      </c>
      <c r="E171" s="114">
        <v>0</v>
      </c>
      <c r="F171" s="114">
        <v>0</v>
      </c>
      <c r="G171" s="108">
        <v>0</v>
      </c>
      <c r="H171" s="119">
        <v>3449000</v>
      </c>
      <c r="I171" s="169">
        <v>3448000</v>
      </c>
      <c r="J171" s="821">
        <v>5</v>
      </c>
      <c r="K171" s="108">
        <v>0</v>
      </c>
      <c r="L171" s="1390">
        <v>1000</v>
      </c>
      <c r="M171" s="204"/>
      <c r="N171" s="124"/>
    </row>
    <row r="172" spans="1:14" ht="19.5" customHeight="1">
      <c r="A172" s="149">
        <v>10900166</v>
      </c>
      <c r="B172" s="149" t="s">
        <v>1564</v>
      </c>
      <c r="C172" s="212">
        <v>43465</v>
      </c>
      <c r="D172" s="114">
        <v>10500000</v>
      </c>
      <c r="E172" s="114">
        <v>0</v>
      </c>
      <c r="F172" s="114">
        <v>0</v>
      </c>
      <c r="G172" s="108">
        <v>0</v>
      </c>
      <c r="H172" s="119">
        <v>10500000</v>
      </c>
      <c r="I172" s="169">
        <v>10499000</v>
      </c>
      <c r="J172" s="821">
        <v>5</v>
      </c>
      <c r="K172" s="108">
        <v>0</v>
      </c>
      <c r="L172" s="1390">
        <v>1000</v>
      </c>
      <c r="M172" s="204"/>
      <c r="N172" s="124"/>
    </row>
    <row r="173" spans="1:14" ht="19.5" customHeight="1">
      <c r="A173" s="149">
        <v>10900167</v>
      </c>
      <c r="B173" s="149" t="s">
        <v>1617</v>
      </c>
      <c r="C173" s="212">
        <v>43616</v>
      </c>
      <c r="D173" s="114">
        <v>197000000</v>
      </c>
      <c r="E173" s="114">
        <v>0</v>
      </c>
      <c r="F173" s="114">
        <v>0</v>
      </c>
      <c r="G173" s="108">
        <v>0</v>
      </c>
      <c r="H173" s="119">
        <v>197000000</v>
      </c>
      <c r="I173" s="169">
        <v>196999000</v>
      </c>
      <c r="J173" s="821">
        <v>5</v>
      </c>
      <c r="K173" s="108">
        <v>13132352</v>
      </c>
      <c r="L173" s="1390">
        <v>1000</v>
      </c>
      <c r="M173" s="204"/>
      <c r="N173" s="124"/>
    </row>
    <row r="174" spans="1:14" ht="19.5" customHeight="1">
      <c r="A174" s="149">
        <v>10900168</v>
      </c>
      <c r="B174" s="149" t="s">
        <v>1599</v>
      </c>
      <c r="C174" s="212">
        <v>43516</v>
      </c>
      <c r="D174" s="114">
        <v>7770000</v>
      </c>
      <c r="E174" s="114">
        <v>0</v>
      </c>
      <c r="F174" s="114">
        <v>0</v>
      </c>
      <c r="G174" s="108">
        <v>0</v>
      </c>
      <c r="H174" s="119">
        <v>7770000</v>
      </c>
      <c r="I174" s="169">
        <v>7769000</v>
      </c>
      <c r="J174" s="821">
        <v>5</v>
      </c>
      <c r="K174" s="108">
        <v>128500</v>
      </c>
      <c r="L174" s="1390">
        <v>1000</v>
      </c>
      <c r="M174" s="204"/>
      <c r="N174" s="124"/>
    </row>
    <row r="175" spans="1:14" ht="19.5" customHeight="1">
      <c r="A175" s="149">
        <v>10900169</v>
      </c>
      <c r="B175" s="149" t="s">
        <v>1600</v>
      </c>
      <c r="C175" s="212">
        <v>43553</v>
      </c>
      <c r="D175" s="114">
        <v>22761623</v>
      </c>
      <c r="E175" s="114">
        <v>0</v>
      </c>
      <c r="F175" s="114">
        <v>0</v>
      </c>
      <c r="G175" s="108">
        <v>0</v>
      </c>
      <c r="H175" s="119">
        <v>22761623</v>
      </c>
      <c r="I175" s="169">
        <v>22760623</v>
      </c>
      <c r="J175" s="821">
        <v>5</v>
      </c>
      <c r="K175" s="108">
        <v>757743</v>
      </c>
      <c r="L175" s="1390">
        <v>1000</v>
      </c>
      <c r="M175" s="204"/>
      <c r="N175" s="124"/>
    </row>
    <row r="176" spans="1:14" ht="19.5" customHeight="1">
      <c r="A176" s="149">
        <v>10900170</v>
      </c>
      <c r="B176" s="149" t="s">
        <v>1601</v>
      </c>
      <c r="C176" s="212">
        <v>43553</v>
      </c>
      <c r="D176" s="114">
        <v>3620377</v>
      </c>
      <c r="E176" s="114">
        <v>0</v>
      </c>
      <c r="F176" s="114">
        <v>0</v>
      </c>
      <c r="G176" s="108">
        <v>0</v>
      </c>
      <c r="H176" s="119">
        <v>3620377</v>
      </c>
      <c r="I176" s="169">
        <v>3619377</v>
      </c>
      <c r="J176" s="821">
        <v>5</v>
      </c>
      <c r="K176" s="108">
        <v>119657</v>
      </c>
      <c r="L176" s="1390">
        <v>1000</v>
      </c>
      <c r="M176" s="204"/>
      <c r="N176" s="124"/>
    </row>
    <row r="177" spans="1:14" ht="19.5" customHeight="1">
      <c r="A177" s="149">
        <v>10900171</v>
      </c>
      <c r="B177" s="149" t="s">
        <v>1600</v>
      </c>
      <c r="C177" s="212">
        <v>43585</v>
      </c>
      <c r="D177" s="114">
        <v>11310000</v>
      </c>
      <c r="E177" s="114">
        <v>0</v>
      </c>
      <c r="F177" s="114">
        <v>0</v>
      </c>
      <c r="G177" s="108">
        <v>0</v>
      </c>
      <c r="H177" s="119">
        <v>11310000</v>
      </c>
      <c r="I177" s="169">
        <v>11309000</v>
      </c>
      <c r="J177" s="821">
        <v>5</v>
      </c>
      <c r="K177" s="108">
        <v>564500</v>
      </c>
      <c r="L177" s="1390">
        <v>1000</v>
      </c>
      <c r="M177" s="204"/>
      <c r="N177" s="124"/>
    </row>
    <row r="178" spans="1:14" ht="19.5" customHeight="1">
      <c r="A178" s="149">
        <v>10900172</v>
      </c>
      <c r="B178" s="149" t="s">
        <v>1601</v>
      </c>
      <c r="C178" s="212">
        <v>43585</v>
      </c>
      <c r="D178" s="114">
        <v>5420000</v>
      </c>
      <c r="E178" s="114">
        <v>0</v>
      </c>
      <c r="F178" s="114">
        <v>0</v>
      </c>
      <c r="G178" s="108">
        <v>0</v>
      </c>
      <c r="H178" s="119">
        <v>5420000</v>
      </c>
      <c r="I178" s="169">
        <v>5419000</v>
      </c>
      <c r="J178" s="821">
        <v>5</v>
      </c>
      <c r="K178" s="108">
        <v>270019</v>
      </c>
      <c r="L178" s="1390">
        <v>1000</v>
      </c>
      <c r="M178" s="204"/>
      <c r="N178" s="124"/>
    </row>
    <row r="179" spans="1:14" ht="19.5" customHeight="1">
      <c r="A179" s="149">
        <v>10900173</v>
      </c>
      <c r="B179" s="149" t="s">
        <v>1263</v>
      </c>
      <c r="C179" s="212">
        <v>43616</v>
      </c>
      <c r="D179" s="114">
        <v>16146000</v>
      </c>
      <c r="E179" s="114">
        <v>0</v>
      </c>
      <c r="F179" s="114">
        <v>0</v>
      </c>
      <c r="G179" s="108">
        <v>0</v>
      </c>
      <c r="H179" s="119">
        <v>16146000</v>
      </c>
      <c r="I179" s="169">
        <v>16145000</v>
      </c>
      <c r="J179" s="821">
        <v>5</v>
      </c>
      <c r="K179" s="108">
        <v>1075400</v>
      </c>
      <c r="L179" s="1390">
        <v>1000</v>
      </c>
      <c r="M179" s="204"/>
      <c r="N179" s="124"/>
    </row>
    <row r="180" spans="1:14" ht="19.5" customHeight="1">
      <c r="A180" s="149">
        <v>10900174</v>
      </c>
      <c r="B180" s="149" t="s">
        <v>1601</v>
      </c>
      <c r="C180" s="212">
        <v>43616</v>
      </c>
      <c r="D180" s="114">
        <v>3440000</v>
      </c>
      <c r="E180" s="114">
        <v>0</v>
      </c>
      <c r="F180" s="114">
        <v>0</v>
      </c>
      <c r="G180" s="108">
        <v>0</v>
      </c>
      <c r="H180" s="119">
        <v>3440000</v>
      </c>
      <c r="I180" s="169">
        <v>3439000</v>
      </c>
      <c r="J180" s="821">
        <v>5</v>
      </c>
      <c r="K180" s="108">
        <v>228352</v>
      </c>
      <c r="L180" s="1390">
        <v>1000</v>
      </c>
      <c r="M180" s="204"/>
      <c r="N180" s="124"/>
    </row>
    <row r="181" spans="1:14" ht="19.5" customHeight="1">
      <c r="A181" s="149">
        <v>10900175</v>
      </c>
      <c r="B181" s="149" t="s">
        <v>1263</v>
      </c>
      <c r="C181" s="212">
        <v>43646</v>
      </c>
      <c r="D181" s="114">
        <v>6219000</v>
      </c>
      <c r="E181" s="114">
        <v>0</v>
      </c>
      <c r="F181" s="114">
        <v>0</v>
      </c>
      <c r="G181" s="108">
        <v>0</v>
      </c>
      <c r="H181" s="119">
        <v>6219000</v>
      </c>
      <c r="I181" s="169">
        <v>6218000</v>
      </c>
      <c r="J181" s="821">
        <v>5</v>
      </c>
      <c r="K181" s="108">
        <v>517250</v>
      </c>
      <c r="L181" s="1390">
        <v>1000</v>
      </c>
      <c r="M181" s="204"/>
      <c r="N181" s="124"/>
    </row>
    <row r="182" spans="1:14" ht="19.5" customHeight="1">
      <c r="A182" s="149">
        <v>10900176</v>
      </c>
      <c r="B182" s="149" t="s">
        <v>1601</v>
      </c>
      <c r="C182" s="212">
        <v>43646</v>
      </c>
      <c r="D182" s="114">
        <v>860000</v>
      </c>
      <c r="E182" s="114">
        <v>0</v>
      </c>
      <c r="F182" s="114">
        <v>0</v>
      </c>
      <c r="G182" s="108">
        <v>0</v>
      </c>
      <c r="H182" s="119">
        <v>860000</v>
      </c>
      <c r="I182" s="169">
        <v>859000</v>
      </c>
      <c r="J182" s="821">
        <v>5</v>
      </c>
      <c r="K182" s="108">
        <v>70685</v>
      </c>
      <c r="L182" s="1390">
        <v>1000</v>
      </c>
      <c r="M182" s="204"/>
      <c r="N182" s="124"/>
    </row>
    <row r="183" spans="1:14" ht="19.5" customHeight="1">
      <c r="A183" s="149">
        <v>10900177</v>
      </c>
      <c r="B183" s="149" t="s">
        <v>1659</v>
      </c>
      <c r="C183" s="212">
        <v>43648</v>
      </c>
      <c r="D183" s="114">
        <v>3100000</v>
      </c>
      <c r="E183" s="114">
        <v>0</v>
      </c>
      <c r="F183" s="114">
        <v>0</v>
      </c>
      <c r="G183" s="108">
        <v>0</v>
      </c>
      <c r="H183" s="119">
        <v>3100000</v>
      </c>
      <c r="I183" s="169">
        <v>3099000</v>
      </c>
      <c r="J183" s="821">
        <v>5</v>
      </c>
      <c r="K183" s="213">
        <v>308982</v>
      </c>
      <c r="L183" s="1390">
        <v>1000</v>
      </c>
      <c r="M183" s="204"/>
      <c r="N183" s="124"/>
    </row>
    <row r="184" spans="1:14" ht="19.5" customHeight="1">
      <c r="A184" s="149">
        <v>10900178</v>
      </c>
      <c r="B184" s="149" t="s">
        <v>1263</v>
      </c>
      <c r="C184" s="212">
        <v>43676</v>
      </c>
      <c r="D184" s="114">
        <v>31584000</v>
      </c>
      <c r="E184" s="114">
        <v>0</v>
      </c>
      <c r="F184" s="114">
        <v>0</v>
      </c>
      <c r="G184" s="108">
        <v>0</v>
      </c>
      <c r="H184" s="119">
        <v>31584000</v>
      </c>
      <c r="I184" s="169">
        <v>31583000</v>
      </c>
      <c r="J184" s="821">
        <v>5</v>
      </c>
      <c r="K184" s="213">
        <v>3157400</v>
      </c>
      <c r="L184" s="1390">
        <v>1000</v>
      </c>
      <c r="M184" s="204"/>
      <c r="N184" s="124"/>
    </row>
    <row r="185" spans="1:14" ht="19.5" customHeight="1">
      <c r="A185" s="149">
        <v>10900179</v>
      </c>
      <c r="B185" s="149" t="s">
        <v>1601</v>
      </c>
      <c r="C185" s="212">
        <v>43676</v>
      </c>
      <c r="D185" s="114">
        <v>5160000</v>
      </c>
      <c r="E185" s="114">
        <v>0</v>
      </c>
      <c r="F185" s="114">
        <v>0</v>
      </c>
      <c r="G185" s="108">
        <v>0</v>
      </c>
      <c r="H185" s="119">
        <v>5160000</v>
      </c>
      <c r="I185" s="169">
        <v>5159000</v>
      </c>
      <c r="J185" s="821">
        <v>5</v>
      </c>
      <c r="K185" s="213">
        <v>515000</v>
      </c>
      <c r="L185" s="1390">
        <v>1000</v>
      </c>
      <c r="M185" s="204"/>
      <c r="N185" s="124"/>
    </row>
    <row r="186" spans="1:14" ht="19.5" customHeight="1">
      <c r="A186" s="149">
        <v>10900180</v>
      </c>
      <c r="B186" s="149" t="s">
        <v>1263</v>
      </c>
      <c r="C186" s="212">
        <v>43708</v>
      </c>
      <c r="D186" s="114">
        <v>8936000</v>
      </c>
      <c r="E186" s="114">
        <v>0</v>
      </c>
      <c r="F186" s="114">
        <v>0</v>
      </c>
      <c r="G186" s="108">
        <v>0</v>
      </c>
      <c r="H186" s="119">
        <v>8936000</v>
      </c>
      <c r="I186" s="169">
        <v>8935000</v>
      </c>
      <c r="J186" s="821">
        <v>5</v>
      </c>
      <c r="K186" s="213">
        <v>1041551</v>
      </c>
      <c r="L186" s="1390">
        <v>1000</v>
      </c>
      <c r="M186" s="204"/>
      <c r="N186" s="124"/>
    </row>
    <row r="187" spans="1:14" ht="19.5" customHeight="1">
      <c r="A187" s="149">
        <v>10900181</v>
      </c>
      <c r="B187" s="149" t="s">
        <v>1601</v>
      </c>
      <c r="C187" s="212">
        <v>43708</v>
      </c>
      <c r="D187" s="114">
        <v>6900000</v>
      </c>
      <c r="E187" s="114">
        <v>0</v>
      </c>
      <c r="F187" s="114">
        <v>0</v>
      </c>
      <c r="G187" s="108">
        <v>0</v>
      </c>
      <c r="H187" s="119">
        <v>6900000</v>
      </c>
      <c r="I187" s="169">
        <v>6899000</v>
      </c>
      <c r="J187" s="821">
        <v>5</v>
      </c>
      <c r="K187" s="213">
        <v>804000</v>
      </c>
      <c r="L187" s="1390">
        <v>1000</v>
      </c>
      <c r="M187" s="204"/>
      <c r="N187" s="124"/>
    </row>
    <row r="188" spans="1:14" ht="19.5" customHeight="1">
      <c r="A188" s="149">
        <v>10900182</v>
      </c>
      <c r="B188" s="149" t="s">
        <v>1660</v>
      </c>
      <c r="C188" s="212">
        <v>43708</v>
      </c>
      <c r="D188" s="114">
        <v>13600000</v>
      </c>
      <c r="E188" s="114">
        <v>0</v>
      </c>
      <c r="F188" s="114">
        <v>0</v>
      </c>
      <c r="G188" s="108">
        <v>0</v>
      </c>
      <c r="H188" s="119">
        <v>13600000</v>
      </c>
      <c r="I188" s="169">
        <v>13599000</v>
      </c>
      <c r="J188" s="821">
        <v>5</v>
      </c>
      <c r="K188" s="213">
        <v>1585649</v>
      </c>
      <c r="L188" s="1390">
        <v>1000</v>
      </c>
      <c r="M188" s="204"/>
      <c r="N188" s="124"/>
    </row>
    <row r="189" spans="1:14" ht="19.5" customHeight="1">
      <c r="A189" s="149">
        <v>10900183</v>
      </c>
      <c r="B189" s="149" t="s">
        <v>1263</v>
      </c>
      <c r="C189" s="212">
        <v>43738</v>
      </c>
      <c r="D189" s="114">
        <v>5264000</v>
      </c>
      <c r="E189" s="114">
        <v>0</v>
      </c>
      <c r="F189" s="114">
        <v>0</v>
      </c>
      <c r="G189" s="108">
        <v>0</v>
      </c>
      <c r="H189" s="119">
        <v>5264000</v>
      </c>
      <c r="I189" s="169">
        <v>5176247</v>
      </c>
      <c r="J189" s="821">
        <v>5</v>
      </c>
      <c r="K189" s="213">
        <v>614131</v>
      </c>
      <c r="L189" s="1390">
        <v>87753</v>
      </c>
      <c r="M189" s="204"/>
      <c r="N189" s="124"/>
    </row>
    <row r="190" spans="1:14" ht="19.5" customHeight="1">
      <c r="A190" s="149">
        <v>10900184</v>
      </c>
      <c r="B190" s="149" t="s">
        <v>1601</v>
      </c>
      <c r="C190" s="212">
        <v>43738</v>
      </c>
      <c r="D190" s="114">
        <v>860000</v>
      </c>
      <c r="E190" s="114">
        <v>0</v>
      </c>
      <c r="F190" s="114">
        <v>0</v>
      </c>
      <c r="G190" s="108">
        <v>0</v>
      </c>
      <c r="H190" s="119">
        <v>860000</v>
      </c>
      <c r="I190" s="169">
        <v>845647</v>
      </c>
      <c r="J190" s="821">
        <v>5</v>
      </c>
      <c r="K190" s="213">
        <v>100331</v>
      </c>
      <c r="L190" s="1390">
        <v>14353</v>
      </c>
      <c r="M190" s="204"/>
      <c r="N190" s="124"/>
    </row>
    <row r="191" spans="1:14" ht="19.5" customHeight="1">
      <c r="A191" s="149">
        <v>10900185</v>
      </c>
      <c r="B191" s="149" t="s">
        <v>1694</v>
      </c>
      <c r="C191" s="212">
        <v>43769</v>
      </c>
      <c r="D191" s="114">
        <v>9410000</v>
      </c>
      <c r="E191" s="114">
        <v>0</v>
      </c>
      <c r="F191" s="114">
        <v>0</v>
      </c>
      <c r="G191" s="108">
        <v>0</v>
      </c>
      <c r="H191" s="119">
        <v>9410000</v>
      </c>
      <c r="I191" s="169">
        <v>9096314</v>
      </c>
      <c r="J191" s="821">
        <v>5</v>
      </c>
      <c r="K191" s="213">
        <v>1097831</v>
      </c>
      <c r="L191" s="1390">
        <v>313686</v>
      </c>
      <c r="M191" s="204"/>
      <c r="N191" s="124"/>
    </row>
    <row r="192" spans="1:14" ht="19.5" customHeight="1">
      <c r="A192" s="149">
        <v>10900186</v>
      </c>
      <c r="B192" s="149" t="s">
        <v>1695</v>
      </c>
      <c r="C192" s="212">
        <v>43789</v>
      </c>
      <c r="D192" s="114">
        <v>7930000</v>
      </c>
      <c r="E192" s="114">
        <v>0</v>
      </c>
      <c r="F192" s="114">
        <v>0</v>
      </c>
      <c r="G192" s="108">
        <v>0</v>
      </c>
      <c r="H192" s="119">
        <v>7930000</v>
      </c>
      <c r="I192" s="169">
        <v>7533519</v>
      </c>
      <c r="J192" s="821">
        <v>5</v>
      </c>
      <c r="K192" s="213">
        <v>925169</v>
      </c>
      <c r="L192" s="1390">
        <v>396481</v>
      </c>
      <c r="M192" s="204"/>
      <c r="N192" s="124"/>
    </row>
    <row r="193" spans="1:14" ht="19.5" customHeight="1">
      <c r="A193" s="149">
        <v>10900187</v>
      </c>
      <c r="B193" s="149" t="s">
        <v>1696</v>
      </c>
      <c r="C193" s="212">
        <v>43791</v>
      </c>
      <c r="D193" s="114">
        <v>1610000</v>
      </c>
      <c r="E193" s="114">
        <v>0</v>
      </c>
      <c r="F193" s="114">
        <v>0</v>
      </c>
      <c r="G193" s="108">
        <v>0</v>
      </c>
      <c r="H193" s="119">
        <v>1610000</v>
      </c>
      <c r="I193" s="169">
        <v>1529481</v>
      </c>
      <c r="J193" s="821">
        <v>5</v>
      </c>
      <c r="K193" s="213">
        <v>187831</v>
      </c>
      <c r="L193" s="1390">
        <v>80519</v>
      </c>
      <c r="M193" s="204"/>
      <c r="N193" s="124"/>
    </row>
    <row r="194" spans="1:14" ht="19.5" customHeight="1">
      <c r="A194" s="149">
        <v>10900188</v>
      </c>
      <c r="B194" s="149" t="s">
        <v>1263</v>
      </c>
      <c r="C194" s="212">
        <v>43798</v>
      </c>
      <c r="D194" s="114">
        <v>6219000</v>
      </c>
      <c r="E194" s="114">
        <v>0</v>
      </c>
      <c r="F194" s="114">
        <v>0</v>
      </c>
      <c r="G194" s="108">
        <v>0</v>
      </c>
      <c r="H194" s="119">
        <v>6219000</v>
      </c>
      <c r="I194" s="169">
        <v>5908050</v>
      </c>
      <c r="J194" s="821">
        <v>5</v>
      </c>
      <c r="K194" s="213">
        <v>725550</v>
      </c>
      <c r="L194" s="1390">
        <v>310950</v>
      </c>
      <c r="M194" s="204"/>
      <c r="N194" s="124"/>
    </row>
    <row r="195" spans="1:14" ht="19.5" customHeight="1">
      <c r="A195" s="149">
        <v>10900189</v>
      </c>
      <c r="B195" s="149" t="s">
        <v>1601</v>
      </c>
      <c r="C195" s="212">
        <v>43798</v>
      </c>
      <c r="D195" s="114">
        <v>2340000</v>
      </c>
      <c r="E195" s="114">
        <v>0</v>
      </c>
      <c r="F195" s="114">
        <v>0</v>
      </c>
      <c r="G195" s="108">
        <v>0</v>
      </c>
      <c r="H195" s="119">
        <v>2340000</v>
      </c>
      <c r="I195" s="169">
        <v>2223000</v>
      </c>
      <c r="J195" s="821">
        <v>5</v>
      </c>
      <c r="K195" s="213">
        <v>273000</v>
      </c>
      <c r="L195" s="1390">
        <v>117000</v>
      </c>
      <c r="M195" s="204"/>
      <c r="N195" s="124"/>
    </row>
    <row r="196" spans="1:14" ht="19.5" customHeight="1">
      <c r="A196" s="149">
        <v>10900190</v>
      </c>
      <c r="B196" s="149" t="s">
        <v>1804</v>
      </c>
      <c r="C196" s="212">
        <v>43874</v>
      </c>
      <c r="D196" s="114">
        <v>2995000</v>
      </c>
      <c r="E196" s="114">
        <v>0</v>
      </c>
      <c r="F196" s="114">
        <v>0</v>
      </c>
      <c r="G196" s="108">
        <v>0</v>
      </c>
      <c r="H196" s="119">
        <v>2995000</v>
      </c>
      <c r="I196" s="169">
        <v>2695518</v>
      </c>
      <c r="J196" s="821">
        <v>5</v>
      </c>
      <c r="K196" s="213">
        <v>349419</v>
      </c>
      <c r="L196" s="1390">
        <v>299482</v>
      </c>
      <c r="M196" s="204"/>
      <c r="N196" s="124"/>
    </row>
    <row r="197" spans="1:14" ht="19.5" customHeight="1">
      <c r="A197" s="149">
        <v>10900191</v>
      </c>
      <c r="B197" s="149" t="s">
        <v>1805</v>
      </c>
      <c r="C197" s="212">
        <v>43879</v>
      </c>
      <c r="D197" s="114">
        <v>9500000</v>
      </c>
      <c r="E197" s="114">
        <v>0</v>
      </c>
      <c r="F197" s="114">
        <v>0</v>
      </c>
      <c r="G197" s="108">
        <v>0</v>
      </c>
      <c r="H197" s="119">
        <v>9500000</v>
      </c>
      <c r="I197" s="169">
        <v>8549982</v>
      </c>
      <c r="J197" s="821">
        <v>5</v>
      </c>
      <c r="K197" s="213">
        <v>1108331</v>
      </c>
      <c r="L197" s="1390">
        <v>950018</v>
      </c>
      <c r="M197" s="204"/>
      <c r="N197" s="124"/>
    </row>
    <row r="198" spans="1:14" ht="19.5" customHeight="1">
      <c r="A198" s="149">
        <v>10900192</v>
      </c>
      <c r="B198" s="149" t="s">
        <v>1806</v>
      </c>
      <c r="C198" s="212">
        <v>43902</v>
      </c>
      <c r="D198" s="114">
        <v>4060000</v>
      </c>
      <c r="E198" s="114">
        <v>0</v>
      </c>
      <c r="F198" s="114">
        <v>0</v>
      </c>
      <c r="G198" s="108">
        <v>0</v>
      </c>
      <c r="H198" s="119">
        <v>4060000</v>
      </c>
      <c r="I198" s="169">
        <v>3586351</v>
      </c>
      <c r="J198" s="821">
        <v>5</v>
      </c>
      <c r="K198" s="213">
        <v>473669</v>
      </c>
      <c r="L198" s="1390">
        <v>473649</v>
      </c>
      <c r="M198" s="204"/>
      <c r="N198" s="124"/>
    </row>
    <row r="199" spans="1:14" ht="19.5" customHeight="1">
      <c r="A199" s="149">
        <v>10900193</v>
      </c>
      <c r="B199" s="149" t="s">
        <v>1807</v>
      </c>
      <c r="C199" s="212">
        <v>43914</v>
      </c>
      <c r="D199" s="114">
        <v>12240000</v>
      </c>
      <c r="E199" s="114">
        <v>0</v>
      </c>
      <c r="F199" s="114">
        <v>0</v>
      </c>
      <c r="G199" s="108">
        <v>0</v>
      </c>
      <c r="H199" s="119">
        <v>12240000</v>
      </c>
      <c r="I199" s="169">
        <v>10812000</v>
      </c>
      <c r="J199" s="821">
        <v>5</v>
      </c>
      <c r="K199" s="213">
        <v>1428000</v>
      </c>
      <c r="L199" s="1390">
        <v>1428000</v>
      </c>
      <c r="M199" s="204"/>
      <c r="N199" s="124"/>
    </row>
    <row r="200" spans="1:14" ht="19.5" customHeight="1">
      <c r="A200" s="149">
        <v>10900194</v>
      </c>
      <c r="B200" s="149" t="s">
        <v>1828</v>
      </c>
      <c r="C200" s="212">
        <v>43945</v>
      </c>
      <c r="D200" s="114">
        <v>40500000</v>
      </c>
      <c r="E200" s="114">
        <v>0</v>
      </c>
      <c r="F200" s="114">
        <v>0</v>
      </c>
      <c r="G200" s="108">
        <v>0</v>
      </c>
      <c r="H200" s="119">
        <v>40500000</v>
      </c>
      <c r="I200" s="169">
        <v>29490000</v>
      </c>
      <c r="J200" s="821">
        <v>5</v>
      </c>
      <c r="K200" s="213">
        <v>4725000</v>
      </c>
      <c r="L200" s="1390">
        <v>11010000</v>
      </c>
      <c r="M200" s="204"/>
      <c r="N200" s="124"/>
    </row>
    <row r="201" spans="1:14" ht="19.5" customHeight="1">
      <c r="A201" s="149">
        <v>10900195</v>
      </c>
      <c r="B201" s="149" t="s">
        <v>1601</v>
      </c>
      <c r="C201" s="212">
        <v>43982</v>
      </c>
      <c r="D201" s="114">
        <v>5265000</v>
      </c>
      <c r="E201" s="114">
        <v>0</v>
      </c>
      <c r="F201" s="114">
        <v>0</v>
      </c>
      <c r="G201" s="108">
        <v>0</v>
      </c>
      <c r="H201" s="119">
        <v>5265000</v>
      </c>
      <c r="I201" s="169">
        <v>4475250</v>
      </c>
      <c r="J201" s="821">
        <v>5</v>
      </c>
      <c r="K201" s="213">
        <v>614250</v>
      </c>
      <c r="L201" s="1390">
        <v>789750</v>
      </c>
      <c r="M201" s="204"/>
      <c r="N201" s="124"/>
    </row>
    <row r="202" spans="1:14" ht="19.5" customHeight="1">
      <c r="A202" s="149">
        <v>10900196</v>
      </c>
      <c r="B202" s="149" t="s">
        <v>1829</v>
      </c>
      <c r="C202" s="212">
        <v>44012</v>
      </c>
      <c r="D202" s="114">
        <v>8283000</v>
      </c>
      <c r="E202" s="114">
        <v>0</v>
      </c>
      <c r="F202" s="114">
        <v>0</v>
      </c>
      <c r="G202" s="108">
        <v>0</v>
      </c>
      <c r="H202" s="119">
        <v>8283000</v>
      </c>
      <c r="I202" s="169">
        <v>6902500</v>
      </c>
      <c r="J202" s="821">
        <v>5</v>
      </c>
      <c r="K202" s="213">
        <v>966350</v>
      </c>
      <c r="L202" s="1390">
        <v>1380500</v>
      </c>
      <c r="M202" s="204"/>
      <c r="N202" s="124"/>
    </row>
    <row r="203" spans="1:14" ht="19.5" customHeight="1">
      <c r="A203" s="976">
        <v>10900197</v>
      </c>
      <c r="B203" s="976" t="s">
        <v>1847</v>
      </c>
      <c r="C203" s="973">
        <v>44043</v>
      </c>
      <c r="D203" s="974">
        <v>2984000</v>
      </c>
      <c r="E203" s="974">
        <v>0</v>
      </c>
      <c r="F203" s="974">
        <v>0</v>
      </c>
      <c r="G203" s="969">
        <v>0</v>
      </c>
      <c r="H203" s="975">
        <v>2984000</v>
      </c>
      <c r="I203" s="977">
        <v>2436917</v>
      </c>
      <c r="J203" s="821">
        <v>5</v>
      </c>
      <c r="K203" s="978">
        <v>348131</v>
      </c>
      <c r="L203" s="1391">
        <v>547083</v>
      </c>
      <c r="M203" s="204"/>
      <c r="N203" s="124"/>
    </row>
    <row r="204" spans="1:14" ht="19.5" customHeight="1">
      <c r="A204" s="976">
        <v>10900198</v>
      </c>
      <c r="B204" s="976" t="s">
        <v>1848</v>
      </c>
      <c r="C204" s="973">
        <v>44043</v>
      </c>
      <c r="D204" s="974">
        <v>15273000</v>
      </c>
      <c r="E204" s="974">
        <v>0</v>
      </c>
      <c r="F204" s="974">
        <v>0</v>
      </c>
      <c r="G204" s="969">
        <v>0</v>
      </c>
      <c r="H204" s="975">
        <v>15273000</v>
      </c>
      <c r="I204" s="977">
        <v>12472950</v>
      </c>
      <c r="J204" s="821">
        <v>5</v>
      </c>
      <c r="K204" s="978">
        <v>1781850</v>
      </c>
      <c r="L204" s="1391">
        <v>2800050</v>
      </c>
      <c r="M204" s="204"/>
      <c r="N204" s="124"/>
    </row>
    <row r="205" spans="1:14" ht="19.5" customHeight="1">
      <c r="A205" s="976">
        <v>10900199</v>
      </c>
      <c r="B205" s="976" t="s">
        <v>1848</v>
      </c>
      <c r="C205" s="973">
        <v>44074</v>
      </c>
      <c r="D205" s="974">
        <v>15521000</v>
      </c>
      <c r="E205" s="974">
        <v>0</v>
      </c>
      <c r="F205" s="974">
        <v>0</v>
      </c>
      <c r="G205" s="969">
        <v>0</v>
      </c>
      <c r="H205" s="975">
        <v>15521000</v>
      </c>
      <c r="I205" s="977">
        <v>12416784</v>
      </c>
      <c r="J205" s="821">
        <v>5</v>
      </c>
      <c r="K205" s="978">
        <v>1810781</v>
      </c>
      <c r="L205" s="1391">
        <v>3104216</v>
      </c>
      <c r="M205" s="204"/>
      <c r="N205" s="124"/>
    </row>
    <row r="206" spans="1:14" ht="19.5" customHeight="1">
      <c r="A206" s="976">
        <v>10900200</v>
      </c>
      <c r="B206" s="976" t="s">
        <v>1849</v>
      </c>
      <c r="C206" s="973">
        <v>44104</v>
      </c>
      <c r="D206" s="974">
        <v>3000000</v>
      </c>
      <c r="E206" s="974">
        <v>0</v>
      </c>
      <c r="F206" s="974">
        <v>0</v>
      </c>
      <c r="G206" s="969">
        <v>0</v>
      </c>
      <c r="H206" s="975">
        <v>3000000</v>
      </c>
      <c r="I206" s="977">
        <v>2350000</v>
      </c>
      <c r="J206" s="821">
        <v>5</v>
      </c>
      <c r="K206" s="978">
        <v>350000</v>
      </c>
      <c r="L206" s="1391">
        <v>650000</v>
      </c>
      <c r="M206" s="204"/>
      <c r="N206" s="124"/>
    </row>
    <row r="207" spans="1:14" ht="19.5" customHeight="1">
      <c r="A207" s="976">
        <v>10900201</v>
      </c>
      <c r="B207" s="976" t="s">
        <v>1848</v>
      </c>
      <c r="C207" s="973">
        <v>44104</v>
      </c>
      <c r="D207" s="974">
        <v>22740000</v>
      </c>
      <c r="E207" s="974">
        <v>0</v>
      </c>
      <c r="F207" s="974">
        <v>0</v>
      </c>
      <c r="G207" s="969">
        <v>0</v>
      </c>
      <c r="H207" s="975">
        <v>22740000</v>
      </c>
      <c r="I207" s="977">
        <v>17813000</v>
      </c>
      <c r="J207" s="821">
        <v>5</v>
      </c>
      <c r="K207" s="978">
        <v>2653000</v>
      </c>
      <c r="L207" s="1391">
        <v>4927000</v>
      </c>
      <c r="M207" s="204"/>
      <c r="N207" s="124"/>
    </row>
    <row r="208" spans="1:14" ht="19.5" customHeight="1">
      <c r="A208" s="976">
        <v>10900202</v>
      </c>
      <c r="B208" s="976" t="s">
        <v>1869</v>
      </c>
      <c r="C208" s="973">
        <v>44135</v>
      </c>
      <c r="D208" s="974">
        <v>175000000</v>
      </c>
      <c r="E208" s="974">
        <v>0</v>
      </c>
      <c r="F208" s="974">
        <v>0</v>
      </c>
      <c r="G208" s="969">
        <v>0</v>
      </c>
      <c r="H208" s="975">
        <v>175000000</v>
      </c>
      <c r="I208" s="977">
        <v>134166682</v>
      </c>
      <c r="J208" s="821">
        <v>5</v>
      </c>
      <c r="K208" s="978">
        <v>20416669</v>
      </c>
      <c r="L208" s="1391">
        <v>40833318</v>
      </c>
      <c r="M208" s="204"/>
      <c r="N208" s="124"/>
    </row>
    <row r="209" spans="1:14" ht="19.5" customHeight="1">
      <c r="A209" s="976">
        <v>10900203</v>
      </c>
      <c r="B209" s="976" t="s">
        <v>1870</v>
      </c>
      <c r="C209" s="973">
        <v>44135</v>
      </c>
      <c r="D209" s="974">
        <v>6160000</v>
      </c>
      <c r="E209" s="974">
        <v>0</v>
      </c>
      <c r="F209" s="974">
        <v>0</v>
      </c>
      <c r="G209" s="969">
        <v>0</v>
      </c>
      <c r="H209" s="975">
        <v>6160000</v>
      </c>
      <c r="I209" s="977">
        <v>4722682</v>
      </c>
      <c r="J209" s="821">
        <v>5</v>
      </c>
      <c r="K209" s="978">
        <v>718669</v>
      </c>
      <c r="L209" s="1391">
        <v>1437318</v>
      </c>
      <c r="M209" s="204"/>
      <c r="N209" s="124"/>
    </row>
    <row r="210" spans="1:14" ht="19.5" customHeight="1">
      <c r="A210" s="976">
        <v>10900204</v>
      </c>
      <c r="B210" s="976" t="s">
        <v>1871</v>
      </c>
      <c r="C210" s="973">
        <v>44139</v>
      </c>
      <c r="D210" s="974">
        <v>6800000</v>
      </c>
      <c r="E210" s="974">
        <v>0</v>
      </c>
      <c r="F210" s="974">
        <v>0</v>
      </c>
      <c r="G210" s="969">
        <v>0</v>
      </c>
      <c r="H210" s="975">
        <v>6800000</v>
      </c>
      <c r="I210" s="977">
        <v>5099985</v>
      </c>
      <c r="J210" s="821">
        <v>5</v>
      </c>
      <c r="K210" s="978">
        <v>793331</v>
      </c>
      <c r="L210" s="1391">
        <v>1700015</v>
      </c>
      <c r="M210" s="204"/>
      <c r="N210" s="124"/>
    </row>
    <row r="211" spans="1:14" ht="19.5" customHeight="1">
      <c r="A211" s="976">
        <v>10900205</v>
      </c>
      <c r="B211" s="976" t="s">
        <v>1872</v>
      </c>
      <c r="C211" s="973">
        <v>44180</v>
      </c>
      <c r="D211" s="974">
        <v>28670000</v>
      </c>
      <c r="E211" s="974">
        <v>0</v>
      </c>
      <c r="F211" s="974">
        <v>0</v>
      </c>
      <c r="G211" s="969">
        <v>0</v>
      </c>
      <c r="H211" s="975">
        <v>28670000</v>
      </c>
      <c r="I211" s="977">
        <v>21024652</v>
      </c>
      <c r="J211" s="821">
        <v>5</v>
      </c>
      <c r="K211" s="978">
        <v>3344831</v>
      </c>
      <c r="L211" s="1391">
        <v>7645348</v>
      </c>
      <c r="M211" s="204"/>
      <c r="N211" s="124"/>
    </row>
    <row r="212" spans="1:14" ht="19.5" customHeight="1">
      <c r="A212" s="1071">
        <v>10900206</v>
      </c>
      <c r="B212" s="1071" t="s">
        <v>1998</v>
      </c>
      <c r="C212" s="1066">
        <v>44273</v>
      </c>
      <c r="D212" s="1072">
        <v>1460000</v>
      </c>
      <c r="E212" s="1072">
        <v>0</v>
      </c>
      <c r="F212" s="1072">
        <v>0</v>
      </c>
      <c r="G212" s="1070">
        <v>0</v>
      </c>
      <c r="H212" s="1067">
        <v>1460000</v>
      </c>
      <c r="I212" s="1073">
        <v>997653</v>
      </c>
      <c r="J212" s="1069">
        <v>5</v>
      </c>
      <c r="K212" s="1074">
        <v>170331</v>
      </c>
      <c r="L212" s="1392">
        <v>462347</v>
      </c>
      <c r="M212" s="204"/>
      <c r="N212" s="124"/>
    </row>
    <row r="213" spans="1:14" ht="19.5" customHeight="1">
      <c r="A213" s="1071">
        <v>10900207</v>
      </c>
      <c r="B213" s="1071" t="s">
        <v>1263</v>
      </c>
      <c r="C213" s="1066">
        <v>44286</v>
      </c>
      <c r="D213" s="1072">
        <v>4006000</v>
      </c>
      <c r="E213" s="1072">
        <v>0</v>
      </c>
      <c r="F213" s="1072">
        <v>0</v>
      </c>
      <c r="G213" s="1070">
        <v>0</v>
      </c>
      <c r="H213" s="1067">
        <v>4006000</v>
      </c>
      <c r="I213" s="1073">
        <v>2737447</v>
      </c>
      <c r="J213" s="1069">
        <v>5</v>
      </c>
      <c r="K213" s="1074">
        <v>467369</v>
      </c>
      <c r="L213" s="1392">
        <v>1268553</v>
      </c>
      <c r="M213" s="204"/>
      <c r="N213" s="124"/>
    </row>
    <row r="214" spans="1:14" ht="19.5" customHeight="1">
      <c r="A214" s="1071">
        <v>10900209</v>
      </c>
      <c r="B214" s="1071" t="s">
        <v>2027</v>
      </c>
      <c r="C214" s="1066">
        <v>44308</v>
      </c>
      <c r="D214" s="1072">
        <v>38000000</v>
      </c>
      <c r="E214" s="1072">
        <v>0</v>
      </c>
      <c r="F214" s="1072">
        <v>0</v>
      </c>
      <c r="G214" s="1070">
        <v>0</v>
      </c>
      <c r="H214" s="1067">
        <v>38000000</v>
      </c>
      <c r="I214" s="1073">
        <v>25333320</v>
      </c>
      <c r="J214" s="1069">
        <v>5</v>
      </c>
      <c r="K214" s="1074">
        <v>4433331</v>
      </c>
      <c r="L214" s="1392">
        <v>12666680</v>
      </c>
      <c r="M214" s="204"/>
      <c r="N214" s="124"/>
    </row>
    <row r="215" spans="1:14" ht="19.5" customHeight="1">
      <c r="A215" s="1071">
        <v>10900210</v>
      </c>
      <c r="B215" s="1071" t="s">
        <v>2028</v>
      </c>
      <c r="C215" s="1066">
        <v>44316</v>
      </c>
      <c r="D215" s="1072">
        <v>17151000</v>
      </c>
      <c r="E215" s="1072">
        <v>0</v>
      </c>
      <c r="F215" s="1072">
        <v>0</v>
      </c>
      <c r="G215" s="1070">
        <v>0</v>
      </c>
      <c r="H215" s="1067">
        <v>17151000</v>
      </c>
      <c r="I215" s="1073">
        <v>11434000</v>
      </c>
      <c r="J215" s="1069">
        <v>5</v>
      </c>
      <c r="K215" s="1074">
        <v>2000950</v>
      </c>
      <c r="L215" s="1392">
        <v>5717000</v>
      </c>
      <c r="M215" s="204"/>
      <c r="N215" s="124"/>
    </row>
    <row r="216" spans="1:14" ht="19.5" customHeight="1">
      <c r="A216" s="1071">
        <v>10900211</v>
      </c>
      <c r="B216" s="1071" t="s">
        <v>2029</v>
      </c>
      <c r="C216" s="1066">
        <v>44333</v>
      </c>
      <c r="D216" s="1072">
        <v>60000000</v>
      </c>
      <c r="E216" s="1072">
        <v>0</v>
      </c>
      <c r="F216" s="1072">
        <v>0</v>
      </c>
      <c r="G216" s="1070">
        <v>0</v>
      </c>
      <c r="H216" s="1067">
        <v>60000000</v>
      </c>
      <c r="I216" s="1073">
        <v>39000000</v>
      </c>
      <c r="J216" s="1069">
        <v>5</v>
      </c>
      <c r="K216" s="1074">
        <v>7000000</v>
      </c>
      <c r="L216" s="1392">
        <v>21000000</v>
      </c>
      <c r="M216" s="204"/>
      <c r="N216" s="124"/>
    </row>
    <row r="217" spans="1:14" ht="19.5" customHeight="1">
      <c r="A217" s="1071">
        <v>10900212</v>
      </c>
      <c r="B217" s="1071" t="s">
        <v>2030</v>
      </c>
      <c r="C217" s="1066">
        <v>44332</v>
      </c>
      <c r="D217" s="1072">
        <v>18400000</v>
      </c>
      <c r="E217" s="1072">
        <v>0</v>
      </c>
      <c r="F217" s="1072">
        <v>0</v>
      </c>
      <c r="G217" s="1070">
        <v>0</v>
      </c>
      <c r="H217" s="1067">
        <v>18400000</v>
      </c>
      <c r="I217" s="1073">
        <v>11960013</v>
      </c>
      <c r="J217" s="1069">
        <v>5</v>
      </c>
      <c r="K217" s="1074">
        <v>2146669</v>
      </c>
      <c r="L217" s="1392">
        <v>6439987</v>
      </c>
      <c r="M217" s="204"/>
      <c r="N217" s="124"/>
    </row>
    <row r="218" spans="1:14" ht="19.5" customHeight="1">
      <c r="A218" s="1071">
        <v>10900213</v>
      </c>
      <c r="B218" s="1071" t="s">
        <v>2031</v>
      </c>
      <c r="C218" s="1066">
        <v>44347</v>
      </c>
      <c r="D218" s="1072">
        <v>14697000</v>
      </c>
      <c r="E218" s="1072">
        <v>0</v>
      </c>
      <c r="F218" s="1072">
        <v>0</v>
      </c>
      <c r="G218" s="1070">
        <v>0</v>
      </c>
      <c r="H218" s="1067">
        <v>14697000</v>
      </c>
      <c r="I218" s="1073">
        <v>9553050</v>
      </c>
      <c r="J218" s="1069">
        <v>5</v>
      </c>
      <c r="K218" s="1074">
        <v>1714650</v>
      </c>
      <c r="L218" s="1392">
        <v>5143950</v>
      </c>
      <c r="M218" s="204"/>
      <c r="N218" s="124"/>
    </row>
    <row r="219" spans="1:14" ht="19.5" customHeight="1">
      <c r="A219" s="1071">
        <v>10900214</v>
      </c>
      <c r="B219" s="1071" t="s">
        <v>2032</v>
      </c>
      <c r="C219" s="1066">
        <v>44377</v>
      </c>
      <c r="D219" s="1072">
        <v>6225000</v>
      </c>
      <c r="E219" s="1072">
        <v>0</v>
      </c>
      <c r="F219" s="1072">
        <v>0</v>
      </c>
      <c r="G219" s="1070">
        <v>0</v>
      </c>
      <c r="H219" s="1067">
        <v>6225000</v>
      </c>
      <c r="I219" s="1073">
        <v>3942500</v>
      </c>
      <c r="J219" s="1069">
        <v>5</v>
      </c>
      <c r="K219" s="1074">
        <v>726250</v>
      </c>
      <c r="L219" s="1392">
        <v>2282500</v>
      </c>
      <c r="M219" s="204"/>
      <c r="N219" s="124"/>
    </row>
    <row r="220" spans="1:14" ht="19.5" customHeight="1">
      <c r="A220" s="1071">
        <v>10900215</v>
      </c>
      <c r="B220" s="1071" t="s">
        <v>2072</v>
      </c>
      <c r="C220" s="1066">
        <v>44408</v>
      </c>
      <c r="D220" s="1072">
        <v>3473000</v>
      </c>
      <c r="E220" s="1072">
        <v>0</v>
      </c>
      <c r="F220" s="1072">
        <v>0</v>
      </c>
      <c r="G220" s="1070">
        <v>0</v>
      </c>
      <c r="H220" s="1067">
        <v>3473000</v>
      </c>
      <c r="I220" s="1073">
        <v>2141671</v>
      </c>
      <c r="J220" s="1069">
        <v>5</v>
      </c>
      <c r="K220" s="1074">
        <v>405181</v>
      </c>
      <c r="L220" s="1392">
        <v>1331329</v>
      </c>
      <c r="M220" s="204"/>
      <c r="N220" s="124"/>
    </row>
    <row r="221" spans="1:14" ht="19.5" customHeight="1">
      <c r="A221" s="1071">
        <v>10900216</v>
      </c>
      <c r="B221" s="1071" t="s">
        <v>2073</v>
      </c>
      <c r="C221" s="1066">
        <v>44439</v>
      </c>
      <c r="D221" s="1072">
        <v>3788000</v>
      </c>
      <c r="E221" s="1072">
        <v>0</v>
      </c>
      <c r="F221" s="1072">
        <v>0</v>
      </c>
      <c r="G221" s="1070">
        <v>0</v>
      </c>
      <c r="H221" s="1067">
        <v>3788000</v>
      </c>
      <c r="I221" s="1073">
        <v>2272788</v>
      </c>
      <c r="J221" s="1069">
        <v>5</v>
      </c>
      <c r="K221" s="1074">
        <v>441931</v>
      </c>
      <c r="L221" s="1392">
        <v>1515212</v>
      </c>
      <c r="M221" s="204"/>
      <c r="N221" s="124"/>
    </row>
    <row r="222" spans="1:14" ht="19.5" customHeight="1">
      <c r="A222" s="1071">
        <v>10900217</v>
      </c>
      <c r="B222" s="1071" t="s">
        <v>2074</v>
      </c>
      <c r="C222" s="1066">
        <v>44447</v>
      </c>
      <c r="D222" s="1072">
        <v>22000000</v>
      </c>
      <c r="E222" s="1072">
        <v>0</v>
      </c>
      <c r="F222" s="1072">
        <v>0</v>
      </c>
      <c r="G222" s="1070">
        <v>0</v>
      </c>
      <c r="H222" s="1067">
        <v>22000000</v>
      </c>
      <c r="I222" s="1073">
        <v>12833345</v>
      </c>
      <c r="J222" s="1069">
        <v>5</v>
      </c>
      <c r="K222" s="1074">
        <v>2566669</v>
      </c>
      <c r="L222" s="1392">
        <v>9166655</v>
      </c>
      <c r="M222" s="204"/>
      <c r="N222" s="124"/>
    </row>
    <row r="223" spans="1:14" ht="19.5" customHeight="1">
      <c r="A223" s="1071">
        <v>10900218</v>
      </c>
      <c r="B223" s="1071" t="s">
        <v>2075</v>
      </c>
      <c r="C223" s="1066">
        <v>44468</v>
      </c>
      <c r="D223" s="1072">
        <v>4830000</v>
      </c>
      <c r="E223" s="1072">
        <v>0</v>
      </c>
      <c r="F223" s="1072">
        <v>0</v>
      </c>
      <c r="G223" s="1070">
        <v>0</v>
      </c>
      <c r="H223" s="1067">
        <v>4830000</v>
      </c>
      <c r="I223" s="1073">
        <v>2817500</v>
      </c>
      <c r="J223" s="1069">
        <v>5</v>
      </c>
      <c r="K223" s="1074">
        <v>563500</v>
      </c>
      <c r="L223" s="1392">
        <v>2012500</v>
      </c>
      <c r="M223" s="204"/>
      <c r="N223" s="124"/>
    </row>
    <row r="224" spans="1:14" ht="19.5" customHeight="1">
      <c r="A224" s="1071">
        <v>10900219</v>
      </c>
      <c r="B224" s="1071" t="s">
        <v>2076</v>
      </c>
      <c r="C224" s="1066">
        <v>44469</v>
      </c>
      <c r="D224" s="1072">
        <v>7550000</v>
      </c>
      <c r="E224" s="1072">
        <v>0</v>
      </c>
      <c r="F224" s="1072">
        <v>0</v>
      </c>
      <c r="G224" s="1070">
        <v>0</v>
      </c>
      <c r="H224" s="1067">
        <v>7550000</v>
      </c>
      <c r="I224" s="1073">
        <v>4404155</v>
      </c>
      <c r="J224" s="1069">
        <v>5</v>
      </c>
      <c r="K224" s="1074">
        <v>880831</v>
      </c>
      <c r="L224" s="1392">
        <v>3145845</v>
      </c>
      <c r="M224" s="204"/>
      <c r="N224" s="124"/>
    </row>
    <row r="225" spans="1:14" ht="19.5" customHeight="1">
      <c r="A225" s="1071">
        <v>10900220</v>
      </c>
      <c r="B225" s="1071" t="s">
        <v>2111</v>
      </c>
      <c r="C225" s="1066">
        <v>44530</v>
      </c>
      <c r="D225" s="1072">
        <v>1971000</v>
      </c>
      <c r="E225" s="1072">
        <v>0</v>
      </c>
      <c r="F225" s="1072">
        <v>0</v>
      </c>
      <c r="G225" s="1070">
        <v>0</v>
      </c>
      <c r="H225" s="1067">
        <v>1971000</v>
      </c>
      <c r="I225" s="1073">
        <v>1084050</v>
      </c>
      <c r="J225" s="1069">
        <v>5</v>
      </c>
      <c r="K225" s="1074">
        <v>229950</v>
      </c>
      <c r="L225" s="1392">
        <v>886950</v>
      </c>
      <c r="M225" s="204"/>
      <c r="N225" s="124"/>
    </row>
    <row r="226" spans="1:14" ht="19.5" customHeight="1">
      <c r="A226" s="1071">
        <v>10900221</v>
      </c>
      <c r="B226" s="1071" t="s">
        <v>2184</v>
      </c>
      <c r="C226" s="1066">
        <v>44582</v>
      </c>
      <c r="D226" s="1072">
        <v>4200000</v>
      </c>
      <c r="E226" s="1072">
        <v>0</v>
      </c>
      <c r="F226" s="1072">
        <v>0</v>
      </c>
      <c r="G226" s="1070">
        <v>0</v>
      </c>
      <c r="H226" s="1067">
        <v>4200000</v>
      </c>
      <c r="I226" s="1073">
        <v>2170000</v>
      </c>
      <c r="J226" s="1069">
        <v>5</v>
      </c>
      <c r="K226" s="1074">
        <v>490000</v>
      </c>
      <c r="L226" s="1392">
        <v>2030000</v>
      </c>
      <c r="M226" s="204"/>
      <c r="N226" s="124"/>
    </row>
    <row r="227" spans="1:14" ht="19.5" customHeight="1">
      <c r="A227" s="1071">
        <v>10900222</v>
      </c>
      <c r="B227" s="1071" t="s">
        <v>2201</v>
      </c>
      <c r="C227" s="1066">
        <v>44652</v>
      </c>
      <c r="D227" s="1072">
        <v>6828000</v>
      </c>
      <c r="E227" s="1072">
        <v>0</v>
      </c>
      <c r="F227" s="1072">
        <v>0</v>
      </c>
      <c r="G227" s="1070">
        <v>0</v>
      </c>
      <c r="H227" s="1067">
        <v>6828000</v>
      </c>
      <c r="I227" s="1073">
        <v>3186400</v>
      </c>
      <c r="J227" s="1069">
        <v>5</v>
      </c>
      <c r="K227" s="1074">
        <v>796600</v>
      </c>
      <c r="L227" s="1392">
        <v>3641600</v>
      </c>
      <c r="M227" s="204"/>
      <c r="N227" s="124"/>
    </row>
    <row r="228" spans="1:14" ht="19.5" customHeight="1">
      <c r="A228" s="149">
        <v>10900223</v>
      </c>
      <c r="B228" s="149" t="s">
        <v>2202</v>
      </c>
      <c r="C228" s="212">
        <v>44681</v>
      </c>
      <c r="D228" s="114">
        <v>14500000</v>
      </c>
      <c r="E228" s="114">
        <v>0</v>
      </c>
      <c r="F228" s="114">
        <v>0</v>
      </c>
      <c r="G228" s="108">
        <v>0</v>
      </c>
      <c r="H228" s="119">
        <v>14500000</v>
      </c>
      <c r="I228" s="169">
        <v>6766676</v>
      </c>
      <c r="J228" s="1069">
        <v>5</v>
      </c>
      <c r="K228" s="213">
        <v>1691669</v>
      </c>
      <c r="L228" s="1390">
        <v>7733324</v>
      </c>
      <c r="M228" s="204"/>
      <c r="N228" s="124"/>
    </row>
    <row r="229" spans="1:14" ht="19.5" customHeight="1">
      <c r="A229" s="1071">
        <v>10900224</v>
      </c>
      <c r="B229" s="1071" t="s">
        <v>2203</v>
      </c>
      <c r="C229" s="1066">
        <v>44742</v>
      </c>
      <c r="D229" s="1072">
        <v>24374000</v>
      </c>
      <c r="E229" s="1072">
        <v>0</v>
      </c>
      <c r="F229" s="1072">
        <v>0</v>
      </c>
      <c r="G229" s="1070">
        <v>0</v>
      </c>
      <c r="H229" s="1067">
        <v>24374000</v>
      </c>
      <c r="I229" s="1073">
        <v>10562058</v>
      </c>
      <c r="J229" s="1069">
        <v>5</v>
      </c>
      <c r="K229" s="1074">
        <v>2843631</v>
      </c>
      <c r="L229" s="1392">
        <v>13811942</v>
      </c>
      <c r="M229" s="204"/>
      <c r="N229" s="124"/>
    </row>
    <row r="230" spans="1:14" ht="19.5" customHeight="1">
      <c r="A230" s="149">
        <v>10900225</v>
      </c>
      <c r="B230" s="149" t="s">
        <v>2832</v>
      </c>
      <c r="C230" s="212">
        <v>44773</v>
      </c>
      <c r="D230" s="114">
        <v>22586000</v>
      </c>
      <c r="E230" s="114">
        <v>0</v>
      </c>
      <c r="F230" s="114">
        <v>0</v>
      </c>
      <c r="G230" s="108">
        <v>0</v>
      </c>
      <c r="H230" s="119">
        <v>22586000</v>
      </c>
      <c r="I230" s="169">
        <v>9410825</v>
      </c>
      <c r="J230" s="1069">
        <v>5</v>
      </c>
      <c r="K230" s="213">
        <v>2635031</v>
      </c>
      <c r="L230" s="1390">
        <v>13175175</v>
      </c>
      <c r="M230" s="204"/>
      <c r="N230" s="124"/>
    </row>
    <row r="231" spans="1:14" ht="19.5" customHeight="1">
      <c r="A231" s="1071">
        <v>10900226</v>
      </c>
      <c r="B231" s="1071" t="s">
        <v>2833</v>
      </c>
      <c r="C231" s="1066">
        <v>44825</v>
      </c>
      <c r="D231" s="1072">
        <v>16170000</v>
      </c>
      <c r="E231" s="1072">
        <v>0</v>
      </c>
      <c r="F231" s="1072">
        <v>0</v>
      </c>
      <c r="G231" s="1070">
        <v>0</v>
      </c>
      <c r="H231" s="1067">
        <v>16170000</v>
      </c>
      <c r="I231" s="1073">
        <v>6198500</v>
      </c>
      <c r="J231" s="1069">
        <v>5</v>
      </c>
      <c r="K231" s="1074">
        <v>1886500</v>
      </c>
      <c r="L231" s="1392">
        <v>9971500</v>
      </c>
      <c r="M231" s="204"/>
      <c r="N231" s="124"/>
    </row>
    <row r="232" spans="1:14" ht="19.5" customHeight="1">
      <c r="A232" s="149">
        <v>10900227</v>
      </c>
      <c r="B232" s="149" t="s">
        <v>2834</v>
      </c>
      <c r="C232" s="212">
        <v>44834</v>
      </c>
      <c r="D232" s="114">
        <v>36689000</v>
      </c>
      <c r="E232" s="114">
        <v>0</v>
      </c>
      <c r="F232" s="114">
        <v>0</v>
      </c>
      <c r="G232" s="108">
        <v>0</v>
      </c>
      <c r="H232" s="119">
        <v>36689000</v>
      </c>
      <c r="I232" s="169">
        <v>14064109</v>
      </c>
      <c r="J232" s="1069">
        <v>5</v>
      </c>
      <c r="K232" s="213">
        <v>4280381</v>
      </c>
      <c r="L232" s="1390">
        <v>22624891</v>
      </c>
      <c r="M232" s="204"/>
      <c r="N232" s="124"/>
    </row>
    <row r="233" spans="1:14" ht="19.5" customHeight="1">
      <c r="A233" s="1071">
        <v>10900228</v>
      </c>
      <c r="B233" s="1071" t="s">
        <v>2887</v>
      </c>
      <c r="C233" s="1066">
        <v>44853</v>
      </c>
      <c r="D233" s="1072">
        <v>1250000</v>
      </c>
      <c r="E233" s="1072">
        <v>0</v>
      </c>
      <c r="F233" s="1072">
        <v>0</v>
      </c>
      <c r="G233" s="1070">
        <v>0</v>
      </c>
      <c r="H233" s="1067">
        <v>1250000</v>
      </c>
      <c r="I233" s="1073">
        <v>458326</v>
      </c>
      <c r="J233" s="1069">
        <v>5</v>
      </c>
      <c r="K233" s="1074">
        <v>145831</v>
      </c>
      <c r="L233" s="1392">
        <v>791674</v>
      </c>
      <c r="M233" s="204"/>
      <c r="N233" s="124"/>
    </row>
    <row r="234" spans="1:14" ht="19.5" customHeight="1">
      <c r="A234" s="149">
        <v>10900229</v>
      </c>
      <c r="B234" s="149" t="s">
        <v>2888</v>
      </c>
      <c r="C234" s="212">
        <v>44910</v>
      </c>
      <c r="D234" s="114">
        <v>2355000</v>
      </c>
      <c r="E234" s="114">
        <v>0</v>
      </c>
      <c r="F234" s="114">
        <v>0</v>
      </c>
      <c r="G234" s="108">
        <v>0</v>
      </c>
      <c r="H234" s="119">
        <v>2355000</v>
      </c>
      <c r="I234" s="169">
        <v>785000</v>
      </c>
      <c r="J234" s="1069">
        <v>5</v>
      </c>
      <c r="K234" s="213">
        <v>274750</v>
      </c>
      <c r="L234" s="1390">
        <v>1570000</v>
      </c>
      <c r="M234" s="204"/>
      <c r="N234" s="124"/>
    </row>
    <row r="235" spans="1:14" ht="19.5" customHeight="1">
      <c r="A235" s="1071">
        <v>10900230</v>
      </c>
      <c r="B235" s="1071" t="s">
        <v>3034</v>
      </c>
      <c r="C235" s="1066">
        <v>45016</v>
      </c>
      <c r="D235" s="1072">
        <v>6105000</v>
      </c>
      <c r="E235" s="1072">
        <v>0</v>
      </c>
      <c r="F235" s="1072">
        <v>0</v>
      </c>
      <c r="G235" s="1070">
        <v>0</v>
      </c>
      <c r="H235" s="1067">
        <v>6105000</v>
      </c>
      <c r="I235" s="1073">
        <v>1729750</v>
      </c>
      <c r="J235" s="1069">
        <v>5</v>
      </c>
      <c r="K235" s="1074">
        <v>712250</v>
      </c>
      <c r="L235" s="1392">
        <v>4375250</v>
      </c>
      <c r="M235" s="204"/>
      <c r="N235" s="124"/>
    </row>
    <row r="236" spans="1:14" ht="19.5" customHeight="1">
      <c r="A236" s="1071">
        <v>10900231</v>
      </c>
      <c r="B236" s="1071" t="s">
        <v>3035</v>
      </c>
      <c r="C236" s="1066">
        <v>45042</v>
      </c>
      <c r="D236" s="1072">
        <v>18690000</v>
      </c>
      <c r="E236" s="1072">
        <v>0</v>
      </c>
      <c r="F236" s="1072">
        <v>0</v>
      </c>
      <c r="G236" s="1070">
        <v>0</v>
      </c>
      <c r="H236" s="1067">
        <v>18690000</v>
      </c>
      <c r="I236" s="1073">
        <v>4984000</v>
      </c>
      <c r="J236" s="1069">
        <v>5</v>
      </c>
      <c r="K236" s="1074">
        <v>2180500</v>
      </c>
      <c r="L236" s="1392">
        <v>13706000</v>
      </c>
      <c r="M236" s="204"/>
      <c r="N236" s="124"/>
    </row>
    <row r="237" spans="1:14" ht="19.5" customHeight="1">
      <c r="A237" s="1071">
        <v>10900232</v>
      </c>
      <c r="B237" s="1071" t="s">
        <v>3036</v>
      </c>
      <c r="C237" s="1066">
        <v>45043</v>
      </c>
      <c r="D237" s="1072">
        <v>9430000</v>
      </c>
      <c r="E237" s="1072">
        <v>0</v>
      </c>
      <c r="F237" s="1072">
        <v>0</v>
      </c>
      <c r="G237" s="1070">
        <v>0</v>
      </c>
      <c r="H237" s="1067">
        <v>9430000</v>
      </c>
      <c r="I237" s="1073">
        <v>2514672</v>
      </c>
      <c r="J237" s="1069">
        <v>5</v>
      </c>
      <c r="K237" s="1074">
        <v>1100169</v>
      </c>
      <c r="L237" s="1392">
        <v>6915328</v>
      </c>
      <c r="M237" s="204"/>
      <c r="N237" s="124"/>
    </row>
    <row r="238" spans="1:14" ht="19.5" customHeight="1">
      <c r="A238" s="1071">
        <v>10900233</v>
      </c>
      <c r="B238" s="1071" t="s">
        <v>3037</v>
      </c>
      <c r="C238" s="1066">
        <v>45040</v>
      </c>
      <c r="D238" s="1072">
        <v>14500000</v>
      </c>
      <c r="E238" s="1072">
        <v>0</v>
      </c>
      <c r="F238" s="1072">
        <v>0</v>
      </c>
      <c r="G238" s="1070">
        <v>0</v>
      </c>
      <c r="H238" s="1067">
        <v>14500000</v>
      </c>
      <c r="I238" s="1073">
        <v>3866672</v>
      </c>
      <c r="J238" s="1069">
        <v>5</v>
      </c>
      <c r="K238" s="1074">
        <v>1691669</v>
      </c>
      <c r="L238" s="1392">
        <v>10633328</v>
      </c>
      <c r="M238" s="204"/>
      <c r="N238" s="124"/>
    </row>
    <row r="239" spans="1:14" ht="19.5" customHeight="1">
      <c r="A239" s="1071">
        <v>10900234</v>
      </c>
      <c r="B239" s="1071" t="s">
        <v>3038</v>
      </c>
      <c r="C239" s="1066">
        <v>45100</v>
      </c>
      <c r="D239" s="1072">
        <v>5000000</v>
      </c>
      <c r="E239" s="1072">
        <v>0</v>
      </c>
      <c r="F239" s="1072">
        <v>0</v>
      </c>
      <c r="G239" s="1070">
        <v>0</v>
      </c>
      <c r="H239" s="1067">
        <v>5000000</v>
      </c>
      <c r="I239" s="1073">
        <v>1166662</v>
      </c>
      <c r="J239" s="1069">
        <v>5</v>
      </c>
      <c r="K239" s="1074">
        <v>583331</v>
      </c>
      <c r="L239" s="1392">
        <v>3833338</v>
      </c>
      <c r="M239" s="204"/>
      <c r="N239" s="124"/>
    </row>
    <row r="240" spans="1:14" ht="19.5" customHeight="1">
      <c r="A240" s="1071">
        <v>10900235</v>
      </c>
      <c r="B240" s="1071" t="s">
        <v>3203</v>
      </c>
      <c r="C240" s="1066">
        <v>45112</v>
      </c>
      <c r="D240" s="1072">
        <v>11904000</v>
      </c>
      <c r="E240" s="1072">
        <v>0</v>
      </c>
      <c r="F240" s="1072">
        <v>0</v>
      </c>
      <c r="G240" s="1070">
        <v>0</v>
      </c>
      <c r="H240" s="1067">
        <v>11904000</v>
      </c>
      <c r="I240" s="1073">
        <v>2579200</v>
      </c>
      <c r="J240" s="1069">
        <v>5</v>
      </c>
      <c r="K240" s="1074">
        <v>1388800</v>
      </c>
      <c r="L240" s="1392">
        <v>9324800</v>
      </c>
      <c r="M240" s="204"/>
      <c r="N240" s="124"/>
    </row>
    <row r="241" spans="1:14" ht="19.5" customHeight="1">
      <c r="A241" s="1071">
        <v>10900236</v>
      </c>
      <c r="B241" s="1071" t="s">
        <v>3204</v>
      </c>
      <c r="C241" s="1066">
        <v>45138</v>
      </c>
      <c r="D241" s="1072">
        <v>9800000</v>
      </c>
      <c r="E241" s="1072">
        <v>0</v>
      </c>
      <c r="F241" s="1072">
        <v>0</v>
      </c>
      <c r="G241" s="1070">
        <v>0</v>
      </c>
      <c r="H241" s="1067">
        <v>9800000</v>
      </c>
      <c r="I241" s="1073">
        <v>2123329</v>
      </c>
      <c r="J241" s="1069">
        <v>5</v>
      </c>
      <c r="K241" s="1074">
        <v>1143331</v>
      </c>
      <c r="L241" s="1392">
        <v>7676671</v>
      </c>
      <c r="M241" s="204"/>
      <c r="N241" s="124"/>
    </row>
    <row r="242" spans="1:14" ht="19.5" customHeight="1">
      <c r="A242" s="149">
        <v>10900237</v>
      </c>
      <c r="B242" s="149" t="s">
        <v>3205</v>
      </c>
      <c r="C242" s="212">
        <v>45148</v>
      </c>
      <c r="D242" s="114">
        <v>10357000</v>
      </c>
      <c r="E242" s="114">
        <v>0</v>
      </c>
      <c r="F242" s="114">
        <v>0</v>
      </c>
      <c r="G242" s="108">
        <v>0</v>
      </c>
      <c r="H242" s="119">
        <v>10357000</v>
      </c>
      <c r="I242" s="169">
        <v>2071404</v>
      </c>
      <c r="J242" s="1069">
        <v>5</v>
      </c>
      <c r="K242" s="213">
        <v>1208319</v>
      </c>
      <c r="L242" s="1390">
        <v>8285596</v>
      </c>
      <c r="M242" s="204"/>
      <c r="N242" s="124"/>
    </row>
    <row r="243" spans="1:14" ht="19.5" customHeight="1">
      <c r="A243" s="1071">
        <v>10900238</v>
      </c>
      <c r="B243" s="1071" t="s">
        <v>3206</v>
      </c>
      <c r="C243" s="1066">
        <v>45199</v>
      </c>
      <c r="D243" s="1072">
        <v>16978000</v>
      </c>
      <c r="E243" s="1072">
        <v>0</v>
      </c>
      <c r="F243" s="1072">
        <v>0</v>
      </c>
      <c r="G243" s="1070">
        <v>0</v>
      </c>
      <c r="H243" s="1067">
        <v>16978000</v>
      </c>
      <c r="I243" s="1073">
        <v>3112637</v>
      </c>
      <c r="J243" s="1069">
        <v>5</v>
      </c>
      <c r="K243" s="1074">
        <v>1980769</v>
      </c>
      <c r="L243" s="1392">
        <v>13865363</v>
      </c>
      <c r="M243" s="204"/>
      <c r="N243" s="124"/>
    </row>
    <row r="244" spans="1:14" ht="19.5" customHeight="1">
      <c r="A244" s="1071">
        <v>10900239</v>
      </c>
      <c r="B244" s="1071" t="s">
        <v>3298</v>
      </c>
      <c r="C244" s="1066">
        <v>45230</v>
      </c>
      <c r="D244" s="1072">
        <v>5527000</v>
      </c>
      <c r="E244" s="1072">
        <v>0</v>
      </c>
      <c r="F244" s="1072">
        <v>0</v>
      </c>
      <c r="G244" s="1070">
        <v>0</v>
      </c>
      <c r="H244" s="1067">
        <v>5527000</v>
      </c>
      <c r="I244" s="1073">
        <v>921170</v>
      </c>
      <c r="J244" s="1069">
        <v>5</v>
      </c>
      <c r="K244" s="1074">
        <v>644819</v>
      </c>
      <c r="L244" s="1392">
        <v>4605830</v>
      </c>
      <c r="M244" s="204"/>
      <c r="N244" s="124"/>
    </row>
    <row r="245" spans="1:14" ht="19.5" customHeight="1">
      <c r="A245" s="1071">
        <v>10900240</v>
      </c>
      <c r="B245" s="1071" t="s">
        <v>3299</v>
      </c>
      <c r="C245" s="1066">
        <v>45260</v>
      </c>
      <c r="D245" s="1072">
        <v>2405000</v>
      </c>
      <c r="E245" s="1072">
        <v>0</v>
      </c>
      <c r="F245" s="1072">
        <v>0</v>
      </c>
      <c r="G245" s="1070">
        <v>0</v>
      </c>
      <c r="H245" s="1067">
        <v>2405000</v>
      </c>
      <c r="I245" s="1073">
        <v>360747</v>
      </c>
      <c r="J245" s="1069">
        <v>5</v>
      </c>
      <c r="K245" s="1074">
        <v>280581</v>
      </c>
      <c r="L245" s="1392">
        <v>2044253</v>
      </c>
      <c r="M245" s="204"/>
      <c r="N245" s="124"/>
    </row>
    <row r="246" spans="1:14" ht="19.5" customHeight="1">
      <c r="A246" s="1071">
        <v>10900241</v>
      </c>
      <c r="B246" s="1071" t="s">
        <v>3300</v>
      </c>
      <c r="C246" s="1066">
        <v>45260</v>
      </c>
      <c r="D246" s="1072">
        <v>11000000</v>
      </c>
      <c r="E246" s="1072">
        <v>0</v>
      </c>
      <c r="F246" s="1072">
        <v>0</v>
      </c>
      <c r="G246" s="1070">
        <v>0</v>
      </c>
      <c r="H246" s="1067">
        <v>11000000</v>
      </c>
      <c r="I246" s="1073">
        <v>1649997</v>
      </c>
      <c r="J246" s="1069">
        <v>5</v>
      </c>
      <c r="K246" s="1074">
        <v>1283331</v>
      </c>
      <c r="L246" s="1392">
        <v>9350003</v>
      </c>
      <c r="M246" s="204"/>
      <c r="N246" s="124"/>
    </row>
    <row r="247" spans="1:14" ht="19.5" customHeight="1">
      <c r="A247" s="149">
        <v>10900242</v>
      </c>
      <c r="B247" s="149" t="s">
        <v>3301</v>
      </c>
      <c r="C247" s="212">
        <v>45282</v>
      </c>
      <c r="D247" s="114">
        <v>280000000</v>
      </c>
      <c r="E247" s="114">
        <v>0</v>
      </c>
      <c r="F247" s="114">
        <v>0</v>
      </c>
      <c r="G247" s="108">
        <v>0</v>
      </c>
      <c r="H247" s="119">
        <v>280000000</v>
      </c>
      <c r="I247" s="169">
        <v>37333336</v>
      </c>
      <c r="J247" s="1069">
        <v>5</v>
      </c>
      <c r="K247" s="213">
        <v>32666669</v>
      </c>
      <c r="L247" s="1390">
        <v>242666664</v>
      </c>
      <c r="M247" s="204"/>
      <c r="N247" s="124"/>
    </row>
    <row r="248" spans="1:14" s="1363" customFormat="1" ht="19.5" customHeight="1">
      <c r="A248" s="1071">
        <v>10900243</v>
      </c>
      <c r="B248" s="1071" t="s">
        <v>3454</v>
      </c>
      <c r="C248" s="1066">
        <v>45322</v>
      </c>
      <c r="D248" s="1072">
        <v>0</v>
      </c>
      <c r="E248" s="1072">
        <v>2385000</v>
      </c>
      <c r="F248" s="1072">
        <v>0</v>
      </c>
      <c r="G248" s="1070">
        <v>0</v>
      </c>
      <c r="H248" s="1067">
        <v>2385000</v>
      </c>
      <c r="I248" s="1073">
        <v>278250</v>
      </c>
      <c r="J248" s="1069">
        <v>5</v>
      </c>
      <c r="K248" s="1074">
        <v>278250</v>
      </c>
      <c r="L248" s="1392">
        <v>2106750</v>
      </c>
      <c r="M248" s="204"/>
      <c r="N248" s="124"/>
    </row>
    <row r="249" spans="1:14" s="1363" customFormat="1" ht="19.5" customHeight="1">
      <c r="A249" s="149">
        <v>10900244</v>
      </c>
      <c r="B249" s="149" t="s">
        <v>3455</v>
      </c>
      <c r="C249" s="212">
        <v>45345</v>
      </c>
      <c r="D249" s="114">
        <v>0</v>
      </c>
      <c r="E249" s="114">
        <v>2600000</v>
      </c>
      <c r="F249" s="114">
        <v>0</v>
      </c>
      <c r="G249" s="108">
        <v>0</v>
      </c>
      <c r="H249" s="119">
        <v>2600000</v>
      </c>
      <c r="I249" s="169">
        <v>259998</v>
      </c>
      <c r="J249" s="1069">
        <v>5</v>
      </c>
      <c r="K249" s="213">
        <v>259998</v>
      </c>
      <c r="L249" s="1390">
        <v>2340002</v>
      </c>
      <c r="M249" s="204"/>
      <c r="N249" s="124"/>
    </row>
    <row r="250" spans="1:14" s="1363" customFormat="1" ht="19.5" customHeight="1">
      <c r="A250" s="1071">
        <v>10900245</v>
      </c>
      <c r="B250" s="1071" t="s">
        <v>3456</v>
      </c>
      <c r="C250" s="1066">
        <v>45350</v>
      </c>
      <c r="D250" s="1072">
        <v>0</v>
      </c>
      <c r="E250" s="1072">
        <v>56000000</v>
      </c>
      <c r="F250" s="1072">
        <v>0</v>
      </c>
      <c r="G250" s="1070">
        <v>0</v>
      </c>
      <c r="H250" s="1067">
        <v>56000000</v>
      </c>
      <c r="I250" s="1073">
        <v>5599998</v>
      </c>
      <c r="J250" s="1069">
        <v>5</v>
      </c>
      <c r="K250" s="1074">
        <v>5599998</v>
      </c>
      <c r="L250" s="1392">
        <v>50400002</v>
      </c>
      <c r="M250" s="204"/>
      <c r="N250" s="124"/>
    </row>
    <row r="251" spans="1:14" s="1363" customFormat="1" ht="19.5" customHeight="1">
      <c r="A251" s="149">
        <v>10900246</v>
      </c>
      <c r="B251" s="149" t="s">
        <v>3457</v>
      </c>
      <c r="C251" s="212">
        <v>45356</v>
      </c>
      <c r="D251" s="114">
        <v>0</v>
      </c>
      <c r="E251" s="114">
        <v>2030000</v>
      </c>
      <c r="F251" s="114">
        <v>0</v>
      </c>
      <c r="G251" s="108">
        <v>0</v>
      </c>
      <c r="H251" s="119">
        <v>2030000</v>
      </c>
      <c r="I251" s="169">
        <v>169165</v>
      </c>
      <c r="J251" s="1069">
        <v>5</v>
      </c>
      <c r="K251" s="213">
        <v>169165</v>
      </c>
      <c r="L251" s="1390">
        <v>1860835</v>
      </c>
      <c r="M251" s="204"/>
      <c r="N251" s="124"/>
    </row>
    <row r="252" spans="1:14" s="1363" customFormat="1" ht="19.5" customHeight="1">
      <c r="A252" s="1071">
        <v>10900247</v>
      </c>
      <c r="B252" s="1071" t="s">
        <v>3458</v>
      </c>
      <c r="C252" s="1066">
        <v>45364</v>
      </c>
      <c r="D252" s="1072">
        <v>0</v>
      </c>
      <c r="E252" s="1072">
        <v>11500000</v>
      </c>
      <c r="F252" s="1072">
        <v>0</v>
      </c>
      <c r="G252" s="1070">
        <v>0</v>
      </c>
      <c r="H252" s="1067">
        <v>11500000</v>
      </c>
      <c r="I252" s="1073">
        <v>958335</v>
      </c>
      <c r="J252" s="1069">
        <v>5</v>
      </c>
      <c r="K252" s="1074">
        <v>958335</v>
      </c>
      <c r="L252" s="1392">
        <v>10541665</v>
      </c>
      <c r="M252" s="204"/>
      <c r="N252" s="124"/>
    </row>
    <row r="253" spans="1:14" ht="19.5" customHeight="1">
      <c r="A253" s="1071">
        <v>10900248</v>
      </c>
      <c r="B253" s="1071" t="s">
        <v>3592</v>
      </c>
      <c r="C253" s="1066">
        <v>45401</v>
      </c>
      <c r="D253" s="1072">
        <v>0</v>
      </c>
      <c r="E253" s="1072">
        <v>42000000</v>
      </c>
      <c r="F253" s="1072">
        <v>0</v>
      </c>
      <c r="G253" s="1070">
        <v>0</v>
      </c>
      <c r="H253" s="1067">
        <v>42000000</v>
      </c>
      <c r="I253" s="1073">
        <v>2800000</v>
      </c>
      <c r="J253" s="1069">
        <v>5</v>
      </c>
      <c r="K253" s="1074">
        <v>2800000</v>
      </c>
      <c r="L253" s="1392">
        <v>39200000</v>
      </c>
      <c r="M253" s="204"/>
      <c r="N253" s="124"/>
    </row>
    <row r="254" spans="1:14" ht="19.5" customHeight="1">
      <c r="A254" s="149">
        <v>10900249</v>
      </c>
      <c r="B254" s="149" t="s">
        <v>3593</v>
      </c>
      <c r="C254" s="212">
        <v>45428</v>
      </c>
      <c r="D254" s="114">
        <v>0</v>
      </c>
      <c r="E254" s="114">
        <v>110000000</v>
      </c>
      <c r="F254" s="114">
        <v>0</v>
      </c>
      <c r="G254" s="108">
        <v>0</v>
      </c>
      <c r="H254" s="119">
        <v>110000000</v>
      </c>
      <c r="I254" s="169">
        <v>5499999</v>
      </c>
      <c r="J254" s="1069">
        <v>5</v>
      </c>
      <c r="K254" s="213">
        <v>5499999</v>
      </c>
      <c r="L254" s="1390">
        <v>104500001</v>
      </c>
      <c r="M254" s="204"/>
      <c r="N254" s="124"/>
    </row>
    <row r="255" spans="1:14" ht="19.5" customHeight="1">
      <c r="A255" s="1071">
        <v>10900250</v>
      </c>
      <c r="B255" s="1071" t="s">
        <v>3594</v>
      </c>
      <c r="C255" s="1066">
        <v>45473</v>
      </c>
      <c r="D255" s="1072">
        <v>0</v>
      </c>
      <c r="E255" s="1072">
        <v>13015000</v>
      </c>
      <c r="F255" s="1072">
        <v>0</v>
      </c>
      <c r="G255" s="1070">
        <v>0</v>
      </c>
      <c r="H255" s="1067">
        <v>13015000</v>
      </c>
      <c r="I255" s="1073">
        <v>433834</v>
      </c>
      <c r="J255" s="1069">
        <v>5</v>
      </c>
      <c r="K255" s="1074">
        <v>433834</v>
      </c>
      <c r="L255" s="1392">
        <v>12581166</v>
      </c>
      <c r="M255" s="204"/>
      <c r="N255" s="124"/>
    </row>
    <row r="256" spans="1:14" ht="19.5" customHeight="1">
      <c r="A256" s="149">
        <v>10900249</v>
      </c>
      <c r="B256" s="149" t="s">
        <v>3715</v>
      </c>
      <c r="C256" s="212">
        <v>45504</v>
      </c>
      <c r="D256" s="114">
        <v>0</v>
      </c>
      <c r="E256" s="114">
        <v>13174000</v>
      </c>
      <c r="F256" s="114">
        <v>0</v>
      </c>
      <c r="G256" s="108">
        <v>0</v>
      </c>
      <c r="H256" s="119">
        <v>13174000</v>
      </c>
      <c r="I256" s="169">
        <v>219567</v>
      </c>
      <c r="J256" s="1069">
        <v>5</v>
      </c>
      <c r="K256" s="213">
        <v>219567</v>
      </c>
      <c r="L256" s="1392">
        <v>12954433</v>
      </c>
      <c r="M256" s="204"/>
      <c r="N256" s="124"/>
    </row>
    <row r="257" spans="1:14" ht="19.5" customHeight="1">
      <c r="A257" s="1071">
        <v>10900250</v>
      </c>
      <c r="B257" s="1071" t="s">
        <v>3716</v>
      </c>
      <c r="C257" s="1066">
        <v>45504</v>
      </c>
      <c r="D257" s="1072">
        <v>0</v>
      </c>
      <c r="E257" s="1072">
        <v>12000000</v>
      </c>
      <c r="F257" s="1072">
        <v>0</v>
      </c>
      <c r="G257" s="1070">
        <v>0</v>
      </c>
      <c r="H257" s="1067">
        <v>12000000</v>
      </c>
      <c r="I257" s="1073">
        <v>200000</v>
      </c>
      <c r="J257" s="1069">
        <v>5</v>
      </c>
      <c r="K257" s="1074">
        <v>200000</v>
      </c>
      <c r="L257" s="1392">
        <v>11800000</v>
      </c>
      <c r="M257" s="204"/>
      <c r="N257" s="124"/>
    </row>
    <row r="258" spans="1:14" ht="19.5" customHeight="1">
      <c r="A258" s="149"/>
      <c r="B258" s="149"/>
      <c r="C258" s="212"/>
      <c r="D258" s="114"/>
      <c r="E258" s="114"/>
      <c r="F258" s="114"/>
      <c r="G258" s="108"/>
      <c r="H258" s="119"/>
      <c r="I258" s="169"/>
      <c r="J258" s="1069"/>
      <c r="K258" s="213"/>
      <c r="L258" s="1390"/>
      <c r="M258" s="204"/>
      <c r="N258" s="124"/>
    </row>
    <row r="259" spans="1:14" ht="19.5" customHeight="1">
      <c r="A259" s="149"/>
      <c r="B259" s="149"/>
      <c r="C259" s="212"/>
      <c r="D259" s="114"/>
      <c r="E259" s="114"/>
      <c r="F259" s="114"/>
      <c r="G259" s="108"/>
      <c r="H259" s="119"/>
      <c r="I259" s="169"/>
      <c r="J259" s="821"/>
      <c r="K259" s="213"/>
      <c r="L259" s="1390"/>
      <c r="M259" s="204"/>
      <c r="N259" s="124"/>
    </row>
    <row r="260" spans="1:14" ht="19.5" customHeight="1">
      <c r="A260" s="149"/>
      <c r="B260" s="149"/>
      <c r="C260" s="212"/>
      <c r="D260" s="114"/>
      <c r="E260" s="114"/>
      <c r="F260" s="114"/>
      <c r="G260" s="108"/>
      <c r="H260" s="119"/>
      <c r="I260" s="169"/>
      <c r="J260" s="821"/>
      <c r="K260" s="213"/>
      <c r="L260" s="1390"/>
      <c r="M260" s="204"/>
      <c r="N260" s="124"/>
    </row>
    <row r="261" spans="1:14" ht="19.5" customHeight="1">
      <c r="A261" s="227" t="s">
        <v>647</v>
      </c>
      <c r="B261" s="130" t="s">
        <v>619</v>
      </c>
      <c r="C261" s="128"/>
      <c r="D261" s="129">
        <f t="shared" ref="D261:I261" si="0">SUM(D6:D260)</f>
        <v>3001159284</v>
      </c>
      <c r="E261" s="129">
        <f t="shared" si="0"/>
        <v>264704000</v>
      </c>
      <c r="F261" s="129">
        <f t="shared" si="0"/>
        <v>0</v>
      </c>
      <c r="G261" s="129">
        <f>SUM(G6:G260)</f>
        <v>0</v>
      </c>
      <c r="H261" s="129">
        <f t="shared" si="0"/>
        <v>3265863284</v>
      </c>
      <c r="I261" s="676">
        <f t="shared" si="0"/>
        <v>2450430902.6666665</v>
      </c>
      <c r="J261" s="129"/>
      <c r="K261" s="129">
        <f>SUM(K6:K260)</f>
        <v>172158853</v>
      </c>
      <c r="L261" s="1393">
        <f>SUM(L6:L260)</f>
        <v>815432381</v>
      </c>
      <c r="M261" s="228"/>
      <c r="N261" s="124"/>
    </row>
    <row r="262" spans="1:14">
      <c r="A262" s="185"/>
      <c r="B262" s="221"/>
      <c r="C262" s="222"/>
      <c r="D262" s="201"/>
      <c r="E262" s="201"/>
      <c r="F262" s="201"/>
      <c r="G262" s="201"/>
      <c r="H262" s="201"/>
      <c r="I262" s="677"/>
      <c r="J262" s="223"/>
      <c r="K262" s="135"/>
      <c r="L262" s="1122">
        <f>L261-'BS(현금흐름표용)'!D25</f>
        <v>0</v>
      </c>
      <c r="M262" s="204"/>
    </row>
    <row r="263" spans="1:14">
      <c r="A263" s="185"/>
      <c r="B263" s="221"/>
      <c r="C263" s="222"/>
      <c r="D263" s="201"/>
      <c r="E263" s="201"/>
      <c r="F263" s="201"/>
      <c r="G263" s="201"/>
      <c r="H263" s="201"/>
      <c r="I263" s="673"/>
      <c r="J263" s="223"/>
      <c r="K263" s="203"/>
      <c r="M263" s="204"/>
      <c r="N263" s="124"/>
    </row>
    <row r="264" spans="1:14">
      <c r="A264" s="185"/>
      <c r="B264" s="221"/>
      <c r="C264" s="222"/>
      <c r="D264" s="201"/>
      <c r="E264" s="201"/>
      <c r="F264" s="201"/>
      <c r="G264" s="201"/>
      <c r="H264" s="201"/>
      <c r="I264" s="677"/>
      <c r="J264" s="223"/>
      <c r="K264" s="203"/>
      <c r="M264" s="204"/>
      <c r="N264" s="113"/>
    </row>
    <row r="265" spans="1:14">
      <c r="A265" s="185"/>
      <c r="B265" s="221"/>
      <c r="C265" s="222"/>
      <c r="D265" s="201"/>
      <c r="E265" s="201"/>
      <c r="F265" s="201"/>
      <c r="G265" s="201"/>
      <c r="K265" s="203"/>
      <c r="M265" s="204"/>
    </row>
    <row r="266" spans="1:14">
      <c r="A266" s="185"/>
      <c r="B266" s="221"/>
      <c r="C266" s="222"/>
      <c r="D266" s="201"/>
      <c r="E266" s="201"/>
      <c r="F266" s="201"/>
      <c r="G266" s="201"/>
      <c r="H266" s="201"/>
      <c r="I266" s="673"/>
      <c r="J266" s="223"/>
      <c r="K266" s="203"/>
      <c r="L266" s="1387"/>
      <c r="M266" s="204"/>
    </row>
    <row r="267" spans="1:14">
      <c r="G267" s="201"/>
    </row>
    <row r="268" spans="1:14">
      <c r="G268" s="201"/>
    </row>
    <row r="275" spans="15:15">
      <c r="O275" s="139"/>
    </row>
  </sheetData>
  <autoFilter ref="A5:P244"/>
  <mergeCells count="3">
    <mergeCell ref="A2:L2"/>
    <mergeCell ref="A3:L3"/>
    <mergeCell ref="A4:B4"/>
  </mergeCells>
  <phoneticPr fontId="75" type="noConversion"/>
  <printOptions horizontalCentered="1"/>
  <pageMargins left="0.43307086614173229" right="0.39370078740157483" top="0.59055118110236227" bottom="0.70866141732283472" header="0.55118110236220474" footer="0.27559055118110237"/>
  <pageSetup paperSize="9" scale="65" fitToHeight="0" orientation="landscape" r:id="rId1"/>
  <headerFooter alignWithMargins="0"/>
  <rowBreaks count="1" manualBreakCount="1">
    <brk id="72" max="11" man="1"/>
  </row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P36"/>
  <sheetViews>
    <sheetView view="pageBreakPreview" zoomScale="85" zoomScaleSheetLayoutView="85" workbookViewId="0"/>
  </sheetViews>
  <sheetFormatPr defaultColWidth="9" defaultRowHeight="16.5"/>
  <cols>
    <col min="1" max="1" width="12.375" style="2" bestFit="1" customWidth="1"/>
    <col min="2" max="2" width="36.375" style="2" bestFit="1" customWidth="1"/>
    <col min="3" max="3" width="14.375" style="2" customWidth="1"/>
    <col min="4" max="4" width="16.5" style="2" customWidth="1"/>
    <col min="5" max="8" width="18.75" style="2" customWidth="1"/>
    <col min="9" max="9" width="16.5" style="2" bestFit="1" customWidth="1"/>
    <col min="10" max="10" width="10.875" style="2" customWidth="1"/>
    <col min="11" max="11" width="14.5" style="2" customWidth="1"/>
    <col min="12" max="12" width="16.875" style="2" customWidth="1"/>
    <col min="13" max="13" width="18.875" style="2" customWidth="1"/>
    <col min="14" max="14" width="16.375" style="2" bestFit="1" customWidth="1"/>
    <col min="15" max="15" width="15.75" style="2" bestFit="1" customWidth="1"/>
    <col min="16" max="16" width="15.625" style="2" bestFit="1" customWidth="1"/>
    <col min="17" max="16384" width="9" style="2"/>
  </cols>
  <sheetData>
    <row r="1" spans="1:16" ht="19.5" customHeight="1">
      <c r="A1" s="204"/>
      <c r="B1" s="229"/>
      <c r="C1" s="230"/>
      <c r="D1" s="231"/>
      <c r="E1" s="231"/>
      <c r="F1" s="231"/>
      <c r="G1" s="231"/>
      <c r="H1" s="231"/>
      <c r="I1" s="231"/>
      <c r="J1" s="232"/>
      <c r="K1" s="231"/>
      <c r="L1" s="231"/>
    </row>
    <row r="2" spans="1:16" ht="26.25">
      <c r="A2" s="1581" t="s">
        <v>1648</v>
      </c>
      <c r="B2" s="1581"/>
      <c r="C2" s="1581"/>
      <c r="D2" s="1581"/>
      <c r="E2" s="1581"/>
      <c r="F2" s="1581"/>
      <c r="G2" s="1581"/>
      <c r="H2" s="1581"/>
      <c r="I2" s="1581"/>
      <c r="J2" s="1581"/>
      <c r="K2" s="1581"/>
      <c r="L2" s="1581"/>
      <c r="M2" s="231"/>
      <c r="N2" s="138"/>
      <c r="O2" s="138"/>
      <c r="P2" s="138"/>
    </row>
    <row r="3" spans="1:16" ht="19.5" customHeight="1">
      <c r="A3" s="1582" t="str">
        <f>'8.비품'!A3:L3</f>
        <v xml:space="preserve"> 제 17 (당) 기    : 2024년 1월 1일 부터　2024년  07월 31일 까지</v>
      </c>
      <c r="B3" s="1583"/>
      <c r="C3" s="1583"/>
      <c r="D3" s="1583"/>
      <c r="E3" s="1583"/>
      <c r="F3" s="1583"/>
      <c r="G3" s="1583"/>
      <c r="H3" s="1583"/>
      <c r="I3" s="1583"/>
      <c r="J3" s="1583"/>
      <c r="K3" s="1583"/>
      <c r="L3" s="1583"/>
      <c r="M3" s="231"/>
      <c r="N3" s="138"/>
      <c r="O3" s="138"/>
      <c r="P3" s="138"/>
    </row>
    <row r="4" spans="1:16" ht="19.5" customHeight="1">
      <c r="A4" s="1584" t="s">
        <v>20</v>
      </c>
      <c r="B4" s="1584"/>
      <c r="C4" s="230"/>
      <c r="D4" s="231"/>
      <c r="E4" s="231"/>
      <c r="F4" s="231"/>
      <c r="G4" s="231"/>
      <c r="H4" s="231"/>
      <c r="I4" s="231"/>
      <c r="J4" s="232"/>
      <c r="K4" s="233"/>
      <c r="L4" s="234" t="s">
        <v>307</v>
      </c>
      <c r="M4" s="235"/>
    </row>
    <row r="5" spans="1:16" ht="19.5" customHeight="1">
      <c r="A5" s="236" t="s">
        <v>738</v>
      </c>
      <c r="B5" s="236" t="s">
        <v>648</v>
      </c>
      <c r="C5" s="237" t="s">
        <v>49</v>
      </c>
      <c r="D5" s="238" t="s">
        <v>649</v>
      </c>
      <c r="E5" s="238" t="s">
        <v>3313</v>
      </c>
      <c r="F5" s="238" t="s">
        <v>741</v>
      </c>
      <c r="G5" s="238" t="s">
        <v>739</v>
      </c>
      <c r="H5" s="238" t="s">
        <v>619</v>
      </c>
      <c r="I5" s="238" t="s">
        <v>620</v>
      </c>
      <c r="J5" s="226" t="s">
        <v>650</v>
      </c>
      <c r="K5" s="239" t="s">
        <v>742</v>
      </c>
      <c r="L5" s="240" t="s">
        <v>624</v>
      </c>
      <c r="M5" s="241"/>
    </row>
    <row r="6" spans="1:16" ht="19.5" customHeight="1">
      <c r="A6" s="562">
        <v>1</v>
      </c>
      <c r="B6" s="563" t="s">
        <v>1662</v>
      </c>
      <c r="C6" s="615">
        <v>43466</v>
      </c>
      <c r="D6" s="565">
        <v>447401946</v>
      </c>
      <c r="E6" s="565">
        <f>+F20</f>
        <v>17393580</v>
      </c>
      <c r="F6" s="565"/>
      <c r="G6" s="565"/>
      <c r="H6" s="565">
        <f>D6+E6</f>
        <v>464795526</v>
      </c>
      <c r="I6" s="564">
        <f>250414114+F25</f>
        <v>276954508</v>
      </c>
      <c r="J6" s="566" t="s">
        <v>1840</v>
      </c>
      <c r="K6" s="111">
        <f>+F25</f>
        <v>26540394</v>
      </c>
      <c r="L6" s="564">
        <f>H6-I6</f>
        <v>187841018</v>
      </c>
      <c r="M6" s="242"/>
      <c r="N6" s="138"/>
      <c r="O6" s="113"/>
    </row>
    <row r="7" spans="1:16" ht="19.5" customHeight="1">
      <c r="A7" s="562">
        <v>2</v>
      </c>
      <c r="B7" s="563" t="s">
        <v>1661</v>
      </c>
      <c r="C7" s="615">
        <v>43466</v>
      </c>
      <c r="D7" s="565">
        <v>524637044</v>
      </c>
      <c r="E7" s="565">
        <f>E20</f>
        <v>486683</v>
      </c>
      <c r="F7" s="565"/>
      <c r="G7" s="565"/>
      <c r="H7" s="565">
        <f>D7+E7</f>
        <v>525123727</v>
      </c>
      <c r="I7" s="564">
        <f>345752260+E25+5</f>
        <v>375623549</v>
      </c>
      <c r="J7" s="566" t="s">
        <v>1839</v>
      </c>
      <c r="K7" s="111">
        <f>+E25</f>
        <v>29871284</v>
      </c>
      <c r="L7" s="564">
        <f>H7-I7</f>
        <v>149500178</v>
      </c>
      <c r="M7" s="242"/>
      <c r="N7" s="138"/>
      <c r="O7" s="113"/>
    </row>
    <row r="8" spans="1:16" ht="19.5" customHeight="1">
      <c r="A8" s="562">
        <v>3</v>
      </c>
      <c r="B8" s="563" t="s">
        <v>1838</v>
      </c>
      <c r="C8" s="615">
        <v>43831</v>
      </c>
      <c r="D8" s="565">
        <v>544889330</v>
      </c>
      <c r="E8" s="565">
        <f>G20</f>
        <v>5177745</v>
      </c>
      <c r="F8" s="565"/>
      <c r="G8" s="565"/>
      <c r="H8" s="565">
        <f>D8+E8</f>
        <v>550067075</v>
      </c>
      <c r="I8" s="564">
        <f>435911472+G25</f>
        <v>495060390</v>
      </c>
      <c r="J8" s="566">
        <v>5</v>
      </c>
      <c r="K8" s="111">
        <f>+G25</f>
        <v>59148918</v>
      </c>
      <c r="L8" s="564">
        <f>H8-I8</f>
        <v>55006685</v>
      </c>
      <c r="M8" s="242"/>
      <c r="N8" s="138"/>
      <c r="O8" s="113"/>
    </row>
    <row r="9" spans="1:16" ht="19.5" customHeight="1">
      <c r="A9" s="562"/>
      <c r="B9" s="563"/>
      <c r="C9" s="615"/>
      <c r="D9" s="565"/>
      <c r="E9" s="565"/>
      <c r="F9" s="565"/>
      <c r="G9" s="565"/>
      <c r="H9" s="565"/>
      <c r="I9" s="564"/>
      <c r="J9" s="566"/>
      <c r="K9" s="111"/>
      <c r="L9" s="564"/>
      <c r="M9" s="242"/>
      <c r="N9" s="138"/>
      <c r="O9" s="113"/>
    </row>
    <row r="10" spans="1:16" ht="19.5" customHeight="1">
      <c r="A10" s="562"/>
      <c r="B10" s="563"/>
      <c r="C10" s="615"/>
      <c r="D10" s="565"/>
      <c r="E10" s="565"/>
      <c r="F10" s="565"/>
      <c r="G10" s="565"/>
      <c r="H10" s="565"/>
      <c r="I10" s="564"/>
      <c r="J10" s="566"/>
      <c r="K10" s="248"/>
      <c r="L10" s="564"/>
      <c r="M10" s="242"/>
      <c r="N10" s="138"/>
      <c r="O10" s="113"/>
    </row>
    <row r="11" spans="1:16" ht="19.5" customHeight="1">
      <c r="A11" s="562"/>
      <c r="B11" s="563"/>
      <c r="C11" s="615"/>
      <c r="D11" s="565"/>
      <c r="E11" s="565"/>
      <c r="F11" s="565"/>
      <c r="G11" s="565"/>
      <c r="H11" s="565"/>
      <c r="I11" s="564"/>
      <c r="J11" s="566"/>
      <c r="K11" s="248"/>
      <c r="L11" s="564"/>
      <c r="M11" s="242"/>
      <c r="N11" s="138"/>
      <c r="O11" s="113"/>
    </row>
    <row r="12" spans="1:16" ht="19.5" customHeight="1">
      <c r="A12" s="243"/>
      <c r="B12" s="244" t="s">
        <v>826</v>
      </c>
      <c r="C12" s="244"/>
      <c r="D12" s="245">
        <f t="shared" ref="D12:I12" si="0">SUM(D6:D11)</f>
        <v>1516928320</v>
      </c>
      <c r="E12" s="245">
        <f t="shared" si="0"/>
        <v>23058008</v>
      </c>
      <c r="F12" s="245">
        <f t="shared" si="0"/>
        <v>0</v>
      </c>
      <c r="G12" s="245">
        <f t="shared" si="0"/>
        <v>0</v>
      </c>
      <c r="H12" s="245">
        <f t="shared" si="0"/>
        <v>1539986328</v>
      </c>
      <c r="I12" s="245">
        <f t="shared" si="0"/>
        <v>1147638447</v>
      </c>
      <c r="J12" s="245"/>
      <c r="K12" s="245">
        <f>SUM(K6:K11)</f>
        <v>115560596</v>
      </c>
      <c r="L12" s="245">
        <f>SUM(L6:L11)</f>
        <v>392347881</v>
      </c>
      <c r="M12" s="246"/>
    </row>
    <row r="13" spans="1:16" ht="20.100000000000001" customHeight="1">
      <c r="A13" s="204"/>
      <c r="B13" s="229"/>
      <c r="C13" s="230"/>
      <c r="D13" s="231"/>
      <c r="E13" s="231"/>
      <c r="F13" s="231"/>
      <c r="G13" s="231"/>
      <c r="H13" s="231"/>
      <c r="I13" s="231"/>
      <c r="J13" s="805"/>
      <c r="K13" s="231"/>
      <c r="L13" s="1263">
        <f>L12-BS!D27</f>
        <v>0</v>
      </c>
      <c r="M13" s="241"/>
    </row>
    <row r="14" spans="1:16">
      <c r="D14" s="231"/>
      <c r="E14" s="231"/>
      <c r="H14" s="231"/>
      <c r="I14" s="231"/>
      <c r="K14" s="231"/>
      <c r="L14" s="231"/>
    </row>
    <row r="15" spans="1:16">
      <c r="D15" s="231"/>
      <c r="E15" s="231"/>
      <c r="H15" s="231"/>
      <c r="I15" s="231"/>
      <c r="K15" s="231"/>
      <c r="L15" s="231"/>
    </row>
    <row r="16" spans="1:16">
      <c r="E16" s="956"/>
      <c r="H16" s="956"/>
      <c r="I16" s="956"/>
      <c r="J16" s="956"/>
      <c r="K16" s="956"/>
      <c r="L16" s="956"/>
    </row>
    <row r="17" spans="4:11" s="1122" customFormat="1">
      <c r="E17" s="1124" t="s">
        <v>2096</v>
      </c>
      <c r="F17" s="1124" t="s">
        <v>2097</v>
      </c>
      <c r="G17" s="1124" t="s">
        <v>2098</v>
      </c>
    </row>
    <row r="18" spans="4:11" s="1122" customFormat="1">
      <c r="D18" s="1122" t="s">
        <v>2891</v>
      </c>
      <c r="E18" s="1122">
        <v>433599129</v>
      </c>
      <c r="F18" s="1122">
        <v>447401946</v>
      </c>
      <c r="G18" s="1122">
        <v>544889330</v>
      </c>
    </row>
    <row r="19" spans="4:11" s="1122" customFormat="1">
      <c r="D19" s="1123" t="s">
        <v>2099</v>
      </c>
      <c r="E19" s="1123">
        <v>434085812</v>
      </c>
      <c r="F19" s="1123">
        <v>464795526</v>
      </c>
      <c r="G19" s="1123">
        <v>550067075</v>
      </c>
      <c r="H19" s="1122" t="s">
        <v>2192</v>
      </c>
    </row>
    <row r="20" spans="4:11" s="1122" customFormat="1">
      <c r="D20" s="1122" t="s">
        <v>2836</v>
      </c>
      <c r="E20" s="1122">
        <f>E19-E18</f>
        <v>486683</v>
      </c>
      <c r="F20" s="1122">
        <f>F19-F18</f>
        <v>17393580</v>
      </c>
      <c r="G20" s="1122">
        <f>G19-G18</f>
        <v>5177745</v>
      </c>
    </row>
    <row r="21" spans="4:11" s="1122" customFormat="1"/>
    <row r="22" spans="4:11" s="1122" customFormat="1">
      <c r="E22" s="1124" t="s">
        <v>2096</v>
      </c>
      <c r="F22" s="1124" t="s">
        <v>2097</v>
      </c>
      <c r="G22" s="1124" t="s">
        <v>2098</v>
      </c>
    </row>
    <row r="23" spans="4:11" s="1122" customFormat="1">
      <c r="D23" s="1122" t="s">
        <v>2892</v>
      </c>
      <c r="E23" s="1122">
        <v>254714348</v>
      </c>
      <c r="F23" s="1122">
        <v>250414114</v>
      </c>
      <c r="G23" s="1122">
        <v>435911472</v>
      </c>
      <c r="I23" s="158"/>
      <c r="J23" s="113"/>
      <c r="K23" s="2"/>
    </row>
    <row r="24" spans="4:11" s="1122" customFormat="1">
      <c r="D24" s="1123" t="s">
        <v>2100</v>
      </c>
      <c r="E24" s="1123">
        <v>284585632</v>
      </c>
      <c r="F24" s="1123">
        <v>276954508</v>
      </c>
      <c r="G24" s="1123">
        <v>495060390</v>
      </c>
      <c r="I24" s="158"/>
      <c r="J24" s="113"/>
      <c r="K24" s="2"/>
    </row>
    <row r="25" spans="4:11" s="1122" customFormat="1">
      <c r="D25" s="1122" t="s">
        <v>2835</v>
      </c>
      <c r="E25" s="1122">
        <f>E24-E23</f>
        <v>29871284</v>
      </c>
      <c r="F25" s="1122">
        <f>F24-F23</f>
        <v>26540394</v>
      </c>
      <c r="G25" s="1122">
        <f>G24-G23</f>
        <v>59148918</v>
      </c>
    </row>
    <row r="26" spans="4:11" s="1122" customFormat="1"/>
    <row r="27" spans="4:11" s="1122" customFormat="1"/>
    <row r="28" spans="4:11" s="1122" customFormat="1"/>
    <row r="29" spans="4:11" s="1122" customFormat="1"/>
    <row r="30" spans="4:11" s="1122" customFormat="1"/>
    <row r="31" spans="4:11" s="1122" customFormat="1"/>
    <row r="32" spans="4:11" s="1122" customFormat="1"/>
    <row r="33" s="1122" customFormat="1"/>
    <row r="34" s="1122" customFormat="1"/>
    <row r="35" s="1122" customFormat="1"/>
    <row r="36" s="1122" customFormat="1"/>
  </sheetData>
  <mergeCells count="3">
    <mergeCell ref="A2:L2"/>
    <mergeCell ref="A3:L3"/>
    <mergeCell ref="A4:B4"/>
  </mergeCells>
  <phoneticPr fontId="75" type="noConversion"/>
  <pageMargins left="0.82677165354330717" right="0.55118110236220474" top="0.74803149606299213" bottom="0.62992125984251968" header="0.6692913385826772" footer="0.35433070866141736"/>
  <pageSetup paperSize="9" scale="62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79998168889431442"/>
    <pageSetUpPr fitToPage="1"/>
  </sheetPr>
  <dimension ref="A1:N32"/>
  <sheetViews>
    <sheetView view="pageBreakPreview" topLeftCell="B1" zoomScale="85" zoomScaleSheetLayoutView="85" workbookViewId="0">
      <selection activeCell="B1" sqref="B1"/>
    </sheetView>
  </sheetViews>
  <sheetFormatPr defaultColWidth="20.875" defaultRowHeight="16.5"/>
  <cols>
    <col min="1" max="1" width="19.125" style="1" hidden="1" customWidth="1"/>
    <col min="2" max="2" width="13.5" style="1" bestFit="1" customWidth="1"/>
    <col min="3" max="3" width="46.75" style="1" bestFit="1" customWidth="1"/>
    <col min="4" max="6" width="20.875" style="1"/>
    <col min="7" max="7" width="20.875" style="1" customWidth="1"/>
    <col min="8" max="10" width="20.875" style="1" hidden="1" customWidth="1"/>
    <col min="11" max="11" width="20.875" style="1" customWidth="1"/>
    <col min="12" max="12" width="20.875" style="1"/>
    <col min="13" max="13" width="11.5" style="1" bestFit="1" customWidth="1"/>
    <col min="14" max="14" width="4" style="1" bestFit="1" customWidth="1"/>
    <col min="15" max="15" width="59.125" style="1" bestFit="1" customWidth="1"/>
    <col min="16" max="16384" width="20.875" style="1"/>
  </cols>
  <sheetData>
    <row r="1" spans="1:13" ht="19.5" customHeight="1">
      <c r="A1" s="567"/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</row>
    <row r="2" spans="1:13" ht="31.5">
      <c r="A2" s="1585" t="s">
        <v>1905</v>
      </c>
      <c r="B2" s="1585"/>
      <c r="C2" s="1585"/>
      <c r="D2" s="1585"/>
      <c r="E2" s="1585"/>
      <c r="F2" s="1585"/>
      <c r="G2" s="1585"/>
      <c r="H2" s="1585"/>
      <c r="I2" s="1585"/>
      <c r="J2" s="1585"/>
      <c r="K2" s="1585"/>
      <c r="L2" s="1585"/>
      <c r="M2" s="1585"/>
    </row>
    <row r="3" spans="1:13" ht="19.5" customHeight="1">
      <c r="A3" s="1576" t="str">
        <f>'(1)유무형자산'!A3:I3</f>
        <v xml:space="preserve">2024. 07. 31 현재 </v>
      </c>
      <c r="B3" s="1576"/>
      <c r="C3" s="1576"/>
      <c r="D3" s="1576"/>
      <c r="E3" s="1576"/>
      <c r="F3" s="1576"/>
      <c r="G3" s="1576"/>
      <c r="H3" s="1576"/>
      <c r="I3" s="1576"/>
      <c r="J3" s="1576"/>
      <c r="K3" s="1576"/>
      <c r="L3" s="1576"/>
      <c r="M3" s="1576"/>
    </row>
    <row r="4" spans="1:13" ht="19.5" customHeight="1">
      <c r="B4" s="725" t="s">
        <v>20</v>
      </c>
      <c r="C4" s="725"/>
      <c r="D4" s="725"/>
      <c r="E4" s="725"/>
      <c r="F4" s="725"/>
      <c r="G4" s="725"/>
      <c r="H4" s="725"/>
      <c r="I4" s="725"/>
      <c r="J4" s="725"/>
      <c r="K4" s="725"/>
      <c r="L4" s="725"/>
      <c r="M4" s="255" t="s">
        <v>307</v>
      </c>
    </row>
    <row r="5" spans="1:13" ht="19.5" customHeight="1">
      <c r="B5" s="210" t="s">
        <v>423</v>
      </c>
      <c r="C5" s="1143" t="s">
        <v>2112</v>
      </c>
      <c r="D5" s="575" t="s">
        <v>344</v>
      </c>
      <c r="E5" s="575" t="s">
        <v>414</v>
      </c>
      <c r="F5" s="576" t="s">
        <v>411</v>
      </c>
      <c r="G5" s="575" t="s">
        <v>305</v>
      </c>
      <c r="H5" s="575" t="s">
        <v>671</v>
      </c>
      <c r="I5" s="575" t="s">
        <v>410</v>
      </c>
      <c r="J5" s="575" t="s">
        <v>672</v>
      </c>
      <c r="K5" s="575" t="s">
        <v>1621</v>
      </c>
      <c r="L5" s="575" t="s">
        <v>673</v>
      </c>
      <c r="M5" s="577" t="s">
        <v>674</v>
      </c>
    </row>
    <row r="6" spans="1:13" ht="19.5" customHeight="1">
      <c r="B6" s="1143" t="s">
        <v>3718</v>
      </c>
      <c r="C6" s="1143" t="s">
        <v>3717</v>
      </c>
      <c r="D6" s="665">
        <v>0</v>
      </c>
      <c r="E6" s="665">
        <v>3400000</v>
      </c>
      <c r="F6" s="665">
        <v>0</v>
      </c>
      <c r="G6" s="746">
        <f>D6+E6-F6</f>
        <v>3400000</v>
      </c>
      <c r="H6" s="681"/>
      <c r="I6" s="681"/>
      <c r="J6" s="681"/>
      <c r="K6" s="680"/>
      <c r="L6" s="745">
        <f>G6+K6</f>
        <v>3400000</v>
      </c>
      <c r="M6" s="1394"/>
    </row>
    <row r="7" spans="1:13" ht="19.5" customHeight="1">
      <c r="B7" s="679" t="s">
        <v>1192</v>
      </c>
      <c r="C7" s="1142" t="s">
        <v>1618</v>
      </c>
      <c r="D7" s="665">
        <v>728204287</v>
      </c>
      <c r="E7" s="665">
        <v>226106621</v>
      </c>
      <c r="F7" s="665">
        <v>0</v>
      </c>
      <c r="G7" s="746">
        <f>D7+E7-F7</f>
        <v>954310908</v>
      </c>
      <c r="H7" s="681"/>
      <c r="I7" s="681"/>
      <c r="J7" s="681"/>
      <c r="K7" s="680"/>
      <c r="L7" s="745">
        <f>G7+K7</f>
        <v>954310908</v>
      </c>
      <c r="M7" s="256"/>
    </row>
    <row r="8" spans="1:13" ht="19.5" customHeight="1">
      <c r="B8" s="679" t="s">
        <v>1193</v>
      </c>
      <c r="C8" s="1142" t="s">
        <v>1250</v>
      </c>
      <c r="D8" s="665">
        <v>24050699</v>
      </c>
      <c r="E8" s="665">
        <v>22902898</v>
      </c>
      <c r="F8" s="665">
        <v>0</v>
      </c>
      <c r="G8" s="746">
        <f>D8+E8-F8</f>
        <v>46953597</v>
      </c>
      <c r="H8" s="681"/>
      <c r="I8" s="681"/>
      <c r="J8" s="681"/>
      <c r="K8" s="680"/>
      <c r="L8" s="745">
        <f>G8+K8</f>
        <v>46953597</v>
      </c>
      <c r="M8" s="256"/>
    </row>
    <row r="9" spans="1:13" ht="19.5" customHeight="1">
      <c r="B9" s="679" t="s">
        <v>2198</v>
      </c>
      <c r="C9" s="679" t="s">
        <v>2199</v>
      </c>
      <c r="D9" s="665">
        <v>81390000</v>
      </c>
      <c r="E9" s="665">
        <v>0</v>
      </c>
      <c r="F9" s="665">
        <v>0</v>
      </c>
      <c r="G9" s="746">
        <f>D9+E9-F9</f>
        <v>81390000</v>
      </c>
      <c r="H9" s="681"/>
      <c r="I9" s="681"/>
      <c r="J9" s="681"/>
      <c r="K9" s="680"/>
      <c r="L9" s="745">
        <f>G9+K9</f>
        <v>81390000</v>
      </c>
      <c r="M9" s="1178"/>
    </row>
    <row r="10" spans="1:13" ht="19.5" customHeight="1">
      <c r="B10" s="679" t="s">
        <v>1193</v>
      </c>
      <c r="C10" s="679" t="s">
        <v>2200</v>
      </c>
      <c r="D10" s="665">
        <v>4226977</v>
      </c>
      <c r="E10" s="665">
        <v>2250849</v>
      </c>
      <c r="F10" s="665">
        <v>0</v>
      </c>
      <c r="G10" s="746">
        <f>D10+E10-F10</f>
        <v>6477826</v>
      </c>
      <c r="H10" s="681"/>
      <c r="I10" s="681"/>
      <c r="J10" s="681"/>
      <c r="K10" s="680"/>
      <c r="L10" s="745">
        <f>G10+K10</f>
        <v>6477826</v>
      </c>
      <c r="M10" s="1178"/>
    </row>
    <row r="11" spans="1:13" ht="19.5" customHeight="1">
      <c r="B11" s="806" t="s">
        <v>2080</v>
      </c>
      <c r="C11" s="1142" t="s">
        <v>2078</v>
      </c>
      <c r="D11" s="807">
        <v>4607454800</v>
      </c>
      <c r="E11" s="665">
        <v>355518620</v>
      </c>
      <c r="F11" s="807">
        <v>0</v>
      </c>
      <c r="G11" s="746">
        <f t="shared" ref="G11:G17" si="0">D11+E11-F11</f>
        <v>4962973420</v>
      </c>
      <c r="H11" s="808"/>
      <c r="I11" s="808"/>
      <c r="J11" s="808"/>
      <c r="K11" s="746"/>
      <c r="L11" s="745">
        <f t="shared" ref="L11:L16" si="1">G11+K11</f>
        <v>4962973420</v>
      </c>
      <c r="M11" s="809"/>
    </row>
    <row r="12" spans="1:13" ht="19.5" customHeight="1">
      <c r="B12" s="806" t="s">
        <v>1193</v>
      </c>
      <c r="C12" s="1142" t="s">
        <v>2079</v>
      </c>
      <c r="D12" s="807">
        <v>216882340</v>
      </c>
      <c r="E12" s="665">
        <v>132061035</v>
      </c>
      <c r="F12" s="807">
        <v>0</v>
      </c>
      <c r="G12" s="746">
        <f t="shared" si="0"/>
        <v>348943375</v>
      </c>
      <c r="H12" s="808"/>
      <c r="I12" s="808"/>
      <c r="J12" s="808"/>
      <c r="K12" s="746"/>
      <c r="L12" s="745">
        <f t="shared" si="1"/>
        <v>348943375</v>
      </c>
      <c r="M12" s="809"/>
    </row>
    <row r="13" spans="1:13" ht="19.5" customHeight="1">
      <c r="B13" s="806" t="s">
        <v>3041</v>
      </c>
      <c r="C13" s="1142" t="s">
        <v>3039</v>
      </c>
      <c r="D13" s="807">
        <v>110000000</v>
      </c>
      <c r="E13" s="665">
        <v>0</v>
      </c>
      <c r="F13" s="807">
        <v>0</v>
      </c>
      <c r="G13" s="746">
        <f t="shared" si="0"/>
        <v>110000000</v>
      </c>
      <c r="H13" s="808"/>
      <c r="I13" s="808"/>
      <c r="J13" s="808"/>
      <c r="K13" s="680"/>
      <c r="L13" s="745">
        <f t="shared" si="1"/>
        <v>110000000</v>
      </c>
      <c r="M13" s="809"/>
    </row>
    <row r="14" spans="1:13" ht="19.5" customHeight="1">
      <c r="B14" s="806" t="s">
        <v>1193</v>
      </c>
      <c r="C14" s="1142" t="s">
        <v>3040</v>
      </c>
      <c r="D14" s="807">
        <v>2402154</v>
      </c>
      <c r="E14" s="665">
        <v>3042063</v>
      </c>
      <c r="F14" s="807">
        <v>0</v>
      </c>
      <c r="G14" s="746">
        <f t="shared" si="0"/>
        <v>5444217</v>
      </c>
      <c r="H14" s="808"/>
      <c r="I14" s="808"/>
      <c r="J14" s="808"/>
      <c r="K14" s="680"/>
      <c r="L14" s="745">
        <f t="shared" si="1"/>
        <v>5444217</v>
      </c>
      <c r="M14" s="809"/>
    </row>
    <row r="15" spans="1:13" ht="19.5" customHeight="1">
      <c r="B15" s="1142" t="s">
        <v>3302</v>
      </c>
      <c r="C15" s="1142" t="s">
        <v>3306</v>
      </c>
      <c r="D15" s="665">
        <v>174532672</v>
      </c>
      <c r="E15" s="665">
        <v>3233131876</v>
      </c>
      <c r="F15" s="1134">
        <v>0</v>
      </c>
      <c r="G15" s="746">
        <f t="shared" si="0"/>
        <v>3407664548</v>
      </c>
      <c r="H15" s="1264"/>
      <c r="I15" s="1264"/>
      <c r="J15" s="1264"/>
      <c r="K15" s="680"/>
      <c r="L15" s="745">
        <f t="shared" si="1"/>
        <v>3407664548</v>
      </c>
      <c r="M15" s="1265"/>
    </row>
    <row r="16" spans="1:13" ht="19.5" customHeight="1">
      <c r="B16" s="1142" t="s">
        <v>1193</v>
      </c>
      <c r="C16" s="1142" t="s">
        <v>3459</v>
      </c>
      <c r="D16" s="665">
        <v>596375</v>
      </c>
      <c r="E16" s="665">
        <v>37919453</v>
      </c>
      <c r="F16" s="1134">
        <v>0</v>
      </c>
      <c r="G16" s="746">
        <f t="shared" si="0"/>
        <v>38515828</v>
      </c>
      <c r="H16" s="1264"/>
      <c r="I16" s="1264"/>
      <c r="J16" s="1264"/>
      <c r="K16" s="680"/>
      <c r="L16" s="745">
        <f t="shared" si="1"/>
        <v>38515828</v>
      </c>
      <c r="M16" s="1265"/>
    </row>
    <row r="17" spans="2:14" ht="19.5" customHeight="1">
      <c r="B17" s="679" t="s">
        <v>3303</v>
      </c>
      <c r="C17" s="1142" t="s">
        <v>3307</v>
      </c>
      <c r="D17" s="665">
        <v>0</v>
      </c>
      <c r="E17" s="665">
        <v>562901720</v>
      </c>
      <c r="F17" s="665">
        <v>0</v>
      </c>
      <c r="G17" s="746">
        <f t="shared" si="0"/>
        <v>562901720</v>
      </c>
      <c r="H17" s="681"/>
      <c r="I17" s="681"/>
      <c r="J17" s="681"/>
      <c r="K17" s="680"/>
      <c r="L17" s="745">
        <f>G17+K17</f>
        <v>562901720</v>
      </c>
      <c r="M17" s="256"/>
    </row>
    <row r="18" spans="2:14" ht="19.5" customHeight="1">
      <c r="B18" s="679" t="s">
        <v>1193</v>
      </c>
      <c r="C18" s="679" t="s">
        <v>3040</v>
      </c>
      <c r="D18" s="665">
        <v>0</v>
      </c>
      <c r="E18" s="665">
        <v>3373738</v>
      </c>
      <c r="F18" s="665">
        <v>0</v>
      </c>
      <c r="G18" s="746">
        <f>D18+E18-F18</f>
        <v>3373738</v>
      </c>
      <c r="H18" s="681"/>
      <c r="I18" s="681"/>
      <c r="J18" s="681"/>
      <c r="K18" s="680"/>
      <c r="L18" s="745">
        <f>G18+K18</f>
        <v>3373738</v>
      </c>
      <c r="M18" s="1178"/>
    </row>
    <row r="19" spans="2:14" ht="19.5" customHeight="1">
      <c r="B19" s="679" t="s">
        <v>3304</v>
      </c>
      <c r="C19" s="679" t="s">
        <v>3308</v>
      </c>
      <c r="D19" s="665">
        <v>456332376</v>
      </c>
      <c r="E19" s="665">
        <v>3367434406</v>
      </c>
      <c r="F19" s="665">
        <v>0</v>
      </c>
      <c r="G19" s="746">
        <f>D19+E19-F19</f>
        <v>3823766782</v>
      </c>
      <c r="H19" s="681"/>
      <c r="I19" s="681"/>
      <c r="J19" s="681"/>
      <c r="K19" s="680"/>
      <c r="L19" s="745">
        <f>G19+K19</f>
        <v>3823766782</v>
      </c>
      <c r="M19" s="1178"/>
    </row>
    <row r="20" spans="2:14" ht="19.5" customHeight="1">
      <c r="B20" s="806" t="s">
        <v>1193</v>
      </c>
      <c r="C20" s="1142" t="s">
        <v>3040</v>
      </c>
      <c r="D20" s="807">
        <v>779620</v>
      </c>
      <c r="E20" s="665">
        <v>66114981</v>
      </c>
      <c r="F20" s="807">
        <v>0</v>
      </c>
      <c r="G20" s="746">
        <f t="shared" ref="G20:G27" si="2">D20+E20-F20</f>
        <v>66894601</v>
      </c>
      <c r="H20" s="808"/>
      <c r="I20" s="808"/>
      <c r="J20" s="808"/>
      <c r="K20" s="746"/>
      <c r="L20" s="745">
        <f t="shared" ref="L20:L27" si="3">G20+K20</f>
        <v>66894601</v>
      </c>
      <c r="M20" s="809"/>
    </row>
    <row r="21" spans="2:14" ht="19.5" customHeight="1">
      <c r="B21" s="806" t="s">
        <v>3305</v>
      </c>
      <c r="C21" s="1142" t="s">
        <v>3309</v>
      </c>
      <c r="D21" s="807">
        <v>934133160</v>
      </c>
      <c r="E21" s="665">
        <v>3652753472</v>
      </c>
      <c r="F21" s="807">
        <v>0</v>
      </c>
      <c r="G21" s="746">
        <f t="shared" si="2"/>
        <v>4586886632</v>
      </c>
      <c r="H21" s="808"/>
      <c r="I21" s="808"/>
      <c r="J21" s="808"/>
      <c r="K21" s="746"/>
      <c r="L21" s="745">
        <f t="shared" si="3"/>
        <v>4586886632</v>
      </c>
      <c r="M21" s="809"/>
    </row>
    <row r="22" spans="2:14" ht="19.5" customHeight="1">
      <c r="B22" s="806" t="s">
        <v>1193</v>
      </c>
      <c r="C22" s="1142" t="s">
        <v>3040</v>
      </c>
      <c r="D22" s="807">
        <v>3992189</v>
      </c>
      <c r="E22" s="807">
        <v>88528778</v>
      </c>
      <c r="F22" s="807">
        <v>0</v>
      </c>
      <c r="G22" s="746">
        <f t="shared" si="2"/>
        <v>92520967</v>
      </c>
      <c r="H22" s="808"/>
      <c r="I22" s="808"/>
      <c r="J22" s="808"/>
      <c r="K22" s="680"/>
      <c r="L22" s="745">
        <f t="shared" si="3"/>
        <v>92520967</v>
      </c>
      <c r="M22" s="809"/>
    </row>
    <row r="23" spans="2:14" ht="19.5" customHeight="1">
      <c r="B23" s="1142" t="s">
        <v>3600</v>
      </c>
      <c r="C23" s="1142" t="s">
        <v>3595</v>
      </c>
      <c r="D23" s="1134">
        <v>0</v>
      </c>
      <c r="E23" s="1134">
        <v>986395747</v>
      </c>
      <c r="F23" s="807">
        <v>0</v>
      </c>
      <c r="G23" s="746">
        <f t="shared" si="2"/>
        <v>986395747</v>
      </c>
      <c r="H23" s="1264"/>
      <c r="I23" s="1264"/>
      <c r="J23" s="1264"/>
      <c r="K23" s="1369">
        <v>-986395747</v>
      </c>
      <c r="L23" s="745">
        <f t="shared" si="3"/>
        <v>0</v>
      </c>
      <c r="M23" s="1265"/>
    </row>
    <row r="24" spans="2:14" ht="19.5" customHeight="1">
      <c r="B24" s="1142" t="s">
        <v>3601</v>
      </c>
      <c r="C24" s="1142" t="s">
        <v>3596</v>
      </c>
      <c r="D24" s="1134">
        <v>0</v>
      </c>
      <c r="E24" s="1134">
        <v>24000000</v>
      </c>
      <c r="F24" s="807">
        <v>0</v>
      </c>
      <c r="G24" s="746">
        <f t="shared" si="2"/>
        <v>24000000</v>
      </c>
      <c r="H24" s="1264"/>
      <c r="I24" s="1264"/>
      <c r="J24" s="1264"/>
      <c r="K24" s="1369"/>
      <c r="L24" s="745">
        <f t="shared" si="3"/>
        <v>24000000</v>
      </c>
      <c r="M24" s="1265"/>
    </row>
    <row r="25" spans="2:14" ht="19.5" customHeight="1">
      <c r="B25" s="1142" t="s">
        <v>1193</v>
      </c>
      <c r="C25" s="1142" t="s">
        <v>3597</v>
      </c>
      <c r="D25" s="1134">
        <v>0</v>
      </c>
      <c r="E25" s="1134">
        <v>111916</v>
      </c>
      <c r="F25" s="807">
        <v>0</v>
      </c>
      <c r="G25" s="746">
        <f t="shared" si="2"/>
        <v>111916</v>
      </c>
      <c r="H25" s="1264"/>
      <c r="I25" s="1264"/>
      <c r="J25" s="1264"/>
      <c r="K25" s="1369"/>
      <c r="L25" s="745">
        <f t="shared" si="3"/>
        <v>111916</v>
      </c>
      <c r="M25" s="1265"/>
    </row>
    <row r="26" spans="2:14" ht="19.5" customHeight="1">
      <c r="B26" s="1142" t="s">
        <v>3602</v>
      </c>
      <c r="C26" s="1142" t="s">
        <v>3598</v>
      </c>
      <c r="D26" s="1134">
        <v>0</v>
      </c>
      <c r="E26" s="1134">
        <v>3000000</v>
      </c>
      <c r="F26" s="807">
        <v>0</v>
      </c>
      <c r="G26" s="746">
        <f t="shared" si="2"/>
        <v>3000000</v>
      </c>
      <c r="H26" s="1264"/>
      <c r="I26" s="1264"/>
      <c r="J26" s="1264"/>
      <c r="K26" s="1369"/>
      <c r="L26" s="745">
        <f t="shared" si="3"/>
        <v>3000000</v>
      </c>
      <c r="M26" s="1265"/>
    </row>
    <row r="27" spans="2:14" ht="19.5" customHeight="1">
      <c r="B27" s="1142" t="s">
        <v>1193</v>
      </c>
      <c r="C27" s="1142" t="s">
        <v>3599</v>
      </c>
      <c r="D27" s="1134">
        <v>0</v>
      </c>
      <c r="E27" s="1134">
        <v>13990</v>
      </c>
      <c r="F27" s="807">
        <v>0</v>
      </c>
      <c r="G27" s="746">
        <f t="shared" si="2"/>
        <v>13990</v>
      </c>
      <c r="H27" s="1264"/>
      <c r="I27" s="1264"/>
      <c r="J27" s="1264"/>
      <c r="K27" s="1369"/>
      <c r="L27" s="745">
        <f t="shared" si="3"/>
        <v>13990</v>
      </c>
      <c r="M27" s="1265"/>
    </row>
    <row r="28" spans="2:14" ht="19.5" customHeight="1">
      <c r="B28" s="679"/>
      <c r="C28" s="1142"/>
      <c r="D28" s="746">
        <v>0</v>
      </c>
      <c r="E28" s="746"/>
      <c r="F28" s="746">
        <v>0</v>
      </c>
      <c r="G28" s="746">
        <f t="shared" ref="G28" si="4">D28+E28-F28</f>
        <v>0</v>
      </c>
      <c r="H28" s="680"/>
      <c r="I28" s="680"/>
      <c r="J28" s="680"/>
      <c r="K28" s="680"/>
      <c r="L28" s="745">
        <f t="shared" ref="L28" si="5">G28+K28</f>
        <v>0</v>
      </c>
      <c r="M28" s="257"/>
    </row>
    <row r="29" spans="2:14" ht="19.5" customHeight="1">
      <c r="B29" s="1586" t="s">
        <v>44</v>
      </c>
      <c r="C29" s="1587"/>
      <c r="D29" s="590">
        <f>SUM(D6:D28)</f>
        <v>7344977649</v>
      </c>
      <c r="E29" s="590">
        <f t="shared" ref="E29:G29" si="6">SUM(E6:E28)</f>
        <v>12770962163</v>
      </c>
      <c r="F29" s="590">
        <f t="shared" si="6"/>
        <v>0</v>
      </c>
      <c r="G29" s="590">
        <f t="shared" si="6"/>
        <v>20115939812</v>
      </c>
      <c r="H29" s="590">
        <f t="shared" ref="H29:J29" si="7">SUM(H7:H28)</f>
        <v>0</v>
      </c>
      <c r="I29" s="590">
        <f t="shared" si="7"/>
        <v>0</v>
      </c>
      <c r="J29" s="590">
        <f t="shared" si="7"/>
        <v>0</v>
      </c>
      <c r="K29" s="816">
        <f>SUM(K6:K28)</f>
        <v>-986395747</v>
      </c>
      <c r="L29" s="590">
        <f>SUM(L6:L28)</f>
        <v>19129544065</v>
      </c>
      <c r="M29" s="591"/>
      <c r="N29" s="258">
        <f>L29-'BS(현금흐름표용)'!D28</f>
        <v>0</v>
      </c>
    </row>
    <row r="30" spans="2:14" ht="21.75" customHeight="1">
      <c r="D30" s="588"/>
      <c r="J30" s="588">
        <f>'2.건물'!E38+'3.구축물'!E47+'4.기계장치'!G379+'6.공급설비'!G44+'8.비품'!G261+'11. 사용수익기부자산&amp;기타의무형자산'!H33-J29</f>
        <v>986395747</v>
      </c>
      <c r="K30" s="588"/>
      <c r="L30" s="589">
        <f>L29-'BS(현금흐름표용)'!D28</f>
        <v>0</v>
      </c>
    </row>
    <row r="31" spans="2:14">
      <c r="E31" s="569"/>
      <c r="F31" s="588"/>
      <c r="K31" s="588"/>
      <c r="L31" s="254"/>
    </row>
    <row r="32" spans="2:14">
      <c r="F32" s="588"/>
    </row>
  </sheetData>
  <autoFilter ref="A5:N30"/>
  <mergeCells count="3">
    <mergeCell ref="A2:M2"/>
    <mergeCell ref="A3:M3"/>
    <mergeCell ref="B29:C29"/>
  </mergeCells>
  <phoneticPr fontId="7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Q43"/>
  <sheetViews>
    <sheetView view="pageBreakPreview" zoomScale="85" zoomScaleSheetLayoutView="85" workbookViewId="0">
      <pane xSplit="4" ySplit="5" topLeftCell="E6" activePane="bottomRight" state="frozen"/>
      <selection activeCell="J19" sqref="J19"/>
      <selection pane="topRight" activeCell="J19" sqref="J19"/>
      <selection pane="bottomLeft" activeCell="J19" sqref="J19"/>
      <selection pane="bottomRight" activeCell="E6" sqref="E6"/>
    </sheetView>
  </sheetViews>
  <sheetFormatPr defaultColWidth="9" defaultRowHeight="16.5"/>
  <cols>
    <col min="1" max="1" width="18.75" style="2" customWidth="1"/>
    <col min="2" max="2" width="12.375" style="2" customWidth="1"/>
    <col min="3" max="3" width="36.375" style="2" bestFit="1" customWidth="1"/>
    <col min="4" max="4" width="14.375" style="2" customWidth="1"/>
    <col min="5" max="5" width="16.5" style="2" customWidth="1"/>
    <col min="6" max="6" width="17.875" style="2" customWidth="1"/>
    <col min="7" max="7" width="18.5" style="2" bestFit="1" customWidth="1"/>
    <col min="8" max="8" width="16.75" style="2" bestFit="1" customWidth="1"/>
    <col min="9" max="9" width="18.5" style="2" bestFit="1" customWidth="1"/>
    <col min="10" max="10" width="16.5" style="2" bestFit="1" customWidth="1"/>
    <col min="11" max="11" width="11.5" style="2" customWidth="1"/>
    <col min="12" max="12" width="16.75" style="2" customWidth="1"/>
    <col min="13" max="13" width="16.875" style="2" customWidth="1"/>
    <col min="14" max="14" width="18.875" style="2" customWidth="1"/>
    <col min="15" max="15" width="16.375" style="2" bestFit="1" customWidth="1"/>
    <col min="16" max="16" width="15.75" style="2" bestFit="1" customWidth="1"/>
    <col min="17" max="17" width="15.625" style="2" bestFit="1" customWidth="1"/>
    <col min="18" max="16384" width="9" style="2"/>
  </cols>
  <sheetData>
    <row r="1" spans="1:17" ht="19.5" customHeight="1">
      <c r="A1" s="204"/>
      <c r="B1" s="204"/>
      <c r="C1" s="229"/>
      <c r="D1" s="230"/>
      <c r="E1" s="231"/>
      <c r="F1" s="231"/>
      <c r="G1" s="231"/>
      <c r="H1" s="231"/>
      <c r="I1" s="231"/>
      <c r="J1" s="231"/>
      <c r="K1" s="232"/>
      <c r="L1" s="231"/>
      <c r="M1" s="231"/>
    </row>
    <row r="2" spans="1:17" ht="26.25">
      <c r="A2" s="1581" t="s">
        <v>1753</v>
      </c>
      <c r="B2" s="1581"/>
      <c r="C2" s="1581"/>
      <c r="D2" s="1581"/>
      <c r="E2" s="1581"/>
      <c r="F2" s="1581"/>
      <c r="G2" s="1581"/>
      <c r="H2" s="1581"/>
      <c r="I2" s="1581"/>
      <c r="J2" s="1581"/>
      <c r="K2" s="1581"/>
      <c r="L2" s="1581"/>
      <c r="M2" s="1581"/>
      <c r="N2" s="231"/>
      <c r="O2" s="138"/>
      <c r="P2" s="138"/>
      <c r="Q2" s="138"/>
    </row>
    <row r="3" spans="1:17" ht="19.5" customHeight="1">
      <c r="A3" s="1582" t="str">
        <f>'8.비품'!A3:L3</f>
        <v xml:space="preserve"> 제 17 (당) 기    : 2024년 1월 1일 부터　2024년  07월 31일 까지</v>
      </c>
      <c r="B3" s="1582"/>
      <c r="C3" s="1583"/>
      <c r="D3" s="1583"/>
      <c r="E3" s="1583"/>
      <c r="F3" s="1583"/>
      <c r="G3" s="1583"/>
      <c r="H3" s="1583"/>
      <c r="I3" s="1583"/>
      <c r="J3" s="1583"/>
      <c r="K3" s="1583"/>
      <c r="L3" s="1583"/>
      <c r="M3" s="1583"/>
      <c r="N3" s="231"/>
      <c r="O3" s="138"/>
      <c r="P3" s="138"/>
      <c r="Q3" s="138"/>
    </row>
    <row r="4" spans="1:17" ht="19.5" customHeight="1">
      <c r="A4" s="1584" t="s">
        <v>736</v>
      </c>
      <c r="B4" s="1584"/>
      <c r="C4" s="1584"/>
      <c r="D4" s="230"/>
      <c r="E4" s="231"/>
      <c r="F4" s="231"/>
      <c r="G4" s="231"/>
      <c r="H4" s="231"/>
      <c r="I4" s="231"/>
      <c r="J4" s="231"/>
      <c r="K4" s="232"/>
      <c r="L4" s="233"/>
      <c r="M4" s="234" t="s">
        <v>737</v>
      </c>
      <c r="N4" s="235"/>
    </row>
    <row r="5" spans="1:17" ht="19.5" customHeight="1">
      <c r="A5" s="236" t="s">
        <v>1750</v>
      </c>
      <c r="B5" s="942" t="s">
        <v>1749</v>
      </c>
      <c r="C5" s="236" t="s">
        <v>648</v>
      </c>
      <c r="D5" s="237" t="s">
        <v>49</v>
      </c>
      <c r="E5" s="238" t="s">
        <v>649</v>
      </c>
      <c r="F5" s="238" t="s">
        <v>740</v>
      </c>
      <c r="G5" s="238" t="s">
        <v>741</v>
      </c>
      <c r="H5" s="238" t="s">
        <v>739</v>
      </c>
      <c r="I5" s="238" t="s">
        <v>619</v>
      </c>
      <c r="J5" s="238" t="s">
        <v>620</v>
      </c>
      <c r="K5" s="226" t="s">
        <v>650</v>
      </c>
      <c r="L5" s="239" t="s">
        <v>742</v>
      </c>
      <c r="M5" s="240" t="s">
        <v>624</v>
      </c>
      <c r="N5" s="241"/>
    </row>
    <row r="6" spans="1:17" ht="19.5" customHeight="1">
      <c r="A6" s="562" t="s">
        <v>1751</v>
      </c>
      <c r="B6" s="874">
        <v>20900000</v>
      </c>
      <c r="C6" s="563" t="s">
        <v>95</v>
      </c>
      <c r="D6" s="615">
        <v>40662</v>
      </c>
      <c r="E6" s="565">
        <v>1480000</v>
      </c>
      <c r="F6" s="565">
        <v>0</v>
      </c>
      <c r="G6" s="565">
        <v>0</v>
      </c>
      <c r="H6" s="565">
        <v>0</v>
      </c>
      <c r="I6" s="565">
        <v>1480000</v>
      </c>
      <c r="J6" s="564">
        <v>1479000</v>
      </c>
      <c r="K6" s="566">
        <v>5</v>
      </c>
      <c r="L6" s="111">
        <v>0</v>
      </c>
      <c r="M6" s="565">
        <v>1000</v>
      </c>
      <c r="N6" s="1163"/>
      <c r="O6" s="138"/>
      <c r="P6" s="113"/>
    </row>
    <row r="7" spans="1:17" ht="19.5" customHeight="1">
      <c r="A7" s="562" t="s">
        <v>1358</v>
      </c>
      <c r="B7" s="874">
        <v>20900001</v>
      </c>
      <c r="C7" s="563" t="s">
        <v>317</v>
      </c>
      <c r="D7" s="615">
        <v>41499</v>
      </c>
      <c r="E7" s="565">
        <v>2060000</v>
      </c>
      <c r="F7" s="565">
        <v>0</v>
      </c>
      <c r="G7" s="565">
        <v>0</v>
      </c>
      <c r="H7" s="565">
        <v>0</v>
      </c>
      <c r="I7" s="565">
        <v>2060000</v>
      </c>
      <c r="J7" s="564">
        <v>2059000</v>
      </c>
      <c r="K7" s="566">
        <v>5</v>
      </c>
      <c r="L7" s="111">
        <v>0</v>
      </c>
      <c r="M7" s="565">
        <v>1000</v>
      </c>
      <c r="N7" s="1163"/>
      <c r="O7" s="138"/>
      <c r="P7" s="113"/>
    </row>
    <row r="8" spans="1:17" ht="19.5" customHeight="1">
      <c r="A8" s="562" t="s">
        <v>1358</v>
      </c>
      <c r="B8" s="874">
        <v>20900002</v>
      </c>
      <c r="C8" s="563" t="s">
        <v>743</v>
      </c>
      <c r="D8" s="615">
        <v>41599</v>
      </c>
      <c r="E8" s="565">
        <v>4127000</v>
      </c>
      <c r="F8" s="565">
        <v>0</v>
      </c>
      <c r="G8" s="565">
        <v>0</v>
      </c>
      <c r="H8" s="565">
        <v>0</v>
      </c>
      <c r="I8" s="565">
        <v>4127000</v>
      </c>
      <c r="J8" s="564">
        <v>4126000</v>
      </c>
      <c r="K8" s="566">
        <v>10</v>
      </c>
      <c r="L8" s="111">
        <v>0</v>
      </c>
      <c r="M8" s="565">
        <v>1000</v>
      </c>
      <c r="N8" s="1163"/>
      <c r="O8" s="138"/>
      <c r="P8" s="113"/>
    </row>
    <row r="9" spans="1:17" ht="19.5" customHeight="1">
      <c r="A9" s="562" t="s">
        <v>1358</v>
      </c>
      <c r="B9" s="874">
        <v>20900003</v>
      </c>
      <c r="C9" s="563" t="s">
        <v>376</v>
      </c>
      <c r="D9" s="615">
        <v>41759</v>
      </c>
      <c r="E9" s="565">
        <v>8281732</v>
      </c>
      <c r="F9" s="565">
        <v>0</v>
      </c>
      <c r="G9" s="565">
        <v>0</v>
      </c>
      <c r="H9" s="565">
        <v>0</v>
      </c>
      <c r="I9" s="565">
        <v>8281732</v>
      </c>
      <c r="J9" s="564">
        <v>8280732</v>
      </c>
      <c r="K9" s="566">
        <v>5</v>
      </c>
      <c r="L9" s="111">
        <v>0</v>
      </c>
      <c r="M9" s="565">
        <v>1000</v>
      </c>
      <c r="N9" s="1163"/>
      <c r="O9" s="138"/>
      <c r="P9" s="113"/>
    </row>
    <row r="10" spans="1:17" ht="19.5" customHeight="1">
      <c r="A10" s="562" t="s">
        <v>1358</v>
      </c>
      <c r="B10" s="874">
        <v>20900004</v>
      </c>
      <c r="C10" s="563" t="s">
        <v>403</v>
      </c>
      <c r="D10" s="615">
        <v>41990</v>
      </c>
      <c r="E10" s="565">
        <v>61500000</v>
      </c>
      <c r="F10" s="565">
        <v>0</v>
      </c>
      <c r="G10" s="565">
        <v>0</v>
      </c>
      <c r="H10" s="565">
        <v>0</v>
      </c>
      <c r="I10" s="565">
        <v>61500000</v>
      </c>
      <c r="J10" s="564">
        <v>61499000</v>
      </c>
      <c r="K10" s="566">
        <v>5</v>
      </c>
      <c r="L10" s="111">
        <v>0</v>
      </c>
      <c r="M10" s="565">
        <v>1000</v>
      </c>
      <c r="N10" s="1163"/>
      <c r="O10" s="138"/>
      <c r="P10" s="113"/>
    </row>
    <row r="11" spans="1:17" ht="19.5" customHeight="1">
      <c r="A11" s="562" t="s">
        <v>1358</v>
      </c>
      <c r="B11" s="874">
        <v>20900005</v>
      </c>
      <c r="C11" s="563" t="s">
        <v>833</v>
      </c>
      <c r="D11" s="615">
        <v>42076</v>
      </c>
      <c r="E11" s="565">
        <v>193000000</v>
      </c>
      <c r="F11" s="565">
        <v>0</v>
      </c>
      <c r="G11" s="565">
        <v>0</v>
      </c>
      <c r="H11" s="565">
        <v>0</v>
      </c>
      <c r="I11" s="565">
        <v>193000000</v>
      </c>
      <c r="J11" s="564">
        <v>192999000</v>
      </c>
      <c r="K11" s="566">
        <v>5</v>
      </c>
      <c r="L11" s="111">
        <v>0</v>
      </c>
      <c r="M11" s="565">
        <v>1000</v>
      </c>
      <c r="N11" s="1163"/>
      <c r="O11" s="138"/>
      <c r="P11" s="113"/>
    </row>
    <row r="12" spans="1:17" ht="19.5" customHeight="1">
      <c r="A12" s="562" t="s">
        <v>1358</v>
      </c>
      <c r="B12" s="874">
        <v>20900006</v>
      </c>
      <c r="C12" s="563" t="s">
        <v>651</v>
      </c>
      <c r="D12" s="615">
        <v>42185</v>
      </c>
      <c r="E12" s="565">
        <v>35840000</v>
      </c>
      <c r="F12" s="565">
        <v>0</v>
      </c>
      <c r="G12" s="565">
        <v>0</v>
      </c>
      <c r="H12" s="565">
        <v>0</v>
      </c>
      <c r="I12" s="565">
        <v>35840000</v>
      </c>
      <c r="J12" s="564">
        <v>35839000</v>
      </c>
      <c r="K12" s="566">
        <v>5</v>
      </c>
      <c r="L12" s="111">
        <v>0</v>
      </c>
      <c r="M12" s="565">
        <v>1000</v>
      </c>
      <c r="N12" s="1163"/>
      <c r="O12" s="138"/>
      <c r="P12" s="113"/>
    </row>
    <row r="13" spans="1:17" ht="19.5" customHeight="1">
      <c r="A13" s="874" t="s">
        <v>1358</v>
      </c>
      <c r="B13" s="874">
        <v>20900007</v>
      </c>
      <c r="C13" s="875" t="s">
        <v>1249</v>
      </c>
      <c r="D13" s="876">
        <v>42993</v>
      </c>
      <c r="E13" s="877">
        <v>110000000</v>
      </c>
      <c r="F13" s="877">
        <v>0</v>
      </c>
      <c r="G13" s="877">
        <v>0</v>
      </c>
      <c r="H13" s="877">
        <v>0</v>
      </c>
      <c r="I13" s="877">
        <v>110000000</v>
      </c>
      <c r="J13" s="878">
        <v>109999000</v>
      </c>
      <c r="K13" s="879">
        <v>5</v>
      </c>
      <c r="L13" s="955">
        <v>0</v>
      </c>
      <c r="M13" s="877">
        <v>1000</v>
      </c>
      <c r="N13" s="1163"/>
      <c r="O13" s="138"/>
      <c r="P13" s="113"/>
    </row>
    <row r="14" spans="1:17" ht="19.5" customHeight="1">
      <c r="A14" s="562" t="s">
        <v>1358</v>
      </c>
      <c r="B14" s="874">
        <v>20900008</v>
      </c>
      <c r="C14" s="563" t="s">
        <v>1602</v>
      </c>
      <c r="D14" s="615">
        <v>43487</v>
      </c>
      <c r="E14" s="565">
        <v>1450000</v>
      </c>
      <c r="F14" s="565">
        <v>0</v>
      </c>
      <c r="G14" s="565">
        <v>0</v>
      </c>
      <c r="H14" s="565">
        <v>0</v>
      </c>
      <c r="I14" s="565">
        <v>1450000</v>
      </c>
      <c r="J14" s="564">
        <v>1449000</v>
      </c>
      <c r="K14" s="566">
        <v>5</v>
      </c>
      <c r="L14" s="111">
        <v>0</v>
      </c>
      <c r="M14" s="565">
        <v>1000</v>
      </c>
      <c r="N14" s="1163"/>
      <c r="O14" s="138"/>
      <c r="P14" s="113"/>
    </row>
    <row r="15" spans="1:17" ht="19.5" customHeight="1">
      <c r="A15" s="562" t="s">
        <v>1358</v>
      </c>
      <c r="B15" s="874">
        <v>20900009</v>
      </c>
      <c r="C15" s="563" t="s">
        <v>1808</v>
      </c>
      <c r="D15" s="615">
        <v>43861</v>
      </c>
      <c r="E15" s="565">
        <v>4206182</v>
      </c>
      <c r="F15" s="565">
        <v>0</v>
      </c>
      <c r="G15" s="565">
        <v>0</v>
      </c>
      <c r="H15" s="565">
        <v>0</v>
      </c>
      <c r="I15" s="565">
        <v>4206182</v>
      </c>
      <c r="J15" s="564">
        <v>3855665</v>
      </c>
      <c r="K15" s="566">
        <v>5</v>
      </c>
      <c r="L15" s="111">
        <v>490721</v>
      </c>
      <c r="M15" s="111">
        <v>350517</v>
      </c>
      <c r="N15" s="1163"/>
      <c r="O15" s="138"/>
      <c r="P15" s="113"/>
    </row>
    <row r="16" spans="1:17" ht="19.5" customHeight="1">
      <c r="A16" s="562" t="s">
        <v>1358</v>
      </c>
      <c r="B16" s="874">
        <v>20900010</v>
      </c>
      <c r="C16" s="563" t="s">
        <v>1831</v>
      </c>
      <c r="D16" s="615">
        <v>43943</v>
      </c>
      <c r="E16" s="565">
        <v>4306000</v>
      </c>
      <c r="F16" s="565">
        <v>0</v>
      </c>
      <c r="G16" s="565">
        <v>0</v>
      </c>
      <c r="H16" s="565">
        <v>0</v>
      </c>
      <c r="I16" s="565">
        <v>4306000</v>
      </c>
      <c r="J16" s="564">
        <v>3731884</v>
      </c>
      <c r="K16" s="566">
        <v>5</v>
      </c>
      <c r="L16" s="111">
        <v>502369</v>
      </c>
      <c r="M16" s="111">
        <v>574116</v>
      </c>
      <c r="N16" s="1163"/>
      <c r="O16" s="138"/>
      <c r="P16" s="113"/>
    </row>
    <row r="17" spans="1:16" ht="19.5" customHeight="1">
      <c r="A17" s="562" t="s">
        <v>1358</v>
      </c>
      <c r="B17" s="979">
        <v>20900011</v>
      </c>
      <c r="C17" s="980" t="s">
        <v>1851</v>
      </c>
      <c r="D17" s="981">
        <v>44064</v>
      </c>
      <c r="E17" s="982">
        <v>13858000</v>
      </c>
      <c r="F17" s="982">
        <v>0</v>
      </c>
      <c r="G17" s="982">
        <v>0</v>
      </c>
      <c r="H17" s="982">
        <v>0</v>
      </c>
      <c r="I17" s="982">
        <v>13858000</v>
      </c>
      <c r="J17" s="983">
        <v>11086416</v>
      </c>
      <c r="K17" s="984">
        <v>5</v>
      </c>
      <c r="L17" s="972">
        <v>1616769</v>
      </c>
      <c r="M17" s="972">
        <v>2771584</v>
      </c>
      <c r="N17" s="1163"/>
      <c r="O17" s="138"/>
      <c r="P17" s="113"/>
    </row>
    <row r="18" spans="1:16" ht="19.5" customHeight="1">
      <c r="A18" s="979" t="s">
        <v>1358</v>
      </c>
      <c r="B18" s="979">
        <v>20900012</v>
      </c>
      <c r="C18" s="980" t="s">
        <v>1874</v>
      </c>
      <c r="D18" s="981">
        <v>44134</v>
      </c>
      <c r="E18" s="982">
        <v>4620000</v>
      </c>
      <c r="F18" s="982">
        <v>0</v>
      </c>
      <c r="G18" s="982">
        <v>0</v>
      </c>
      <c r="H18" s="982">
        <v>0</v>
      </c>
      <c r="I18" s="982">
        <v>4620000</v>
      </c>
      <c r="J18" s="983">
        <v>3542000</v>
      </c>
      <c r="K18" s="984">
        <v>5</v>
      </c>
      <c r="L18" s="972">
        <v>539000</v>
      </c>
      <c r="M18" s="972">
        <v>1078000</v>
      </c>
      <c r="N18" s="1163"/>
      <c r="O18" s="138"/>
      <c r="P18" s="113"/>
    </row>
    <row r="19" spans="1:16" ht="19.5" customHeight="1">
      <c r="A19" s="979" t="s">
        <v>1358</v>
      </c>
      <c r="B19" s="979">
        <v>20900013</v>
      </c>
      <c r="C19" s="980" t="s">
        <v>1875</v>
      </c>
      <c r="D19" s="981">
        <v>44165</v>
      </c>
      <c r="E19" s="982">
        <v>1290000</v>
      </c>
      <c r="F19" s="982">
        <v>0</v>
      </c>
      <c r="G19" s="982">
        <v>0</v>
      </c>
      <c r="H19" s="982">
        <v>0</v>
      </c>
      <c r="I19" s="982">
        <v>1290000</v>
      </c>
      <c r="J19" s="983">
        <v>967500</v>
      </c>
      <c r="K19" s="984">
        <v>5</v>
      </c>
      <c r="L19" s="972">
        <v>150500</v>
      </c>
      <c r="M19" s="972">
        <v>322500</v>
      </c>
      <c r="N19" s="1163"/>
      <c r="O19" s="138"/>
      <c r="P19" s="113"/>
    </row>
    <row r="20" spans="1:16" ht="19.5" customHeight="1">
      <c r="A20" s="979" t="s">
        <v>1358</v>
      </c>
      <c r="B20" s="979">
        <v>20900014</v>
      </c>
      <c r="C20" s="980" t="s">
        <v>1876</v>
      </c>
      <c r="D20" s="981">
        <v>44196</v>
      </c>
      <c r="E20" s="982">
        <v>331907250</v>
      </c>
      <c r="F20" s="982">
        <v>0</v>
      </c>
      <c r="G20" s="982">
        <v>0</v>
      </c>
      <c r="H20" s="982">
        <v>0</v>
      </c>
      <c r="I20" s="982">
        <v>331907250</v>
      </c>
      <c r="J20" s="983">
        <v>243398672</v>
      </c>
      <c r="K20" s="984">
        <v>5</v>
      </c>
      <c r="L20" s="972">
        <v>38722516</v>
      </c>
      <c r="M20" s="972">
        <v>88508578</v>
      </c>
      <c r="N20" s="1163"/>
      <c r="O20" s="138"/>
      <c r="P20" s="113"/>
    </row>
    <row r="21" spans="1:16" ht="19.5" customHeight="1">
      <c r="A21" s="1092" t="s">
        <v>1358</v>
      </c>
      <c r="B21" s="1092">
        <v>20900015</v>
      </c>
      <c r="C21" s="1093" t="s">
        <v>2033</v>
      </c>
      <c r="D21" s="1094">
        <v>44347</v>
      </c>
      <c r="E21" s="1095">
        <v>73202172</v>
      </c>
      <c r="F21" s="1095">
        <v>0</v>
      </c>
      <c r="G21" s="1095">
        <v>0</v>
      </c>
      <c r="H21" s="1095">
        <v>0</v>
      </c>
      <c r="I21" s="1095">
        <v>73202172</v>
      </c>
      <c r="J21" s="1096">
        <v>47581404</v>
      </c>
      <c r="K21" s="984">
        <v>5</v>
      </c>
      <c r="L21" s="1097">
        <v>8540252</v>
      </c>
      <c r="M21" s="1097">
        <v>25620768</v>
      </c>
      <c r="N21" s="1163"/>
      <c r="O21" s="138"/>
      <c r="P21" s="113"/>
    </row>
    <row r="22" spans="1:16" ht="19.5" customHeight="1">
      <c r="A22" s="562" t="s">
        <v>1358</v>
      </c>
      <c r="B22" s="874">
        <v>20900016</v>
      </c>
      <c r="C22" s="563" t="s">
        <v>2185</v>
      </c>
      <c r="D22" s="615">
        <v>44620</v>
      </c>
      <c r="E22" s="1095">
        <v>19500000</v>
      </c>
      <c r="F22" s="982">
        <v>0</v>
      </c>
      <c r="G22" s="565">
        <v>0</v>
      </c>
      <c r="H22" s="565">
        <v>0</v>
      </c>
      <c r="I22" s="991">
        <v>19500000</v>
      </c>
      <c r="J22" s="991">
        <v>9750000</v>
      </c>
      <c r="K22" s="566">
        <v>5</v>
      </c>
      <c r="L22" s="991">
        <v>2275000</v>
      </c>
      <c r="M22" s="991">
        <v>9750000</v>
      </c>
      <c r="N22" s="1163"/>
      <c r="O22" s="138"/>
      <c r="P22" s="113"/>
    </row>
    <row r="23" spans="1:16" ht="19.5" customHeight="1">
      <c r="A23" s="1092" t="s">
        <v>1358</v>
      </c>
      <c r="B23" s="1092">
        <v>20900017</v>
      </c>
      <c r="C23" s="1093" t="s">
        <v>2889</v>
      </c>
      <c r="D23" s="1094">
        <v>44866</v>
      </c>
      <c r="E23" s="1095">
        <v>100000000</v>
      </c>
      <c r="F23" s="1095">
        <v>0</v>
      </c>
      <c r="G23" s="1095">
        <v>0</v>
      </c>
      <c r="H23" s="1095">
        <v>0</v>
      </c>
      <c r="I23" s="1095">
        <v>100000000</v>
      </c>
      <c r="J23" s="1096">
        <v>35000007</v>
      </c>
      <c r="K23" s="984">
        <v>5</v>
      </c>
      <c r="L23" s="1097">
        <v>11666669</v>
      </c>
      <c r="M23" s="1097">
        <v>64999993</v>
      </c>
      <c r="N23" s="1163"/>
      <c r="O23" s="138"/>
      <c r="P23" s="113"/>
    </row>
    <row r="24" spans="1:16" ht="19.5" customHeight="1">
      <c r="A24" s="562" t="s">
        <v>1358</v>
      </c>
      <c r="B24" s="874">
        <v>20900018</v>
      </c>
      <c r="C24" s="563" t="s">
        <v>2890</v>
      </c>
      <c r="D24" s="615">
        <v>44895</v>
      </c>
      <c r="E24" s="1095">
        <v>65500000</v>
      </c>
      <c r="F24" s="982">
        <v>0</v>
      </c>
      <c r="G24" s="565">
        <v>0</v>
      </c>
      <c r="H24" s="565">
        <v>0</v>
      </c>
      <c r="I24" s="991">
        <v>65500000</v>
      </c>
      <c r="J24" s="991">
        <v>22925007</v>
      </c>
      <c r="K24" s="566">
        <v>5</v>
      </c>
      <c r="L24" s="991">
        <v>7641669</v>
      </c>
      <c r="M24" s="991">
        <v>42574993</v>
      </c>
      <c r="N24" s="1163"/>
      <c r="O24" s="138"/>
      <c r="P24" s="113"/>
    </row>
    <row r="25" spans="1:16" ht="19.5" customHeight="1">
      <c r="A25" s="1266" t="s">
        <v>1358</v>
      </c>
      <c r="B25" s="1266">
        <v>20900019</v>
      </c>
      <c r="C25" s="1267" t="s">
        <v>3042</v>
      </c>
      <c r="D25" s="1137">
        <v>45007</v>
      </c>
      <c r="E25" s="1095">
        <v>100000000</v>
      </c>
      <c r="F25" s="982">
        <v>0</v>
      </c>
      <c r="G25" s="565">
        <v>0</v>
      </c>
      <c r="H25" s="565">
        <v>0</v>
      </c>
      <c r="I25" s="1268">
        <v>100000000</v>
      </c>
      <c r="J25" s="1268">
        <v>28333339</v>
      </c>
      <c r="K25" s="1269">
        <v>5</v>
      </c>
      <c r="L25" s="1268">
        <v>11666669</v>
      </c>
      <c r="M25" s="1268">
        <v>71666661</v>
      </c>
      <c r="N25" s="1163"/>
      <c r="O25" s="138"/>
      <c r="P25" s="113"/>
    </row>
    <row r="26" spans="1:16" ht="19.5" customHeight="1">
      <c r="A26" s="562" t="s">
        <v>1358</v>
      </c>
      <c r="B26" s="874">
        <v>20900020</v>
      </c>
      <c r="C26" s="563" t="s">
        <v>3310</v>
      </c>
      <c r="D26" s="615">
        <v>45230</v>
      </c>
      <c r="E26" s="1095">
        <v>50000000</v>
      </c>
      <c r="F26" s="982">
        <v>0</v>
      </c>
      <c r="G26" s="565">
        <v>0</v>
      </c>
      <c r="H26" s="565">
        <v>0</v>
      </c>
      <c r="I26" s="991">
        <v>50000000</v>
      </c>
      <c r="J26" s="991">
        <v>8333330</v>
      </c>
      <c r="K26" s="566">
        <v>5</v>
      </c>
      <c r="L26" s="991">
        <v>5833331</v>
      </c>
      <c r="M26" s="991">
        <v>41666670</v>
      </c>
      <c r="N26" s="1163"/>
      <c r="O26" s="138"/>
      <c r="P26" s="113"/>
    </row>
    <row r="27" spans="1:16" ht="19.5" customHeight="1">
      <c r="A27" s="562" t="s">
        <v>1358</v>
      </c>
      <c r="B27" s="874">
        <v>20900021</v>
      </c>
      <c r="C27" s="563" t="s">
        <v>3311</v>
      </c>
      <c r="D27" s="615">
        <v>45236</v>
      </c>
      <c r="E27" s="1095">
        <v>15200000</v>
      </c>
      <c r="F27" s="982">
        <v>0</v>
      </c>
      <c r="G27" s="565">
        <v>0</v>
      </c>
      <c r="H27" s="565">
        <v>0</v>
      </c>
      <c r="I27" s="991">
        <v>15200000</v>
      </c>
      <c r="J27" s="991">
        <v>2279997</v>
      </c>
      <c r="K27" s="566">
        <v>5</v>
      </c>
      <c r="L27" s="991">
        <v>1773331</v>
      </c>
      <c r="M27" s="991">
        <v>12920003</v>
      </c>
      <c r="N27" s="1163"/>
      <c r="O27" s="138"/>
      <c r="P27" s="113"/>
    </row>
    <row r="28" spans="1:16" ht="19.5" customHeight="1">
      <c r="A28" s="1266" t="s">
        <v>1358</v>
      </c>
      <c r="B28" s="1266">
        <v>20900022</v>
      </c>
      <c r="C28" s="1267" t="s">
        <v>3312</v>
      </c>
      <c r="D28" s="1137">
        <v>45260</v>
      </c>
      <c r="E28" s="1095">
        <v>67000000</v>
      </c>
      <c r="F28" s="982">
        <v>0</v>
      </c>
      <c r="G28" s="565">
        <v>0</v>
      </c>
      <c r="H28" s="565">
        <v>0</v>
      </c>
      <c r="I28" s="1268">
        <v>67000000</v>
      </c>
      <c r="J28" s="1268">
        <v>10050003</v>
      </c>
      <c r="K28" s="1269">
        <v>5</v>
      </c>
      <c r="L28" s="1268">
        <v>7816669</v>
      </c>
      <c r="M28" s="1268">
        <v>56949997</v>
      </c>
      <c r="N28" s="1163"/>
      <c r="O28" s="138"/>
      <c r="P28" s="113"/>
    </row>
    <row r="29" spans="1:16" ht="19.5" customHeight="1">
      <c r="A29" s="562" t="s">
        <v>1358</v>
      </c>
      <c r="B29" s="874" t="s">
        <v>1970</v>
      </c>
      <c r="C29" s="563" t="s">
        <v>1850</v>
      </c>
      <c r="D29" s="615">
        <v>44019</v>
      </c>
      <c r="E29" s="991">
        <v>-132000000</v>
      </c>
      <c r="F29" s="982">
        <v>0</v>
      </c>
      <c r="G29" s="565">
        <v>0</v>
      </c>
      <c r="H29" s="565">
        <v>0</v>
      </c>
      <c r="I29" s="991">
        <v>-132000000</v>
      </c>
      <c r="J29" s="991">
        <f>-2200000*44</f>
        <v>-96800000</v>
      </c>
      <c r="K29" s="566">
        <v>5</v>
      </c>
      <c r="L29" s="991">
        <f>-2200000*7</f>
        <v>-15400000</v>
      </c>
      <c r="M29" s="991">
        <f>I29-J29</f>
        <v>-35200000</v>
      </c>
      <c r="N29" s="1163"/>
      <c r="O29" s="138"/>
      <c r="P29" s="113"/>
    </row>
    <row r="30" spans="1:16" ht="19.5" customHeight="1">
      <c r="A30" s="562" t="s">
        <v>1357</v>
      </c>
      <c r="B30" s="874">
        <v>20930001</v>
      </c>
      <c r="C30" s="563" t="s">
        <v>343</v>
      </c>
      <c r="D30" s="615">
        <v>41555</v>
      </c>
      <c r="E30" s="565">
        <v>8439178439</v>
      </c>
      <c r="F30" s="565">
        <v>0</v>
      </c>
      <c r="G30" s="565">
        <v>0</v>
      </c>
      <c r="H30" s="565">
        <v>0</v>
      </c>
      <c r="I30" s="565">
        <v>8439178439</v>
      </c>
      <c r="J30" s="564">
        <v>3381705337</v>
      </c>
      <c r="K30" s="566">
        <v>30</v>
      </c>
      <c r="L30" s="111">
        <v>158754764</v>
      </c>
      <c r="M30" s="111">
        <v>5057473102</v>
      </c>
      <c r="N30" s="1163"/>
      <c r="O30" s="138"/>
      <c r="P30" s="113"/>
    </row>
    <row r="31" spans="1:16" ht="19.5" customHeight="1">
      <c r="A31" s="979" t="s">
        <v>1357</v>
      </c>
      <c r="B31" s="979">
        <v>20930002</v>
      </c>
      <c r="C31" s="980" t="s">
        <v>834</v>
      </c>
      <c r="D31" s="981">
        <v>42005</v>
      </c>
      <c r="E31" s="982">
        <v>7910330</v>
      </c>
      <c r="F31" s="982">
        <v>0</v>
      </c>
      <c r="G31" s="982">
        <v>0</v>
      </c>
      <c r="H31" s="982">
        <v>0</v>
      </c>
      <c r="I31" s="982">
        <v>7910330</v>
      </c>
      <c r="J31" s="983">
        <v>7909330</v>
      </c>
      <c r="K31" s="984">
        <v>5</v>
      </c>
      <c r="L31" s="972">
        <v>0</v>
      </c>
      <c r="M31" s="972">
        <v>1000</v>
      </c>
      <c r="N31" s="1163"/>
      <c r="O31" s="138"/>
      <c r="P31" s="113"/>
    </row>
    <row r="32" spans="1:16" ht="19.5" customHeight="1">
      <c r="A32" s="979"/>
      <c r="B32" s="979"/>
      <c r="C32" s="980"/>
      <c r="D32" s="981"/>
      <c r="E32" s="982"/>
      <c r="F32" s="982"/>
      <c r="G32" s="982"/>
      <c r="H32" s="982"/>
      <c r="I32" s="982"/>
      <c r="J32" s="983"/>
      <c r="K32" s="984"/>
      <c r="L32" s="972"/>
      <c r="M32" s="972"/>
      <c r="N32" s="1163"/>
      <c r="O32" s="138"/>
      <c r="P32" s="113"/>
    </row>
    <row r="33" spans="1:14" ht="19.5" customHeight="1">
      <c r="A33" s="243"/>
      <c r="B33" s="943"/>
      <c r="C33" s="244" t="s">
        <v>826</v>
      </c>
      <c r="D33" s="244"/>
      <c r="E33" s="245">
        <f t="shared" ref="E33:J33" si="0">SUM(E6:E32)</f>
        <v>9583417105</v>
      </c>
      <c r="F33" s="245">
        <f t="shared" si="0"/>
        <v>0</v>
      </c>
      <c r="G33" s="747">
        <f t="shared" si="0"/>
        <v>0</v>
      </c>
      <c r="H33" s="747">
        <f t="shared" si="0"/>
        <v>0</v>
      </c>
      <c r="I33" s="245">
        <f t="shared" si="0"/>
        <v>9583417105</v>
      </c>
      <c r="J33" s="245">
        <f t="shared" si="0"/>
        <v>4141379623</v>
      </c>
      <c r="K33" s="245"/>
      <c r="L33" s="245">
        <f>SUM(L6:L32)</f>
        <v>242590229</v>
      </c>
      <c r="M33" s="245">
        <f>SUM(M6:M32)</f>
        <v>5442037482</v>
      </c>
      <c r="N33" s="242"/>
    </row>
    <row r="34" spans="1:14" ht="20.100000000000001" customHeight="1">
      <c r="A34" s="204"/>
      <c r="B34" s="204"/>
      <c r="C34" s="229"/>
      <c r="D34" s="230"/>
      <c r="E34" s="231"/>
      <c r="F34" s="231"/>
      <c r="G34" s="231"/>
      <c r="H34" s="231"/>
      <c r="I34" s="231"/>
      <c r="J34" s="247"/>
      <c r="K34" s="805">
        <f>SUM(C34:F34)-I34-J34</f>
        <v>0</v>
      </c>
      <c r="L34" s="231"/>
      <c r="M34" s="247">
        <f>M33-'BS(현금흐름표용)'!D31-'BS(현금흐름표용)'!D34</f>
        <v>0</v>
      </c>
      <c r="N34" s="241"/>
    </row>
    <row r="41" spans="1:14">
      <c r="I41" s="138"/>
    </row>
    <row r="42" spans="1:14">
      <c r="I42" s="138"/>
    </row>
    <row r="43" spans="1:14">
      <c r="I43" s="138"/>
    </row>
  </sheetData>
  <mergeCells count="3">
    <mergeCell ref="A2:M2"/>
    <mergeCell ref="A3:M3"/>
    <mergeCell ref="A4:C4"/>
  </mergeCells>
  <phoneticPr fontId="75" type="noConversion"/>
  <pageMargins left="0.82677165354330717" right="0.55118110236220474" top="0.74803149606299213" bottom="0.62992125984251968" header="0.6692913385826772" footer="0.35433070866141736"/>
  <pageSetup paperSize="9" scale="58" fitToHeight="0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79998168889431442"/>
    <pageSetUpPr fitToPage="1"/>
  </sheetPr>
  <dimension ref="A1:G14"/>
  <sheetViews>
    <sheetView view="pageBreakPreview" zoomScale="85" zoomScaleSheetLayoutView="85" workbookViewId="0"/>
  </sheetViews>
  <sheetFormatPr defaultColWidth="10" defaultRowHeight="16.5"/>
  <cols>
    <col min="1" max="3" width="27.625" style="353" customWidth="1"/>
    <col min="4" max="5" width="27.625" style="35" customWidth="1"/>
    <col min="6" max="7" width="24.5" style="29" bestFit="1" customWidth="1"/>
    <col min="8" max="16384" width="10" style="29"/>
  </cols>
  <sheetData>
    <row r="1" spans="1:7" ht="19.5" customHeight="1"/>
    <row r="2" spans="1:7" ht="26.25">
      <c r="A2" s="1562" t="s">
        <v>1754</v>
      </c>
      <c r="B2" s="1562"/>
      <c r="C2" s="1562"/>
      <c r="D2" s="1562"/>
      <c r="E2" s="1562"/>
      <c r="F2" s="354"/>
      <c r="G2" s="354"/>
    </row>
    <row r="3" spans="1:7" ht="19.5" customHeight="1">
      <c r="A3" s="1561" t="str">
        <f>'10~11.단기금융자산,현금등가'!A14:E14</f>
        <v xml:space="preserve">2024. 07. 31 현재 </v>
      </c>
      <c r="B3" s="1561"/>
      <c r="C3" s="1561"/>
      <c r="D3" s="1561"/>
      <c r="E3" s="1561"/>
      <c r="F3" s="354"/>
      <c r="G3" s="354"/>
    </row>
    <row r="4" spans="1:7" s="357" customFormat="1" ht="19.5" customHeight="1">
      <c r="A4" s="272" t="s">
        <v>20</v>
      </c>
      <c r="B4" s="304"/>
      <c r="C4" s="304"/>
      <c r="D4" s="355"/>
      <c r="E4" s="350" t="s">
        <v>19</v>
      </c>
      <c r="F4" s="356"/>
    </row>
    <row r="5" spans="1:7" ht="19.5" customHeight="1">
      <c r="A5" s="358" t="s">
        <v>541</v>
      </c>
      <c r="B5" s="944" t="s">
        <v>2077</v>
      </c>
      <c r="C5" s="944" t="s">
        <v>2113</v>
      </c>
      <c r="D5" s="359" t="s">
        <v>1752</v>
      </c>
      <c r="E5" s="360" t="s">
        <v>542</v>
      </c>
      <c r="F5" s="354"/>
      <c r="G5" s="354"/>
    </row>
    <row r="6" spans="1:7" ht="19.5" customHeight="1">
      <c r="A6" s="361" t="s">
        <v>346</v>
      </c>
      <c r="B6" s="362">
        <v>252957590</v>
      </c>
      <c r="C6" s="945">
        <f>D6-B6</f>
        <v>0</v>
      </c>
      <c r="D6" s="362">
        <v>252957590</v>
      </c>
      <c r="E6" s="363" t="s">
        <v>2038</v>
      </c>
      <c r="F6" s="592" t="s">
        <v>835</v>
      </c>
      <c r="G6" s="29" t="s">
        <v>2114</v>
      </c>
    </row>
    <row r="7" spans="1:7" ht="19.5" customHeight="1">
      <c r="A7" s="1098" t="s">
        <v>2034</v>
      </c>
      <c r="B7" s="1099">
        <f>46400000+1020800</f>
        <v>47420800</v>
      </c>
      <c r="C7" s="1100">
        <v>0</v>
      </c>
      <c r="D7" s="1099">
        <v>47420800</v>
      </c>
      <c r="E7" s="1101" t="s">
        <v>2036</v>
      </c>
      <c r="F7" s="592"/>
    </row>
    <row r="8" spans="1:7" ht="19.5" customHeight="1">
      <c r="A8" s="1098" t="s">
        <v>2035</v>
      </c>
      <c r="B8" s="1099">
        <f>135000000+2970000</f>
        <v>137970000</v>
      </c>
      <c r="C8" s="1100">
        <v>0</v>
      </c>
      <c r="D8" s="1099">
        <v>137970000</v>
      </c>
      <c r="E8" s="1101" t="s">
        <v>2037</v>
      </c>
      <c r="F8" s="592"/>
    </row>
    <row r="9" spans="1:7" ht="19.5" customHeight="1">
      <c r="A9" s="361"/>
      <c r="B9" s="362"/>
      <c r="C9" s="945"/>
      <c r="D9" s="362"/>
      <c r="E9" s="363"/>
      <c r="F9" s="592"/>
    </row>
    <row r="10" spans="1:7" ht="19.5" customHeight="1">
      <c r="A10" s="846" t="s">
        <v>543</v>
      </c>
      <c r="B10" s="847">
        <f>SUM(B6:B9)</f>
        <v>438348390</v>
      </c>
      <c r="C10" s="946">
        <f>SUM(C6:C9)</f>
        <v>0</v>
      </c>
      <c r="D10" s="847">
        <f>SUM(D6:D9)</f>
        <v>438348390</v>
      </c>
      <c r="E10" s="848"/>
      <c r="F10" s="539">
        <f>D10-'BS(현금흐름표용)'!D35</f>
        <v>0</v>
      </c>
      <c r="G10" s="354"/>
    </row>
    <row r="14" spans="1:7">
      <c r="C14" s="1156"/>
    </row>
  </sheetData>
  <customSheetViews>
    <customSheetView guid="{F3171E18-6BE4-45DA-9514-988CCC9782B0}" showPageBreaks="1" printArea="1" view="pageBreakPreview">
      <selection activeCell="C8" sqref="C8"/>
      <pageMargins left="0.59055118110236227" right="0.59055118110236227" top="0.78740157480314965" bottom="0.59055118110236227" header="0.39370078740157483" footer="0.39370078740157483"/>
      <printOptions horizontalCentered="1"/>
      <pageSetup paperSize="9" scale="94" orientation="portrait" r:id="rId1"/>
      <headerFooter alignWithMargins="0">
        <oddHeader xml:space="preserve">&amp;L
&amp;C&amp;"바탕체,굵게"&amp;20 &amp;R
</oddHeader>
      </headerFooter>
    </customSheetView>
  </customSheetViews>
  <mergeCells count="2">
    <mergeCell ref="A2:E2"/>
    <mergeCell ref="A3:E3"/>
  </mergeCells>
  <phoneticPr fontId="75" type="noConversion"/>
  <printOptions horizontalCentered="1"/>
  <pageMargins left="0.59055118110236227" right="0.59055118110236227" top="0.78740157480314965" bottom="0.59055118110236227" header="0.39370078740157483" footer="0.39370078740157483"/>
  <pageSetup paperSize="9" scale="66" fitToHeight="0" orientation="portrait" r:id="rId2"/>
  <headerFooter alignWithMargins="0">
    <oddHeader xml:space="preserve">&amp;L
&amp;C&amp;"바탕체,굵게"&amp;20 &amp;R
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79998168889431442"/>
    <pageSetUpPr fitToPage="1"/>
  </sheetPr>
  <dimension ref="A1:F41"/>
  <sheetViews>
    <sheetView view="pageBreakPreview" zoomScale="85" zoomScaleSheetLayoutView="85" workbookViewId="0"/>
  </sheetViews>
  <sheetFormatPr defaultColWidth="9" defaultRowHeight="16.5"/>
  <cols>
    <col min="1" max="1" width="30.875" style="2" customWidth="1"/>
    <col min="2" max="2" width="32.75" style="2" customWidth="1"/>
    <col min="3" max="3" width="21.25" style="2" customWidth="1"/>
    <col min="4" max="4" width="17.375" style="2" bestFit="1" customWidth="1"/>
    <col min="5" max="5" width="9" style="2"/>
    <col min="6" max="6" width="15.625" style="2" bestFit="1" customWidth="1"/>
    <col min="7" max="16384" width="9" style="2"/>
  </cols>
  <sheetData>
    <row r="1" spans="1:6" ht="19.5" customHeight="1">
      <c r="A1" s="252"/>
      <c r="B1" s="33"/>
      <c r="C1" s="23"/>
    </row>
    <row r="2" spans="1:6" ht="26.25">
      <c r="A2" s="1588" t="s">
        <v>1650</v>
      </c>
      <c r="B2" s="1588"/>
      <c r="C2" s="1588"/>
    </row>
    <row r="3" spans="1:6" ht="19.5" customHeight="1">
      <c r="A3" s="1589" t="str">
        <f>'10~11.단기금융자산,현금등가'!A14:E14</f>
        <v xml:space="preserve">2024. 07. 31 현재 </v>
      </c>
      <c r="B3" s="1589"/>
      <c r="C3" s="1589"/>
    </row>
    <row r="4" spans="1:6" ht="19.5" customHeight="1">
      <c r="A4" s="364"/>
      <c r="B4" s="364"/>
      <c r="C4" s="365" t="s">
        <v>7</v>
      </c>
    </row>
    <row r="5" spans="1:6" ht="19.5" customHeight="1">
      <c r="A5" s="1590" t="s">
        <v>303</v>
      </c>
      <c r="B5" s="1590"/>
      <c r="C5" s="366" t="s">
        <v>310</v>
      </c>
    </row>
    <row r="6" spans="1:6" ht="19.5" customHeight="1">
      <c r="A6" s="1591" t="s">
        <v>351</v>
      </c>
      <c r="B6" s="1591"/>
      <c r="C6" s="1275">
        <v>0</v>
      </c>
    </row>
    <row r="7" spans="1:6" ht="19.5" customHeight="1">
      <c r="A7" s="1592" t="s">
        <v>304</v>
      </c>
      <c r="B7" s="1592"/>
      <c r="C7" s="1276">
        <f>SUM(C6:C6)</f>
        <v>0</v>
      </c>
      <c r="D7" s="368">
        <f>C7-'BS(현금흐름표용)'!D36</f>
        <v>0</v>
      </c>
    </row>
    <row r="8" spans="1:6" ht="19.5" customHeight="1"/>
    <row r="9" spans="1:6" ht="19.5" customHeight="1"/>
    <row r="10" spans="1:6" ht="19.5" customHeight="1">
      <c r="F10" s="113"/>
    </row>
    <row r="11" spans="1:6" ht="19.5" hidden="1" customHeight="1">
      <c r="A11" s="369"/>
      <c r="B11" s="370" t="s">
        <v>350</v>
      </c>
      <c r="C11" s="370" t="s">
        <v>349</v>
      </c>
    </row>
    <row r="12" spans="1:6" ht="19.5" hidden="1" customHeight="1">
      <c r="A12" s="369" t="s">
        <v>352</v>
      </c>
      <c r="B12" s="370">
        <v>-51771222</v>
      </c>
      <c r="C12" s="370">
        <v>1658388113</v>
      </c>
    </row>
    <row r="13" spans="1:6" ht="19.5" hidden="1" customHeight="1">
      <c r="A13" s="369" t="s">
        <v>353</v>
      </c>
      <c r="B13" s="370">
        <v>-1233552556</v>
      </c>
      <c r="C13" s="370">
        <v>2747139946</v>
      </c>
    </row>
    <row r="14" spans="1:6" ht="19.5" hidden="1" customHeight="1">
      <c r="A14" s="369"/>
      <c r="B14" s="370">
        <v>-1285323778</v>
      </c>
      <c r="C14" s="370">
        <v>4405528059</v>
      </c>
    </row>
    <row r="15" spans="1:6" ht="19.5" hidden="1" customHeight="1">
      <c r="A15" s="369"/>
      <c r="B15" s="370">
        <v>0</v>
      </c>
      <c r="C15" s="370">
        <v>0</v>
      </c>
    </row>
    <row r="16" spans="1:6" hidden="1">
      <c r="A16" s="369"/>
      <c r="B16" s="370" t="s">
        <v>354</v>
      </c>
      <c r="C16" s="370">
        <v>9273007917.5405121</v>
      </c>
    </row>
    <row r="17" spans="2:4" hidden="1">
      <c r="B17" s="138"/>
      <c r="C17" s="138"/>
    </row>
    <row r="18" spans="2:4" hidden="1">
      <c r="B18" s="138"/>
      <c r="C18" s="138"/>
    </row>
    <row r="19" spans="2:4" hidden="1"/>
    <row r="20" spans="2:4" hidden="1">
      <c r="C20" s="113">
        <f>C14+C16+B14</f>
        <v>12393212198.540512</v>
      </c>
    </row>
    <row r="23" spans="2:4">
      <c r="D23" s="113"/>
    </row>
    <row r="41" ht="14.25" customHeight="1"/>
  </sheetData>
  <mergeCells count="5">
    <mergeCell ref="A2:C2"/>
    <mergeCell ref="A3:C3"/>
    <mergeCell ref="A5:B5"/>
    <mergeCell ref="A6:B6"/>
    <mergeCell ref="A7:B7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6" tint="0.79998168889431442"/>
    <pageSetUpPr fitToPage="1"/>
  </sheetPr>
  <dimension ref="A1:F8"/>
  <sheetViews>
    <sheetView view="pageBreakPreview" zoomScale="85" zoomScaleSheetLayoutView="85" workbookViewId="0"/>
  </sheetViews>
  <sheetFormatPr defaultColWidth="10" defaultRowHeight="33.950000000000003" customHeight="1"/>
  <cols>
    <col min="1" max="1" width="29.25" style="28" bestFit="1" customWidth="1"/>
    <col min="2" max="2" width="18" style="28" bestFit="1" customWidth="1"/>
    <col min="3" max="3" width="16.375" style="28" bestFit="1" customWidth="1"/>
    <col min="4" max="4" width="15.375" style="28" customWidth="1"/>
    <col min="5" max="5" width="14.5" style="28" customWidth="1"/>
    <col min="6" max="6" width="17.25" style="28" customWidth="1"/>
    <col min="7" max="7" width="18.625" style="28" bestFit="1" customWidth="1"/>
    <col min="8" max="16384" width="10" style="28"/>
  </cols>
  <sheetData>
    <row r="1" spans="1:6" ht="19.350000000000001" customHeight="1"/>
    <row r="2" spans="1:6" ht="26.25">
      <c r="A2" s="1593" t="s">
        <v>2060</v>
      </c>
      <c r="B2" s="1593"/>
      <c r="C2" s="1593"/>
      <c r="D2" s="1593"/>
      <c r="E2" s="1593"/>
    </row>
    <row r="3" spans="1:6" ht="19.350000000000001" customHeight="1">
      <c r="A3" s="1594" t="str">
        <f>'10~11.단기금융자산,현금등가'!A14:E14</f>
        <v xml:space="preserve">2024. 07. 31 현재 </v>
      </c>
      <c r="B3" s="1594"/>
      <c r="C3" s="1594"/>
      <c r="D3" s="1594"/>
      <c r="E3" s="1594"/>
      <c r="F3" s="307"/>
    </row>
    <row r="4" spans="1:6" ht="19.350000000000001" customHeight="1">
      <c r="A4" s="31" t="s">
        <v>20</v>
      </c>
      <c r="B4" s="31"/>
      <c r="C4" s="296"/>
      <c r="D4" s="296"/>
      <c r="E4" s="296" t="s">
        <v>19</v>
      </c>
      <c r="F4" s="307"/>
    </row>
    <row r="5" spans="1:6" s="279" customFormat="1" ht="24" customHeight="1">
      <c r="A5" s="1595" t="s">
        <v>47</v>
      </c>
      <c r="B5" s="1595"/>
      <c r="C5" s="1041" t="s">
        <v>2</v>
      </c>
      <c r="D5" s="1595" t="s">
        <v>46</v>
      </c>
      <c r="E5" s="1595"/>
    </row>
    <row r="6" spans="1:6" ht="26.25" customHeight="1">
      <c r="A6" s="1596"/>
      <c r="B6" s="1596"/>
      <c r="C6" s="1042"/>
      <c r="D6" s="1599"/>
      <c r="E6" s="1599"/>
    </row>
    <row r="7" spans="1:6" ht="26.25" customHeight="1">
      <c r="A7" s="1597"/>
      <c r="B7" s="1597"/>
      <c r="C7" s="1042"/>
      <c r="D7" s="1599"/>
      <c r="E7" s="1599"/>
    </row>
    <row r="8" spans="1:6" s="31" customFormat="1" ht="24" customHeight="1">
      <c r="A8" s="1598" t="s">
        <v>44</v>
      </c>
      <c r="B8" s="1598"/>
      <c r="C8" s="1043">
        <f>SUM(C6:C7)</f>
        <v>0</v>
      </c>
      <c r="D8" s="1600"/>
      <c r="E8" s="1600"/>
      <c r="F8" s="262"/>
    </row>
  </sheetData>
  <customSheetViews>
    <customSheetView guid="{F3171E18-6BE4-45DA-9514-988CCC9782B0}" showPageBreaks="1" printArea="1" hiddenRows="1" hiddenColumns="1" view="pageBreakPreview">
      <selection activeCell="J30" sqref="J30"/>
      <pageMargins left="0.70866141732283472" right="0.70866141732283472" top="0.78740157480314965" bottom="0.78740157480314965" header="0.39370078740157483" footer="0.39370078740157483"/>
      <printOptions horizontalCentered="1"/>
      <pageSetup paperSize="9" scale="81" orientation="portrait" horizontalDpi="4294967292" r:id="rId1"/>
      <headerFooter alignWithMargins="0"/>
    </customSheetView>
  </customSheetViews>
  <mergeCells count="10">
    <mergeCell ref="A8:B8"/>
    <mergeCell ref="D5:E5"/>
    <mergeCell ref="D6:E6"/>
    <mergeCell ref="D7:E7"/>
    <mergeCell ref="D8:E8"/>
    <mergeCell ref="A2:E2"/>
    <mergeCell ref="A3:E3"/>
    <mergeCell ref="A5:B5"/>
    <mergeCell ref="A6:B6"/>
    <mergeCell ref="A7:B7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scale="95" fitToHeight="0" orientation="portrait" r:id="rId2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79998168889431442"/>
    <pageSetUpPr fitToPage="1"/>
  </sheetPr>
  <dimension ref="A1:G109"/>
  <sheetViews>
    <sheetView view="pageBreakPreview" zoomScale="85" zoomScaleSheetLayoutView="85" workbookViewId="0"/>
  </sheetViews>
  <sheetFormatPr defaultColWidth="10" defaultRowHeight="33.950000000000003" customHeight="1"/>
  <cols>
    <col min="1" max="1" width="41.5" style="28" bestFit="1" customWidth="1"/>
    <col min="2" max="2" width="18.625" style="28" customWidth="1"/>
    <col min="3" max="3" width="22.75" style="28" customWidth="1"/>
    <col min="4" max="4" width="17.25" style="28" customWidth="1"/>
    <col min="5" max="5" width="18.625" style="28" bestFit="1" customWidth="1"/>
    <col min="6" max="6" width="11.875" style="28" customWidth="1"/>
    <col min="7" max="7" width="13.625" style="28" customWidth="1"/>
    <col min="8" max="16384" width="10" style="28"/>
  </cols>
  <sheetData>
    <row r="1" spans="1:7" ht="19.350000000000001" customHeight="1"/>
    <row r="2" spans="1:7" ht="26.25">
      <c r="A2" s="1593" t="s">
        <v>1651</v>
      </c>
      <c r="B2" s="1593"/>
      <c r="C2" s="1593"/>
    </row>
    <row r="3" spans="1:7" ht="19.350000000000001" customHeight="1">
      <c r="A3" s="1594" t="str">
        <f>'10~11.단기금융자산,현금등가'!A14:E14</f>
        <v xml:space="preserve">2024. 07. 31 현재 </v>
      </c>
      <c r="B3" s="1594"/>
      <c r="C3" s="1594"/>
      <c r="D3" s="307"/>
    </row>
    <row r="4" spans="1:7" ht="19.350000000000001" customHeight="1">
      <c r="A4" s="31" t="s">
        <v>20</v>
      </c>
      <c r="B4" s="296"/>
      <c r="C4" s="296" t="s">
        <v>19</v>
      </c>
      <c r="D4" s="307"/>
    </row>
    <row r="5" spans="1:7" s="279" customFormat="1" ht="24" customHeight="1">
      <c r="A5" s="311" t="s">
        <v>47</v>
      </c>
      <c r="B5" s="311" t="s">
        <v>2</v>
      </c>
      <c r="C5" s="311" t="s">
        <v>46</v>
      </c>
    </row>
    <row r="6" spans="1:7" s="279" customFormat="1" ht="24" customHeight="1">
      <c r="A6" s="707" t="s">
        <v>356</v>
      </c>
      <c r="B6" s="313">
        <v>2000000</v>
      </c>
      <c r="C6" s="371" t="s">
        <v>3392</v>
      </c>
      <c r="F6" s="28"/>
    </row>
    <row r="7" spans="1:7" s="279" customFormat="1" ht="24" customHeight="1">
      <c r="A7" s="1171" t="s">
        <v>3390</v>
      </c>
      <c r="B7" s="1172">
        <v>6959541355</v>
      </c>
      <c r="C7" s="1173" t="s">
        <v>3393</v>
      </c>
      <c r="D7" s="28"/>
      <c r="F7" s="28"/>
      <c r="G7" s="304"/>
    </row>
    <row r="8" spans="1:7" ht="19.5" customHeight="1">
      <c r="A8" s="860" t="s">
        <v>3391</v>
      </c>
      <c r="B8" s="313">
        <v>3651616995</v>
      </c>
      <c r="C8" s="371" t="s">
        <v>3393</v>
      </c>
      <c r="D8" s="28" t="s">
        <v>1708</v>
      </c>
    </row>
    <row r="9" spans="1:7" ht="19.5" customHeight="1">
      <c r="A9" s="1087" t="s">
        <v>1809</v>
      </c>
      <c r="B9" s="1223">
        <v>840000000</v>
      </c>
      <c r="C9" s="1086" t="s">
        <v>3394</v>
      </c>
      <c r="D9" s="28" t="s">
        <v>2039</v>
      </c>
    </row>
    <row r="10" spans="1:7" ht="19.5" customHeight="1">
      <c r="A10" s="1222" t="s">
        <v>3004</v>
      </c>
      <c r="B10" s="1223">
        <v>20000000000</v>
      </c>
      <c r="C10" s="1173"/>
      <c r="D10" s="28" t="s">
        <v>3004</v>
      </c>
    </row>
    <row r="11" spans="1:7" ht="19.5" customHeight="1">
      <c r="A11" s="1222"/>
      <c r="B11" s="1223"/>
      <c r="C11" s="1173"/>
    </row>
    <row r="12" spans="1:7" ht="19.5" customHeight="1">
      <c r="A12" s="1222"/>
      <c r="B12" s="1223"/>
      <c r="C12" s="1173"/>
    </row>
    <row r="13" spans="1:7" ht="19.5" customHeight="1">
      <c r="A13" s="860"/>
      <c r="B13" s="313"/>
      <c r="C13" s="371"/>
    </row>
    <row r="14" spans="1:7" s="31" customFormat="1" ht="19.5" customHeight="1">
      <c r="A14" s="572" t="s">
        <v>44</v>
      </c>
      <c r="B14" s="574">
        <f>SUM(B6:B13)</f>
        <v>31453158350</v>
      </c>
      <c r="C14" s="573"/>
      <c r="D14" s="262">
        <f>B14-'BS(현금흐름표용)'!D39-'BS(현금흐름표용)'!D42</f>
        <v>0</v>
      </c>
    </row>
    <row r="15" spans="1:7" ht="19.5" customHeight="1"/>
    <row r="16" spans="1:7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</sheetData>
  <mergeCells count="2">
    <mergeCell ref="A2:C2"/>
    <mergeCell ref="A3:C3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fitToHeight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6:G38"/>
  <sheetViews>
    <sheetView view="pageBreakPreview" zoomScale="60" zoomScaleNormal="40" workbookViewId="0"/>
  </sheetViews>
  <sheetFormatPr defaultColWidth="9" defaultRowHeight="16.5"/>
  <cols>
    <col min="1" max="4" width="9" style="2"/>
    <col min="5" max="5" width="30" style="2" customWidth="1"/>
    <col min="6" max="6" width="44.375" style="2" customWidth="1"/>
    <col min="7" max="7" width="9" style="2"/>
  </cols>
  <sheetData>
    <row r="16" spans="4:4">
      <c r="D16" s="2" t="s">
        <v>1913</v>
      </c>
    </row>
    <row r="17" spans="1:6" ht="69.75">
      <c r="A17" s="1560" t="s">
        <v>1914</v>
      </c>
      <c r="B17" s="1560"/>
      <c r="C17" s="1560"/>
      <c r="D17" s="1560"/>
      <c r="E17" s="1560"/>
      <c r="F17" s="1560"/>
    </row>
    <row r="18" spans="1:6">
      <c r="D18" s="2" t="s">
        <v>1909</v>
      </c>
    </row>
    <row r="19" spans="1:6">
      <c r="D19" s="2" t="s">
        <v>1913</v>
      </c>
    </row>
    <row r="20" spans="1:6">
      <c r="D20" s="2" t="s">
        <v>1913</v>
      </c>
    </row>
    <row r="22" spans="1:6">
      <c r="D22" s="2" t="s">
        <v>1909</v>
      </c>
    </row>
    <row r="23" spans="1:6">
      <c r="D23" s="2" t="s">
        <v>1909</v>
      </c>
    </row>
    <row r="38" spans="6:6" ht="31.5">
      <c r="F38" s="1004"/>
    </row>
  </sheetData>
  <mergeCells count="1">
    <mergeCell ref="A17:F17"/>
  </mergeCells>
  <phoneticPr fontId="75" type="noConversion"/>
  <pageMargins left="0.7" right="0.7" top="0.75" bottom="0.75" header="0.3" footer="0.3"/>
  <pageSetup paperSize="9" scale="8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6" tint="0.79998168889431442"/>
  </sheetPr>
  <dimension ref="A1:L38"/>
  <sheetViews>
    <sheetView view="pageBreakPreview" zoomScale="85" zoomScaleSheetLayoutView="85" workbookViewId="0"/>
  </sheetViews>
  <sheetFormatPr defaultColWidth="10" defaultRowHeight="18.75" customHeight="1"/>
  <cols>
    <col min="1" max="1" width="38.25" style="28" bestFit="1" customWidth="1"/>
    <col min="2" max="2" width="1.625" style="28" customWidth="1"/>
    <col min="3" max="3" width="19.875" style="28" customWidth="1"/>
    <col min="4" max="4" width="20" style="28" customWidth="1"/>
    <col min="5" max="5" width="20.625" style="28" bestFit="1" customWidth="1"/>
    <col min="6" max="6" width="13.375" style="28" bestFit="1" customWidth="1"/>
    <col min="7" max="7" width="16.875" style="28" bestFit="1" customWidth="1"/>
    <col min="8" max="8" width="12.5" style="28" bestFit="1" customWidth="1"/>
    <col min="9" max="9" width="19.375" style="873" bestFit="1" customWidth="1"/>
    <col min="10" max="10" width="17.25" style="28" bestFit="1" customWidth="1"/>
    <col min="11" max="11" width="18.375" style="28" bestFit="1" customWidth="1"/>
    <col min="12" max="12" width="28.375" style="28" customWidth="1"/>
    <col min="13" max="13" width="17.5" style="28" bestFit="1" customWidth="1"/>
    <col min="14" max="14" width="13.625" style="28" bestFit="1" customWidth="1"/>
    <col min="15" max="16384" width="10" style="28"/>
  </cols>
  <sheetData>
    <row r="1" spans="1:12" ht="19.5" customHeight="1">
      <c r="I1" s="279"/>
      <c r="J1" s="304"/>
    </row>
    <row r="2" spans="1:12" ht="26.25">
      <c r="A2" s="1601" t="s">
        <v>1755</v>
      </c>
      <c r="B2" s="1601"/>
      <c r="C2" s="1601"/>
      <c r="D2" s="1601"/>
      <c r="E2" s="1601"/>
      <c r="F2" s="1601"/>
      <c r="I2" s="279"/>
      <c r="J2" s="304"/>
    </row>
    <row r="3" spans="1:12" ht="19.5" customHeight="1">
      <c r="A3" s="1602" t="str">
        <f>'10~11.단기금융자산,현금등가'!A14:E14</f>
        <v xml:space="preserve">2024. 07. 31 현재 </v>
      </c>
      <c r="B3" s="1602"/>
      <c r="C3" s="1602"/>
      <c r="D3" s="1602"/>
      <c r="E3" s="1602"/>
      <c r="F3" s="1602"/>
      <c r="I3" s="279"/>
      <c r="J3" s="304"/>
    </row>
    <row r="4" spans="1:12" ht="19.5" customHeight="1">
      <c r="A4" s="295" t="s">
        <v>283</v>
      </c>
      <c r="B4" s="295"/>
      <c r="C4" s="295"/>
      <c r="D4" s="295"/>
      <c r="E4" s="295"/>
      <c r="F4" s="296" t="s">
        <v>19</v>
      </c>
    </row>
    <row r="5" spans="1:12" s="279" customFormat="1" ht="19.5" customHeight="1">
      <c r="A5" s="297" t="s">
        <v>358</v>
      </c>
      <c r="B5" s="1603" t="s">
        <v>1</v>
      </c>
      <c r="C5" s="1603"/>
      <c r="D5" s="1603"/>
      <c r="E5" s="297" t="s">
        <v>2</v>
      </c>
      <c r="F5" s="297" t="s">
        <v>6</v>
      </c>
    </row>
    <row r="6" spans="1:12" s="279" customFormat="1" ht="19.5" customHeight="1">
      <c r="A6" s="1357" t="s">
        <v>3452</v>
      </c>
      <c r="B6" s="1611" t="s">
        <v>3453</v>
      </c>
      <c r="C6" s="1611"/>
      <c r="D6" s="1611"/>
      <c r="E6" s="281">
        <v>2195907772</v>
      </c>
      <c r="F6" s="1107" t="s">
        <v>560</v>
      </c>
    </row>
    <row r="7" spans="1:12" s="31" customFormat="1" ht="19.5" customHeight="1">
      <c r="A7" s="1286" t="s">
        <v>3043</v>
      </c>
      <c r="B7" s="1608" t="s">
        <v>3719</v>
      </c>
      <c r="C7" s="1609"/>
      <c r="D7" s="1610"/>
      <c r="E7" s="1232">
        <v>51568755942</v>
      </c>
      <c r="F7" s="1127" t="s">
        <v>2186</v>
      </c>
      <c r="G7" s="279"/>
      <c r="I7" s="911"/>
    </row>
    <row r="8" spans="1:12" s="31" customFormat="1" ht="19.5" customHeight="1">
      <c r="A8" s="1285" t="s">
        <v>3043</v>
      </c>
      <c r="B8" s="1605" t="s">
        <v>3603</v>
      </c>
      <c r="C8" s="1606"/>
      <c r="D8" s="1607"/>
      <c r="E8" s="1232">
        <v>18002518169</v>
      </c>
      <c r="F8" s="1127" t="s">
        <v>2186</v>
      </c>
      <c r="G8" s="279"/>
      <c r="I8" s="911"/>
    </row>
    <row r="9" spans="1:12" ht="16.5">
      <c r="A9" s="300" t="s">
        <v>3</v>
      </c>
      <c r="B9" s="1604"/>
      <c r="C9" s="1604"/>
      <c r="D9" s="1604"/>
      <c r="E9" s="301">
        <f>SUM(E6:E8)</f>
        <v>71767181883</v>
      </c>
      <c r="F9" s="302"/>
      <c r="G9" s="713">
        <f>E9-'BS(현금흐름표용)'!D46</f>
        <v>0</v>
      </c>
      <c r="I9" s="911"/>
    </row>
    <row r="10" spans="1:12" ht="19.5" customHeight="1">
      <c r="A10" s="299"/>
      <c r="B10" s="299"/>
      <c r="C10" s="299"/>
      <c r="D10" s="285"/>
      <c r="E10" s="299"/>
      <c r="F10" s="299"/>
      <c r="G10" s="279"/>
    </row>
    <row r="11" spans="1:12" ht="19.5" customHeight="1">
      <c r="A11" s="1601" t="s">
        <v>1756</v>
      </c>
      <c r="B11" s="1601"/>
      <c r="C11" s="1601"/>
      <c r="D11" s="1601"/>
      <c r="E11" s="1601"/>
      <c r="F11" s="1601"/>
      <c r="G11" s="279"/>
      <c r="I11" s="913"/>
    </row>
    <row r="12" spans="1:12" ht="19.5" customHeight="1">
      <c r="A12" s="1602" t="str">
        <f>'10~11.단기금융자산,현금등가'!A14:E14</f>
        <v xml:space="preserve">2024. 07. 31 현재 </v>
      </c>
      <c r="B12" s="1602"/>
      <c r="C12" s="1602"/>
      <c r="D12" s="1602"/>
      <c r="E12" s="1602"/>
      <c r="F12" s="1602"/>
      <c r="G12" s="279"/>
      <c r="H12" s="31"/>
      <c r="I12" s="913"/>
    </row>
    <row r="13" spans="1:12" ht="19.5" customHeight="1">
      <c r="A13" s="303" t="s">
        <v>561</v>
      </c>
      <c r="B13" s="31"/>
      <c r="C13" s="31"/>
      <c r="D13" s="31"/>
      <c r="E13" s="296"/>
      <c r="F13" s="296"/>
      <c r="I13" s="913"/>
    </row>
    <row r="14" spans="1:12" ht="19.5" customHeight="1">
      <c r="A14" s="275" t="s">
        <v>562</v>
      </c>
      <c r="B14" s="1615" t="s">
        <v>1</v>
      </c>
      <c r="C14" s="1615"/>
      <c r="D14" s="1615"/>
      <c r="E14" s="275" t="s">
        <v>2</v>
      </c>
      <c r="F14" s="275" t="s">
        <v>6</v>
      </c>
      <c r="H14"/>
      <c r="I14" s="913"/>
    </row>
    <row r="15" spans="1:12" s="279" customFormat="1" ht="19.5" customHeight="1">
      <c r="A15" s="650" t="s">
        <v>1877</v>
      </c>
      <c r="B15" s="1612" t="s">
        <v>1879</v>
      </c>
      <c r="C15" s="1613"/>
      <c r="D15" s="1614"/>
      <c r="E15" s="606">
        <v>15000</v>
      </c>
      <c r="F15" s="1287" t="s">
        <v>1878</v>
      </c>
      <c r="G15" s="1422" t="s">
        <v>3970</v>
      </c>
      <c r="H15" s="752"/>
      <c r="I15" s="913"/>
      <c r="J15" s="28"/>
      <c r="K15" s="28"/>
      <c r="L15" s="28"/>
    </row>
    <row r="16" spans="1:12" s="279" customFormat="1" ht="19.5" customHeight="1">
      <c r="A16" s="1127" t="s">
        <v>3572</v>
      </c>
      <c r="B16" s="1618" t="s">
        <v>3721</v>
      </c>
      <c r="C16" s="1619"/>
      <c r="D16" s="1620"/>
      <c r="E16" s="1128">
        <v>375088</v>
      </c>
      <c r="F16" s="1129"/>
      <c r="G16" s="28"/>
      <c r="H16" s="752"/>
      <c r="I16" s="913"/>
      <c r="J16" s="28"/>
      <c r="K16" s="28"/>
      <c r="L16" s="28"/>
    </row>
    <row r="17" spans="1:12" s="31" customFormat="1" ht="19.5" customHeight="1">
      <c r="A17" s="650"/>
      <c r="B17" s="1612"/>
      <c r="C17" s="1613"/>
      <c r="D17" s="1614"/>
      <c r="E17" s="606"/>
      <c r="F17" s="650"/>
      <c r="G17" s="28"/>
      <c r="H17" s="28"/>
      <c r="I17" s="913"/>
      <c r="J17" s="28"/>
      <c r="K17" s="28"/>
      <c r="L17" s="28"/>
    </row>
    <row r="18" spans="1:12" ht="18.75" customHeight="1">
      <c r="A18" s="305" t="s">
        <v>3</v>
      </c>
      <c r="B18" s="1616"/>
      <c r="C18" s="1617"/>
      <c r="D18" s="1616"/>
      <c r="E18" s="301">
        <f>SUM(E15:E17)</f>
        <v>390088</v>
      </c>
      <c r="F18" s="290"/>
      <c r="G18" s="34">
        <f>E18-'BS(현금흐름표용)'!D48</f>
        <v>0</v>
      </c>
      <c r="H18" s="279"/>
      <c r="I18" s="912"/>
    </row>
    <row r="19" spans="1:12" ht="18.75" customHeight="1">
      <c r="G19" s="279"/>
      <c r="H19" s="279"/>
      <c r="I19" s="912"/>
    </row>
    <row r="20" spans="1:12" ht="18.75" customHeight="1">
      <c r="G20" s="279"/>
      <c r="H20" s="279"/>
      <c r="I20" s="913"/>
    </row>
    <row r="21" spans="1:12" ht="18.75" customHeight="1">
      <c r="G21" s="279"/>
      <c r="H21" s="31"/>
    </row>
    <row r="22" spans="1:12" ht="18.75" customHeight="1">
      <c r="G22" s="279"/>
    </row>
    <row r="34" spans="3:3" ht="18.75" customHeight="1">
      <c r="C34" s="299"/>
    </row>
    <row r="35" spans="3:3" ht="18.75" customHeight="1">
      <c r="C35" s="299"/>
    </row>
    <row r="36" spans="3:3" ht="18.75" customHeight="1">
      <c r="C36" s="299"/>
    </row>
    <row r="37" spans="3:3" ht="18.75" customHeight="1">
      <c r="C37" s="299"/>
    </row>
    <row r="38" spans="3:3" ht="18.75" customHeight="1">
      <c r="C38" s="299"/>
    </row>
  </sheetData>
  <customSheetViews>
    <customSheetView guid="{F3171E18-6BE4-45DA-9514-988CCC9782B0}" showPageBreaks="1" view="pageBreakPreview">
      <selection activeCell="H17" sqref="H17"/>
      <pageMargins left="0.59055118110236227" right="0.59055118110236227" top="0.78740157480314965" bottom="0.59055118110236227" header="0.39370078740157483" footer="0.39370078740157483"/>
      <printOptions horizontalCentered="1"/>
      <pageSetup paperSize="9" orientation="portrait" horizontalDpi="4294967292" r:id="rId1"/>
      <headerFooter alignWithMargins="0"/>
    </customSheetView>
  </customSheetViews>
  <mergeCells count="14">
    <mergeCell ref="B15:D15"/>
    <mergeCell ref="B17:D17"/>
    <mergeCell ref="B14:D14"/>
    <mergeCell ref="B18:D18"/>
    <mergeCell ref="B16:D16"/>
    <mergeCell ref="A2:F2"/>
    <mergeCell ref="A3:F3"/>
    <mergeCell ref="A11:F11"/>
    <mergeCell ref="A12:F12"/>
    <mergeCell ref="B5:D5"/>
    <mergeCell ref="B9:D9"/>
    <mergeCell ref="B8:D8"/>
    <mergeCell ref="B7:D7"/>
    <mergeCell ref="B6:D6"/>
  </mergeCells>
  <phoneticPr fontId="73" type="noConversion"/>
  <printOptions horizontalCentered="1"/>
  <pageMargins left="0.59055118110236227" right="0.59055118110236227" top="0.78740157480314965" bottom="0.59055118110236227" header="0.39370078740157483" footer="0.39370078740157483"/>
  <pageSetup paperSize="9" scale="76" orientation="portrait" r:id="rId2"/>
  <headerFooter alignWithMargins="0"/>
  <rowBreaks count="1" manualBreakCount="1">
    <brk id="9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79998168889431442"/>
    <pageSetUpPr fitToPage="1"/>
  </sheetPr>
  <dimension ref="A1:K102"/>
  <sheetViews>
    <sheetView tabSelected="1" view="pageBreakPreview" zoomScale="70" zoomScaleNormal="70" zoomScaleSheetLayoutView="70" workbookViewId="0">
      <selection sqref="A1:G1"/>
    </sheetView>
  </sheetViews>
  <sheetFormatPr defaultRowHeight="18" customHeight="1"/>
  <cols>
    <col min="1" max="1" width="5.75" style="1007" customWidth="1"/>
    <col min="2" max="2" width="35.375" style="1007" customWidth="1"/>
    <col min="3" max="3" width="22.125" style="1007" customWidth="1"/>
    <col min="4" max="4" width="21.875" style="1007" customWidth="1"/>
    <col min="5" max="5" width="22.125" style="1007" customWidth="1"/>
    <col min="6" max="6" width="20.25" style="1007" customWidth="1"/>
    <col min="7" max="7" width="28.125" style="1459" customWidth="1"/>
    <col min="8" max="8" width="17.25" style="1007" bestFit="1" customWidth="1"/>
    <col min="9" max="9" width="6.625" style="1007" customWidth="1"/>
    <col min="10" max="10" width="13.875" style="1007" bestFit="1" customWidth="1"/>
    <col min="11" max="11" width="18.375" style="1007" bestFit="1" customWidth="1"/>
    <col min="12" max="183" width="9" style="1007"/>
    <col min="184" max="184" width="4.25" style="1007" customWidth="1"/>
    <col min="185" max="185" width="26.875" style="1007" customWidth="1"/>
    <col min="186" max="186" width="2" style="1007" customWidth="1"/>
    <col min="187" max="189" width="22.125" style="1007" customWidth="1"/>
    <col min="190" max="190" width="21.875" style="1007" customWidth="1"/>
    <col min="191" max="191" width="15.875" style="1007" bestFit="1" customWidth="1"/>
    <col min="192" max="439" width="9" style="1007"/>
    <col min="440" max="440" width="4.25" style="1007" customWidth="1"/>
    <col min="441" max="441" width="26.875" style="1007" customWidth="1"/>
    <col min="442" max="442" width="2" style="1007" customWidth="1"/>
    <col min="443" max="445" width="22.125" style="1007" customWidth="1"/>
    <col min="446" max="446" width="21.875" style="1007" customWidth="1"/>
    <col min="447" max="447" width="15.875" style="1007" bestFit="1" customWidth="1"/>
    <col min="448" max="695" width="9" style="1007"/>
    <col min="696" max="696" width="4.25" style="1007" customWidth="1"/>
    <col min="697" max="697" width="26.875" style="1007" customWidth="1"/>
    <col min="698" max="698" width="2" style="1007" customWidth="1"/>
    <col min="699" max="701" width="22.125" style="1007" customWidth="1"/>
    <col min="702" max="702" width="21.875" style="1007" customWidth="1"/>
    <col min="703" max="703" width="15.875" style="1007" bestFit="1" customWidth="1"/>
    <col min="704" max="951" width="9" style="1007"/>
    <col min="952" max="952" width="4.25" style="1007" customWidth="1"/>
    <col min="953" max="953" width="26.875" style="1007" customWidth="1"/>
    <col min="954" max="954" width="2" style="1007" customWidth="1"/>
    <col min="955" max="957" width="22.125" style="1007" customWidth="1"/>
    <col min="958" max="958" width="21.875" style="1007" customWidth="1"/>
    <col min="959" max="959" width="15.875" style="1007" bestFit="1" customWidth="1"/>
    <col min="960" max="1207" width="9" style="1007"/>
    <col min="1208" max="1208" width="4.25" style="1007" customWidth="1"/>
    <col min="1209" max="1209" width="26.875" style="1007" customWidth="1"/>
    <col min="1210" max="1210" width="2" style="1007" customWidth="1"/>
    <col min="1211" max="1213" width="22.125" style="1007" customWidth="1"/>
    <col min="1214" max="1214" width="21.875" style="1007" customWidth="1"/>
    <col min="1215" max="1215" width="15.875" style="1007" bestFit="1" customWidth="1"/>
    <col min="1216" max="1463" width="9" style="1007"/>
    <col min="1464" max="1464" width="4.25" style="1007" customWidth="1"/>
    <col min="1465" max="1465" width="26.875" style="1007" customWidth="1"/>
    <col min="1466" max="1466" width="2" style="1007" customWidth="1"/>
    <col min="1467" max="1469" width="22.125" style="1007" customWidth="1"/>
    <col min="1470" max="1470" width="21.875" style="1007" customWidth="1"/>
    <col min="1471" max="1471" width="15.875" style="1007" bestFit="1" customWidth="1"/>
    <col min="1472" max="1719" width="9" style="1007"/>
    <col min="1720" max="1720" width="4.25" style="1007" customWidth="1"/>
    <col min="1721" max="1721" width="26.875" style="1007" customWidth="1"/>
    <col min="1722" max="1722" width="2" style="1007" customWidth="1"/>
    <col min="1723" max="1725" width="22.125" style="1007" customWidth="1"/>
    <col min="1726" max="1726" width="21.875" style="1007" customWidth="1"/>
    <col min="1727" max="1727" width="15.875" style="1007" bestFit="1" customWidth="1"/>
    <col min="1728" max="1975" width="9" style="1007"/>
    <col min="1976" max="1976" width="4.25" style="1007" customWidth="1"/>
    <col min="1977" max="1977" width="26.875" style="1007" customWidth="1"/>
    <col min="1978" max="1978" width="2" style="1007" customWidth="1"/>
    <col min="1979" max="1981" width="22.125" style="1007" customWidth="1"/>
    <col min="1982" max="1982" width="21.875" style="1007" customWidth="1"/>
    <col min="1983" max="1983" width="15.875" style="1007" bestFit="1" customWidth="1"/>
    <col min="1984" max="2231" width="9" style="1007"/>
    <col min="2232" max="2232" width="4.25" style="1007" customWidth="1"/>
    <col min="2233" max="2233" width="26.875" style="1007" customWidth="1"/>
    <col min="2234" max="2234" width="2" style="1007" customWidth="1"/>
    <col min="2235" max="2237" width="22.125" style="1007" customWidth="1"/>
    <col min="2238" max="2238" width="21.875" style="1007" customWidth="1"/>
    <col min="2239" max="2239" width="15.875" style="1007" bestFit="1" customWidth="1"/>
    <col min="2240" max="2487" width="9" style="1007"/>
    <col min="2488" max="2488" width="4.25" style="1007" customWidth="1"/>
    <col min="2489" max="2489" width="26.875" style="1007" customWidth="1"/>
    <col min="2490" max="2490" width="2" style="1007" customWidth="1"/>
    <col min="2491" max="2493" width="22.125" style="1007" customWidth="1"/>
    <col min="2494" max="2494" width="21.875" style="1007" customWidth="1"/>
    <col min="2495" max="2495" width="15.875" style="1007" bestFit="1" customWidth="1"/>
    <col min="2496" max="2743" width="9" style="1007"/>
    <col min="2744" max="2744" width="4.25" style="1007" customWidth="1"/>
    <col min="2745" max="2745" width="26.875" style="1007" customWidth="1"/>
    <col min="2746" max="2746" width="2" style="1007" customWidth="1"/>
    <col min="2747" max="2749" width="22.125" style="1007" customWidth="1"/>
    <col min="2750" max="2750" width="21.875" style="1007" customWidth="1"/>
    <col min="2751" max="2751" width="15.875" style="1007" bestFit="1" customWidth="1"/>
    <col min="2752" max="2999" width="9" style="1007"/>
    <col min="3000" max="3000" width="4.25" style="1007" customWidth="1"/>
    <col min="3001" max="3001" width="26.875" style="1007" customWidth="1"/>
    <col min="3002" max="3002" width="2" style="1007" customWidth="1"/>
    <col min="3003" max="3005" width="22.125" style="1007" customWidth="1"/>
    <col min="3006" max="3006" width="21.875" style="1007" customWidth="1"/>
    <col min="3007" max="3007" width="15.875" style="1007" bestFit="1" customWidth="1"/>
    <col min="3008" max="3255" width="9" style="1007"/>
    <col min="3256" max="3256" width="4.25" style="1007" customWidth="1"/>
    <col min="3257" max="3257" width="26.875" style="1007" customWidth="1"/>
    <col min="3258" max="3258" width="2" style="1007" customWidth="1"/>
    <col min="3259" max="3261" width="22.125" style="1007" customWidth="1"/>
    <col min="3262" max="3262" width="21.875" style="1007" customWidth="1"/>
    <col min="3263" max="3263" width="15.875" style="1007" bestFit="1" customWidth="1"/>
    <col min="3264" max="3511" width="9" style="1007"/>
    <col min="3512" max="3512" width="4.25" style="1007" customWidth="1"/>
    <col min="3513" max="3513" width="26.875" style="1007" customWidth="1"/>
    <col min="3514" max="3514" width="2" style="1007" customWidth="1"/>
    <col min="3515" max="3517" width="22.125" style="1007" customWidth="1"/>
    <col min="3518" max="3518" width="21.875" style="1007" customWidth="1"/>
    <col min="3519" max="3519" width="15.875" style="1007" bestFit="1" customWidth="1"/>
    <col min="3520" max="3767" width="9" style="1007"/>
    <col min="3768" max="3768" width="4.25" style="1007" customWidth="1"/>
    <col min="3769" max="3769" width="26.875" style="1007" customWidth="1"/>
    <col min="3770" max="3770" width="2" style="1007" customWidth="1"/>
    <col min="3771" max="3773" width="22.125" style="1007" customWidth="1"/>
    <col min="3774" max="3774" width="21.875" style="1007" customWidth="1"/>
    <col min="3775" max="3775" width="15.875" style="1007" bestFit="1" customWidth="1"/>
    <col min="3776" max="4023" width="9" style="1007"/>
    <col min="4024" max="4024" width="4.25" style="1007" customWidth="1"/>
    <col min="4025" max="4025" width="26.875" style="1007" customWidth="1"/>
    <col min="4026" max="4026" width="2" style="1007" customWidth="1"/>
    <col min="4027" max="4029" width="22.125" style="1007" customWidth="1"/>
    <col min="4030" max="4030" width="21.875" style="1007" customWidth="1"/>
    <col min="4031" max="4031" width="15.875" style="1007" bestFit="1" customWidth="1"/>
    <col min="4032" max="4279" width="9" style="1007"/>
    <col min="4280" max="4280" width="4.25" style="1007" customWidth="1"/>
    <col min="4281" max="4281" width="26.875" style="1007" customWidth="1"/>
    <col min="4282" max="4282" width="2" style="1007" customWidth="1"/>
    <col min="4283" max="4285" width="22.125" style="1007" customWidth="1"/>
    <col min="4286" max="4286" width="21.875" style="1007" customWidth="1"/>
    <col min="4287" max="4287" width="15.875" style="1007" bestFit="1" customWidth="1"/>
    <col min="4288" max="4535" width="9" style="1007"/>
    <col min="4536" max="4536" width="4.25" style="1007" customWidth="1"/>
    <col min="4537" max="4537" width="26.875" style="1007" customWidth="1"/>
    <col min="4538" max="4538" width="2" style="1007" customWidth="1"/>
    <col min="4539" max="4541" width="22.125" style="1007" customWidth="1"/>
    <col min="4542" max="4542" width="21.875" style="1007" customWidth="1"/>
    <col min="4543" max="4543" width="15.875" style="1007" bestFit="1" customWidth="1"/>
    <col min="4544" max="4791" width="9" style="1007"/>
    <col min="4792" max="4792" width="4.25" style="1007" customWidth="1"/>
    <col min="4793" max="4793" width="26.875" style="1007" customWidth="1"/>
    <col min="4794" max="4794" width="2" style="1007" customWidth="1"/>
    <col min="4795" max="4797" width="22.125" style="1007" customWidth="1"/>
    <col min="4798" max="4798" width="21.875" style="1007" customWidth="1"/>
    <col min="4799" max="4799" width="15.875" style="1007" bestFit="1" customWidth="1"/>
    <col min="4800" max="5047" width="9" style="1007"/>
    <col min="5048" max="5048" width="4.25" style="1007" customWidth="1"/>
    <col min="5049" max="5049" width="26.875" style="1007" customWidth="1"/>
    <col min="5050" max="5050" width="2" style="1007" customWidth="1"/>
    <col min="5051" max="5053" width="22.125" style="1007" customWidth="1"/>
    <col min="5054" max="5054" width="21.875" style="1007" customWidth="1"/>
    <col min="5055" max="5055" width="15.875" style="1007" bestFit="1" customWidth="1"/>
    <col min="5056" max="5303" width="9" style="1007"/>
    <col min="5304" max="5304" width="4.25" style="1007" customWidth="1"/>
    <col min="5305" max="5305" width="26.875" style="1007" customWidth="1"/>
    <col min="5306" max="5306" width="2" style="1007" customWidth="1"/>
    <col min="5307" max="5309" width="22.125" style="1007" customWidth="1"/>
    <col min="5310" max="5310" width="21.875" style="1007" customWidth="1"/>
    <col min="5311" max="5311" width="15.875" style="1007" bestFit="1" customWidth="1"/>
    <col min="5312" max="5559" width="9" style="1007"/>
    <col min="5560" max="5560" width="4.25" style="1007" customWidth="1"/>
    <col min="5561" max="5561" width="26.875" style="1007" customWidth="1"/>
    <col min="5562" max="5562" width="2" style="1007" customWidth="1"/>
    <col min="5563" max="5565" width="22.125" style="1007" customWidth="1"/>
    <col min="5566" max="5566" width="21.875" style="1007" customWidth="1"/>
    <col min="5567" max="5567" width="15.875" style="1007" bestFit="1" customWidth="1"/>
    <col min="5568" max="5815" width="9" style="1007"/>
    <col min="5816" max="5816" width="4.25" style="1007" customWidth="1"/>
    <col min="5817" max="5817" width="26.875" style="1007" customWidth="1"/>
    <col min="5818" max="5818" width="2" style="1007" customWidth="1"/>
    <col min="5819" max="5821" width="22.125" style="1007" customWidth="1"/>
    <col min="5822" max="5822" width="21.875" style="1007" customWidth="1"/>
    <col min="5823" max="5823" width="15.875" style="1007" bestFit="1" customWidth="1"/>
    <col min="5824" max="6071" width="9" style="1007"/>
    <col min="6072" max="6072" width="4.25" style="1007" customWidth="1"/>
    <col min="6073" max="6073" width="26.875" style="1007" customWidth="1"/>
    <col min="6074" max="6074" width="2" style="1007" customWidth="1"/>
    <col min="6075" max="6077" width="22.125" style="1007" customWidth="1"/>
    <col min="6078" max="6078" width="21.875" style="1007" customWidth="1"/>
    <col min="6079" max="6079" width="15.875" style="1007" bestFit="1" customWidth="1"/>
    <col min="6080" max="6327" width="9" style="1007"/>
    <col min="6328" max="6328" width="4.25" style="1007" customWidth="1"/>
    <col min="6329" max="6329" width="26.875" style="1007" customWidth="1"/>
    <col min="6330" max="6330" width="2" style="1007" customWidth="1"/>
    <col min="6331" max="6333" width="22.125" style="1007" customWidth="1"/>
    <col min="6334" max="6334" width="21.875" style="1007" customWidth="1"/>
    <col min="6335" max="6335" width="15.875" style="1007" bestFit="1" customWidth="1"/>
    <col min="6336" max="6583" width="9" style="1007"/>
    <col min="6584" max="6584" width="4.25" style="1007" customWidth="1"/>
    <col min="6585" max="6585" width="26.875" style="1007" customWidth="1"/>
    <col min="6586" max="6586" width="2" style="1007" customWidth="1"/>
    <col min="6587" max="6589" width="22.125" style="1007" customWidth="1"/>
    <col min="6590" max="6590" width="21.875" style="1007" customWidth="1"/>
    <col min="6591" max="6591" width="15.875" style="1007" bestFit="1" customWidth="1"/>
    <col min="6592" max="6839" width="9" style="1007"/>
    <col min="6840" max="6840" width="4.25" style="1007" customWidth="1"/>
    <col min="6841" max="6841" width="26.875" style="1007" customWidth="1"/>
    <col min="6842" max="6842" width="2" style="1007" customWidth="1"/>
    <col min="6843" max="6845" width="22.125" style="1007" customWidth="1"/>
    <col min="6846" max="6846" width="21.875" style="1007" customWidth="1"/>
    <col min="6847" max="6847" width="15.875" style="1007" bestFit="1" customWidth="1"/>
    <col min="6848" max="7095" width="9" style="1007"/>
    <col min="7096" max="7096" width="4.25" style="1007" customWidth="1"/>
    <col min="7097" max="7097" width="26.875" style="1007" customWidth="1"/>
    <col min="7098" max="7098" width="2" style="1007" customWidth="1"/>
    <col min="7099" max="7101" width="22.125" style="1007" customWidth="1"/>
    <col min="7102" max="7102" width="21.875" style="1007" customWidth="1"/>
    <col min="7103" max="7103" width="15.875" style="1007" bestFit="1" customWidth="1"/>
    <col min="7104" max="7351" width="9" style="1007"/>
    <col min="7352" max="7352" width="4.25" style="1007" customWidth="1"/>
    <col min="7353" max="7353" width="26.875" style="1007" customWidth="1"/>
    <col min="7354" max="7354" width="2" style="1007" customWidth="1"/>
    <col min="7355" max="7357" width="22.125" style="1007" customWidth="1"/>
    <col min="7358" max="7358" width="21.875" style="1007" customWidth="1"/>
    <col min="7359" max="7359" width="15.875" style="1007" bestFit="1" customWidth="1"/>
    <col min="7360" max="7607" width="9" style="1007"/>
    <col min="7608" max="7608" width="4.25" style="1007" customWidth="1"/>
    <col min="7609" max="7609" width="26.875" style="1007" customWidth="1"/>
    <col min="7610" max="7610" width="2" style="1007" customWidth="1"/>
    <col min="7611" max="7613" width="22.125" style="1007" customWidth="1"/>
    <col min="7614" max="7614" width="21.875" style="1007" customWidth="1"/>
    <col min="7615" max="7615" width="15.875" style="1007" bestFit="1" customWidth="1"/>
    <col min="7616" max="7863" width="9" style="1007"/>
    <col min="7864" max="7864" width="4.25" style="1007" customWidth="1"/>
    <col min="7865" max="7865" width="26.875" style="1007" customWidth="1"/>
    <col min="7866" max="7866" width="2" style="1007" customWidth="1"/>
    <col min="7867" max="7869" width="22.125" style="1007" customWidth="1"/>
    <col min="7870" max="7870" width="21.875" style="1007" customWidth="1"/>
    <col min="7871" max="7871" width="15.875" style="1007" bestFit="1" customWidth="1"/>
    <col min="7872" max="8119" width="9" style="1007"/>
    <col min="8120" max="8120" width="4.25" style="1007" customWidth="1"/>
    <col min="8121" max="8121" width="26.875" style="1007" customWidth="1"/>
    <col min="8122" max="8122" width="2" style="1007" customWidth="1"/>
    <col min="8123" max="8125" width="22.125" style="1007" customWidth="1"/>
    <col min="8126" max="8126" width="21.875" style="1007" customWidth="1"/>
    <col min="8127" max="8127" width="15.875" style="1007" bestFit="1" customWidth="1"/>
    <col min="8128" max="8375" width="9" style="1007"/>
    <col min="8376" max="8376" width="4.25" style="1007" customWidth="1"/>
    <col min="8377" max="8377" width="26.875" style="1007" customWidth="1"/>
    <col min="8378" max="8378" width="2" style="1007" customWidth="1"/>
    <col min="8379" max="8381" width="22.125" style="1007" customWidth="1"/>
    <col min="8382" max="8382" width="21.875" style="1007" customWidth="1"/>
    <col min="8383" max="8383" width="15.875" style="1007" bestFit="1" customWidth="1"/>
    <col min="8384" max="8631" width="9" style="1007"/>
    <col min="8632" max="8632" width="4.25" style="1007" customWidth="1"/>
    <col min="8633" max="8633" width="26.875" style="1007" customWidth="1"/>
    <col min="8634" max="8634" width="2" style="1007" customWidth="1"/>
    <col min="8635" max="8637" width="22.125" style="1007" customWidth="1"/>
    <col min="8638" max="8638" width="21.875" style="1007" customWidth="1"/>
    <col min="8639" max="8639" width="15.875" style="1007" bestFit="1" customWidth="1"/>
    <col min="8640" max="8887" width="9" style="1007"/>
    <col min="8888" max="8888" width="4.25" style="1007" customWidth="1"/>
    <col min="8889" max="8889" width="26.875" style="1007" customWidth="1"/>
    <col min="8890" max="8890" width="2" style="1007" customWidth="1"/>
    <col min="8891" max="8893" width="22.125" style="1007" customWidth="1"/>
    <col min="8894" max="8894" width="21.875" style="1007" customWidth="1"/>
    <col min="8895" max="8895" width="15.875" style="1007" bestFit="1" customWidth="1"/>
    <col min="8896" max="9143" width="9" style="1007"/>
    <col min="9144" max="9144" width="4.25" style="1007" customWidth="1"/>
    <col min="9145" max="9145" width="26.875" style="1007" customWidth="1"/>
    <col min="9146" max="9146" width="2" style="1007" customWidth="1"/>
    <col min="9147" max="9149" width="22.125" style="1007" customWidth="1"/>
    <col min="9150" max="9150" width="21.875" style="1007" customWidth="1"/>
    <col min="9151" max="9151" width="15.875" style="1007" bestFit="1" customWidth="1"/>
    <col min="9152" max="9399" width="9" style="1007"/>
    <col min="9400" max="9400" width="4.25" style="1007" customWidth="1"/>
    <col min="9401" max="9401" width="26.875" style="1007" customWidth="1"/>
    <col min="9402" max="9402" width="2" style="1007" customWidth="1"/>
    <col min="9403" max="9405" width="22.125" style="1007" customWidth="1"/>
    <col min="9406" max="9406" width="21.875" style="1007" customWidth="1"/>
    <col min="9407" max="9407" width="15.875" style="1007" bestFit="1" customWidth="1"/>
    <col min="9408" max="9655" width="9" style="1007"/>
    <col min="9656" max="9656" width="4.25" style="1007" customWidth="1"/>
    <col min="9657" max="9657" width="26.875" style="1007" customWidth="1"/>
    <col min="9658" max="9658" width="2" style="1007" customWidth="1"/>
    <col min="9659" max="9661" width="22.125" style="1007" customWidth="1"/>
    <col min="9662" max="9662" width="21.875" style="1007" customWidth="1"/>
    <col min="9663" max="9663" width="15.875" style="1007" bestFit="1" customWidth="1"/>
    <col min="9664" max="9911" width="9" style="1007"/>
    <col min="9912" max="9912" width="4.25" style="1007" customWidth="1"/>
    <col min="9913" max="9913" width="26.875" style="1007" customWidth="1"/>
    <col min="9914" max="9914" width="2" style="1007" customWidth="1"/>
    <col min="9915" max="9917" width="22.125" style="1007" customWidth="1"/>
    <col min="9918" max="9918" width="21.875" style="1007" customWidth="1"/>
    <col min="9919" max="9919" width="15.875" style="1007" bestFit="1" customWidth="1"/>
    <col min="9920" max="10167" width="9" style="1007"/>
    <col min="10168" max="10168" width="4.25" style="1007" customWidth="1"/>
    <col min="10169" max="10169" width="26.875" style="1007" customWidth="1"/>
    <col min="10170" max="10170" width="2" style="1007" customWidth="1"/>
    <col min="10171" max="10173" width="22.125" style="1007" customWidth="1"/>
    <col min="10174" max="10174" width="21.875" style="1007" customWidth="1"/>
    <col min="10175" max="10175" width="15.875" style="1007" bestFit="1" customWidth="1"/>
    <col min="10176" max="10423" width="9" style="1007"/>
    <col min="10424" max="10424" width="4.25" style="1007" customWidth="1"/>
    <col min="10425" max="10425" width="26.875" style="1007" customWidth="1"/>
    <col min="10426" max="10426" width="2" style="1007" customWidth="1"/>
    <col min="10427" max="10429" width="22.125" style="1007" customWidth="1"/>
    <col min="10430" max="10430" width="21.875" style="1007" customWidth="1"/>
    <col min="10431" max="10431" width="15.875" style="1007" bestFit="1" customWidth="1"/>
    <col min="10432" max="10679" width="9" style="1007"/>
    <col min="10680" max="10680" width="4.25" style="1007" customWidth="1"/>
    <col min="10681" max="10681" width="26.875" style="1007" customWidth="1"/>
    <col min="10682" max="10682" width="2" style="1007" customWidth="1"/>
    <col min="10683" max="10685" width="22.125" style="1007" customWidth="1"/>
    <col min="10686" max="10686" width="21.875" style="1007" customWidth="1"/>
    <col min="10687" max="10687" width="15.875" style="1007" bestFit="1" customWidth="1"/>
    <col min="10688" max="10935" width="9" style="1007"/>
    <col min="10936" max="10936" width="4.25" style="1007" customWidth="1"/>
    <col min="10937" max="10937" width="26.875" style="1007" customWidth="1"/>
    <col min="10938" max="10938" width="2" style="1007" customWidth="1"/>
    <col min="10939" max="10941" width="22.125" style="1007" customWidth="1"/>
    <col min="10942" max="10942" width="21.875" style="1007" customWidth="1"/>
    <col min="10943" max="10943" width="15.875" style="1007" bestFit="1" customWidth="1"/>
    <col min="10944" max="11191" width="9" style="1007"/>
    <col min="11192" max="11192" width="4.25" style="1007" customWidth="1"/>
    <col min="11193" max="11193" width="26.875" style="1007" customWidth="1"/>
    <col min="11194" max="11194" width="2" style="1007" customWidth="1"/>
    <col min="11195" max="11197" width="22.125" style="1007" customWidth="1"/>
    <col min="11198" max="11198" width="21.875" style="1007" customWidth="1"/>
    <col min="11199" max="11199" width="15.875" style="1007" bestFit="1" customWidth="1"/>
    <col min="11200" max="11447" width="9" style="1007"/>
    <col min="11448" max="11448" width="4.25" style="1007" customWidth="1"/>
    <col min="11449" max="11449" width="26.875" style="1007" customWidth="1"/>
    <col min="11450" max="11450" width="2" style="1007" customWidth="1"/>
    <col min="11451" max="11453" width="22.125" style="1007" customWidth="1"/>
    <col min="11454" max="11454" width="21.875" style="1007" customWidth="1"/>
    <col min="11455" max="11455" width="15.875" style="1007" bestFit="1" customWidth="1"/>
    <col min="11456" max="11703" width="9" style="1007"/>
    <col min="11704" max="11704" width="4.25" style="1007" customWidth="1"/>
    <col min="11705" max="11705" width="26.875" style="1007" customWidth="1"/>
    <col min="11706" max="11706" width="2" style="1007" customWidth="1"/>
    <col min="11707" max="11709" width="22.125" style="1007" customWidth="1"/>
    <col min="11710" max="11710" width="21.875" style="1007" customWidth="1"/>
    <col min="11711" max="11711" width="15.875" style="1007" bestFit="1" customWidth="1"/>
    <col min="11712" max="11959" width="9" style="1007"/>
    <col min="11960" max="11960" width="4.25" style="1007" customWidth="1"/>
    <col min="11961" max="11961" width="26.875" style="1007" customWidth="1"/>
    <col min="11962" max="11962" width="2" style="1007" customWidth="1"/>
    <col min="11963" max="11965" width="22.125" style="1007" customWidth="1"/>
    <col min="11966" max="11966" width="21.875" style="1007" customWidth="1"/>
    <col min="11967" max="11967" width="15.875" style="1007" bestFit="1" customWidth="1"/>
    <col min="11968" max="12215" width="9" style="1007"/>
    <col min="12216" max="12216" width="4.25" style="1007" customWidth="1"/>
    <col min="12217" max="12217" width="26.875" style="1007" customWidth="1"/>
    <col min="12218" max="12218" width="2" style="1007" customWidth="1"/>
    <col min="12219" max="12221" width="22.125" style="1007" customWidth="1"/>
    <col min="12222" max="12222" width="21.875" style="1007" customWidth="1"/>
    <col min="12223" max="12223" width="15.875" style="1007" bestFit="1" customWidth="1"/>
    <col min="12224" max="12471" width="9" style="1007"/>
    <col min="12472" max="12472" width="4.25" style="1007" customWidth="1"/>
    <col min="12473" max="12473" width="26.875" style="1007" customWidth="1"/>
    <col min="12474" max="12474" width="2" style="1007" customWidth="1"/>
    <col min="12475" max="12477" width="22.125" style="1007" customWidth="1"/>
    <col min="12478" max="12478" width="21.875" style="1007" customWidth="1"/>
    <col min="12479" max="12479" width="15.875" style="1007" bestFit="1" customWidth="1"/>
    <col min="12480" max="12727" width="9" style="1007"/>
    <col min="12728" max="12728" width="4.25" style="1007" customWidth="1"/>
    <col min="12729" max="12729" width="26.875" style="1007" customWidth="1"/>
    <col min="12730" max="12730" width="2" style="1007" customWidth="1"/>
    <col min="12731" max="12733" width="22.125" style="1007" customWidth="1"/>
    <col min="12734" max="12734" width="21.875" style="1007" customWidth="1"/>
    <col min="12735" max="12735" width="15.875" style="1007" bestFit="1" customWidth="1"/>
    <col min="12736" max="12983" width="9" style="1007"/>
    <col min="12984" max="12984" width="4.25" style="1007" customWidth="1"/>
    <col min="12985" max="12985" width="26.875" style="1007" customWidth="1"/>
    <col min="12986" max="12986" width="2" style="1007" customWidth="1"/>
    <col min="12987" max="12989" width="22.125" style="1007" customWidth="1"/>
    <col min="12990" max="12990" width="21.875" style="1007" customWidth="1"/>
    <col min="12991" max="12991" width="15.875" style="1007" bestFit="1" customWidth="1"/>
    <col min="12992" max="13239" width="9" style="1007"/>
    <col min="13240" max="13240" width="4.25" style="1007" customWidth="1"/>
    <col min="13241" max="13241" width="26.875" style="1007" customWidth="1"/>
    <col min="13242" max="13242" width="2" style="1007" customWidth="1"/>
    <col min="13243" max="13245" width="22.125" style="1007" customWidth="1"/>
    <col min="13246" max="13246" width="21.875" style="1007" customWidth="1"/>
    <col min="13247" max="13247" width="15.875" style="1007" bestFit="1" customWidth="1"/>
    <col min="13248" max="13495" width="9" style="1007"/>
    <col min="13496" max="13496" width="4.25" style="1007" customWidth="1"/>
    <col min="13497" max="13497" width="26.875" style="1007" customWidth="1"/>
    <col min="13498" max="13498" width="2" style="1007" customWidth="1"/>
    <col min="13499" max="13501" width="22.125" style="1007" customWidth="1"/>
    <col min="13502" max="13502" width="21.875" style="1007" customWidth="1"/>
    <col min="13503" max="13503" width="15.875" style="1007" bestFit="1" customWidth="1"/>
    <col min="13504" max="13751" width="9" style="1007"/>
    <col min="13752" max="13752" width="4.25" style="1007" customWidth="1"/>
    <col min="13753" max="13753" width="26.875" style="1007" customWidth="1"/>
    <col min="13754" max="13754" width="2" style="1007" customWidth="1"/>
    <col min="13755" max="13757" width="22.125" style="1007" customWidth="1"/>
    <col min="13758" max="13758" width="21.875" style="1007" customWidth="1"/>
    <col min="13759" max="13759" width="15.875" style="1007" bestFit="1" customWidth="1"/>
    <col min="13760" max="14007" width="9" style="1007"/>
    <col min="14008" max="14008" width="4.25" style="1007" customWidth="1"/>
    <col min="14009" max="14009" width="26.875" style="1007" customWidth="1"/>
    <col min="14010" max="14010" width="2" style="1007" customWidth="1"/>
    <col min="14011" max="14013" width="22.125" style="1007" customWidth="1"/>
    <col min="14014" max="14014" width="21.875" style="1007" customWidth="1"/>
    <col min="14015" max="14015" width="15.875" style="1007" bestFit="1" customWidth="1"/>
    <col min="14016" max="14263" width="9" style="1007"/>
    <col min="14264" max="14264" width="4.25" style="1007" customWidth="1"/>
    <col min="14265" max="14265" width="26.875" style="1007" customWidth="1"/>
    <col min="14266" max="14266" width="2" style="1007" customWidth="1"/>
    <col min="14267" max="14269" width="22.125" style="1007" customWidth="1"/>
    <col min="14270" max="14270" width="21.875" style="1007" customWidth="1"/>
    <col min="14271" max="14271" width="15.875" style="1007" bestFit="1" customWidth="1"/>
    <col min="14272" max="14519" width="9" style="1007"/>
    <col min="14520" max="14520" width="4.25" style="1007" customWidth="1"/>
    <col min="14521" max="14521" width="26.875" style="1007" customWidth="1"/>
    <col min="14522" max="14522" width="2" style="1007" customWidth="1"/>
    <col min="14523" max="14525" width="22.125" style="1007" customWidth="1"/>
    <col min="14526" max="14526" width="21.875" style="1007" customWidth="1"/>
    <col min="14527" max="14527" width="15.875" style="1007" bestFit="1" customWidth="1"/>
    <col min="14528" max="14775" width="9" style="1007"/>
    <col min="14776" max="14776" width="4.25" style="1007" customWidth="1"/>
    <col min="14777" max="14777" width="26.875" style="1007" customWidth="1"/>
    <col min="14778" max="14778" width="2" style="1007" customWidth="1"/>
    <col min="14779" max="14781" width="22.125" style="1007" customWidth="1"/>
    <col min="14782" max="14782" width="21.875" style="1007" customWidth="1"/>
    <col min="14783" max="14783" width="15.875" style="1007" bestFit="1" customWidth="1"/>
    <col min="14784" max="15031" width="9" style="1007"/>
    <col min="15032" max="15032" width="4.25" style="1007" customWidth="1"/>
    <col min="15033" max="15033" width="26.875" style="1007" customWidth="1"/>
    <col min="15034" max="15034" width="2" style="1007" customWidth="1"/>
    <col min="15035" max="15037" width="22.125" style="1007" customWidth="1"/>
    <col min="15038" max="15038" width="21.875" style="1007" customWidth="1"/>
    <col min="15039" max="15039" width="15.875" style="1007" bestFit="1" customWidth="1"/>
    <col min="15040" max="15287" width="9" style="1007"/>
    <col min="15288" max="15288" width="4.25" style="1007" customWidth="1"/>
    <col min="15289" max="15289" width="26.875" style="1007" customWidth="1"/>
    <col min="15290" max="15290" width="2" style="1007" customWidth="1"/>
    <col min="15291" max="15293" width="22.125" style="1007" customWidth="1"/>
    <col min="15294" max="15294" width="21.875" style="1007" customWidth="1"/>
    <col min="15295" max="15295" width="15.875" style="1007" bestFit="1" customWidth="1"/>
    <col min="15296" max="15543" width="9" style="1007"/>
    <col min="15544" max="15544" width="4.25" style="1007" customWidth="1"/>
    <col min="15545" max="15545" width="26.875" style="1007" customWidth="1"/>
    <col min="15546" max="15546" width="2" style="1007" customWidth="1"/>
    <col min="15547" max="15549" width="22.125" style="1007" customWidth="1"/>
    <col min="15550" max="15550" width="21.875" style="1007" customWidth="1"/>
    <col min="15551" max="15551" width="15.875" style="1007" bestFit="1" customWidth="1"/>
    <col min="15552" max="15799" width="9" style="1007"/>
    <col min="15800" max="15800" width="4.25" style="1007" customWidth="1"/>
    <col min="15801" max="15801" width="26.875" style="1007" customWidth="1"/>
    <col min="15802" max="15802" width="2" style="1007" customWidth="1"/>
    <col min="15803" max="15805" width="22.125" style="1007" customWidth="1"/>
    <col min="15806" max="15806" width="21.875" style="1007" customWidth="1"/>
    <col min="15807" max="15807" width="15.875" style="1007" bestFit="1" customWidth="1"/>
    <col min="15808" max="16055" width="9" style="1007"/>
    <col min="16056" max="16056" width="4.25" style="1007" customWidth="1"/>
    <col min="16057" max="16057" width="26.875" style="1007" customWidth="1"/>
    <col min="16058" max="16058" width="2" style="1007" customWidth="1"/>
    <col min="16059" max="16061" width="22.125" style="1007" customWidth="1"/>
    <col min="16062" max="16062" width="21.875" style="1007" customWidth="1"/>
    <col min="16063" max="16063" width="15.875" style="1007" bestFit="1" customWidth="1"/>
    <col min="16064" max="16384" width="9" style="1007"/>
  </cols>
  <sheetData>
    <row r="1" spans="1:11" ht="18" customHeight="1">
      <c r="A1" s="1498"/>
      <c r="B1" s="1498"/>
      <c r="C1" s="1498"/>
      <c r="D1" s="1498"/>
      <c r="E1" s="1498"/>
      <c r="F1" s="1498"/>
      <c r="G1" s="1498"/>
    </row>
    <row r="2" spans="1:11" ht="27" thickBot="1">
      <c r="A2" s="1494" t="s">
        <v>301</v>
      </c>
      <c r="B2" s="1495"/>
      <c r="C2" s="1495"/>
      <c r="D2" s="1495"/>
      <c r="E2" s="1495"/>
      <c r="F2" s="1495"/>
      <c r="G2" s="1496"/>
    </row>
    <row r="3" spans="1:11" ht="19.5" customHeight="1">
      <c r="A3" s="1497" t="s">
        <v>3710</v>
      </c>
      <c r="B3" s="1498"/>
      <c r="C3" s="1498"/>
      <c r="D3" s="1498"/>
      <c r="E3" s="1498"/>
      <c r="F3" s="1498"/>
      <c r="G3" s="1499"/>
    </row>
    <row r="4" spans="1:11" ht="19.5" customHeight="1">
      <c r="A4" s="1497" t="s">
        <v>3440</v>
      </c>
      <c r="B4" s="1498"/>
      <c r="C4" s="1498"/>
      <c r="D4" s="1498"/>
      <c r="E4" s="1498"/>
      <c r="F4" s="1498"/>
      <c r="G4" s="1499"/>
    </row>
    <row r="5" spans="1:11" ht="19.5" customHeight="1">
      <c r="A5" s="1423" t="s">
        <v>586</v>
      </c>
      <c r="B5" s="1424"/>
      <c r="C5" s="1425"/>
      <c r="D5" s="1425"/>
      <c r="E5" s="1425"/>
      <c r="F5" s="1426"/>
      <c r="G5" s="1427" t="s">
        <v>587</v>
      </c>
    </row>
    <row r="6" spans="1:11" ht="19.5" customHeight="1">
      <c r="A6" s="1485" t="s">
        <v>711</v>
      </c>
      <c r="B6" s="1486"/>
      <c r="C6" s="1489" t="s">
        <v>588</v>
      </c>
      <c r="D6" s="1489"/>
      <c r="E6" s="1489" t="s">
        <v>589</v>
      </c>
      <c r="F6" s="1490"/>
      <c r="G6" s="1500" t="s">
        <v>3974</v>
      </c>
    </row>
    <row r="7" spans="1:11" ht="19.5" customHeight="1">
      <c r="A7" s="1487"/>
      <c r="B7" s="1488"/>
      <c r="C7" s="1491" t="s">
        <v>590</v>
      </c>
      <c r="D7" s="1492"/>
      <c r="E7" s="1493" t="s">
        <v>590</v>
      </c>
      <c r="F7" s="1493"/>
      <c r="G7" s="1501"/>
    </row>
    <row r="8" spans="1:11" ht="19.5" customHeight="1">
      <c r="A8" s="1428" t="s">
        <v>591</v>
      </c>
      <c r="B8" s="1429" t="s">
        <v>702</v>
      </c>
      <c r="C8" s="1430"/>
      <c r="D8" s="1431">
        <f>SUM(C9:C19)</f>
        <v>447364148762</v>
      </c>
      <c r="E8" s="1430"/>
      <c r="F8" s="1431">
        <v>836647916487</v>
      </c>
      <c r="G8" s="1432"/>
    </row>
    <row r="9" spans="1:11" ht="19.5" customHeight="1">
      <c r="A9" s="1433" t="s">
        <v>368</v>
      </c>
      <c r="B9" s="1434" t="s">
        <v>2827</v>
      </c>
      <c r="C9" s="1435">
        <f>'PL-세부'!B5</f>
        <v>261714313910</v>
      </c>
      <c r="D9" s="1431"/>
      <c r="E9" s="1436">
        <v>529961288344</v>
      </c>
      <c r="F9" s="1431"/>
      <c r="G9" s="1432"/>
      <c r="H9" s="1437"/>
      <c r="I9" s="1438"/>
      <c r="J9" s="1438"/>
      <c r="K9" s="1437"/>
    </row>
    <row r="10" spans="1:11" ht="19.5" customHeight="1">
      <c r="A10" s="1433" t="s">
        <v>473</v>
      </c>
      <c r="B10" s="1434" t="s">
        <v>696</v>
      </c>
      <c r="C10" s="1435">
        <f>'PL-세부'!B6</f>
        <v>39911560802</v>
      </c>
      <c r="D10" s="1431"/>
      <c r="E10" s="1436">
        <v>64453614258</v>
      </c>
      <c r="F10" s="1431"/>
      <c r="G10" s="1432"/>
      <c r="H10" s="1437"/>
      <c r="I10" s="1438"/>
      <c r="J10" s="1438"/>
      <c r="K10" s="1437"/>
    </row>
    <row r="11" spans="1:11" ht="19.5" customHeight="1">
      <c r="A11" s="1433" t="s">
        <v>10</v>
      </c>
      <c r="B11" s="1434" t="s">
        <v>2828</v>
      </c>
      <c r="C11" s="1435">
        <f>'PL-세부'!B7</f>
        <v>67087861258</v>
      </c>
      <c r="D11" s="1431"/>
      <c r="E11" s="1436">
        <v>129915900476</v>
      </c>
      <c r="F11" s="1431"/>
      <c r="G11" s="1432"/>
    </row>
    <row r="12" spans="1:11" ht="19.5" customHeight="1">
      <c r="A12" s="1433" t="s">
        <v>11</v>
      </c>
      <c r="B12" s="1434" t="s">
        <v>2829</v>
      </c>
      <c r="C12" s="1435">
        <f>'PL-세부'!B10</f>
        <v>1139653162</v>
      </c>
      <c r="D12" s="1431"/>
      <c r="E12" s="1436">
        <v>3330745112</v>
      </c>
      <c r="F12" s="1431"/>
      <c r="G12" s="1432"/>
      <c r="I12" s="1437"/>
    </row>
    <row r="13" spans="1:11" ht="19.5" customHeight="1">
      <c r="A13" s="1433" t="s">
        <v>13</v>
      </c>
      <c r="B13" s="1434" t="s">
        <v>697</v>
      </c>
      <c r="C13" s="1435">
        <f>'PL-세부'!B8</f>
        <v>1073197300</v>
      </c>
      <c r="D13" s="1431"/>
      <c r="E13" s="1436">
        <v>2199404156</v>
      </c>
      <c r="F13" s="1431"/>
      <c r="G13" s="1432"/>
      <c r="I13" s="1437"/>
    </row>
    <row r="14" spans="1:11" ht="19.5" customHeight="1">
      <c r="A14" s="1433" t="s">
        <v>14</v>
      </c>
      <c r="B14" s="1434" t="s">
        <v>2831</v>
      </c>
      <c r="C14" s="1435">
        <f>'PL-세부'!B11</f>
        <v>8535799651</v>
      </c>
      <c r="D14" s="1431"/>
      <c r="E14" s="1436">
        <v>21398900037</v>
      </c>
      <c r="F14" s="1431"/>
      <c r="G14" s="1432"/>
      <c r="I14" s="1437"/>
    </row>
    <row r="15" spans="1:11" ht="19.5" customHeight="1">
      <c r="A15" s="1433" t="s">
        <v>15</v>
      </c>
      <c r="B15" s="1434" t="s">
        <v>703</v>
      </c>
      <c r="C15" s="1435">
        <f>'PL-세부'!B9</f>
        <v>3137893132</v>
      </c>
      <c r="D15" s="1431"/>
      <c r="E15" s="1436">
        <v>6966820100</v>
      </c>
      <c r="F15" s="1431"/>
      <c r="G15" s="1432"/>
    </row>
    <row r="16" spans="1:11" ht="19.5" customHeight="1">
      <c r="A16" s="1433" t="s">
        <v>16</v>
      </c>
      <c r="B16" s="1434" t="s">
        <v>698</v>
      </c>
      <c r="C16" s="1435">
        <f>'PL-세부'!B4+'PL-세부'!B16</f>
        <v>29192045534</v>
      </c>
      <c r="D16" s="1431"/>
      <c r="E16" s="1436">
        <v>39337094190</v>
      </c>
      <c r="F16" s="1431"/>
      <c r="G16" s="1432"/>
      <c r="H16" s="1379"/>
      <c r="I16" s="1437"/>
    </row>
    <row r="17" spans="1:10" ht="19.5" customHeight="1">
      <c r="A17" s="1433" t="s">
        <v>17</v>
      </c>
      <c r="B17" s="1434" t="s">
        <v>704</v>
      </c>
      <c r="C17" s="1435">
        <f>'PL-세부'!B13</f>
        <v>33477257296</v>
      </c>
      <c r="D17" s="1431"/>
      <c r="E17" s="1436">
        <v>36146218961</v>
      </c>
      <c r="F17" s="1431"/>
      <c r="G17" s="1432"/>
    </row>
    <row r="18" spans="1:10" ht="19.5" customHeight="1">
      <c r="A18" s="1433" t="s">
        <v>29</v>
      </c>
      <c r="B18" s="1434" t="s">
        <v>699</v>
      </c>
      <c r="C18" s="1435">
        <f>'PL-세부'!B14</f>
        <v>1511491401</v>
      </c>
      <c r="D18" s="1431"/>
      <c r="E18" s="1436">
        <v>2461563062</v>
      </c>
      <c r="F18" s="1431"/>
      <c r="G18" s="1432"/>
    </row>
    <row r="19" spans="1:10" ht="19.5" customHeight="1">
      <c r="A19" s="1439" t="s">
        <v>2830</v>
      </c>
      <c r="B19" s="1434" t="s">
        <v>1190</v>
      </c>
      <c r="C19" s="1435">
        <f>'PL-세부'!B15</f>
        <v>583075316</v>
      </c>
      <c r="D19" s="1431"/>
      <c r="E19" s="1436">
        <v>476367791</v>
      </c>
      <c r="F19" s="1431"/>
      <c r="G19" s="1432"/>
    </row>
    <row r="20" spans="1:10" ht="19.5" customHeight="1">
      <c r="A20" s="1433"/>
      <c r="B20" s="1434"/>
      <c r="C20" s="1436"/>
      <c r="D20" s="1431"/>
      <c r="E20" s="1436"/>
      <c r="F20" s="1431"/>
      <c r="G20" s="1440"/>
    </row>
    <row r="21" spans="1:10" ht="19.5" customHeight="1">
      <c r="A21" s="1428" t="s">
        <v>1574</v>
      </c>
      <c r="B21" s="1429" t="s">
        <v>701</v>
      </c>
      <c r="C21" s="1436"/>
      <c r="D21" s="1431">
        <f>SUM(C22:C25)</f>
        <v>392552449787</v>
      </c>
      <c r="E21" s="1436"/>
      <c r="F21" s="1431">
        <v>746559127216</v>
      </c>
      <c r="G21" s="1432"/>
      <c r="I21" s="1437"/>
    </row>
    <row r="22" spans="1:10" ht="19.5" customHeight="1">
      <c r="A22" s="1433" t="s">
        <v>592</v>
      </c>
      <c r="B22" s="1434" t="s">
        <v>693</v>
      </c>
      <c r="C22" s="1436">
        <f>CS!C41</f>
        <v>348400618394</v>
      </c>
      <c r="D22" s="1431"/>
      <c r="E22" s="1436">
        <v>668379329349</v>
      </c>
      <c r="F22" s="1431"/>
      <c r="G22" s="1440"/>
      <c r="I22" s="1437"/>
    </row>
    <row r="23" spans="1:10" ht="19.5" customHeight="1">
      <c r="A23" s="1433" t="s">
        <v>473</v>
      </c>
      <c r="B23" s="1434" t="s">
        <v>694</v>
      </c>
      <c r="C23" s="1436">
        <f>CS!D41</f>
        <v>36843678141</v>
      </c>
      <c r="D23" s="1431"/>
      <c r="E23" s="1436">
        <v>64246396304</v>
      </c>
      <c r="F23" s="1431"/>
      <c r="G23" s="1440"/>
      <c r="I23" s="1437"/>
    </row>
    <row r="24" spans="1:10" ht="19.5" customHeight="1">
      <c r="A24" s="1433" t="s">
        <v>593</v>
      </c>
      <c r="B24" s="1434" t="s">
        <v>695</v>
      </c>
      <c r="C24" s="1436">
        <f>CS!E41</f>
        <v>7308153252</v>
      </c>
      <c r="D24" s="1431"/>
      <c r="E24" s="1436">
        <v>13933401563</v>
      </c>
      <c r="F24" s="1431"/>
      <c r="G24" s="1440"/>
      <c r="I24" s="1437"/>
    </row>
    <row r="25" spans="1:10" ht="19.5" customHeight="1">
      <c r="A25" s="1433"/>
      <c r="B25" s="1434"/>
      <c r="C25" s="1436"/>
      <c r="D25" s="1431"/>
      <c r="E25" s="1436"/>
      <c r="F25" s="1431"/>
      <c r="G25" s="1440"/>
      <c r="I25" s="1437"/>
    </row>
    <row r="26" spans="1:10" ht="19.5" customHeight="1">
      <c r="A26" s="1428" t="s">
        <v>1573</v>
      </c>
      <c r="B26" s="1429" t="s">
        <v>700</v>
      </c>
      <c r="C26" s="1436"/>
      <c r="D26" s="1431">
        <f>D8-D21</f>
        <v>54811698975</v>
      </c>
      <c r="E26" s="1436"/>
      <c r="F26" s="1431">
        <v>90088789271</v>
      </c>
      <c r="G26" s="1432"/>
    </row>
    <row r="27" spans="1:10" ht="19.5" customHeight="1">
      <c r="A27" s="1428"/>
      <c r="B27" s="1429"/>
      <c r="C27" s="1436"/>
      <c r="D27" s="1431"/>
      <c r="E27" s="1436"/>
      <c r="F27" s="1431"/>
      <c r="G27" s="1440"/>
      <c r="I27" s="1010"/>
      <c r="J27" s="1437"/>
    </row>
    <row r="28" spans="1:10" ht="19.5" customHeight="1">
      <c r="A28" s="1428" t="s">
        <v>1577</v>
      </c>
      <c r="B28" s="1429" t="s">
        <v>594</v>
      </c>
      <c r="C28" s="1436"/>
      <c r="D28" s="1431">
        <f>SUM(C29:C53)</f>
        <v>2282864675</v>
      </c>
      <c r="E28" s="1436"/>
      <c r="F28" s="1431">
        <v>3073192385</v>
      </c>
      <c r="G28" s="1432"/>
      <c r="I28" s="1010"/>
    </row>
    <row r="29" spans="1:10" ht="19.5" customHeight="1">
      <c r="A29" s="1433" t="s">
        <v>595</v>
      </c>
      <c r="B29" s="1434" t="s">
        <v>377</v>
      </c>
      <c r="C29" s="1441">
        <f>SUM('PL-세부'!B59:B60)</f>
        <v>845925025</v>
      </c>
      <c r="D29" s="1442"/>
      <c r="E29" s="1436">
        <v>1204302560</v>
      </c>
      <c r="F29" s="1431"/>
      <c r="G29" s="1432"/>
      <c r="I29" s="1010"/>
      <c r="J29" s="1437"/>
    </row>
    <row r="30" spans="1:10" ht="19.5" customHeight="1">
      <c r="A30" s="1433" t="s">
        <v>596</v>
      </c>
      <c r="B30" s="1434" t="s">
        <v>597</v>
      </c>
      <c r="C30" s="1441">
        <f>SUM('PL-세부'!B61:B62)</f>
        <v>181984907</v>
      </c>
      <c r="D30" s="1442"/>
      <c r="E30" s="1436">
        <v>503987854</v>
      </c>
      <c r="F30" s="1442"/>
      <c r="G30" s="1432" t="s">
        <v>3975</v>
      </c>
      <c r="I30" s="1010"/>
    </row>
    <row r="31" spans="1:10" ht="19.5" customHeight="1">
      <c r="A31" s="1433" t="s">
        <v>10</v>
      </c>
      <c r="B31" s="1434" t="s">
        <v>679</v>
      </c>
      <c r="C31" s="1441">
        <f>'PL-세부'!B63</f>
        <v>51129753</v>
      </c>
      <c r="D31" s="1431"/>
      <c r="E31" s="1436">
        <v>21334260</v>
      </c>
      <c r="F31" s="1431"/>
      <c r="G31" s="1432" t="s">
        <v>3976</v>
      </c>
      <c r="I31" s="1010"/>
    </row>
    <row r="32" spans="1:10" ht="19.5" customHeight="1">
      <c r="A32" s="1433" t="s">
        <v>11</v>
      </c>
      <c r="B32" s="1434" t="s">
        <v>378</v>
      </c>
      <c r="C32" s="1443">
        <f>SUM('PL-세부'!B64:B67)</f>
        <v>49923246</v>
      </c>
      <c r="D32" s="1431"/>
      <c r="E32" s="1443">
        <v>202847508</v>
      </c>
      <c r="F32" s="1431"/>
      <c r="G32" s="1432" t="s">
        <v>3976</v>
      </c>
      <c r="I32" s="1010"/>
    </row>
    <row r="33" spans="1:9" ht="19.5" customHeight="1">
      <c r="A33" s="1433" t="s">
        <v>13</v>
      </c>
      <c r="B33" s="1434" t="s">
        <v>1179</v>
      </c>
      <c r="C33" s="1443">
        <f>SUM('PL-세부'!B68:B85)</f>
        <v>379906056</v>
      </c>
      <c r="D33" s="1431"/>
      <c r="E33" s="1443">
        <v>563894087</v>
      </c>
      <c r="F33" s="1431"/>
      <c r="G33" s="1432"/>
      <c r="I33" s="1010"/>
    </row>
    <row r="34" spans="1:9" ht="19.5" customHeight="1">
      <c r="A34" s="1433" t="s">
        <v>14</v>
      </c>
      <c r="B34" s="1434" t="s">
        <v>1183</v>
      </c>
      <c r="C34" s="1443">
        <f>SUM('PL-세부'!B86:B89)</f>
        <v>17071527</v>
      </c>
      <c r="D34" s="1431"/>
      <c r="E34" s="1443">
        <v>30535716</v>
      </c>
      <c r="F34" s="1431"/>
      <c r="G34" s="1432"/>
      <c r="I34" s="1010"/>
    </row>
    <row r="35" spans="1:9" ht="19.5" customHeight="1">
      <c r="A35" s="1433" t="s">
        <v>15</v>
      </c>
      <c r="B35" s="1434" t="s">
        <v>1188</v>
      </c>
      <c r="C35" s="1443">
        <f>SUM('PL-세부'!B92:B96)</f>
        <v>20469434</v>
      </c>
      <c r="D35" s="1431"/>
      <c r="E35" s="1443">
        <v>33715059</v>
      </c>
      <c r="F35" s="1431"/>
      <c r="G35" s="1432"/>
    </row>
    <row r="36" spans="1:9" ht="19.5" customHeight="1">
      <c r="A36" s="1433" t="s">
        <v>16</v>
      </c>
      <c r="B36" s="1434" t="s">
        <v>379</v>
      </c>
      <c r="C36" s="1443">
        <f>SUM('PL-세부'!B97:B98)</f>
        <v>0</v>
      </c>
      <c r="D36" s="1431"/>
      <c r="E36" s="1443">
        <v>30472</v>
      </c>
      <c r="F36" s="1431"/>
      <c r="G36" s="1432"/>
    </row>
    <row r="37" spans="1:9" ht="19.5" customHeight="1">
      <c r="A37" s="1433" t="s">
        <v>17</v>
      </c>
      <c r="B37" s="1434" t="s">
        <v>380</v>
      </c>
      <c r="C37" s="1443">
        <f>SUM('PL-세부'!B132:B135)</f>
        <v>2172784</v>
      </c>
      <c r="D37" s="1431"/>
      <c r="E37" s="1443">
        <v>7314668</v>
      </c>
      <c r="F37" s="1431"/>
      <c r="G37" s="1432"/>
    </row>
    <row r="38" spans="1:9" ht="19.5" customHeight="1">
      <c r="A38" s="1433" t="s">
        <v>29</v>
      </c>
      <c r="B38" s="1434" t="s">
        <v>1187</v>
      </c>
      <c r="C38" s="1443">
        <f>SUM('PL-세부'!B99:B107)</f>
        <v>153896970</v>
      </c>
      <c r="D38" s="1431"/>
      <c r="E38" s="1443">
        <v>161911730</v>
      </c>
      <c r="F38" s="1431"/>
      <c r="G38" s="1432"/>
    </row>
    <row r="39" spans="1:9" ht="19.5" customHeight="1">
      <c r="A39" s="1433" t="s">
        <v>30</v>
      </c>
      <c r="B39" s="1434" t="s">
        <v>1625</v>
      </c>
      <c r="C39" s="1443">
        <f>SUM('PL-세부'!B110:B113)</f>
        <v>40468600</v>
      </c>
      <c r="D39" s="1431"/>
      <c r="E39" s="1444">
        <v>49803328</v>
      </c>
      <c r="F39" s="1431"/>
      <c r="G39" s="1432"/>
    </row>
    <row r="40" spans="1:9" ht="19.5" customHeight="1">
      <c r="A40" s="1433" t="s">
        <v>31</v>
      </c>
      <c r="B40" s="1434" t="s">
        <v>1178</v>
      </c>
      <c r="C40" s="1443">
        <f>SUM('PL-세부'!B136:B144)</f>
        <v>366670760</v>
      </c>
      <c r="D40" s="1431"/>
      <c r="E40" s="1444">
        <v>624153176</v>
      </c>
      <c r="F40" s="1431"/>
      <c r="G40" s="1432"/>
    </row>
    <row r="41" spans="1:9" ht="19.5" customHeight="1">
      <c r="A41" s="1433" t="s">
        <v>32</v>
      </c>
      <c r="B41" s="1434" t="s">
        <v>1180</v>
      </c>
      <c r="C41" s="1443">
        <f>SUM('PL-세부'!B108,'PL-세부'!B109)</f>
        <v>77634960</v>
      </c>
      <c r="D41" s="1431"/>
      <c r="E41" s="1444">
        <v>131964327</v>
      </c>
      <c r="F41" s="1431"/>
      <c r="G41" s="1432"/>
    </row>
    <row r="42" spans="1:9" ht="19.5" customHeight="1">
      <c r="A42" s="1445" t="s">
        <v>33</v>
      </c>
      <c r="B42" s="1434" t="s">
        <v>680</v>
      </c>
      <c r="C42" s="1443">
        <f>SUM('PL-세부'!B114:B115)</f>
        <v>0</v>
      </c>
      <c r="D42" s="1431"/>
      <c r="E42" s="1444">
        <v>360000</v>
      </c>
      <c r="F42" s="1431"/>
      <c r="G42" s="1432"/>
    </row>
    <row r="43" spans="1:9" ht="19.5" customHeight="1">
      <c r="A43" s="1445" t="s">
        <v>34</v>
      </c>
      <c r="B43" s="1434" t="s">
        <v>1626</v>
      </c>
      <c r="C43" s="1443">
        <f>SUM('PL-세부'!B119:B123)</f>
        <v>15085697</v>
      </c>
      <c r="D43" s="1431"/>
      <c r="E43" s="1444">
        <v>16558674</v>
      </c>
      <c r="F43" s="1431"/>
      <c r="G43" s="1432"/>
    </row>
    <row r="44" spans="1:9" ht="19.5" customHeight="1">
      <c r="A44" s="1445" t="s">
        <v>35</v>
      </c>
      <c r="B44" s="1434" t="s">
        <v>1181</v>
      </c>
      <c r="C44" s="1443">
        <f>SUM('PL-세부'!B116:B118)</f>
        <v>5874122</v>
      </c>
      <c r="D44" s="1431"/>
      <c r="E44" s="1444">
        <v>6318017</v>
      </c>
      <c r="F44" s="1431"/>
      <c r="G44" s="1432"/>
    </row>
    <row r="45" spans="1:9" ht="19.5" customHeight="1">
      <c r="A45" s="1445" t="s">
        <v>36</v>
      </c>
      <c r="B45" s="1434" t="s">
        <v>1186</v>
      </c>
      <c r="C45" s="1443">
        <f>SUM('PL-세부'!B90:B91)</f>
        <v>31457220</v>
      </c>
      <c r="D45" s="1431"/>
      <c r="E45" s="1444">
        <v>46779177</v>
      </c>
      <c r="F45" s="1431"/>
      <c r="G45" s="1432"/>
    </row>
    <row r="46" spans="1:9" ht="19.5" customHeight="1">
      <c r="A46" s="1445" t="s">
        <v>37</v>
      </c>
      <c r="B46" s="1434" t="s">
        <v>1627</v>
      </c>
      <c r="C46" s="1443">
        <f>'PL-세부'!B145</f>
        <v>0</v>
      </c>
      <c r="D46" s="1431"/>
      <c r="E46" s="1444">
        <v>0</v>
      </c>
      <c r="F46" s="1431"/>
      <c r="G46" s="1432"/>
    </row>
    <row r="47" spans="1:9" ht="19.5" customHeight="1">
      <c r="A47" s="1445" t="s">
        <v>38</v>
      </c>
      <c r="B47" s="1434" t="s">
        <v>1628</v>
      </c>
      <c r="C47" s="1443">
        <f>SUM('PL-세부'!B127:B130)</f>
        <v>693920</v>
      </c>
      <c r="D47" s="1431"/>
      <c r="E47" s="1444">
        <v>1100372</v>
      </c>
      <c r="F47" s="1431"/>
      <c r="G47" s="1432"/>
    </row>
    <row r="48" spans="1:9" ht="19.5" customHeight="1">
      <c r="A48" s="1445" t="s">
        <v>39</v>
      </c>
      <c r="B48" s="1434" t="s">
        <v>1189</v>
      </c>
      <c r="C48" s="1443">
        <f>SUM('PL-세부'!B124:B126)</f>
        <v>18861483</v>
      </c>
      <c r="D48" s="1431"/>
      <c r="E48" s="1444">
        <v>12295739</v>
      </c>
      <c r="F48" s="1431"/>
      <c r="G48" s="1432"/>
    </row>
    <row r="49" spans="1:8" ht="19.5" customHeight="1">
      <c r="A49" s="1445" t="s">
        <v>40</v>
      </c>
      <c r="B49" s="1434" t="s">
        <v>1893</v>
      </c>
      <c r="C49" s="1441">
        <f>'PL-세부'!B146</f>
        <v>21363211</v>
      </c>
      <c r="D49" s="1431"/>
      <c r="E49" s="1443">
        <v>-611829339</v>
      </c>
      <c r="F49" s="1431"/>
      <c r="G49" s="1432" t="s">
        <v>3977</v>
      </c>
    </row>
    <row r="50" spans="1:8" ht="19.5" customHeight="1">
      <c r="A50" s="1445" t="s">
        <v>18</v>
      </c>
      <c r="B50" s="1434" t="s">
        <v>598</v>
      </c>
      <c r="C50" s="1443">
        <f>SUM('PL-세부'!B149)</f>
        <v>0</v>
      </c>
      <c r="D50" s="1431"/>
      <c r="E50" s="1444">
        <v>61915000</v>
      </c>
      <c r="F50" s="1431"/>
      <c r="G50" s="1432"/>
    </row>
    <row r="51" spans="1:8" ht="19.5" customHeight="1">
      <c r="A51" s="1445" t="s">
        <v>1891</v>
      </c>
      <c r="B51" s="1434" t="s">
        <v>1629</v>
      </c>
      <c r="C51" s="1443">
        <f>SUM('PL-세부'!B131)</f>
        <v>0</v>
      </c>
      <c r="D51" s="1431"/>
      <c r="E51" s="1444">
        <v>0</v>
      </c>
      <c r="F51" s="1431"/>
      <c r="G51" s="1432"/>
    </row>
    <row r="52" spans="1:8" ht="19.5" customHeight="1">
      <c r="A52" s="1445" t="s">
        <v>1892</v>
      </c>
      <c r="B52" s="1434" t="s">
        <v>681</v>
      </c>
      <c r="C52" s="1443">
        <f>'PL-세부'!B148</f>
        <v>2275000</v>
      </c>
      <c r="D52" s="1431"/>
      <c r="E52" s="1444">
        <v>3900000</v>
      </c>
      <c r="F52" s="1431"/>
      <c r="G52" s="1432"/>
    </row>
    <row r="53" spans="1:8" ht="19.5" customHeight="1">
      <c r="A53" s="1445">
        <v>25</v>
      </c>
      <c r="B53" s="1434" t="s">
        <v>1630</v>
      </c>
      <c r="C53" s="1443">
        <f>SUM('PL-세부'!B147)</f>
        <v>0</v>
      </c>
      <c r="D53" s="1431"/>
      <c r="E53" s="1444">
        <v>0</v>
      </c>
      <c r="F53" s="1431"/>
      <c r="G53" s="1432"/>
    </row>
    <row r="54" spans="1:8" ht="19.5" customHeight="1">
      <c r="A54" s="1445"/>
      <c r="B54" s="1434"/>
      <c r="C54" s="1443"/>
      <c r="D54" s="1431"/>
      <c r="E54" s="1444"/>
      <c r="F54" s="1431"/>
      <c r="G54" s="1440"/>
    </row>
    <row r="55" spans="1:8" ht="19.5" customHeight="1">
      <c r="A55" s="1428" t="s">
        <v>1576</v>
      </c>
      <c r="B55" s="1446" t="s">
        <v>682</v>
      </c>
      <c r="C55" s="1443"/>
      <c r="D55" s="1431">
        <f>D26-D28</f>
        <v>52528834300</v>
      </c>
      <c r="E55" s="1447"/>
      <c r="F55" s="1431">
        <v>87015596886</v>
      </c>
      <c r="G55" s="1440"/>
    </row>
    <row r="56" spans="1:8" ht="19.5" customHeight="1">
      <c r="A56" s="1428"/>
      <c r="B56" s="1446"/>
      <c r="C56" s="1443"/>
      <c r="D56" s="1431"/>
      <c r="E56" s="1447"/>
      <c r="F56" s="1431"/>
      <c r="G56" s="1440"/>
    </row>
    <row r="57" spans="1:8" ht="19.5" customHeight="1">
      <c r="A57" s="1428" t="s">
        <v>569</v>
      </c>
      <c r="B57" s="1429" t="s">
        <v>683</v>
      </c>
      <c r="C57" s="1443"/>
      <c r="D57" s="1442">
        <f>SUM(C58:C61)</f>
        <v>31014398</v>
      </c>
      <c r="E57" s="1443"/>
      <c r="F57" s="1442">
        <v>2559597628</v>
      </c>
      <c r="G57" s="1432"/>
    </row>
    <row r="58" spans="1:8" ht="19.5" customHeight="1">
      <c r="A58" s="1433" t="s">
        <v>385</v>
      </c>
      <c r="B58" s="1434" t="s">
        <v>599</v>
      </c>
      <c r="C58" s="1443">
        <f>SUM('PL-세부'!B160)</f>
        <v>6650828</v>
      </c>
      <c r="D58" s="1442"/>
      <c r="E58" s="1443">
        <v>17000567</v>
      </c>
      <c r="F58" s="1442"/>
      <c r="G58" s="1432"/>
      <c r="H58" s="1437"/>
    </row>
    <row r="59" spans="1:8" ht="19.5" customHeight="1">
      <c r="A59" s="1433" t="s">
        <v>453</v>
      </c>
      <c r="B59" s="1434" t="s">
        <v>600</v>
      </c>
      <c r="C59" s="1443">
        <f>'PL-세부'!B161</f>
        <v>24363570</v>
      </c>
      <c r="D59" s="1431"/>
      <c r="E59" s="1447">
        <v>2542597061</v>
      </c>
      <c r="F59" s="1431"/>
      <c r="G59" s="1440"/>
    </row>
    <row r="60" spans="1:8" ht="19.5" customHeight="1">
      <c r="A60" s="1433" t="s">
        <v>10</v>
      </c>
      <c r="B60" s="1434" t="s">
        <v>2015</v>
      </c>
      <c r="C60" s="1443">
        <f>'PL-세부'!B158</f>
        <v>0</v>
      </c>
      <c r="D60" s="1431"/>
      <c r="E60" s="1447">
        <v>0</v>
      </c>
      <c r="F60" s="1431"/>
      <c r="G60" s="1432"/>
    </row>
    <row r="61" spans="1:8" ht="19.5" customHeight="1">
      <c r="A61" s="1439" t="s">
        <v>1402</v>
      </c>
      <c r="B61" s="1434" t="s">
        <v>2105</v>
      </c>
      <c r="C61" s="1443">
        <f>'PL-세부'!B159</f>
        <v>0</v>
      </c>
      <c r="D61" s="1431"/>
      <c r="E61" s="1447">
        <v>0</v>
      </c>
      <c r="F61" s="1431"/>
      <c r="G61" s="1440"/>
    </row>
    <row r="62" spans="1:8" ht="19.5" customHeight="1">
      <c r="A62" s="1428" t="s">
        <v>601</v>
      </c>
      <c r="B62" s="1448" t="s">
        <v>684</v>
      </c>
      <c r="C62" s="1443"/>
      <c r="D62" s="1431">
        <f>SUM(C63:C66)</f>
        <v>2471676</v>
      </c>
      <c r="E62" s="1447"/>
      <c r="F62" s="1431">
        <v>93141865</v>
      </c>
      <c r="G62" s="1432"/>
    </row>
    <row r="63" spans="1:8" ht="19.5" customHeight="1">
      <c r="A63" s="1433" t="s">
        <v>592</v>
      </c>
      <c r="B63" s="1434" t="s">
        <v>690</v>
      </c>
      <c r="C63" s="1443">
        <f>'PL-세부'!B181</f>
        <v>2471676</v>
      </c>
      <c r="D63" s="1442"/>
      <c r="E63" s="1443">
        <v>2302147</v>
      </c>
      <c r="F63" s="1442"/>
      <c r="G63" s="1432"/>
    </row>
    <row r="64" spans="1:8" ht="19.5" customHeight="1">
      <c r="A64" s="1433" t="s">
        <v>602</v>
      </c>
      <c r="B64" s="1434" t="s">
        <v>691</v>
      </c>
      <c r="C64" s="1443">
        <f>+'PL-세부'!B175+'PL-세부'!B177+'PL-세부'!B176</f>
        <v>0</v>
      </c>
      <c r="D64" s="1431"/>
      <c r="E64" s="1444">
        <v>90839718</v>
      </c>
      <c r="F64" s="1431"/>
      <c r="G64" s="1440"/>
    </row>
    <row r="65" spans="1:8" ht="19.5" customHeight="1">
      <c r="A65" s="1433" t="s">
        <v>603</v>
      </c>
      <c r="B65" s="1434" t="s">
        <v>692</v>
      </c>
      <c r="C65" s="1443">
        <f>'PL-세부'!B171</f>
        <v>0</v>
      </c>
      <c r="D65" s="1431"/>
      <c r="E65" s="1443">
        <v>0</v>
      </c>
      <c r="F65" s="1431"/>
      <c r="G65" s="1440"/>
    </row>
    <row r="66" spans="1:8" ht="19.5" customHeight="1">
      <c r="A66" s="1439" t="s">
        <v>1402</v>
      </c>
      <c r="B66" s="1434" t="s">
        <v>1572</v>
      </c>
      <c r="C66" s="1443">
        <f>'PL-세부'!B174</f>
        <v>0</v>
      </c>
      <c r="D66" s="1431"/>
      <c r="E66" s="1443">
        <v>0</v>
      </c>
      <c r="F66" s="1431"/>
      <c r="G66" s="1440"/>
    </row>
    <row r="67" spans="1:8" ht="19.5" customHeight="1">
      <c r="A67" s="1428" t="s">
        <v>604</v>
      </c>
      <c r="B67" s="1448" t="s">
        <v>685</v>
      </c>
      <c r="C67" s="1443"/>
      <c r="D67" s="1431">
        <f>SUM(C68:C73)</f>
        <v>2305286128</v>
      </c>
      <c r="E67" s="1447"/>
      <c r="F67" s="1431">
        <v>4973465568</v>
      </c>
      <c r="G67" s="1432"/>
      <c r="H67" s="1437"/>
    </row>
    <row r="68" spans="1:8" ht="19.5" customHeight="1">
      <c r="A68" s="1433" t="s">
        <v>595</v>
      </c>
      <c r="B68" s="1434" t="s">
        <v>413</v>
      </c>
      <c r="C68" s="1443">
        <f>'PL-세부'!B152</f>
        <v>2206146594</v>
      </c>
      <c r="D68" s="1442"/>
      <c r="E68" s="1443">
        <v>4130872354</v>
      </c>
      <c r="F68" s="1442"/>
      <c r="G68" s="1449"/>
    </row>
    <row r="69" spans="1:8" ht="19.5" customHeight="1">
      <c r="A69" s="1433" t="s">
        <v>596</v>
      </c>
      <c r="B69" s="1434" t="s">
        <v>605</v>
      </c>
      <c r="C69" s="1443">
        <f>'PL-세부'!B153</f>
        <v>8920612</v>
      </c>
      <c r="D69" s="1431"/>
      <c r="E69" s="1447">
        <v>0</v>
      </c>
      <c r="F69" s="1431"/>
      <c r="G69" s="1440"/>
    </row>
    <row r="70" spans="1:8" ht="19.5" customHeight="1">
      <c r="A70" s="1433" t="s">
        <v>10</v>
      </c>
      <c r="B70" s="1434" t="s">
        <v>798</v>
      </c>
      <c r="C70" s="1443">
        <f>'PL-세부'!B154</f>
        <v>0</v>
      </c>
      <c r="D70" s="1431"/>
      <c r="E70" s="1447">
        <v>0</v>
      </c>
      <c r="F70" s="1431"/>
      <c r="G70" s="1440"/>
    </row>
    <row r="71" spans="1:8" ht="19.5" customHeight="1">
      <c r="A71" s="1433" t="s">
        <v>11</v>
      </c>
      <c r="B71" s="1434" t="s">
        <v>3006</v>
      </c>
      <c r="C71" s="1443">
        <f>'PL-세부'!B155</f>
        <v>0</v>
      </c>
      <c r="D71" s="1431"/>
      <c r="E71" s="1447">
        <v>0</v>
      </c>
      <c r="F71" s="1431"/>
      <c r="G71" s="1440"/>
    </row>
    <row r="72" spans="1:8" ht="19.5" customHeight="1">
      <c r="A72" s="1433" t="s">
        <v>13</v>
      </c>
      <c r="B72" s="1434" t="s">
        <v>885</v>
      </c>
      <c r="C72" s="1443">
        <f>'PL-세부'!B156</f>
        <v>85329046</v>
      </c>
      <c r="D72" s="1431"/>
      <c r="E72" s="1447">
        <v>0</v>
      </c>
      <c r="F72" s="1431"/>
      <c r="G72" s="1451" t="s">
        <v>3977</v>
      </c>
    </row>
    <row r="73" spans="1:8" ht="19.5" customHeight="1">
      <c r="A73" s="1433" t="s">
        <v>14</v>
      </c>
      <c r="B73" s="1434" t="s">
        <v>1408</v>
      </c>
      <c r="C73" s="1443">
        <f>'PL-세부'!B157</f>
        <v>4889876</v>
      </c>
      <c r="D73" s="1431"/>
      <c r="E73" s="1447">
        <v>842593214</v>
      </c>
      <c r="F73" s="1431"/>
      <c r="G73" s="1440"/>
    </row>
    <row r="74" spans="1:8" ht="19.5" customHeight="1">
      <c r="A74" s="1428" t="s">
        <v>606</v>
      </c>
      <c r="B74" s="1448" t="s">
        <v>686</v>
      </c>
      <c r="C74" s="1443"/>
      <c r="D74" s="1431">
        <f>SUM(C75:C80)</f>
        <v>10694538169</v>
      </c>
      <c r="E74" s="1447"/>
      <c r="F74" s="1431">
        <v>18858771909</v>
      </c>
      <c r="G74" s="1440"/>
    </row>
    <row r="75" spans="1:8" ht="19.5" customHeight="1">
      <c r="A75" s="1433" t="s">
        <v>595</v>
      </c>
      <c r="B75" s="1434" t="s">
        <v>607</v>
      </c>
      <c r="C75" s="1443">
        <f>'PL-세부'!B165+'PL-세부'!B166+'PL-세부'!B167+'PL-세부'!B164+'PL-세부'!B169+'PL-세부'!B168</f>
        <v>10532650402</v>
      </c>
      <c r="D75" s="1442"/>
      <c r="E75" s="1443">
        <v>18117117934</v>
      </c>
      <c r="F75" s="1442"/>
      <c r="G75" s="1449"/>
      <c r="H75" s="1437"/>
    </row>
    <row r="76" spans="1:8" ht="19.5" customHeight="1">
      <c r="A76" s="1433" t="s">
        <v>596</v>
      </c>
      <c r="B76" s="1434" t="s">
        <v>608</v>
      </c>
      <c r="C76" s="1443">
        <f>'PL-세부'!B170</f>
        <v>4397048</v>
      </c>
      <c r="D76" s="1431"/>
      <c r="E76" s="1443">
        <v>559389374</v>
      </c>
      <c r="F76" s="1431"/>
      <c r="G76" s="1440"/>
    </row>
    <row r="77" spans="1:8" ht="19.5" customHeight="1">
      <c r="A77" s="1439" t="s">
        <v>603</v>
      </c>
      <c r="B77" s="1434" t="s">
        <v>886</v>
      </c>
      <c r="C77" s="1443">
        <f>SUM('PL-세부'!B172:'PL-세부'!B173)</f>
        <v>157490719</v>
      </c>
      <c r="D77" s="1431"/>
      <c r="E77" s="1443">
        <v>37327601</v>
      </c>
      <c r="F77" s="1431"/>
      <c r="G77" s="1451" t="s">
        <v>3977</v>
      </c>
    </row>
    <row r="78" spans="1:8" ht="19.5" customHeight="1">
      <c r="A78" s="1439" t="s">
        <v>1406</v>
      </c>
      <c r="B78" s="1434" t="s">
        <v>1195</v>
      </c>
      <c r="C78" s="1443">
        <f>'PL-세부'!B178</f>
        <v>0</v>
      </c>
      <c r="D78" s="1431"/>
      <c r="E78" s="1443">
        <v>0</v>
      </c>
      <c r="F78" s="1431"/>
      <c r="G78" s="1440"/>
      <c r="H78" s="1022"/>
    </row>
    <row r="79" spans="1:8" ht="19.5" customHeight="1">
      <c r="A79" s="1439" t="s">
        <v>1407</v>
      </c>
      <c r="B79" s="1434" t="s">
        <v>1405</v>
      </c>
      <c r="C79" s="1443">
        <f>'PL-세부'!B179</f>
        <v>0</v>
      </c>
      <c r="D79" s="1431"/>
      <c r="E79" s="1443">
        <v>144937000</v>
      </c>
      <c r="F79" s="1431"/>
      <c r="G79" s="1440"/>
    </row>
    <row r="80" spans="1:8" ht="19.5" customHeight="1">
      <c r="A80" s="1439" t="s">
        <v>1535</v>
      </c>
      <c r="B80" s="1434" t="s">
        <v>1536</v>
      </c>
      <c r="C80" s="1443">
        <f>'PL-세부'!B180</f>
        <v>0</v>
      </c>
      <c r="D80" s="1431"/>
      <c r="E80" s="1443">
        <v>0</v>
      </c>
      <c r="F80" s="1431"/>
      <c r="G80" s="1440"/>
    </row>
    <row r="81" spans="1:8" ht="19.5" customHeight="1">
      <c r="A81" s="1439"/>
      <c r="B81" s="1434"/>
      <c r="C81" s="1443"/>
      <c r="D81" s="1431"/>
      <c r="E81" s="1443"/>
      <c r="F81" s="1431"/>
      <c r="G81" s="1440"/>
      <c r="H81" s="1437"/>
    </row>
    <row r="82" spans="1:8" ht="19.5" customHeight="1">
      <c r="A82" s="1428" t="s">
        <v>609</v>
      </c>
      <c r="B82" s="1448" t="s">
        <v>687</v>
      </c>
      <c r="C82" s="1450"/>
      <c r="D82" s="1442">
        <f>D55+D57-D62+D67-D74</f>
        <v>44168124981</v>
      </c>
      <c r="E82" s="1450"/>
      <c r="F82" s="1442">
        <v>75596746308</v>
      </c>
      <c r="G82" s="1440"/>
    </row>
    <row r="83" spans="1:8" ht="19.5" customHeight="1">
      <c r="A83" s="1428"/>
      <c r="B83" s="1429"/>
      <c r="C83" s="1441"/>
      <c r="D83" s="1442"/>
      <c r="E83" s="1441"/>
      <c r="F83" s="1442"/>
      <c r="G83" s="1440"/>
      <c r="H83" s="1437"/>
    </row>
    <row r="84" spans="1:8" ht="19.5" customHeight="1">
      <c r="A84" s="1428" t="s">
        <v>610</v>
      </c>
      <c r="B84" s="1448" t="s">
        <v>688</v>
      </c>
      <c r="C84" s="1430"/>
      <c r="D84" s="1442">
        <f>'PL-세부'!B184</f>
        <v>8601732568</v>
      </c>
      <c r="E84" s="1430"/>
      <c r="F84" s="1442">
        <v>17208960247</v>
      </c>
      <c r="G84" s="1451" t="s">
        <v>3978</v>
      </c>
    </row>
    <row r="85" spans="1:8" ht="19.5" customHeight="1">
      <c r="A85" s="1428"/>
      <c r="B85" s="1429"/>
      <c r="C85" s="1430"/>
      <c r="D85" s="1442"/>
      <c r="E85" s="1430"/>
      <c r="F85" s="1442"/>
      <c r="G85" s="1440"/>
      <c r="H85" s="1437"/>
    </row>
    <row r="86" spans="1:8" ht="19.5" customHeight="1">
      <c r="A86" s="1428" t="s">
        <v>1575</v>
      </c>
      <c r="B86" s="1429" t="s">
        <v>689</v>
      </c>
      <c r="C86" s="1430"/>
      <c r="D86" s="1442">
        <f>D82-D84</f>
        <v>35566392413</v>
      </c>
      <c r="E86" s="1430"/>
      <c r="F86" s="1442">
        <v>58387786061</v>
      </c>
      <c r="G86" s="1432"/>
      <c r="H86" s="1437"/>
    </row>
    <row r="87" spans="1:8" ht="19.5" customHeight="1">
      <c r="A87" s="1428" t="s">
        <v>1578</v>
      </c>
      <c r="B87" s="1429" t="s">
        <v>1281</v>
      </c>
      <c r="C87" s="1430"/>
      <c r="D87" s="1442">
        <f>-BS!D154</f>
        <v>-65890756</v>
      </c>
      <c r="E87" s="1430"/>
      <c r="F87" s="1442">
        <v>-89036954</v>
      </c>
      <c r="G87" s="1440" t="s">
        <v>3977</v>
      </c>
      <c r="H87" s="1437"/>
    </row>
    <row r="88" spans="1:8" ht="19.5" customHeight="1">
      <c r="A88" s="1452" t="s">
        <v>1579</v>
      </c>
      <c r="B88" s="1453" t="s">
        <v>1280</v>
      </c>
      <c r="C88" s="1454"/>
      <c r="D88" s="1455">
        <f>D87+D86</f>
        <v>35500501657</v>
      </c>
      <c r="E88" s="1454"/>
      <c r="F88" s="1455">
        <v>58298749107</v>
      </c>
      <c r="G88" s="1456"/>
    </row>
    <row r="89" spans="1:8" ht="18" customHeight="1">
      <c r="A89" s="1428"/>
      <c r="B89" s="1429"/>
      <c r="C89" s="1457"/>
      <c r="D89" s="1458" t="b">
        <f>D86='PL-세부'!C185</f>
        <v>1</v>
      </c>
      <c r="E89" s="1457"/>
      <c r="F89" s="1458"/>
    </row>
    <row r="90" spans="1:8" ht="18" customHeight="1">
      <c r="A90" s="1428"/>
      <c r="D90" s="1460"/>
    </row>
    <row r="91" spans="1:8" ht="18" customHeight="1">
      <c r="A91" s="1428"/>
      <c r="C91" s="1022"/>
      <c r="D91" s="1022"/>
      <c r="E91" s="1022"/>
      <c r="F91" s="1022"/>
      <c r="G91" s="1461"/>
    </row>
    <row r="92" spans="1:8" ht="18" customHeight="1">
      <c r="C92" s="1022"/>
      <c r="D92" s="1022"/>
      <c r="E92" s="1022"/>
      <c r="F92" s="1022"/>
      <c r="G92" s="1461"/>
    </row>
    <row r="93" spans="1:8" ht="18" customHeight="1">
      <c r="C93" s="1022"/>
      <c r="D93" s="1022"/>
      <c r="E93" s="1022"/>
      <c r="F93" s="1022"/>
      <c r="G93" s="1461"/>
    </row>
    <row r="94" spans="1:8" ht="18" customHeight="1">
      <c r="C94" s="1022"/>
      <c r="D94" s="1022"/>
      <c r="E94" s="1022"/>
      <c r="F94" s="1022"/>
      <c r="G94" s="1461"/>
    </row>
    <row r="95" spans="1:8" ht="18" customHeight="1">
      <c r="C95" s="1022"/>
      <c r="D95" s="1022"/>
      <c r="E95" s="1022"/>
      <c r="F95" s="1022"/>
      <c r="G95" s="1461"/>
    </row>
    <row r="96" spans="1:8" ht="18" customHeight="1">
      <c r="C96" s="1022"/>
      <c r="D96" s="1022"/>
      <c r="E96" s="1022"/>
      <c r="F96" s="1022"/>
      <c r="G96" s="1461"/>
    </row>
    <row r="97" spans="3:7" ht="18" customHeight="1">
      <c r="C97" s="1022"/>
      <c r="D97" s="1022"/>
      <c r="E97" s="1022"/>
      <c r="F97" s="1022"/>
      <c r="G97" s="1461"/>
    </row>
    <row r="98" spans="3:7" ht="18" customHeight="1">
      <c r="C98" s="1022"/>
      <c r="D98" s="1022"/>
      <c r="E98" s="1022"/>
      <c r="F98" s="1022"/>
      <c r="G98" s="1461"/>
    </row>
    <row r="99" spans="3:7" ht="18" customHeight="1">
      <c r="C99" s="1022"/>
      <c r="D99" s="1022"/>
      <c r="E99" s="1022"/>
      <c r="F99" s="1022"/>
      <c r="G99" s="1461"/>
    </row>
    <row r="100" spans="3:7" ht="18" customHeight="1">
      <c r="C100" s="1022"/>
      <c r="D100" s="1022"/>
      <c r="E100" s="1022"/>
      <c r="F100" s="1022"/>
      <c r="G100" s="1461"/>
    </row>
    <row r="101" spans="3:7" ht="18" customHeight="1">
      <c r="C101" s="1022"/>
      <c r="D101" s="1022"/>
      <c r="E101" s="1022"/>
      <c r="F101" s="1022"/>
      <c r="G101" s="1461"/>
    </row>
    <row r="102" spans="3:7" ht="18" customHeight="1">
      <c r="D102" s="1437"/>
      <c r="F102" s="1462"/>
    </row>
  </sheetData>
  <mergeCells count="10">
    <mergeCell ref="A2:G2"/>
    <mergeCell ref="A3:G3"/>
    <mergeCell ref="A4:G4"/>
    <mergeCell ref="A1:G1"/>
    <mergeCell ref="G6:G7"/>
    <mergeCell ref="A6:B7"/>
    <mergeCell ref="C6:D6"/>
    <mergeCell ref="E6:F6"/>
    <mergeCell ref="C7:D7"/>
    <mergeCell ref="E7:F7"/>
  </mergeCells>
  <phoneticPr fontId="0" type="noConversion"/>
  <printOptions horizontalCentered="1"/>
  <pageMargins left="0.19685039370078741" right="0.19685039370078741" top="0.98425196850393704" bottom="0.78740157480314965" header="0.51181102362204722" footer="0.35433070866141736"/>
  <pageSetup paperSize="9" scale="65" fitToHeight="0" orientation="portrait" r:id="rId1"/>
  <headerFooter alignWithMargins="0"/>
  <rowBreaks count="1" manualBreakCount="1">
    <brk id="44" max="6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79998168889431442"/>
    <pageSetUpPr fitToPage="1"/>
  </sheetPr>
  <dimension ref="A1:R59"/>
  <sheetViews>
    <sheetView view="pageBreakPreview" zoomScale="85" zoomScaleNormal="100" zoomScaleSheetLayoutView="85" workbookViewId="0"/>
  </sheetViews>
  <sheetFormatPr defaultRowHeight="13.5"/>
  <cols>
    <col min="1" max="1" width="28.75" bestFit="1" customWidth="1"/>
    <col min="2" max="2" width="55.25" bestFit="1" customWidth="1"/>
    <col min="3" max="4" width="18.375" bestFit="1" customWidth="1"/>
    <col min="5" max="5" width="17.875" customWidth="1"/>
    <col min="6" max="6" width="6.25" customWidth="1"/>
    <col min="7" max="7" width="16.125" bestFit="1" customWidth="1"/>
    <col min="8" max="8" width="19.375" bestFit="1" customWidth="1"/>
    <col min="9" max="9" width="18.375" bestFit="1" customWidth="1"/>
    <col min="10" max="10" width="17.375" bestFit="1" customWidth="1"/>
    <col min="11" max="11" width="17.25" bestFit="1" customWidth="1"/>
    <col min="12" max="12" width="9.5" bestFit="1" customWidth="1"/>
    <col min="13" max="13" width="3.5" bestFit="1" customWidth="1"/>
    <col min="14" max="14" width="9.5" bestFit="1" customWidth="1"/>
    <col min="15" max="15" width="4.5" bestFit="1" customWidth="1"/>
    <col min="17" max="17" width="15" bestFit="1" customWidth="1"/>
  </cols>
  <sheetData>
    <row r="1" spans="1:10" ht="19.5" customHeight="1">
      <c r="A1" s="2"/>
      <c r="B1" s="2"/>
      <c r="C1" s="2"/>
      <c r="D1" s="2"/>
      <c r="E1" s="2"/>
    </row>
    <row r="2" spans="1:10" ht="26.25">
      <c r="A2" s="1621" t="s">
        <v>1757</v>
      </c>
      <c r="B2" s="1621"/>
      <c r="C2" s="1621"/>
      <c r="D2" s="1621"/>
      <c r="E2" s="870"/>
    </row>
    <row r="3" spans="1:10" ht="19.5" customHeight="1">
      <c r="A3" s="1622" t="str">
        <f>'10~11.단기금융자산,현금등가'!A14:E14</f>
        <v xml:space="preserve">2024. 07. 31 현재 </v>
      </c>
      <c r="B3" s="1622"/>
      <c r="C3" s="1622"/>
      <c r="D3" s="1622"/>
      <c r="E3" s="2"/>
    </row>
    <row r="4" spans="1:10" ht="19.5" customHeight="1">
      <c r="A4" s="3" t="s">
        <v>20</v>
      </c>
      <c r="B4" s="4"/>
      <c r="C4" s="5"/>
      <c r="D4" s="6" t="s">
        <v>19</v>
      </c>
      <c r="E4" s="2"/>
    </row>
    <row r="5" spans="1:10" ht="19.5" customHeight="1">
      <c r="A5" s="1053" t="s">
        <v>1966</v>
      </c>
      <c r="B5" s="1053" t="s">
        <v>1965</v>
      </c>
      <c r="C5" s="7" t="s">
        <v>557</v>
      </c>
      <c r="D5" s="7" t="s">
        <v>1961</v>
      </c>
      <c r="E5" s="2"/>
      <c r="H5" s="857"/>
    </row>
    <row r="6" spans="1:10" ht="19.5" customHeight="1">
      <c r="A6" s="1288" t="s">
        <v>2047</v>
      </c>
      <c r="B6" s="1288" t="s">
        <v>3395</v>
      </c>
      <c r="C6" s="8">
        <v>3350</v>
      </c>
      <c r="D6" s="868"/>
      <c r="E6" s="870"/>
      <c r="F6" s="884"/>
      <c r="G6" s="1154"/>
      <c r="H6" s="54"/>
      <c r="I6" s="53"/>
      <c r="J6" s="53"/>
    </row>
    <row r="7" spans="1:10" ht="19.5" customHeight="1">
      <c r="A7" s="1288" t="s">
        <v>2047</v>
      </c>
      <c r="B7" s="1288" t="s">
        <v>3396</v>
      </c>
      <c r="C7" s="992">
        <v>5622702</v>
      </c>
      <c r="D7" s="869"/>
      <c r="E7" s="870"/>
      <c r="F7" s="884"/>
      <c r="G7" s="1154"/>
      <c r="I7" s="53"/>
      <c r="J7" s="53"/>
    </row>
    <row r="8" spans="1:10" ht="19.5" customHeight="1">
      <c r="A8" s="1288" t="s">
        <v>3397</v>
      </c>
      <c r="B8" s="1288" t="s">
        <v>3398</v>
      </c>
      <c r="C8" s="992">
        <v>7823464</v>
      </c>
      <c r="D8" s="1289" t="s">
        <v>3401</v>
      </c>
      <c r="E8" s="2"/>
      <c r="F8" s="884"/>
      <c r="G8" s="1154"/>
      <c r="I8" s="53"/>
      <c r="J8" s="53"/>
    </row>
    <row r="9" spans="1:10" ht="19.5" customHeight="1">
      <c r="A9" s="694" t="s">
        <v>796</v>
      </c>
      <c r="B9" s="694" t="s">
        <v>3399</v>
      </c>
      <c r="C9" s="992">
        <v>23490834</v>
      </c>
      <c r="D9" s="1289" t="s">
        <v>3402</v>
      </c>
      <c r="E9" s="870"/>
      <c r="F9" s="884"/>
      <c r="G9" s="1154"/>
      <c r="I9" s="53"/>
      <c r="J9" s="53"/>
    </row>
    <row r="10" spans="1:10" ht="19.5" customHeight="1">
      <c r="A10" s="1075" t="s">
        <v>796</v>
      </c>
      <c r="B10" s="1075" t="s">
        <v>3400</v>
      </c>
      <c r="C10" s="1076">
        <v>20965944</v>
      </c>
      <c r="D10" s="1077"/>
      <c r="E10" s="870"/>
      <c r="F10" s="884"/>
      <c r="G10" s="1154"/>
      <c r="I10" s="53"/>
      <c r="J10" s="53"/>
    </row>
    <row r="11" spans="1:10" ht="19.5" customHeight="1">
      <c r="A11" s="694" t="s">
        <v>1464</v>
      </c>
      <c r="B11" s="694" t="s">
        <v>3403</v>
      </c>
      <c r="C11" s="1233">
        <v>36453699</v>
      </c>
      <c r="D11" s="869"/>
      <c r="E11" s="2"/>
      <c r="F11" s="884"/>
      <c r="G11" s="1154"/>
      <c r="I11" s="53"/>
      <c r="J11" s="53"/>
    </row>
    <row r="12" spans="1:10" ht="19.5" customHeight="1">
      <c r="A12" s="694" t="s">
        <v>2127</v>
      </c>
      <c r="B12" s="694" t="s">
        <v>3404</v>
      </c>
      <c r="C12" s="1233">
        <v>521326027</v>
      </c>
      <c r="D12" s="869"/>
      <c r="E12" s="2"/>
      <c r="F12" s="884"/>
      <c r="G12" s="1154"/>
      <c r="I12" s="53"/>
      <c r="J12" s="53"/>
    </row>
    <row r="13" spans="1:10" ht="19.5" customHeight="1">
      <c r="A13" s="1624" t="s">
        <v>504</v>
      </c>
      <c r="B13" s="1624"/>
      <c r="C13" s="9">
        <f>SUM(C6:C12)</f>
        <v>615686020</v>
      </c>
      <c r="D13" s="10"/>
      <c r="E13" s="1199">
        <f>C13-BS!D49</f>
        <v>0</v>
      </c>
    </row>
    <row r="14" spans="1:10" ht="19.5" customHeight="1">
      <c r="A14" s="2"/>
      <c r="B14" s="2"/>
      <c r="C14" s="2"/>
      <c r="D14" s="2"/>
      <c r="E14" s="12"/>
    </row>
    <row r="15" spans="1:10" ht="19.5" customHeight="1">
      <c r="A15" s="2"/>
      <c r="B15" s="2"/>
      <c r="C15" s="113"/>
      <c r="D15" s="2"/>
      <c r="E15" s="12"/>
    </row>
    <row r="16" spans="1:10" ht="19.5" customHeight="1">
      <c r="A16" s="2"/>
      <c r="B16" s="2"/>
      <c r="C16" s="870"/>
      <c r="D16" s="2"/>
      <c r="E16" s="11"/>
    </row>
    <row r="17" spans="1:18" ht="19.5" customHeight="1">
      <c r="A17" s="1623"/>
      <c r="B17" s="1623"/>
      <c r="C17" s="1623"/>
      <c r="D17" s="1623"/>
      <c r="E17" s="13"/>
    </row>
    <row r="18" spans="1:18" ht="26.25">
      <c r="A18" s="1621" t="s">
        <v>1758</v>
      </c>
      <c r="B18" s="1621"/>
      <c r="C18" s="1621"/>
      <c r="D18" s="1621"/>
      <c r="E18" s="13"/>
    </row>
    <row r="19" spans="1:18" ht="19.5" customHeight="1">
      <c r="A19" s="1622" t="str">
        <f>'10~11.단기금융자산,현금등가'!A14:E14</f>
        <v xml:space="preserve">2024. 07. 31 현재 </v>
      </c>
      <c r="B19" s="1622"/>
      <c r="C19" s="1622"/>
      <c r="D19" s="1622"/>
      <c r="E19" s="2"/>
    </row>
    <row r="20" spans="1:18" ht="19.5" customHeight="1">
      <c r="A20" s="14" t="s">
        <v>20</v>
      </c>
      <c r="B20" s="15"/>
      <c r="C20" s="15"/>
      <c r="D20" s="16" t="s">
        <v>19</v>
      </c>
      <c r="E20" s="2"/>
    </row>
    <row r="21" spans="1:18" ht="19.5" customHeight="1">
      <c r="A21" s="17" t="s">
        <v>5</v>
      </c>
      <c r="B21" s="17" t="s">
        <v>558</v>
      </c>
      <c r="C21" s="7" t="s">
        <v>557</v>
      </c>
      <c r="D21" s="18" t="s">
        <v>559</v>
      </c>
      <c r="E21" s="2"/>
    </row>
    <row r="22" spans="1:18" ht="19.5" customHeight="1">
      <c r="A22" s="531" t="s">
        <v>2204</v>
      </c>
      <c r="B22" s="1290" t="s">
        <v>3604</v>
      </c>
      <c r="C22" s="530">
        <v>200000000</v>
      </c>
      <c r="D22" s="531"/>
      <c r="E22" s="113"/>
      <c r="F22" s="54"/>
      <c r="G22" s="1154"/>
    </row>
    <row r="23" spans="1:18" ht="19.5" customHeight="1">
      <c r="A23" s="1213" t="s">
        <v>2883</v>
      </c>
      <c r="B23" s="1290" t="s">
        <v>3722</v>
      </c>
      <c r="C23" s="1215">
        <v>20700000</v>
      </c>
      <c r="D23" s="1213"/>
      <c r="E23" s="113"/>
      <c r="F23" s="54"/>
      <c r="G23" s="1154"/>
    </row>
    <row r="24" spans="1:18" ht="19.5" customHeight="1">
      <c r="A24" s="531" t="s">
        <v>3474</v>
      </c>
      <c r="B24" s="708" t="s">
        <v>3405</v>
      </c>
      <c r="C24" s="530">
        <v>26116000</v>
      </c>
      <c r="D24" s="531"/>
      <c r="E24" s="113"/>
      <c r="F24" s="54"/>
      <c r="G24" s="1154"/>
    </row>
    <row r="25" spans="1:18" ht="19.5" customHeight="1">
      <c r="A25" s="1281" t="s">
        <v>3314</v>
      </c>
      <c r="B25" s="1214" t="s">
        <v>3406</v>
      </c>
      <c r="C25" s="1282">
        <v>36363636</v>
      </c>
      <c r="D25" s="1281"/>
      <c r="E25" s="113"/>
      <c r="F25" s="54"/>
      <c r="G25" s="1154"/>
    </row>
    <row r="26" spans="1:18" ht="19.5" customHeight="1">
      <c r="A26" s="1281" t="s">
        <v>3724</v>
      </c>
      <c r="B26" s="1214" t="s">
        <v>3723</v>
      </c>
      <c r="C26" s="530">
        <v>548070</v>
      </c>
      <c r="D26" s="1281"/>
      <c r="E26" s="113"/>
      <c r="F26" s="54"/>
      <c r="G26" s="1154"/>
    </row>
    <row r="27" spans="1:18" ht="19.5" customHeight="1">
      <c r="A27" s="1281" t="s">
        <v>3473</v>
      </c>
      <c r="B27" s="1360" t="s">
        <v>3472</v>
      </c>
      <c r="C27" s="530">
        <v>2376500</v>
      </c>
      <c r="D27" s="1281"/>
      <c r="E27" s="113"/>
      <c r="F27" s="54"/>
      <c r="G27" s="1154"/>
    </row>
    <row r="28" spans="1:18" ht="19.5" customHeight="1">
      <c r="A28" s="1213" t="s">
        <v>3725</v>
      </c>
      <c r="B28" s="1214" t="s">
        <v>3726</v>
      </c>
      <c r="C28" s="1215">
        <v>450000</v>
      </c>
      <c r="D28" s="1213"/>
      <c r="E28" s="113"/>
      <c r="F28" s="54"/>
      <c r="G28" s="1154"/>
    </row>
    <row r="29" spans="1:18" ht="19.5" customHeight="1">
      <c r="A29" s="1281"/>
      <c r="B29" s="1360"/>
      <c r="C29" s="530"/>
      <c r="D29" s="1281"/>
      <c r="E29" s="113"/>
      <c r="F29" s="54"/>
      <c r="G29" s="1154"/>
    </row>
    <row r="30" spans="1:18" ht="19.5" customHeight="1">
      <c r="A30" s="531"/>
      <c r="B30" s="607"/>
      <c r="C30" s="530"/>
      <c r="D30" s="531"/>
      <c r="E30" s="2"/>
    </row>
    <row r="31" spans="1:18" ht="19.5" customHeight="1">
      <c r="A31" s="19" t="s">
        <v>504</v>
      </c>
      <c r="B31" s="19"/>
      <c r="C31" s="9">
        <f>SUM(C22:C30)</f>
        <v>286554206</v>
      </c>
      <c r="D31" s="9"/>
      <c r="E31" s="20">
        <f>C31-BS!D50</f>
        <v>0</v>
      </c>
      <c r="H31" s="249"/>
      <c r="I31" s="54"/>
      <c r="J31" s="54"/>
      <c r="K31" s="55"/>
      <c r="M31" s="2"/>
    </row>
    <row r="32" spans="1:18" ht="19.5" customHeight="1">
      <c r="A32" s="2"/>
      <c r="B32" s="2"/>
      <c r="C32" s="2"/>
      <c r="D32" s="2"/>
      <c r="E32" s="2"/>
      <c r="J32" s="55"/>
      <c r="K32" s="578"/>
      <c r="O32" s="54"/>
      <c r="R32" s="54"/>
    </row>
    <row r="33" spans="1:17" ht="19.5" customHeight="1">
      <c r="A33" s="2"/>
      <c r="B33" s="2"/>
      <c r="C33" s="2"/>
      <c r="D33" s="2"/>
      <c r="E33" s="2"/>
      <c r="J33" s="55"/>
      <c r="K33" s="578"/>
      <c r="O33" s="54"/>
    </row>
    <row r="34" spans="1:17" ht="19.5" customHeight="1">
      <c r="C34" s="53"/>
      <c r="J34" s="55"/>
      <c r="M34" s="1"/>
      <c r="O34" s="54"/>
      <c r="Q34" s="54"/>
    </row>
    <row r="35" spans="1:17" ht="19.5" customHeight="1">
      <c r="J35" s="55"/>
      <c r="O35" s="54"/>
    </row>
    <row r="36" spans="1:17" ht="19.5" customHeight="1">
      <c r="B36" s="55"/>
      <c r="C36" s="726"/>
      <c r="E36" s="1"/>
      <c r="G36" s="54"/>
      <c r="I36" s="54"/>
    </row>
    <row r="37" spans="1:17" ht="19.5" customHeight="1">
      <c r="B37" s="55"/>
    </row>
    <row r="38" spans="1:17" ht="19.5" customHeight="1">
      <c r="B38" s="55"/>
    </row>
    <row r="39" spans="1:17" ht="19.5" customHeight="1">
      <c r="B39" s="55"/>
      <c r="E39" s="54"/>
    </row>
    <row r="40" spans="1:17" ht="19.5" customHeight="1">
      <c r="B40" s="55"/>
    </row>
    <row r="41" spans="1:17" ht="19.5" customHeight="1">
      <c r="B41" s="55"/>
      <c r="D41" s="55"/>
    </row>
    <row r="42" spans="1:17" ht="19.5" customHeight="1">
      <c r="B42" s="55"/>
      <c r="D42" s="54"/>
    </row>
    <row r="43" spans="1:17" ht="19.5" customHeight="1">
      <c r="B43" s="55"/>
    </row>
    <row r="44" spans="1:17" ht="19.5" customHeight="1">
      <c r="B44" s="53"/>
    </row>
    <row r="45" spans="1:17" ht="19.5" customHeight="1">
      <c r="B45" s="53"/>
    </row>
    <row r="46" spans="1:17" ht="19.5" customHeight="1">
      <c r="B46" s="513"/>
      <c r="D46" s="512"/>
    </row>
    <row r="47" spans="1:17" ht="19.5" customHeight="1">
      <c r="B47" s="513"/>
      <c r="D47" s="512"/>
      <c r="G47" s="249"/>
    </row>
    <row r="48" spans="1:17">
      <c r="B48" s="513"/>
      <c r="D48" s="512"/>
    </row>
    <row r="49" spans="2:12">
      <c r="B49" s="513"/>
      <c r="D49" s="512"/>
    </row>
    <row r="50" spans="2:12">
      <c r="B50" s="513"/>
      <c r="D50" s="512"/>
    </row>
    <row r="51" spans="2:12">
      <c r="B51" s="513"/>
      <c r="D51" s="512"/>
    </row>
    <row r="52" spans="2:12">
      <c r="B52" s="513"/>
      <c r="D52" s="512"/>
    </row>
    <row r="53" spans="2:12">
      <c r="J53" s="513"/>
      <c r="L53" s="512"/>
    </row>
    <row r="54" spans="2:12">
      <c r="J54" s="513"/>
      <c r="L54" s="512"/>
    </row>
    <row r="55" spans="2:12">
      <c r="J55" s="513"/>
      <c r="L55" s="512"/>
    </row>
    <row r="56" spans="2:12">
      <c r="J56" s="513"/>
      <c r="L56" s="512"/>
    </row>
    <row r="57" spans="2:12">
      <c r="J57" s="513"/>
      <c r="L57" s="512"/>
    </row>
    <row r="58" spans="2:12">
      <c r="J58" s="513"/>
      <c r="L58" s="512"/>
    </row>
    <row r="59" spans="2:12">
      <c r="J59" s="513"/>
      <c r="L59" s="512"/>
    </row>
  </sheetData>
  <mergeCells count="6">
    <mergeCell ref="A18:D18"/>
    <mergeCell ref="A19:D19"/>
    <mergeCell ref="A17:D17"/>
    <mergeCell ref="A2:D2"/>
    <mergeCell ref="A3:D3"/>
    <mergeCell ref="A13:B13"/>
  </mergeCells>
  <phoneticPr fontId="75" type="noConversion"/>
  <printOptions horizontalCentered="1"/>
  <pageMargins left="0.70866141732283472" right="0.70866141732283472" top="0.78740157480314965" bottom="0.59055118110236227" header="0.39370078740157483" footer="0.39370078740157483"/>
  <pageSetup paperSize="9" scale="73" fitToHeight="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6" tint="0.79998168889431442"/>
    <pageSetUpPr fitToPage="1"/>
  </sheetPr>
  <dimension ref="A1:U70"/>
  <sheetViews>
    <sheetView view="pageBreakPreview" zoomScale="85" zoomScaleSheetLayoutView="85" workbookViewId="0">
      <pane xSplit="1" ySplit="5" topLeftCell="B6" activePane="bottomRight" state="frozen"/>
      <selection activeCell="J29" sqref="J29"/>
      <selection pane="topRight" activeCell="J29" sqref="J29"/>
      <selection pane="bottomLeft" activeCell="J29" sqref="J29"/>
      <selection pane="bottomRight" activeCell="B6" sqref="B6"/>
    </sheetView>
  </sheetViews>
  <sheetFormatPr defaultColWidth="10" defaultRowHeight="24.95" customHeight="1"/>
  <cols>
    <col min="1" max="1" width="20.125" bestFit="1" customWidth="1"/>
    <col min="2" max="2" width="47.75" bestFit="1" customWidth="1"/>
    <col min="3" max="3" width="12.875" customWidth="1"/>
    <col min="4" max="4" width="3.125" customWidth="1"/>
    <col min="5" max="5" width="12.875" customWidth="1"/>
    <col min="6" max="6" width="16.5" customWidth="1"/>
    <col min="7" max="7" width="10.875" customWidth="1"/>
    <col min="8" max="8" width="12.375" customWidth="1"/>
    <col min="9" max="9" width="15.625" customWidth="1"/>
    <col min="10" max="11" width="16.25" customWidth="1"/>
    <col min="12" max="12" width="15.25" customWidth="1"/>
    <col min="13" max="13" width="17.875" customWidth="1"/>
    <col min="14" max="14" width="19" customWidth="1"/>
    <col min="15" max="15" width="18.875" customWidth="1"/>
    <col min="16" max="16" width="19.5" customWidth="1"/>
    <col min="17" max="17" width="19.5" bestFit="1" customWidth="1"/>
    <col min="18" max="18" width="37.125" bestFit="1" customWidth="1"/>
    <col min="19" max="19" width="15.625" customWidth="1"/>
    <col min="20" max="20" width="37.125" bestFit="1" customWidth="1"/>
    <col min="21" max="26" width="15.625" customWidth="1"/>
  </cols>
  <sheetData>
    <row r="1" spans="1:16" ht="19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ht="26.25">
      <c r="A2" s="1625" t="s">
        <v>1759</v>
      </c>
      <c r="B2" s="1625"/>
      <c r="C2" s="1625"/>
      <c r="D2" s="1625"/>
      <c r="E2" s="1625"/>
      <c r="F2" s="1625"/>
      <c r="G2" s="1625"/>
      <c r="H2" s="1625"/>
      <c r="I2" s="1625"/>
      <c r="J2" s="1625"/>
      <c r="K2" s="1625"/>
      <c r="L2" s="1625"/>
      <c r="M2" s="2"/>
    </row>
    <row r="3" spans="1:16" ht="19.5" customHeight="1">
      <c r="A3" s="1626" t="str">
        <f>'10~11.단기금융자산,현금등가'!A14:E14</f>
        <v xml:space="preserve">2024. 07. 31 현재 </v>
      </c>
      <c r="B3" s="1626"/>
      <c r="C3" s="1626"/>
      <c r="D3" s="1626"/>
      <c r="E3" s="1626"/>
      <c r="F3" s="1626"/>
      <c r="G3" s="1626"/>
      <c r="H3" s="1626"/>
      <c r="I3" s="1626"/>
      <c r="J3" s="1626"/>
      <c r="K3" s="1626"/>
      <c r="L3" s="1626"/>
      <c r="M3" s="2"/>
    </row>
    <row r="4" spans="1:16" ht="19.5" customHeight="1">
      <c r="A4" s="36" t="s">
        <v>583</v>
      </c>
      <c r="B4" s="38"/>
      <c r="C4" s="39"/>
      <c r="D4" s="40"/>
      <c r="E4" s="41"/>
      <c r="F4" s="42"/>
      <c r="G4" s="43"/>
      <c r="H4" s="43"/>
      <c r="I4" s="36"/>
      <c r="J4" s="36"/>
      <c r="K4" s="36"/>
      <c r="L4" s="1370" t="s">
        <v>1726</v>
      </c>
      <c r="M4" s="44"/>
    </row>
    <row r="5" spans="1:16" ht="16.5">
      <c r="A5" s="45" t="s">
        <v>21</v>
      </c>
      <c r="B5" s="46" t="s">
        <v>22</v>
      </c>
      <c r="C5" s="1627" t="s">
        <v>23</v>
      </c>
      <c r="D5" s="1627"/>
      <c r="E5" s="1627"/>
      <c r="F5" s="47" t="s">
        <v>24</v>
      </c>
      <c r="G5" s="47" t="s">
        <v>1727</v>
      </c>
      <c r="H5" s="47" t="s">
        <v>1728</v>
      </c>
      <c r="I5" s="1291" t="s">
        <v>1729</v>
      </c>
      <c r="J5" s="1291" t="s">
        <v>1730</v>
      </c>
      <c r="K5" s="1292" t="s">
        <v>1731</v>
      </c>
      <c r="L5" s="1293" t="s">
        <v>1732</v>
      </c>
      <c r="M5" s="44"/>
    </row>
    <row r="6" spans="1:16" ht="19.5" customHeight="1">
      <c r="A6" s="710" t="s">
        <v>584</v>
      </c>
      <c r="B6" s="710" t="s">
        <v>3464</v>
      </c>
      <c r="C6" s="533">
        <v>45139</v>
      </c>
      <c r="D6" s="533" t="s">
        <v>25</v>
      </c>
      <c r="E6" s="533">
        <v>45504</v>
      </c>
      <c r="F6" s="534">
        <v>1310116038</v>
      </c>
      <c r="G6" s="532">
        <v>366</v>
      </c>
      <c r="H6" s="532">
        <v>366</v>
      </c>
      <c r="I6" s="174">
        <v>762444579</v>
      </c>
      <c r="J6" s="709"/>
      <c r="K6" s="894">
        <v>762444579</v>
      </c>
      <c r="L6" s="709">
        <f>I6+J6-K6</f>
        <v>0</v>
      </c>
      <c r="M6" s="54">
        <f t="shared" ref="M6:M28" si="0">I6+J6-K6-L6</f>
        <v>0</v>
      </c>
      <c r="N6" s="49"/>
      <c r="O6" s="49"/>
      <c r="P6" s="49"/>
    </row>
    <row r="7" spans="1:16" ht="19.5" customHeight="1">
      <c r="A7" s="710" t="s">
        <v>584</v>
      </c>
      <c r="B7" s="710" t="s">
        <v>3315</v>
      </c>
      <c r="C7" s="533">
        <v>45231</v>
      </c>
      <c r="D7" s="533" t="s">
        <v>25</v>
      </c>
      <c r="E7" s="533">
        <v>45596</v>
      </c>
      <c r="F7" s="534">
        <v>1102563000</v>
      </c>
      <c r="G7" s="532">
        <v>366</v>
      </c>
      <c r="H7" s="532">
        <v>366</v>
      </c>
      <c r="I7" s="174">
        <v>918802500</v>
      </c>
      <c r="J7" s="709"/>
      <c r="K7" s="894">
        <v>641655517</v>
      </c>
      <c r="L7" s="709">
        <f t="shared" ref="L7:L26" si="1">I7+J7-K7</f>
        <v>277146983</v>
      </c>
      <c r="M7" s="54">
        <f t="shared" si="0"/>
        <v>0</v>
      </c>
      <c r="N7" s="49"/>
      <c r="O7" s="49"/>
      <c r="P7" s="49"/>
    </row>
    <row r="8" spans="1:16" ht="19.5" customHeight="1">
      <c r="A8" s="1179" t="s">
        <v>48</v>
      </c>
      <c r="B8" s="1179" t="s">
        <v>3044</v>
      </c>
      <c r="C8" s="1180">
        <v>44970</v>
      </c>
      <c r="D8" s="1180" t="s">
        <v>25</v>
      </c>
      <c r="E8" s="1180">
        <v>45335</v>
      </c>
      <c r="F8" s="1181">
        <v>938413318</v>
      </c>
      <c r="G8" s="1182">
        <v>365</v>
      </c>
      <c r="H8" s="1182">
        <v>365</v>
      </c>
      <c r="I8" s="1183">
        <v>110552802</v>
      </c>
      <c r="J8" s="1184"/>
      <c r="K8" s="1184">
        <v>110552802</v>
      </c>
      <c r="L8" s="709">
        <f t="shared" si="1"/>
        <v>0</v>
      </c>
      <c r="M8" s="54">
        <f t="shared" si="0"/>
        <v>0</v>
      </c>
      <c r="N8" s="49"/>
      <c r="O8" s="49"/>
      <c r="P8" s="49"/>
    </row>
    <row r="9" spans="1:16" ht="19.5" customHeight="1">
      <c r="A9" s="710" t="s">
        <v>48</v>
      </c>
      <c r="B9" s="710" t="s">
        <v>3045</v>
      </c>
      <c r="C9" s="533">
        <v>44970</v>
      </c>
      <c r="D9" s="533" t="s">
        <v>25</v>
      </c>
      <c r="E9" s="533">
        <v>45335</v>
      </c>
      <c r="F9" s="534">
        <v>180316064</v>
      </c>
      <c r="G9" s="532">
        <v>365</v>
      </c>
      <c r="H9" s="532">
        <v>365</v>
      </c>
      <c r="I9" s="174">
        <v>21242716</v>
      </c>
      <c r="J9" s="709"/>
      <c r="K9" s="894">
        <v>21242716</v>
      </c>
      <c r="L9" s="709">
        <f t="shared" si="1"/>
        <v>0</v>
      </c>
      <c r="M9" s="54">
        <f t="shared" si="0"/>
        <v>0</v>
      </c>
      <c r="N9" s="49"/>
      <c r="O9" s="49"/>
      <c r="P9" s="49"/>
    </row>
    <row r="10" spans="1:16" ht="19.5" customHeight="1">
      <c r="A10" s="710" t="s">
        <v>48</v>
      </c>
      <c r="B10" s="710" t="s">
        <v>3046</v>
      </c>
      <c r="C10" s="533">
        <v>44970</v>
      </c>
      <c r="D10" s="533" t="s">
        <v>25</v>
      </c>
      <c r="E10" s="533">
        <v>45335</v>
      </c>
      <c r="F10" s="534">
        <v>39991860</v>
      </c>
      <c r="G10" s="532">
        <v>365</v>
      </c>
      <c r="H10" s="532">
        <v>365</v>
      </c>
      <c r="I10" s="174">
        <v>4711370</v>
      </c>
      <c r="J10" s="709"/>
      <c r="K10" s="894">
        <v>4711370</v>
      </c>
      <c r="L10" s="709">
        <f t="shared" si="1"/>
        <v>0</v>
      </c>
      <c r="M10" s="54">
        <f t="shared" si="0"/>
        <v>0</v>
      </c>
      <c r="N10" s="49"/>
      <c r="O10" s="49"/>
      <c r="P10" s="49"/>
    </row>
    <row r="11" spans="1:16" ht="19.5" customHeight="1">
      <c r="A11" s="710" t="s">
        <v>48</v>
      </c>
      <c r="B11" s="710" t="s">
        <v>3047</v>
      </c>
      <c r="C11" s="533">
        <v>44970</v>
      </c>
      <c r="D11" s="533" t="s">
        <v>25</v>
      </c>
      <c r="E11" s="533">
        <v>45335</v>
      </c>
      <c r="F11" s="534">
        <v>163725866</v>
      </c>
      <c r="G11" s="532">
        <v>365</v>
      </c>
      <c r="H11" s="532">
        <v>365</v>
      </c>
      <c r="I11" s="174">
        <v>19288252</v>
      </c>
      <c r="J11" s="709"/>
      <c r="K11" s="894">
        <v>19288252</v>
      </c>
      <c r="L11" s="709">
        <f t="shared" si="1"/>
        <v>0</v>
      </c>
      <c r="M11" s="54">
        <f t="shared" si="0"/>
        <v>0</v>
      </c>
      <c r="N11" s="49"/>
      <c r="O11" s="49"/>
      <c r="P11" s="49"/>
    </row>
    <row r="12" spans="1:16" ht="19.5" customHeight="1">
      <c r="A12" s="710" t="s">
        <v>48</v>
      </c>
      <c r="B12" s="710" t="s">
        <v>3048</v>
      </c>
      <c r="C12" s="533">
        <v>44970</v>
      </c>
      <c r="D12" s="533" t="s">
        <v>25</v>
      </c>
      <c r="E12" s="533">
        <v>45335</v>
      </c>
      <c r="F12" s="534">
        <v>31459916</v>
      </c>
      <c r="G12" s="532">
        <v>365</v>
      </c>
      <c r="H12" s="532">
        <v>365</v>
      </c>
      <c r="I12" s="174">
        <v>3706235</v>
      </c>
      <c r="J12" s="709"/>
      <c r="K12" s="894">
        <v>3706235</v>
      </c>
      <c r="L12" s="709">
        <f t="shared" si="1"/>
        <v>0</v>
      </c>
      <c r="M12" s="54">
        <f t="shared" si="0"/>
        <v>0</v>
      </c>
      <c r="N12" s="49"/>
      <c r="O12" s="49"/>
      <c r="P12" s="49"/>
    </row>
    <row r="13" spans="1:16" ht="19.149999999999999" customHeight="1">
      <c r="A13" s="710" t="s">
        <v>48</v>
      </c>
      <c r="B13" s="710" t="s">
        <v>3049</v>
      </c>
      <c r="C13" s="533">
        <v>44970</v>
      </c>
      <c r="D13" s="533" t="s">
        <v>25</v>
      </c>
      <c r="E13" s="533">
        <v>45335</v>
      </c>
      <c r="F13" s="534">
        <v>6977418</v>
      </c>
      <c r="G13" s="532">
        <v>365</v>
      </c>
      <c r="H13" s="532">
        <v>365</v>
      </c>
      <c r="I13" s="174">
        <v>821997</v>
      </c>
      <c r="J13" s="709"/>
      <c r="K13" s="894">
        <v>821997</v>
      </c>
      <c r="L13" s="709">
        <f t="shared" si="1"/>
        <v>0</v>
      </c>
      <c r="M13" s="54">
        <f t="shared" si="0"/>
        <v>0</v>
      </c>
      <c r="N13" s="49"/>
      <c r="O13" s="49"/>
      <c r="P13" s="49"/>
    </row>
    <row r="14" spans="1:16" ht="19.149999999999999" customHeight="1">
      <c r="A14" s="1179" t="s">
        <v>48</v>
      </c>
      <c r="B14" s="1179" t="s">
        <v>3465</v>
      </c>
      <c r="C14" s="1180">
        <v>45335</v>
      </c>
      <c r="D14" s="1180" t="s">
        <v>25</v>
      </c>
      <c r="E14" s="1180">
        <v>45701</v>
      </c>
      <c r="F14" s="1181">
        <v>782875276</v>
      </c>
      <c r="G14" s="1182">
        <v>323</v>
      </c>
      <c r="H14" s="1182">
        <v>366</v>
      </c>
      <c r="I14" s="1183">
        <v>0</v>
      </c>
      <c r="J14" s="709">
        <v>782875276</v>
      </c>
      <c r="K14" s="1184">
        <v>363630593</v>
      </c>
      <c r="L14" s="709">
        <f t="shared" si="1"/>
        <v>419244683</v>
      </c>
      <c r="M14" s="54">
        <f t="shared" si="0"/>
        <v>0</v>
      </c>
      <c r="N14" s="49"/>
      <c r="O14" s="49"/>
      <c r="P14" s="49"/>
    </row>
    <row r="15" spans="1:16" ht="19.5" customHeight="1">
      <c r="A15" s="710" t="s">
        <v>48</v>
      </c>
      <c r="B15" s="710" t="s">
        <v>3466</v>
      </c>
      <c r="C15" s="533">
        <v>45335</v>
      </c>
      <c r="D15" s="533" t="s">
        <v>25</v>
      </c>
      <c r="E15" s="533">
        <v>45701</v>
      </c>
      <c r="F15" s="534">
        <v>146369090</v>
      </c>
      <c r="G15" s="532">
        <v>323</v>
      </c>
      <c r="H15" s="532">
        <v>366</v>
      </c>
      <c r="I15" s="174">
        <v>0</v>
      </c>
      <c r="J15" s="709">
        <v>146369090</v>
      </c>
      <c r="K15" s="894">
        <v>67985642</v>
      </c>
      <c r="L15" s="709">
        <f t="shared" si="1"/>
        <v>78383448</v>
      </c>
      <c r="M15" s="54">
        <f t="shared" si="0"/>
        <v>0</v>
      </c>
      <c r="N15" s="49"/>
      <c r="O15" s="49"/>
      <c r="P15" s="49"/>
    </row>
    <row r="16" spans="1:16" ht="19.149999999999999" customHeight="1">
      <c r="A16" s="710" t="s">
        <v>48</v>
      </c>
      <c r="B16" s="710" t="s">
        <v>3467</v>
      </c>
      <c r="C16" s="533">
        <v>45335</v>
      </c>
      <c r="D16" s="533" t="s">
        <v>25</v>
      </c>
      <c r="E16" s="533">
        <v>45701</v>
      </c>
      <c r="F16" s="534">
        <v>32687332</v>
      </c>
      <c r="G16" s="532">
        <v>323</v>
      </c>
      <c r="H16" s="532">
        <v>366</v>
      </c>
      <c r="I16" s="174">
        <v>0</v>
      </c>
      <c r="J16" s="709">
        <v>32687332</v>
      </c>
      <c r="K16" s="894">
        <v>15182641</v>
      </c>
      <c r="L16" s="709">
        <f t="shared" si="1"/>
        <v>17504691</v>
      </c>
      <c r="M16" s="54">
        <f t="shared" si="0"/>
        <v>0</v>
      </c>
      <c r="N16" s="49"/>
      <c r="O16" s="49"/>
      <c r="P16" s="49"/>
    </row>
    <row r="17" spans="1:21" ht="19.149999999999999" customHeight="1">
      <c r="A17" s="1179" t="s">
        <v>48</v>
      </c>
      <c r="B17" s="1179" t="s">
        <v>3468</v>
      </c>
      <c r="C17" s="1180">
        <v>45335</v>
      </c>
      <c r="D17" s="1180" t="s">
        <v>25</v>
      </c>
      <c r="E17" s="1180">
        <v>45701</v>
      </c>
      <c r="F17" s="1181">
        <v>150999041</v>
      </c>
      <c r="G17" s="1182">
        <v>323</v>
      </c>
      <c r="H17" s="1182">
        <v>366</v>
      </c>
      <c r="I17" s="1183">
        <v>0</v>
      </c>
      <c r="J17" s="709">
        <v>150999041</v>
      </c>
      <c r="K17" s="1184">
        <v>70136167</v>
      </c>
      <c r="L17" s="709">
        <f t="shared" si="1"/>
        <v>80862874</v>
      </c>
      <c r="M17" s="54">
        <f t="shared" si="0"/>
        <v>0</v>
      </c>
      <c r="N17" s="49"/>
      <c r="O17" s="49"/>
      <c r="P17" s="49"/>
    </row>
    <row r="18" spans="1:21" ht="19.149999999999999" customHeight="1">
      <c r="A18" s="1179" t="s">
        <v>48</v>
      </c>
      <c r="B18" s="1179" t="s">
        <v>3469</v>
      </c>
      <c r="C18" s="1180">
        <v>45335</v>
      </c>
      <c r="D18" s="1180" t="s">
        <v>25</v>
      </c>
      <c r="E18" s="1180">
        <v>45701</v>
      </c>
      <c r="F18" s="1181">
        <v>28231307</v>
      </c>
      <c r="G18" s="1182">
        <v>323</v>
      </c>
      <c r="H18" s="1182">
        <v>366</v>
      </c>
      <c r="I18" s="1183">
        <v>0</v>
      </c>
      <c r="J18" s="709">
        <v>28231307</v>
      </c>
      <c r="K18" s="1184">
        <v>13112902</v>
      </c>
      <c r="L18" s="709">
        <f t="shared" si="1"/>
        <v>15118405</v>
      </c>
      <c r="M18" s="54">
        <f t="shared" si="0"/>
        <v>0</v>
      </c>
      <c r="N18" s="49"/>
      <c r="O18" s="49"/>
      <c r="P18" s="49"/>
    </row>
    <row r="19" spans="1:21" ht="19.5" customHeight="1">
      <c r="A19" s="710" t="s">
        <v>48</v>
      </c>
      <c r="B19" s="710" t="s">
        <v>3470</v>
      </c>
      <c r="C19" s="533">
        <v>45335</v>
      </c>
      <c r="D19" s="533" t="s">
        <v>25</v>
      </c>
      <c r="E19" s="533">
        <v>45701</v>
      </c>
      <c r="F19" s="534">
        <v>6304652</v>
      </c>
      <c r="G19" s="532">
        <v>323</v>
      </c>
      <c r="H19" s="532">
        <v>366</v>
      </c>
      <c r="I19" s="709">
        <v>0</v>
      </c>
      <c r="J19" s="709">
        <v>6304652</v>
      </c>
      <c r="K19" s="894">
        <v>2928392</v>
      </c>
      <c r="L19" s="709">
        <f t="shared" si="1"/>
        <v>3376260</v>
      </c>
      <c r="M19" s="54">
        <f t="shared" si="0"/>
        <v>0</v>
      </c>
      <c r="N19" s="49"/>
      <c r="O19" s="49"/>
      <c r="P19" s="49"/>
    </row>
    <row r="20" spans="1:21" ht="19.5" customHeight="1">
      <c r="A20" s="710" t="s">
        <v>2837</v>
      </c>
      <c r="B20" s="710" t="s">
        <v>2838</v>
      </c>
      <c r="C20" s="533">
        <v>44749</v>
      </c>
      <c r="D20" s="533" t="s">
        <v>25</v>
      </c>
      <c r="E20" s="533">
        <v>55707</v>
      </c>
      <c r="F20" s="534">
        <v>42366180</v>
      </c>
      <c r="G20" s="532">
        <v>909</v>
      </c>
      <c r="H20" s="532">
        <v>10958</v>
      </c>
      <c r="I20" s="709">
        <v>40266817</v>
      </c>
      <c r="J20" s="709"/>
      <c r="K20" s="894">
        <v>823507</v>
      </c>
      <c r="L20" s="709">
        <f t="shared" si="1"/>
        <v>39443310</v>
      </c>
      <c r="M20" s="54">
        <f t="shared" si="0"/>
        <v>0</v>
      </c>
      <c r="N20" s="49"/>
      <c r="O20" s="49"/>
      <c r="P20" s="49"/>
    </row>
    <row r="21" spans="1:21" ht="19.5" customHeight="1">
      <c r="A21" s="710" t="s">
        <v>2837</v>
      </c>
      <c r="B21" s="710" t="s">
        <v>2839</v>
      </c>
      <c r="C21" s="533">
        <v>44749</v>
      </c>
      <c r="D21" s="533" t="s">
        <v>25</v>
      </c>
      <c r="E21" s="533">
        <v>55707</v>
      </c>
      <c r="F21" s="534">
        <v>7397900</v>
      </c>
      <c r="G21" s="532">
        <v>909</v>
      </c>
      <c r="H21" s="532">
        <v>10958</v>
      </c>
      <c r="I21" s="709">
        <v>7031310</v>
      </c>
      <c r="J21" s="709"/>
      <c r="K21" s="894">
        <v>143800</v>
      </c>
      <c r="L21" s="709">
        <f t="shared" si="1"/>
        <v>6887510</v>
      </c>
      <c r="M21" s="54">
        <f t="shared" si="0"/>
        <v>0</v>
      </c>
      <c r="N21" s="49"/>
      <c r="O21" s="49"/>
      <c r="P21" s="49"/>
    </row>
    <row r="22" spans="1:21" ht="19.5" customHeight="1">
      <c r="A22" s="710" t="s">
        <v>2837</v>
      </c>
      <c r="B22" s="710" t="s">
        <v>3207</v>
      </c>
      <c r="C22" s="533">
        <v>45181</v>
      </c>
      <c r="D22" s="533" t="s">
        <v>25</v>
      </c>
      <c r="E22" s="533">
        <v>56139</v>
      </c>
      <c r="F22" s="534">
        <v>250000000</v>
      </c>
      <c r="G22" s="532">
        <v>477</v>
      </c>
      <c r="H22" s="532">
        <v>10958</v>
      </c>
      <c r="I22" s="174">
        <v>247467604</v>
      </c>
      <c r="J22" s="709"/>
      <c r="K22" s="894">
        <v>4859463</v>
      </c>
      <c r="L22" s="709">
        <f t="shared" si="1"/>
        <v>242608141</v>
      </c>
      <c r="M22" s="54">
        <f t="shared" si="0"/>
        <v>0</v>
      </c>
      <c r="N22" s="49"/>
      <c r="O22" s="49"/>
      <c r="P22" s="49"/>
    </row>
    <row r="23" spans="1:21" ht="19.5" customHeight="1">
      <c r="A23" s="1179" t="s">
        <v>1181</v>
      </c>
      <c r="B23" s="1179" t="s">
        <v>2902</v>
      </c>
      <c r="C23" s="1180">
        <v>44927</v>
      </c>
      <c r="D23" s="1180" t="s">
        <v>25</v>
      </c>
      <c r="E23" s="1180">
        <v>47118</v>
      </c>
      <c r="F23" s="1181">
        <v>6099140</v>
      </c>
      <c r="G23" s="1182">
        <v>731</v>
      </c>
      <c r="H23" s="1182">
        <v>2191</v>
      </c>
      <c r="I23" s="1183">
        <v>5083083</v>
      </c>
      <c r="J23" s="1184"/>
      <c r="K23" s="1184">
        <v>592932</v>
      </c>
      <c r="L23" s="709">
        <f t="shared" si="1"/>
        <v>4490151</v>
      </c>
      <c r="M23" s="54">
        <f t="shared" si="0"/>
        <v>0</v>
      </c>
      <c r="N23" s="49"/>
      <c r="O23" s="49"/>
      <c r="P23" s="49"/>
    </row>
    <row r="24" spans="1:21" ht="19.5" customHeight="1">
      <c r="A24" s="1179" t="s">
        <v>2040</v>
      </c>
      <c r="B24" s="1179" t="s">
        <v>3316</v>
      </c>
      <c r="C24" s="1180">
        <v>45236</v>
      </c>
      <c r="D24" s="1180" t="s">
        <v>25</v>
      </c>
      <c r="E24" s="1180">
        <v>45328</v>
      </c>
      <c r="F24" s="1181">
        <v>649209127</v>
      </c>
      <c r="G24" s="1182">
        <v>92</v>
      </c>
      <c r="H24" s="1182">
        <v>92</v>
      </c>
      <c r="I24" s="1183">
        <v>260668031</v>
      </c>
      <c r="J24" s="709"/>
      <c r="K24" s="1184">
        <v>260668031</v>
      </c>
      <c r="L24" s="709">
        <f t="shared" si="1"/>
        <v>0</v>
      </c>
      <c r="M24" s="54">
        <f t="shared" si="0"/>
        <v>0</v>
      </c>
      <c r="N24" s="49"/>
      <c r="O24" s="49"/>
      <c r="P24" s="49"/>
    </row>
    <row r="25" spans="1:21" ht="19.5" customHeight="1">
      <c r="A25" s="710" t="s">
        <v>2040</v>
      </c>
      <c r="B25" s="710" t="s">
        <v>3471</v>
      </c>
      <c r="C25" s="533">
        <v>45328</v>
      </c>
      <c r="D25" s="533" t="s">
        <v>25</v>
      </c>
      <c r="E25" s="533">
        <v>45419</v>
      </c>
      <c r="F25" s="534">
        <v>614545252</v>
      </c>
      <c r="G25" s="532">
        <v>91</v>
      </c>
      <c r="H25" s="532">
        <v>91</v>
      </c>
      <c r="I25" s="709">
        <v>0</v>
      </c>
      <c r="J25" s="709">
        <v>614545252</v>
      </c>
      <c r="K25" s="894">
        <v>614545252</v>
      </c>
      <c r="L25" s="709">
        <f t="shared" si="1"/>
        <v>0</v>
      </c>
      <c r="M25" s="54">
        <f t="shared" si="0"/>
        <v>0</v>
      </c>
      <c r="N25" s="49"/>
      <c r="O25" s="49"/>
      <c r="P25" s="49"/>
    </row>
    <row r="26" spans="1:21" ht="19.5" customHeight="1">
      <c r="A26" s="710" t="s">
        <v>2040</v>
      </c>
      <c r="B26" s="710" t="s">
        <v>3605</v>
      </c>
      <c r="C26" s="533">
        <v>45419</v>
      </c>
      <c r="D26" s="533" t="s">
        <v>25</v>
      </c>
      <c r="E26" s="533">
        <v>45510</v>
      </c>
      <c r="F26" s="534">
        <v>596099726</v>
      </c>
      <c r="G26" s="532">
        <v>91</v>
      </c>
      <c r="H26" s="532">
        <v>91</v>
      </c>
      <c r="I26" s="174"/>
      <c r="J26" s="709">
        <v>596099726</v>
      </c>
      <c r="K26" s="894">
        <v>556796447</v>
      </c>
      <c r="L26" s="709">
        <f t="shared" si="1"/>
        <v>39303279</v>
      </c>
      <c r="M26" s="54">
        <f t="shared" si="0"/>
        <v>0</v>
      </c>
      <c r="N26" s="49"/>
      <c r="O26" s="49"/>
      <c r="P26" s="49"/>
    </row>
    <row r="27" spans="1:21" ht="19.5" customHeight="1">
      <c r="A27" s="1179"/>
      <c r="B27" s="1179"/>
      <c r="C27" s="1180"/>
      <c r="D27" s="1180"/>
      <c r="E27" s="1180"/>
      <c r="F27" s="1181"/>
      <c r="G27" s="1182"/>
      <c r="H27" s="1182"/>
      <c r="I27" s="1183"/>
      <c r="J27" s="709"/>
      <c r="K27" s="1184"/>
      <c r="L27" s="709"/>
      <c r="M27" s="54">
        <f t="shared" si="0"/>
        <v>0</v>
      </c>
      <c r="N27" s="49"/>
      <c r="O27" s="49"/>
      <c r="P27" s="49"/>
    </row>
    <row r="28" spans="1:21" ht="19.5" customHeight="1">
      <c r="A28" s="710"/>
      <c r="B28" s="710"/>
      <c r="C28" s="533"/>
      <c r="D28" s="533"/>
      <c r="E28" s="533"/>
      <c r="F28" s="534"/>
      <c r="G28" s="532"/>
      <c r="H28" s="532"/>
      <c r="I28" s="174"/>
      <c r="J28" s="709"/>
      <c r="K28" s="894"/>
      <c r="L28" s="709"/>
      <c r="M28" s="54">
        <f t="shared" si="0"/>
        <v>0</v>
      </c>
      <c r="N28" s="49"/>
      <c r="O28" s="49"/>
      <c r="P28" s="49"/>
    </row>
    <row r="29" spans="1:21" ht="19.5" customHeight="1">
      <c r="A29" s="1628" t="s">
        <v>585</v>
      </c>
      <c r="B29" s="1629"/>
      <c r="C29" s="1629"/>
      <c r="D29" s="1629"/>
      <c r="E29" s="1629"/>
      <c r="F29" s="1629"/>
      <c r="G29" s="1629"/>
      <c r="H29" s="1629"/>
      <c r="I29" s="9">
        <f>SUM(I6:I28)</f>
        <v>2402087296</v>
      </c>
      <c r="J29" s="9">
        <f>SUM(J6:J28)</f>
        <v>2358111676</v>
      </c>
      <c r="K29" s="9">
        <f>SUM(K6:K28)</f>
        <v>3535829237</v>
      </c>
      <c r="L29" s="9">
        <f>SUM(L6:L28)</f>
        <v>1224369735</v>
      </c>
      <c r="M29" s="48"/>
    </row>
    <row r="30" spans="1:21" ht="24.95" customHeight="1">
      <c r="A30" s="37"/>
      <c r="B30" s="38"/>
      <c r="C30" s="50"/>
      <c r="D30" s="40"/>
      <c r="E30" s="51"/>
      <c r="F30" s="37"/>
      <c r="G30" s="36"/>
      <c r="H30" s="36"/>
      <c r="I30" s="699"/>
      <c r="J30" s="699"/>
      <c r="K30" s="699"/>
      <c r="L30" s="699">
        <f>L29-'BS(현금흐름표용)'!D51</f>
        <v>0</v>
      </c>
      <c r="M30" s="3"/>
      <c r="N30" s="3"/>
      <c r="O30" s="48"/>
      <c r="P30" s="36"/>
    </row>
    <row r="31" spans="1:21" ht="21" customHeight="1">
      <c r="G31" s="44"/>
      <c r="J31" s="52"/>
      <c r="K31" s="52"/>
      <c r="L31" s="948"/>
    </row>
    <row r="32" spans="1:21" ht="15" customHeight="1">
      <c r="J32" s="52"/>
      <c r="K32" s="52"/>
      <c r="L32" s="54"/>
      <c r="M32" s="52"/>
      <c r="R32" s="2"/>
      <c r="S32" s="2"/>
      <c r="T32" s="2"/>
      <c r="U32" s="2"/>
    </row>
    <row r="33" spans="2:21" ht="15" customHeight="1">
      <c r="J33" s="52"/>
      <c r="K33" s="52"/>
      <c r="R33" s="2"/>
      <c r="S33" s="2"/>
      <c r="T33" s="2"/>
      <c r="U33" s="2"/>
    </row>
    <row r="34" spans="2:21" ht="15" customHeight="1">
      <c r="F34" s="49"/>
      <c r="J34" s="54"/>
      <c r="K34" s="52"/>
      <c r="R34" s="2"/>
      <c r="S34" s="2"/>
      <c r="T34" s="2"/>
      <c r="U34" s="2"/>
    </row>
    <row r="35" spans="2:21" ht="16.5">
      <c r="F35" s="49"/>
      <c r="J35" s="54"/>
      <c r="K35" s="54"/>
      <c r="R35" s="2"/>
      <c r="S35" s="2"/>
      <c r="T35" s="2"/>
      <c r="U35" s="2"/>
    </row>
    <row r="36" spans="2:21" ht="16.5">
      <c r="B36" s="55"/>
      <c r="K36" s="54"/>
      <c r="R36" s="2"/>
      <c r="S36" s="2"/>
    </row>
    <row r="37" spans="2:21" ht="16.5" customHeight="1"/>
    <row r="38" spans="2:21" ht="16.5" customHeight="1">
      <c r="J38" s="54"/>
      <c r="L38" s="54"/>
    </row>
    <row r="39" spans="2:21" ht="16.5" customHeight="1"/>
    <row r="40" spans="2:21" ht="16.5" customHeight="1"/>
    <row r="41" spans="2:21" ht="16.5" customHeight="1"/>
    <row r="42" spans="2:21" ht="16.5" customHeight="1"/>
    <row r="43" spans="2:21" ht="16.5" customHeight="1"/>
    <row r="44" spans="2:21" ht="16.5" customHeight="1"/>
    <row r="45" spans="2:21" ht="16.5" customHeight="1"/>
    <row r="46" spans="2:21" ht="16.5" customHeight="1"/>
    <row r="47" spans="2:21" ht="16.5" customHeight="1"/>
    <row r="48" spans="2:2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</sheetData>
  <autoFilter ref="A5:L31">
    <filterColumn colId="2" showButton="0"/>
    <filterColumn colId="3" showButton="0"/>
  </autoFilter>
  <mergeCells count="4">
    <mergeCell ref="A2:L2"/>
    <mergeCell ref="A3:L3"/>
    <mergeCell ref="C5:E5"/>
    <mergeCell ref="A29:H29"/>
  </mergeCells>
  <phoneticPr fontId="75" type="noConversion"/>
  <printOptions horizontalCentered="1"/>
  <pageMargins left="0.31496062992125984" right="0.31496062992125984" top="0.78740157480314965" bottom="0.78740157480314965" header="0.59055118110236227" footer="0.39370078740157483"/>
  <pageSetup paperSize="9" scale="72" fitToHeight="0" orientation="landscape" r:id="rId1"/>
  <headerFooter alignWithMargins="0"/>
  <rowBreaks count="1" manualBreakCount="1">
    <brk id="29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79998168889431442"/>
    <pageSetUpPr fitToPage="1"/>
  </sheetPr>
  <dimension ref="A1:N26"/>
  <sheetViews>
    <sheetView view="pageBreakPreview" zoomScale="85" zoomScaleSheetLayoutView="85" workbookViewId="0"/>
  </sheetViews>
  <sheetFormatPr defaultColWidth="10" defaultRowHeight="33.950000000000003" customHeight="1"/>
  <cols>
    <col min="1" max="1" width="1.625" style="28" customWidth="1"/>
    <col min="2" max="2" width="16.375" style="28" customWidth="1"/>
    <col min="3" max="3" width="0.625" style="28" hidden="1" customWidth="1"/>
    <col min="4" max="4" width="34.5" style="28" customWidth="1"/>
    <col min="5" max="5" width="22" style="28" customWidth="1"/>
    <col min="6" max="6" width="21.75" style="28" customWidth="1"/>
    <col min="7" max="7" width="17.625" style="28" bestFit="1" customWidth="1"/>
    <col min="8" max="8" width="18.625" style="28" bestFit="1" customWidth="1"/>
    <col min="9" max="16384" width="10" style="28"/>
  </cols>
  <sheetData>
    <row r="1" spans="1:14" ht="19.5" customHeight="1"/>
    <row r="2" spans="1:14" ht="26.25">
      <c r="A2" s="1593" t="s">
        <v>1760</v>
      </c>
      <c r="B2" s="1593"/>
      <c r="C2" s="1593"/>
      <c r="D2" s="1593"/>
      <c r="E2" s="1593"/>
      <c r="F2" s="1593"/>
    </row>
    <row r="3" spans="1:14" ht="19.5" customHeight="1">
      <c r="A3" s="1594" t="str">
        <f>'10~11.단기금융자산,현금등가'!A14:E14</f>
        <v xml:space="preserve">2024. 07. 31 현재 </v>
      </c>
      <c r="B3" s="1594"/>
      <c r="C3" s="1594"/>
      <c r="D3" s="1594"/>
      <c r="E3" s="1594"/>
      <c r="F3" s="1594"/>
      <c r="G3" s="307"/>
    </row>
    <row r="4" spans="1:14" ht="19.5" customHeight="1">
      <c r="A4" s="320" t="s">
        <v>20</v>
      </c>
      <c r="B4" s="320"/>
      <c r="C4" s="320"/>
      <c r="D4" s="320"/>
      <c r="E4" s="296"/>
      <c r="F4" s="296" t="s">
        <v>19</v>
      </c>
      <c r="G4" s="307"/>
    </row>
    <row r="5" spans="1:14" s="279" customFormat="1" ht="19.5" customHeight="1">
      <c r="A5" s="1633" t="s">
        <v>0</v>
      </c>
      <c r="B5" s="1634"/>
      <c r="C5" s="1634"/>
      <c r="D5" s="308" t="s">
        <v>1</v>
      </c>
      <c r="E5" s="308" t="s">
        <v>2</v>
      </c>
      <c r="F5" s="308" t="s">
        <v>6</v>
      </c>
    </row>
    <row r="6" spans="1:14" ht="19.5" customHeight="1">
      <c r="A6" s="1635" t="s">
        <v>1571</v>
      </c>
      <c r="B6" s="1636"/>
      <c r="C6" s="321"/>
      <c r="D6" s="322" t="s">
        <v>3727</v>
      </c>
      <c r="E6" s="727">
        <v>5514689457</v>
      </c>
      <c r="F6" s="321"/>
    </row>
    <row r="7" spans="1:14" s="31" customFormat="1" ht="19.5" customHeight="1">
      <c r="A7" s="1637" t="s">
        <v>3</v>
      </c>
      <c r="B7" s="1638"/>
      <c r="C7" s="1638"/>
      <c r="D7" s="571"/>
      <c r="E7" s="841">
        <f>E6</f>
        <v>5514689457</v>
      </c>
      <c r="F7" s="571"/>
      <c r="G7" s="262">
        <f>E7-'BS(현금흐름표용)'!D52</f>
        <v>0</v>
      </c>
      <c r="J7" s="294"/>
      <c r="K7" s="294"/>
      <c r="L7" s="294"/>
      <c r="M7" s="294"/>
      <c r="N7" s="294"/>
    </row>
    <row r="8" spans="1:14" s="31" customFormat="1" ht="34.5" hidden="1" customHeight="1">
      <c r="A8" s="272"/>
      <c r="B8" s="323" t="s">
        <v>516</v>
      </c>
      <c r="C8" s="324"/>
      <c r="D8" s="303"/>
      <c r="E8" s="325"/>
      <c r="F8" s="296" t="s">
        <v>517</v>
      </c>
      <c r="H8" s="28"/>
    </row>
    <row r="9" spans="1:14" s="279" customFormat="1" ht="24.95" hidden="1" customHeight="1">
      <c r="A9" s="1630" t="s">
        <v>518</v>
      </c>
      <c r="B9" s="1639"/>
      <c r="C9" s="1640"/>
      <c r="D9" s="326">
        <v>14481</v>
      </c>
      <c r="E9" s="326">
        <v>120000</v>
      </c>
      <c r="F9" s="327" t="s">
        <v>6</v>
      </c>
    </row>
    <row r="10" spans="1:14" s="279" customFormat="1" ht="24.95" hidden="1" customHeight="1">
      <c r="A10" s="328"/>
      <c r="B10" s="329" t="s">
        <v>519</v>
      </c>
      <c r="C10" s="330"/>
      <c r="D10" s="331" t="s">
        <v>571</v>
      </c>
      <c r="E10" s="332"/>
      <c r="F10" s="327"/>
      <c r="G10" s="28" t="s">
        <v>520</v>
      </c>
    </row>
    <row r="11" spans="1:14" s="279" customFormat="1" ht="24.95" hidden="1" customHeight="1">
      <c r="A11" s="328"/>
      <c r="B11" s="329" t="s">
        <v>521</v>
      </c>
      <c r="C11" s="330"/>
      <c r="D11" s="331"/>
      <c r="E11" s="332"/>
      <c r="F11" s="327"/>
      <c r="G11" s="28" t="s">
        <v>520</v>
      </c>
    </row>
    <row r="12" spans="1:14" s="31" customFormat="1" ht="24.95" hidden="1" customHeight="1">
      <c r="A12" s="333"/>
      <c r="B12" s="329" t="s">
        <v>522</v>
      </c>
      <c r="C12" s="334"/>
      <c r="D12" s="335"/>
      <c r="E12" s="332"/>
      <c r="F12" s="22"/>
      <c r="G12" s="28" t="s">
        <v>520</v>
      </c>
    </row>
    <row r="13" spans="1:14" s="31" customFormat="1" ht="24.95" hidden="1" customHeight="1">
      <c r="A13" s="333"/>
      <c r="B13" s="329"/>
      <c r="C13" s="334"/>
      <c r="D13" s="336"/>
      <c r="E13" s="332"/>
      <c r="F13" s="22"/>
      <c r="G13" s="28" t="s">
        <v>520</v>
      </c>
    </row>
    <row r="14" spans="1:14" s="31" customFormat="1" ht="24.95" hidden="1" customHeight="1">
      <c r="A14" s="1630" t="s">
        <v>3</v>
      </c>
      <c r="B14" s="1641"/>
      <c r="C14" s="1642"/>
      <c r="D14" s="22"/>
      <c r="E14" s="332"/>
      <c r="F14" s="22"/>
      <c r="G14" s="28" t="s">
        <v>520</v>
      </c>
      <c r="H14" s="337"/>
    </row>
    <row r="15" spans="1:14" ht="33" hidden="1" customHeight="1">
      <c r="E15" s="299"/>
      <c r="G15" s="28" t="s">
        <v>520</v>
      </c>
    </row>
    <row r="16" spans="1:14" ht="33.950000000000003" hidden="1" customHeight="1">
      <c r="A16" s="1643" t="s">
        <v>523</v>
      </c>
      <c r="B16" s="1644"/>
      <c r="C16" s="1644"/>
      <c r="D16" s="1644"/>
      <c r="E16" s="1645"/>
      <c r="F16" s="1644"/>
    </row>
    <row r="17" spans="1:6" ht="17.25" hidden="1" customHeight="1">
      <c r="A17" s="1594" t="s">
        <v>524</v>
      </c>
      <c r="B17" s="1644"/>
      <c r="C17" s="1644"/>
      <c r="D17" s="1644"/>
      <c r="E17" s="1645"/>
      <c r="F17" s="1644"/>
    </row>
    <row r="18" spans="1:6" ht="25.5" hidden="1" customHeight="1">
      <c r="B18" s="304" t="s">
        <v>525</v>
      </c>
      <c r="C18" s="279"/>
      <c r="D18" s="31"/>
      <c r="E18" s="1646" t="s">
        <v>526</v>
      </c>
      <c r="F18" s="1644"/>
    </row>
    <row r="19" spans="1:6" ht="33.950000000000003" hidden="1" customHeight="1">
      <c r="A19" s="1630" t="s">
        <v>527</v>
      </c>
      <c r="B19" s="1631"/>
      <c r="C19" s="334"/>
      <c r="D19" s="327" t="s">
        <v>8</v>
      </c>
      <c r="E19" s="338" t="s">
        <v>528</v>
      </c>
      <c r="F19" s="327" t="s">
        <v>529</v>
      </c>
    </row>
    <row r="20" spans="1:6" ht="33.950000000000003" hidden="1" customHeight="1">
      <c r="A20" s="1630" t="s">
        <v>530</v>
      </c>
      <c r="B20" s="1631"/>
      <c r="C20" s="339"/>
      <c r="D20" s="340" t="s">
        <v>531</v>
      </c>
      <c r="E20" s="341">
        <v>120000</v>
      </c>
      <c r="F20" s="342">
        <f>ROUND(E20*24.2%,0)</f>
        <v>29040</v>
      </c>
    </row>
    <row r="21" spans="1:6" ht="33.950000000000003" hidden="1" customHeight="1">
      <c r="A21" s="1630" t="s">
        <v>532</v>
      </c>
      <c r="B21" s="1631"/>
      <c r="C21" s="339"/>
      <c r="D21" s="340" t="s">
        <v>533</v>
      </c>
      <c r="E21" s="341">
        <v>120000</v>
      </c>
      <c r="F21" s="342">
        <f>ROUND(E21*24.2%,0)</f>
        <v>29040</v>
      </c>
    </row>
    <row r="22" spans="1:6" ht="33.950000000000003" hidden="1" customHeight="1">
      <c r="A22" s="1630" t="s">
        <v>534</v>
      </c>
      <c r="B22" s="1631"/>
      <c r="C22" s="339"/>
      <c r="D22" s="340" t="s">
        <v>535</v>
      </c>
      <c r="E22" s="343">
        <v>1857000000</v>
      </c>
      <c r="F22" s="342">
        <f>ROUND(E22*24.2%,0)</f>
        <v>449394000</v>
      </c>
    </row>
    <row r="23" spans="1:6" ht="33.950000000000003" hidden="1" customHeight="1">
      <c r="A23" s="1630" t="s">
        <v>536</v>
      </c>
      <c r="B23" s="1631"/>
      <c r="C23" s="339"/>
      <c r="D23" s="340" t="s">
        <v>537</v>
      </c>
      <c r="E23" s="343">
        <v>4088463407</v>
      </c>
      <c r="F23" s="342">
        <f>ROUND(E23*27.5%,0)</f>
        <v>1124327437</v>
      </c>
    </row>
    <row r="24" spans="1:6" ht="33.950000000000003" hidden="1" customHeight="1">
      <c r="A24" s="1632"/>
      <c r="B24" s="1631"/>
      <c r="C24" s="339"/>
      <c r="D24" s="340"/>
      <c r="E24" s="343"/>
      <c r="F24" s="342"/>
    </row>
    <row r="25" spans="1:6" ht="33.950000000000003" hidden="1" customHeight="1">
      <c r="A25" s="1632"/>
      <c r="B25" s="1631"/>
      <c r="C25" s="339"/>
      <c r="D25" s="340"/>
      <c r="E25" s="343"/>
      <c r="F25" s="342"/>
    </row>
    <row r="26" spans="1:6" ht="33.950000000000003" hidden="1" customHeight="1">
      <c r="A26" s="1630" t="s">
        <v>538</v>
      </c>
      <c r="B26" s="1631"/>
      <c r="C26" s="339"/>
      <c r="D26" s="340"/>
      <c r="E26" s="343">
        <f>SUM(E20:E25)</f>
        <v>5945703407</v>
      </c>
      <c r="F26" s="342">
        <f>SUM(F20:F25)</f>
        <v>1573779517</v>
      </c>
    </row>
  </sheetData>
  <mergeCells count="18">
    <mergeCell ref="A19:B19"/>
    <mergeCell ref="A2:F2"/>
    <mergeCell ref="A3:F3"/>
    <mergeCell ref="A5:C5"/>
    <mergeCell ref="A6:B6"/>
    <mergeCell ref="A7:C7"/>
    <mergeCell ref="A9:C9"/>
    <mergeCell ref="A14:C14"/>
    <mergeCell ref="A16:F16"/>
    <mergeCell ref="A17:F17"/>
    <mergeCell ref="E18:F18"/>
    <mergeCell ref="A26:B26"/>
    <mergeCell ref="A20:B20"/>
    <mergeCell ref="A21:B21"/>
    <mergeCell ref="A22:B22"/>
    <mergeCell ref="A23:B23"/>
    <mergeCell ref="A24:B24"/>
    <mergeCell ref="A25:B25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scale="92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 tint="0.79998168889431442"/>
    <pageSetUpPr fitToPage="1"/>
  </sheetPr>
  <dimension ref="A1:K107"/>
  <sheetViews>
    <sheetView view="pageBreakPreview" zoomScale="85" zoomScaleSheetLayoutView="85" workbookViewId="0">
      <pane ySplit="5" topLeftCell="A6" activePane="bottomLeft" state="frozen"/>
      <selection activeCell="J29" sqref="J29"/>
      <selection pane="bottomLeft" activeCell="A6" sqref="A6"/>
    </sheetView>
  </sheetViews>
  <sheetFormatPr defaultColWidth="10" defaultRowHeight="33.950000000000003" customHeight="1"/>
  <cols>
    <col min="1" max="1" width="20.875" style="28" bestFit="1" customWidth="1"/>
    <col min="2" max="2" width="20.5" style="28" customWidth="1"/>
    <col min="3" max="3" width="20.625" style="28" customWidth="1"/>
    <col min="4" max="4" width="19.5" style="28" customWidth="1"/>
    <col min="5" max="5" width="12.25" style="28" customWidth="1"/>
    <col min="6" max="6" width="18" style="306" customWidth="1"/>
    <col min="7" max="7" width="19.75" style="306" customWidth="1"/>
    <col min="8" max="8" width="13.25" style="34" customWidth="1"/>
    <col min="9" max="9" width="16.375" style="28" customWidth="1"/>
    <col min="10" max="10" width="12.75" style="28" customWidth="1"/>
    <col min="11" max="11" width="11.75" style="28" bestFit="1" customWidth="1"/>
    <col min="12" max="12" width="14.625" style="28" bestFit="1" customWidth="1"/>
    <col min="13" max="13" width="11.75" style="28" bestFit="1" customWidth="1"/>
    <col min="14" max="16384" width="10" style="28"/>
  </cols>
  <sheetData>
    <row r="1" spans="1:11" ht="19.5" customHeight="1"/>
    <row r="2" spans="1:11" ht="26.25">
      <c r="A2" s="1593" t="s">
        <v>2165</v>
      </c>
      <c r="B2" s="1593"/>
      <c r="C2" s="1593"/>
      <c r="D2" s="1593"/>
      <c r="H2" s="306"/>
      <c r="I2" s="306"/>
      <c r="J2" s="306"/>
    </row>
    <row r="3" spans="1:11" ht="19.5" customHeight="1">
      <c r="A3" s="1594" t="str">
        <f>'10~11.단기금융자산,현금등가'!A14:E14</f>
        <v xml:space="preserve">2024. 07. 31 현재 </v>
      </c>
      <c r="B3" s="1594"/>
      <c r="C3" s="1594"/>
      <c r="D3" s="1594"/>
      <c r="E3" s="307"/>
      <c r="H3" s="306"/>
      <c r="I3" s="306"/>
      <c r="J3" s="306"/>
    </row>
    <row r="4" spans="1:11" ht="19.5" customHeight="1">
      <c r="A4" s="31"/>
      <c r="C4" s="31"/>
      <c r="D4" s="296" t="s">
        <v>554</v>
      </c>
      <c r="E4" s="307"/>
      <c r="H4" s="306"/>
      <c r="I4" s="306"/>
      <c r="J4" s="306"/>
    </row>
    <row r="5" spans="1:11" s="279" customFormat="1" ht="19.5" customHeight="1">
      <c r="A5" s="308" t="s">
        <v>369</v>
      </c>
      <c r="B5" s="308" t="s">
        <v>43</v>
      </c>
      <c r="C5" s="308" t="s">
        <v>555</v>
      </c>
      <c r="D5" s="582" t="s">
        <v>556</v>
      </c>
    </row>
    <row r="6" spans="1:11" s="279" customFormat="1" ht="19.5" customHeight="1">
      <c r="A6" s="1144" t="s">
        <v>3547</v>
      </c>
      <c r="B6" s="1145" t="s">
        <v>1222</v>
      </c>
      <c r="C6" s="1189">
        <v>9588225</v>
      </c>
      <c r="D6" s="1223">
        <v>1476480</v>
      </c>
      <c r="E6" s="28"/>
      <c r="F6" s="306"/>
      <c r="G6" s="306"/>
      <c r="H6" s="306"/>
      <c r="K6" s="344"/>
    </row>
    <row r="7" spans="1:11" ht="19.5" customHeight="1">
      <c r="A7" s="1144" t="s">
        <v>3548</v>
      </c>
      <c r="B7" s="1145" t="s">
        <v>1222</v>
      </c>
      <c r="C7" s="1189">
        <v>7661237</v>
      </c>
      <c r="D7" s="1223">
        <v>1179710</v>
      </c>
      <c r="H7" s="306"/>
      <c r="I7" s="279"/>
      <c r="J7" s="279"/>
      <c r="K7" s="344"/>
    </row>
    <row r="8" spans="1:11" ht="19.5" customHeight="1">
      <c r="A8" s="1144" t="s">
        <v>3548</v>
      </c>
      <c r="B8" s="1145" t="s">
        <v>3569</v>
      </c>
      <c r="C8" s="1189">
        <v>760000000</v>
      </c>
      <c r="D8" s="1223">
        <v>209000000</v>
      </c>
      <c r="H8" s="306"/>
      <c r="I8" s="279"/>
      <c r="J8" s="279"/>
      <c r="K8" s="344"/>
    </row>
    <row r="9" spans="1:11" ht="19.5" customHeight="1">
      <c r="A9" s="1144" t="s">
        <v>3549</v>
      </c>
      <c r="B9" s="1145" t="s">
        <v>1222</v>
      </c>
      <c r="C9" s="1189">
        <v>5622268</v>
      </c>
      <c r="D9" s="1223">
        <v>865800</v>
      </c>
      <c r="H9" s="306"/>
      <c r="I9" s="279"/>
      <c r="J9" s="279"/>
      <c r="K9" s="344"/>
    </row>
    <row r="10" spans="1:11" ht="19.5" customHeight="1">
      <c r="A10" s="1144" t="s">
        <v>3549</v>
      </c>
      <c r="B10" s="1145" t="s">
        <v>1667</v>
      </c>
      <c r="C10" s="1189">
        <v>158442</v>
      </c>
      <c r="D10" s="1223">
        <v>24390</v>
      </c>
      <c r="H10" s="306"/>
      <c r="I10" s="279"/>
      <c r="J10" s="279"/>
      <c r="K10" s="344"/>
    </row>
    <row r="11" spans="1:11" ht="19.5" customHeight="1">
      <c r="A11" s="1144" t="s">
        <v>3550</v>
      </c>
      <c r="B11" s="1145" t="s">
        <v>1222</v>
      </c>
      <c r="C11" s="1189">
        <v>3536231</v>
      </c>
      <c r="D11" s="1223">
        <v>544510</v>
      </c>
      <c r="H11" s="306"/>
      <c r="I11" s="279"/>
      <c r="J11" s="279"/>
      <c r="K11" s="344"/>
    </row>
    <row r="12" spans="1:11" ht="19.5" customHeight="1">
      <c r="A12" s="1144" t="s">
        <v>3551</v>
      </c>
      <c r="B12" s="1145" t="s">
        <v>1222</v>
      </c>
      <c r="C12" s="1189">
        <v>1142442</v>
      </c>
      <c r="D12" s="1223">
        <v>175910</v>
      </c>
      <c r="H12" s="306"/>
      <c r="I12" s="279"/>
      <c r="J12" s="279"/>
      <c r="K12" s="344"/>
    </row>
    <row r="13" spans="1:11" ht="19.5" customHeight="1">
      <c r="A13" s="1144" t="s">
        <v>3552</v>
      </c>
      <c r="B13" s="1145" t="s">
        <v>1222</v>
      </c>
      <c r="C13" s="1189">
        <v>6500983</v>
      </c>
      <c r="D13" s="1223">
        <v>1001120</v>
      </c>
      <c r="H13" s="306"/>
      <c r="I13" s="279"/>
      <c r="J13" s="279"/>
      <c r="K13" s="344"/>
    </row>
    <row r="14" spans="1:11" ht="19.5" customHeight="1">
      <c r="A14" s="1144" t="s">
        <v>3553</v>
      </c>
      <c r="B14" s="1145" t="s">
        <v>1222</v>
      </c>
      <c r="C14" s="1189">
        <v>481959</v>
      </c>
      <c r="D14" s="1223">
        <v>74200</v>
      </c>
      <c r="H14" s="306"/>
      <c r="I14" s="279"/>
      <c r="J14" s="279"/>
      <c r="K14" s="344"/>
    </row>
    <row r="15" spans="1:11" ht="19.5" customHeight="1">
      <c r="A15" s="1144" t="s">
        <v>3554</v>
      </c>
      <c r="B15" s="1145" t="s">
        <v>1222</v>
      </c>
      <c r="C15" s="1189">
        <v>2831929</v>
      </c>
      <c r="D15" s="1223">
        <v>436070</v>
      </c>
      <c r="H15" s="306"/>
      <c r="I15" s="279"/>
      <c r="J15" s="279"/>
      <c r="K15" s="344"/>
    </row>
    <row r="16" spans="1:11" ht="19.5" customHeight="1">
      <c r="A16" s="1144" t="s">
        <v>3555</v>
      </c>
      <c r="B16" s="1145" t="s">
        <v>1222</v>
      </c>
      <c r="C16" s="1189">
        <v>12978225</v>
      </c>
      <c r="D16" s="1223">
        <v>1998550</v>
      </c>
      <c r="H16" s="306"/>
      <c r="I16" s="279"/>
      <c r="J16" s="279"/>
      <c r="K16" s="344"/>
    </row>
    <row r="17" spans="1:11" ht="19.5" customHeight="1">
      <c r="A17" s="1144" t="s">
        <v>3556</v>
      </c>
      <c r="B17" s="1145" t="s">
        <v>1222</v>
      </c>
      <c r="C17" s="1189">
        <v>15690908</v>
      </c>
      <c r="D17" s="1223">
        <v>2416370</v>
      </c>
      <c r="H17" s="306"/>
      <c r="I17" s="279"/>
      <c r="J17" s="279"/>
      <c r="K17" s="344"/>
    </row>
    <row r="18" spans="1:11" s="279" customFormat="1" ht="19.5" customHeight="1">
      <c r="A18" s="1144" t="s">
        <v>3557</v>
      </c>
      <c r="B18" s="1145" t="s">
        <v>1222</v>
      </c>
      <c r="C18" s="1189">
        <v>3675974</v>
      </c>
      <c r="D18" s="1223">
        <v>566050</v>
      </c>
      <c r="E18" s="28"/>
      <c r="F18" s="306"/>
      <c r="G18" s="306"/>
      <c r="H18" s="306"/>
      <c r="K18" s="344"/>
    </row>
    <row r="19" spans="1:11" ht="19.5" customHeight="1">
      <c r="A19" s="1144" t="s">
        <v>3558</v>
      </c>
      <c r="B19" s="1145" t="s">
        <v>1222</v>
      </c>
      <c r="C19" s="1189">
        <v>7065949</v>
      </c>
      <c r="D19" s="1223">
        <v>1088130</v>
      </c>
      <c r="H19" s="306"/>
      <c r="I19" s="279"/>
      <c r="J19" s="279"/>
      <c r="K19" s="344"/>
    </row>
    <row r="20" spans="1:11" s="279" customFormat="1" ht="19.5" customHeight="1">
      <c r="A20" s="1144" t="s">
        <v>3559</v>
      </c>
      <c r="B20" s="1145" t="s">
        <v>2903</v>
      </c>
      <c r="C20" s="1189">
        <v>65747833</v>
      </c>
      <c r="D20" s="1223">
        <v>10109530</v>
      </c>
      <c r="E20" s="28"/>
      <c r="F20" s="306"/>
      <c r="G20" s="306"/>
      <c r="H20" s="306"/>
      <c r="I20" s="1352"/>
      <c r="J20" s="1352"/>
      <c r="K20" s="1350">
        <v>-809130</v>
      </c>
    </row>
    <row r="21" spans="1:11" ht="19.5" customHeight="1">
      <c r="A21" s="1144" t="s">
        <v>3559</v>
      </c>
      <c r="B21" s="1145" t="s">
        <v>3320</v>
      </c>
      <c r="C21" s="1189">
        <v>189123280</v>
      </c>
      <c r="D21" s="1223">
        <v>29124970</v>
      </c>
      <c r="H21" s="306"/>
      <c r="I21" s="279"/>
      <c r="J21" s="279"/>
      <c r="K21" s="344"/>
    </row>
    <row r="22" spans="1:11" ht="19.5" customHeight="1">
      <c r="A22" s="1144" t="s">
        <v>3559</v>
      </c>
      <c r="B22" s="1145" t="s">
        <v>1222</v>
      </c>
      <c r="C22" s="1189">
        <v>7160084</v>
      </c>
      <c r="D22" s="1223">
        <v>1102570</v>
      </c>
      <c r="H22" s="306"/>
      <c r="I22" s="279"/>
      <c r="J22" s="279"/>
      <c r="K22" s="344"/>
    </row>
    <row r="23" spans="1:11" ht="19.5" customHeight="1">
      <c r="A23" s="1144" t="s">
        <v>3560</v>
      </c>
      <c r="B23" s="1145" t="s">
        <v>1222</v>
      </c>
      <c r="C23" s="1189">
        <v>2646436</v>
      </c>
      <c r="D23" s="1223">
        <v>407480</v>
      </c>
      <c r="H23" s="306"/>
      <c r="I23" s="279"/>
      <c r="J23" s="279"/>
      <c r="K23" s="344"/>
    </row>
    <row r="24" spans="1:11" ht="19.5" customHeight="1">
      <c r="A24" s="1144" t="s">
        <v>3561</v>
      </c>
      <c r="B24" s="1145" t="s">
        <v>1222</v>
      </c>
      <c r="C24" s="1189">
        <v>26249801</v>
      </c>
      <c r="D24" s="1223">
        <v>4042260</v>
      </c>
      <c r="H24" s="306"/>
      <c r="I24" s="279"/>
      <c r="J24" s="279"/>
      <c r="K24" s="344"/>
    </row>
    <row r="25" spans="1:11" ht="19.5" customHeight="1">
      <c r="A25" s="1144" t="s">
        <v>3562</v>
      </c>
      <c r="B25" s="1145" t="s">
        <v>1222</v>
      </c>
      <c r="C25" s="1189">
        <v>2123465</v>
      </c>
      <c r="D25" s="1223">
        <v>326970</v>
      </c>
      <c r="H25" s="306"/>
      <c r="I25" s="279"/>
      <c r="J25" s="279"/>
      <c r="K25" s="344"/>
    </row>
    <row r="26" spans="1:11" ht="19.5" customHeight="1">
      <c r="A26" s="1144" t="s">
        <v>3563</v>
      </c>
      <c r="B26" s="1145" t="s">
        <v>1222</v>
      </c>
      <c r="C26" s="1189">
        <v>22406</v>
      </c>
      <c r="D26" s="1223">
        <v>3440</v>
      </c>
      <c r="H26" s="306"/>
      <c r="I26" s="279"/>
      <c r="J26" s="279"/>
      <c r="K26" s="344"/>
    </row>
    <row r="27" spans="1:11" ht="19.5" customHeight="1">
      <c r="A27" s="1144" t="s">
        <v>3563</v>
      </c>
      <c r="B27" s="1145" t="s">
        <v>1222</v>
      </c>
      <c r="C27" s="1189">
        <v>15366458</v>
      </c>
      <c r="D27" s="1223">
        <v>2366430</v>
      </c>
      <c r="H27" s="306"/>
      <c r="I27" s="279"/>
      <c r="J27" s="279"/>
      <c r="K27" s="344"/>
    </row>
    <row r="28" spans="1:11" ht="19.5" customHeight="1">
      <c r="A28" s="1144" t="s">
        <v>3564</v>
      </c>
      <c r="B28" s="1145" t="s">
        <v>797</v>
      </c>
      <c r="C28" s="1189">
        <v>39931</v>
      </c>
      <c r="D28" s="1223">
        <v>6140</v>
      </c>
      <c r="H28" s="306"/>
      <c r="I28" s="279"/>
      <c r="J28" s="279"/>
      <c r="K28" s="344"/>
    </row>
    <row r="29" spans="1:11" ht="19.5" customHeight="1">
      <c r="A29" s="1144" t="s">
        <v>3565</v>
      </c>
      <c r="B29" s="1145" t="s">
        <v>796</v>
      </c>
      <c r="C29" s="1189">
        <v>39219174</v>
      </c>
      <c r="D29" s="1223">
        <v>6039740</v>
      </c>
      <c r="H29" s="306"/>
      <c r="I29" s="279"/>
      <c r="J29" s="279"/>
      <c r="K29" s="344"/>
    </row>
    <row r="30" spans="1:11" ht="19.5" customHeight="1">
      <c r="A30" s="1144" t="s">
        <v>3565</v>
      </c>
      <c r="B30" s="1145" t="s">
        <v>796</v>
      </c>
      <c r="C30" s="1189">
        <v>55748351</v>
      </c>
      <c r="D30" s="1223">
        <v>8585230</v>
      </c>
      <c r="H30" s="306"/>
      <c r="I30" s="279"/>
      <c r="J30" s="279"/>
      <c r="K30" s="344"/>
    </row>
    <row r="31" spans="1:11" ht="19.5" customHeight="1">
      <c r="A31" s="1144" t="s">
        <v>3566</v>
      </c>
      <c r="B31" s="1145" t="s">
        <v>1222</v>
      </c>
      <c r="C31" s="1189">
        <v>12482751</v>
      </c>
      <c r="D31" s="1223">
        <v>1922240</v>
      </c>
      <c r="H31" s="306"/>
      <c r="I31" s="279"/>
      <c r="J31" s="279"/>
      <c r="K31" s="344"/>
    </row>
    <row r="32" spans="1:11" ht="19.5" customHeight="1">
      <c r="A32" s="1144" t="s">
        <v>3567</v>
      </c>
      <c r="B32" s="1145" t="s">
        <v>2903</v>
      </c>
      <c r="C32" s="1189">
        <v>62028638</v>
      </c>
      <c r="D32" s="1223">
        <v>9546920</v>
      </c>
      <c r="H32" s="306"/>
      <c r="I32" s="1352"/>
      <c r="J32" s="1352"/>
      <c r="K32" s="1350">
        <v>-848170</v>
      </c>
    </row>
    <row r="33" spans="1:11" ht="19.5" customHeight="1">
      <c r="A33" s="1144" t="s">
        <v>3567</v>
      </c>
      <c r="B33" s="1145" t="s">
        <v>1222</v>
      </c>
      <c r="C33" s="1189">
        <v>12855239</v>
      </c>
      <c r="D33" s="1223">
        <v>1979620</v>
      </c>
      <c r="H33" s="306"/>
      <c r="I33" s="279"/>
      <c r="J33" s="279"/>
      <c r="K33" s="344"/>
    </row>
    <row r="34" spans="1:11" ht="19.5" customHeight="1">
      <c r="A34" s="1144" t="s">
        <v>3568</v>
      </c>
      <c r="B34" s="1145" t="s">
        <v>1222</v>
      </c>
      <c r="C34" s="1189">
        <v>3250463</v>
      </c>
      <c r="D34" s="1223">
        <v>500480</v>
      </c>
      <c r="H34" s="306"/>
      <c r="I34" s="279"/>
      <c r="J34" s="279"/>
      <c r="K34" s="344"/>
    </row>
    <row r="35" spans="1:11" ht="19.5" customHeight="1">
      <c r="A35" s="1144" t="s">
        <v>3664</v>
      </c>
      <c r="B35" s="1145" t="s">
        <v>1222</v>
      </c>
      <c r="C35" s="1189">
        <v>3052799</v>
      </c>
      <c r="D35" s="1223">
        <v>470120</v>
      </c>
      <c r="H35" s="306"/>
      <c r="I35" s="1366"/>
      <c r="J35" s="1366"/>
      <c r="K35" s="1364"/>
    </row>
    <row r="36" spans="1:11" ht="19.5" customHeight="1">
      <c r="A36" s="1144" t="s">
        <v>3665</v>
      </c>
      <c r="B36" s="1145" t="s">
        <v>1222</v>
      </c>
      <c r="C36" s="1189">
        <v>3396683</v>
      </c>
      <c r="D36" s="1223">
        <v>522980</v>
      </c>
      <c r="H36" s="306"/>
      <c r="I36" s="1366"/>
      <c r="J36" s="1366"/>
      <c r="K36" s="1364"/>
    </row>
    <row r="37" spans="1:11" ht="19.5" customHeight="1">
      <c r="A37" s="1144" t="s">
        <v>3666</v>
      </c>
      <c r="B37" s="1145" t="s">
        <v>1222</v>
      </c>
      <c r="C37" s="1189">
        <v>19752121</v>
      </c>
      <c r="D37" s="1223">
        <v>3041720</v>
      </c>
      <c r="H37" s="306"/>
      <c r="I37" s="1366"/>
      <c r="J37" s="1366"/>
      <c r="K37" s="1364"/>
    </row>
    <row r="38" spans="1:11" ht="19.5" customHeight="1">
      <c r="A38" s="1144" t="s">
        <v>3667</v>
      </c>
      <c r="B38" s="1145" t="s">
        <v>1222</v>
      </c>
      <c r="C38" s="1189">
        <v>264098</v>
      </c>
      <c r="D38" s="1223">
        <v>40590</v>
      </c>
      <c r="H38" s="306"/>
      <c r="I38" s="1366"/>
      <c r="J38" s="1366"/>
      <c r="K38" s="1364"/>
    </row>
    <row r="39" spans="1:11" ht="19.5" customHeight="1">
      <c r="A39" s="1144" t="s">
        <v>3668</v>
      </c>
      <c r="B39" s="1145" t="s">
        <v>796</v>
      </c>
      <c r="C39" s="1189">
        <v>185424657</v>
      </c>
      <c r="D39" s="1223">
        <v>28555390</v>
      </c>
      <c r="H39" s="306"/>
      <c r="I39" s="1366"/>
      <c r="J39" s="1366"/>
      <c r="K39" s="1364"/>
    </row>
    <row r="40" spans="1:11" ht="19.5" customHeight="1">
      <c r="A40" s="1144" t="s">
        <v>3669</v>
      </c>
      <c r="B40" s="1145" t="s">
        <v>1222</v>
      </c>
      <c r="C40" s="1189">
        <v>2860525</v>
      </c>
      <c r="D40" s="1223">
        <v>440460</v>
      </c>
      <c r="H40" s="306"/>
      <c r="I40" s="1366"/>
      <c r="J40" s="1366"/>
      <c r="K40" s="1364"/>
    </row>
    <row r="41" spans="1:11" ht="19.5" customHeight="1">
      <c r="A41" s="1144" t="s">
        <v>3670</v>
      </c>
      <c r="B41" s="1145" t="s">
        <v>1222</v>
      </c>
      <c r="C41" s="1189">
        <v>244588</v>
      </c>
      <c r="D41" s="1223">
        <v>37650</v>
      </c>
      <c r="H41" s="306"/>
      <c r="I41" s="1366"/>
      <c r="J41" s="1366"/>
      <c r="K41" s="1364"/>
    </row>
    <row r="42" spans="1:11" ht="19.5" customHeight="1">
      <c r="A42" s="1144" t="s">
        <v>3671</v>
      </c>
      <c r="B42" s="1145" t="s">
        <v>1222</v>
      </c>
      <c r="C42" s="1189">
        <v>2796892</v>
      </c>
      <c r="D42" s="1223">
        <v>430690</v>
      </c>
      <c r="H42" s="306"/>
      <c r="I42" s="1366"/>
      <c r="J42" s="1366"/>
      <c r="K42" s="1364"/>
    </row>
    <row r="43" spans="1:11" ht="19.5" customHeight="1">
      <c r="A43" s="1144" t="s">
        <v>3672</v>
      </c>
      <c r="B43" s="1145" t="s">
        <v>1222</v>
      </c>
      <c r="C43" s="1189">
        <v>669258</v>
      </c>
      <c r="D43" s="1223">
        <v>103050</v>
      </c>
      <c r="H43" s="306"/>
      <c r="I43" s="1366"/>
      <c r="J43" s="1366"/>
      <c r="K43" s="1364"/>
    </row>
    <row r="44" spans="1:11" ht="19.5" customHeight="1">
      <c r="A44" s="1144" t="s">
        <v>3673</v>
      </c>
      <c r="B44" s="1145" t="s">
        <v>1222</v>
      </c>
      <c r="C44" s="1189">
        <v>1675852</v>
      </c>
      <c r="D44" s="1223">
        <v>258060</v>
      </c>
      <c r="H44" s="306"/>
      <c r="I44" s="1366"/>
      <c r="J44" s="1366"/>
      <c r="K44" s="1364"/>
    </row>
    <row r="45" spans="1:11" ht="19.5" customHeight="1">
      <c r="A45" s="1144" t="s">
        <v>3674</v>
      </c>
      <c r="B45" s="1145" t="s">
        <v>1222</v>
      </c>
      <c r="C45" s="1189">
        <v>588851</v>
      </c>
      <c r="D45" s="1223">
        <v>90650</v>
      </c>
      <c r="H45" s="306"/>
      <c r="I45" s="1366"/>
      <c r="J45" s="1366"/>
      <c r="K45" s="1364"/>
    </row>
    <row r="46" spans="1:11" ht="19.5" customHeight="1">
      <c r="A46" s="1144" t="s">
        <v>3675</v>
      </c>
      <c r="B46" s="1145" t="s">
        <v>1222</v>
      </c>
      <c r="C46" s="1189">
        <v>2137511</v>
      </c>
      <c r="D46" s="1223">
        <v>329150</v>
      </c>
      <c r="H46" s="306"/>
      <c r="I46" s="1366"/>
      <c r="J46" s="1366"/>
      <c r="K46" s="1364"/>
    </row>
    <row r="47" spans="1:11" ht="19.5" customHeight="1">
      <c r="A47" s="1144" t="s">
        <v>3676</v>
      </c>
      <c r="B47" s="1145" t="s">
        <v>1222</v>
      </c>
      <c r="C47" s="1189">
        <v>3568015</v>
      </c>
      <c r="D47" s="1223">
        <v>549410</v>
      </c>
      <c r="H47" s="306"/>
      <c r="I47" s="1366"/>
      <c r="J47" s="1366"/>
      <c r="K47" s="1364"/>
    </row>
    <row r="48" spans="1:11" ht="19.5" customHeight="1">
      <c r="A48" s="1144" t="s">
        <v>3677</v>
      </c>
      <c r="B48" s="1145" t="s">
        <v>1222</v>
      </c>
      <c r="C48" s="1189">
        <v>8188484</v>
      </c>
      <c r="D48" s="1223">
        <v>1260970</v>
      </c>
      <c r="H48" s="306"/>
      <c r="I48" s="1366"/>
      <c r="J48" s="1366"/>
      <c r="K48" s="1364"/>
    </row>
    <row r="49" spans="1:11" ht="19.5" customHeight="1">
      <c r="A49" s="1144" t="s">
        <v>3678</v>
      </c>
      <c r="B49" s="1145" t="s">
        <v>1222</v>
      </c>
      <c r="C49" s="1189">
        <v>4866206</v>
      </c>
      <c r="D49" s="1223">
        <v>749370</v>
      </c>
      <c r="H49" s="306"/>
      <c r="I49" s="1366"/>
      <c r="J49" s="1366"/>
      <c r="K49" s="1364"/>
    </row>
    <row r="50" spans="1:11" ht="19.5" customHeight="1">
      <c r="A50" s="1144" t="s">
        <v>3679</v>
      </c>
      <c r="B50" s="1145" t="s">
        <v>1222</v>
      </c>
      <c r="C50" s="1189">
        <v>5911000</v>
      </c>
      <c r="D50" s="1223">
        <v>910240</v>
      </c>
      <c r="H50" s="306"/>
      <c r="I50" s="1366"/>
      <c r="J50" s="1366"/>
      <c r="K50" s="1364"/>
    </row>
    <row r="51" spans="1:11" ht="19.5" customHeight="1">
      <c r="A51" s="1144" t="s">
        <v>3680</v>
      </c>
      <c r="B51" s="1145" t="s">
        <v>1222</v>
      </c>
      <c r="C51" s="1189">
        <v>5843527</v>
      </c>
      <c r="D51" s="1223">
        <v>899840</v>
      </c>
      <c r="H51" s="306"/>
      <c r="I51" s="1366"/>
      <c r="J51" s="1366"/>
      <c r="K51" s="1364"/>
    </row>
    <row r="52" spans="1:11" ht="19.5" customHeight="1">
      <c r="A52" s="1144" t="s">
        <v>3681</v>
      </c>
      <c r="B52" s="1145" t="s">
        <v>796</v>
      </c>
      <c r="C52" s="1189">
        <v>187964383</v>
      </c>
      <c r="D52" s="1223">
        <v>28946510</v>
      </c>
      <c r="H52" s="306"/>
      <c r="I52" s="1366"/>
      <c r="J52" s="1366"/>
      <c r="K52" s="1364"/>
    </row>
    <row r="53" spans="1:11" ht="19.5" customHeight="1">
      <c r="A53" s="1144" t="s">
        <v>3682</v>
      </c>
      <c r="B53" s="1145" t="s">
        <v>1222</v>
      </c>
      <c r="C53" s="1189">
        <v>6508829</v>
      </c>
      <c r="D53" s="1223">
        <v>1002280</v>
      </c>
      <c r="H53" s="306"/>
      <c r="I53" s="1366"/>
      <c r="J53" s="1366"/>
      <c r="K53" s="1364"/>
    </row>
    <row r="54" spans="1:11" ht="19.5" customHeight="1">
      <c r="A54" s="1144" t="s">
        <v>3683</v>
      </c>
      <c r="B54" s="1145" t="s">
        <v>1222</v>
      </c>
      <c r="C54" s="1189">
        <v>21610524</v>
      </c>
      <c r="D54" s="1223">
        <v>3327880</v>
      </c>
      <c r="H54" s="306"/>
      <c r="I54" s="1366"/>
      <c r="J54" s="1366"/>
      <c r="K54" s="1364"/>
    </row>
    <row r="55" spans="1:11" ht="19.5" customHeight="1">
      <c r="A55" s="1144" t="s">
        <v>3684</v>
      </c>
      <c r="B55" s="1145" t="s">
        <v>1222</v>
      </c>
      <c r="C55" s="1189">
        <v>15421556</v>
      </c>
      <c r="D55" s="1223">
        <v>2374910</v>
      </c>
      <c r="H55" s="306"/>
      <c r="I55" s="1366"/>
      <c r="J55" s="1366"/>
      <c r="K55" s="1364"/>
    </row>
    <row r="56" spans="1:11" ht="19.5" customHeight="1">
      <c r="A56" s="1144" t="s">
        <v>3685</v>
      </c>
      <c r="B56" s="1145" t="s">
        <v>797</v>
      </c>
      <c r="C56" s="1189">
        <v>9281</v>
      </c>
      <c r="D56" s="1223">
        <v>1410</v>
      </c>
      <c r="H56" s="306"/>
      <c r="I56" s="1366"/>
      <c r="J56" s="1366"/>
      <c r="K56" s="1364"/>
    </row>
    <row r="57" spans="1:11" ht="19.5" customHeight="1">
      <c r="A57" s="1144" t="s">
        <v>3686</v>
      </c>
      <c r="B57" s="1145" t="s">
        <v>796</v>
      </c>
      <c r="C57" s="1189">
        <v>16880668</v>
      </c>
      <c r="D57" s="1223">
        <v>2599610</v>
      </c>
      <c r="H57" s="306"/>
      <c r="I57" s="1366"/>
      <c r="J57" s="1366"/>
      <c r="K57" s="1364"/>
    </row>
    <row r="58" spans="1:11" ht="19.5" customHeight="1">
      <c r="A58" s="1144" t="s">
        <v>3686</v>
      </c>
      <c r="B58" s="1145" t="s">
        <v>796</v>
      </c>
      <c r="C58" s="1189">
        <v>50408063</v>
      </c>
      <c r="D58" s="1223">
        <v>7762830</v>
      </c>
      <c r="H58" s="306"/>
      <c r="I58" s="1366"/>
      <c r="J58" s="1366"/>
      <c r="K58" s="1364"/>
    </row>
    <row r="59" spans="1:11" ht="19.5" customHeight="1">
      <c r="A59" s="1144" t="s">
        <v>3686</v>
      </c>
      <c r="B59" s="1145" t="s">
        <v>1222</v>
      </c>
      <c r="C59" s="1189">
        <v>3951814</v>
      </c>
      <c r="D59" s="1223">
        <v>608560</v>
      </c>
      <c r="H59" s="306"/>
      <c r="I59" s="1366"/>
      <c r="J59" s="1366"/>
      <c r="K59" s="1364"/>
    </row>
    <row r="60" spans="1:11" ht="19.5" customHeight="1">
      <c r="A60" s="1144" t="s">
        <v>3687</v>
      </c>
      <c r="B60" s="1145" t="s">
        <v>1222</v>
      </c>
      <c r="C60" s="1189">
        <v>5196069</v>
      </c>
      <c r="D60" s="1223">
        <v>800100</v>
      </c>
      <c r="H60" s="306"/>
      <c r="I60" s="1366"/>
      <c r="J60" s="1366"/>
      <c r="K60" s="1364"/>
    </row>
    <row r="61" spans="1:11" ht="19.5" customHeight="1">
      <c r="A61" s="1144" t="s">
        <v>3688</v>
      </c>
      <c r="B61" s="1145" t="s">
        <v>2903</v>
      </c>
      <c r="C61" s="1189">
        <v>147780409</v>
      </c>
      <c r="D61" s="1223">
        <v>23085220</v>
      </c>
      <c r="H61" s="306"/>
      <c r="I61" s="1384"/>
      <c r="J61" s="1384"/>
      <c r="K61" s="1382"/>
    </row>
    <row r="62" spans="1:11" ht="19.5" customHeight="1">
      <c r="A62" s="1144" t="s">
        <v>3688</v>
      </c>
      <c r="B62" s="1145" t="s">
        <v>1222</v>
      </c>
      <c r="C62" s="1189">
        <v>2306214</v>
      </c>
      <c r="D62" s="1223">
        <v>355130</v>
      </c>
      <c r="H62" s="306"/>
      <c r="I62" s="1384"/>
      <c r="J62" s="1384"/>
      <c r="K62" s="1382"/>
    </row>
    <row r="63" spans="1:11" ht="19.5" customHeight="1">
      <c r="A63" s="1144" t="s">
        <v>3689</v>
      </c>
      <c r="B63" s="1145" t="s">
        <v>1222</v>
      </c>
      <c r="C63" s="1189">
        <v>944762</v>
      </c>
      <c r="D63" s="1223">
        <v>145450</v>
      </c>
      <c r="H63" s="306"/>
      <c r="I63" s="1384"/>
      <c r="J63" s="1384"/>
      <c r="K63" s="1382"/>
    </row>
    <row r="64" spans="1:11" ht="19.5" customHeight="1">
      <c r="A64" s="1144" t="s">
        <v>3690</v>
      </c>
      <c r="B64" s="1145" t="s">
        <v>1222</v>
      </c>
      <c r="C64" s="1189">
        <v>287651</v>
      </c>
      <c r="D64" s="1223">
        <v>44280</v>
      </c>
      <c r="H64" s="306"/>
      <c r="I64" s="1384"/>
      <c r="J64" s="1384"/>
      <c r="K64" s="1382"/>
    </row>
    <row r="65" spans="1:11" ht="19.5" customHeight="1">
      <c r="A65" s="1144" t="s">
        <v>3728</v>
      </c>
      <c r="B65" s="1145" t="s">
        <v>1222</v>
      </c>
      <c r="C65" s="1189">
        <v>212967</v>
      </c>
      <c r="D65" s="1223">
        <v>32780</v>
      </c>
      <c r="H65" s="306"/>
      <c r="I65" s="1384"/>
      <c r="J65" s="1384"/>
      <c r="K65" s="1382"/>
    </row>
    <row r="66" spans="1:11" ht="19.5" customHeight="1">
      <c r="A66" s="1144" t="s">
        <v>3729</v>
      </c>
      <c r="B66" s="1145" t="s">
        <v>1222</v>
      </c>
      <c r="C66" s="1189">
        <v>339788</v>
      </c>
      <c r="D66" s="1223">
        <v>52240</v>
      </c>
      <c r="H66" s="306"/>
      <c r="I66" s="1384"/>
      <c r="J66" s="1384"/>
      <c r="K66" s="1382"/>
    </row>
    <row r="67" spans="1:11" ht="19.5" customHeight="1">
      <c r="A67" s="1144" t="s">
        <v>3730</v>
      </c>
      <c r="B67" s="1145" t="s">
        <v>1222</v>
      </c>
      <c r="C67" s="1189">
        <v>7251220</v>
      </c>
      <c r="D67" s="1223">
        <v>1116570</v>
      </c>
      <c r="H67" s="306"/>
      <c r="I67" s="1384"/>
      <c r="J67" s="1384"/>
      <c r="K67" s="1382"/>
    </row>
    <row r="68" spans="1:11" ht="19.5" customHeight="1">
      <c r="A68" s="1144" t="s">
        <v>3731</v>
      </c>
      <c r="B68" s="1145" t="s">
        <v>1222</v>
      </c>
      <c r="C68" s="1189">
        <v>4898725</v>
      </c>
      <c r="D68" s="1223">
        <v>754370</v>
      </c>
      <c r="H68" s="306"/>
      <c r="I68" s="1384"/>
      <c r="J68" s="1384"/>
      <c r="K68" s="1382"/>
    </row>
    <row r="69" spans="1:11" ht="19.5" customHeight="1">
      <c r="A69" s="1144" t="s">
        <v>3732</v>
      </c>
      <c r="B69" s="1145" t="s">
        <v>1222</v>
      </c>
      <c r="C69" s="1189">
        <v>4506852</v>
      </c>
      <c r="D69" s="1223">
        <v>693970</v>
      </c>
      <c r="H69" s="306"/>
      <c r="I69" s="1384"/>
      <c r="J69" s="1384"/>
      <c r="K69" s="1382"/>
    </row>
    <row r="70" spans="1:11" ht="19.5" customHeight="1">
      <c r="A70" s="1144" t="s">
        <v>3733</v>
      </c>
      <c r="B70" s="1145" t="s">
        <v>1222</v>
      </c>
      <c r="C70" s="1189">
        <v>6800774</v>
      </c>
      <c r="D70" s="1223">
        <v>1047270</v>
      </c>
      <c r="H70" s="306"/>
      <c r="I70" s="1384"/>
      <c r="J70" s="1384"/>
      <c r="K70" s="1382"/>
    </row>
    <row r="71" spans="1:11" ht="19.5" customHeight="1">
      <c r="A71" s="1144" t="s">
        <v>3734</v>
      </c>
      <c r="B71" s="1145" t="s">
        <v>1222</v>
      </c>
      <c r="C71" s="1189">
        <v>620476</v>
      </c>
      <c r="D71" s="1223">
        <v>95520</v>
      </c>
      <c r="H71" s="306"/>
      <c r="I71" s="1384"/>
      <c r="J71" s="1384"/>
      <c r="K71" s="1382"/>
    </row>
    <row r="72" spans="1:11" ht="19.5" customHeight="1">
      <c r="A72" s="1144" t="s">
        <v>3735</v>
      </c>
      <c r="B72" s="1145" t="s">
        <v>3737</v>
      </c>
      <c r="C72" s="1189">
        <v>192624657</v>
      </c>
      <c r="D72" s="1223">
        <v>29664190</v>
      </c>
      <c r="H72" s="306"/>
      <c r="I72" s="1384"/>
      <c r="J72" s="1384"/>
      <c r="K72" s="1382"/>
    </row>
    <row r="73" spans="1:11" ht="19.5" customHeight="1">
      <c r="A73" s="1144" t="s">
        <v>3735</v>
      </c>
      <c r="B73" s="1145" t="s">
        <v>3737</v>
      </c>
      <c r="C73" s="1189">
        <v>32104109</v>
      </c>
      <c r="D73" s="1223">
        <v>4944020</v>
      </c>
      <c r="H73" s="306"/>
      <c r="I73" s="1384"/>
      <c r="J73" s="1384"/>
      <c r="K73" s="1382"/>
    </row>
    <row r="74" spans="1:11" ht="19.5" customHeight="1">
      <c r="A74" s="1144" t="s">
        <v>3735</v>
      </c>
      <c r="B74" s="1145" t="s">
        <v>3737</v>
      </c>
      <c r="C74" s="1189">
        <v>68465753</v>
      </c>
      <c r="D74" s="1223">
        <v>10543720</v>
      </c>
      <c r="H74" s="306"/>
      <c r="I74" s="1366"/>
      <c r="J74" s="1366"/>
      <c r="K74" s="1364"/>
    </row>
    <row r="75" spans="1:11" ht="19.5" customHeight="1">
      <c r="A75" s="1144" t="s">
        <v>3735</v>
      </c>
      <c r="B75" s="1145" t="s">
        <v>3738</v>
      </c>
      <c r="C75" s="1189">
        <v>30205479</v>
      </c>
      <c r="D75" s="1223">
        <v>4651630</v>
      </c>
      <c r="H75" s="306"/>
      <c r="I75" s="1366"/>
      <c r="J75" s="1366"/>
      <c r="K75" s="1364"/>
    </row>
    <row r="76" spans="1:11" ht="19.5" customHeight="1">
      <c r="A76" s="1144" t="s">
        <v>3736</v>
      </c>
      <c r="B76" s="1145" t="s">
        <v>1222</v>
      </c>
      <c r="C76" s="1189">
        <v>9256077</v>
      </c>
      <c r="D76" s="1223">
        <v>1425390</v>
      </c>
      <c r="H76" s="306"/>
      <c r="I76" s="1366"/>
      <c r="J76" s="1366"/>
      <c r="K76" s="1364"/>
    </row>
    <row r="77" spans="1:11" ht="19.5" customHeight="1">
      <c r="A77" s="1144"/>
      <c r="B77" s="1145"/>
      <c r="C77" s="1189">
        <f t="shared" ref="C77" si="0">F77</f>
        <v>0</v>
      </c>
      <c r="D77" s="1223">
        <f t="shared" ref="D77" si="1">G77+H77</f>
        <v>0</v>
      </c>
      <c r="H77" s="306"/>
      <c r="I77" s="1366"/>
      <c r="J77" s="1366"/>
      <c r="K77" s="1364"/>
    </row>
    <row r="78" spans="1:11" ht="19.5" customHeight="1">
      <c r="A78" s="1647" t="s">
        <v>1852</v>
      </c>
      <c r="B78" s="1648"/>
      <c r="C78" s="1649"/>
      <c r="D78" s="514"/>
      <c r="H78" s="306"/>
      <c r="I78" s="279"/>
      <c r="J78" s="279"/>
    </row>
    <row r="79" spans="1:11" ht="19.5" customHeight="1">
      <c r="A79" s="1650" t="s">
        <v>3966</v>
      </c>
      <c r="B79" s="1651"/>
      <c r="C79" s="1652"/>
      <c r="D79" s="1294">
        <v>-406655820</v>
      </c>
      <c r="H79" s="306"/>
      <c r="I79" s="279"/>
      <c r="J79" s="279"/>
    </row>
    <row r="80" spans="1:11" s="31" customFormat="1" ht="19.5" customHeight="1">
      <c r="A80" s="1354" t="s">
        <v>44</v>
      </c>
      <c r="B80" s="571"/>
      <c r="C80" s="753">
        <v>0</v>
      </c>
      <c r="D80" s="753">
        <f>SUM(D6:D79)</f>
        <v>55021670</v>
      </c>
      <c r="E80" s="262">
        <f>D80+C90-BS!D53</f>
        <v>0</v>
      </c>
      <c r="F80" s="306"/>
      <c r="G80" s="306"/>
      <c r="H80" s="306"/>
    </row>
    <row r="81" spans="1:8" ht="19.5" customHeight="1">
      <c r="C81" s="31"/>
      <c r="H81" s="306"/>
    </row>
    <row r="82" spans="1:8" ht="19.5" customHeight="1">
      <c r="C82" s="31"/>
      <c r="H82" s="306"/>
    </row>
    <row r="83" spans="1:8" ht="19.5" customHeight="1">
      <c r="A83" s="1593" t="s">
        <v>2166</v>
      </c>
      <c r="B83" s="1593"/>
      <c r="C83" s="1593"/>
      <c r="D83" s="1593"/>
      <c r="H83" s="306"/>
    </row>
    <row r="84" spans="1:8" ht="19.5" customHeight="1">
      <c r="A84" s="1594" t="str">
        <f>A3</f>
        <v xml:space="preserve">2024. 07. 31 현재 </v>
      </c>
      <c r="B84" s="1594"/>
      <c r="C84" s="1594"/>
      <c r="D84" s="1594"/>
      <c r="H84" s="306"/>
    </row>
    <row r="85" spans="1:8" ht="19.5" customHeight="1">
      <c r="C85" s="31"/>
      <c r="H85" s="306"/>
    </row>
    <row r="86" spans="1:8" ht="19.5" customHeight="1">
      <c r="B86" s="309"/>
      <c r="C86" s="31"/>
      <c r="H86" s="306"/>
    </row>
    <row r="87" spans="1:8" ht="19.5" customHeight="1">
      <c r="A87" s="320" t="s">
        <v>20</v>
      </c>
      <c r="B87" s="320"/>
      <c r="C87" s="320"/>
      <c r="D87" s="296" t="s">
        <v>19</v>
      </c>
      <c r="E87" s="296"/>
      <c r="H87" s="306"/>
    </row>
    <row r="88" spans="1:8" ht="19.5" customHeight="1">
      <c r="A88" s="308" t="s">
        <v>0</v>
      </c>
      <c r="B88" s="308" t="s">
        <v>1</v>
      </c>
      <c r="C88" s="308" t="s">
        <v>2</v>
      </c>
      <c r="D88" s="308" t="s">
        <v>6</v>
      </c>
      <c r="E88" s="583"/>
      <c r="H88" s="306"/>
    </row>
    <row r="89" spans="1:8" ht="19.5" customHeight="1">
      <c r="A89" s="322"/>
      <c r="B89" s="322"/>
      <c r="C89" s="727">
        <v>0</v>
      </c>
      <c r="D89" s="321"/>
      <c r="E89" s="583"/>
      <c r="H89" s="306"/>
    </row>
    <row r="90" spans="1:8" ht="19.5" customHeight="1">
      <c r="A90" s="570" t="s">
        <v>3</v>
      </c>
      <c r="B90" s="571"/>
      <c r="C90" s="841">
        <f>C89</f>
        <v>0</v>
      </c>
      <c r="D90" s="571"/>
      <c r="E90" s="1146"/>
      <c r="H90" s="306"/>
    </row>
    <row r="91" spans="1:8" ht="19.5" customHeight="1">
      <c r="B91" s="310"/>
      <c r="C91" s="31"/>
      <c r="D91" s="31"/>
      <c r="H91" s="306"/>
    </row>
    <row r="92" spans="1:8" ht="19.5" customHeight="1">
      <c r="B92" s="310"/>
      <c r="C92" s="31"/>
      <c r="D92" s="31"/>
      <c r="H92" s="306"/>
    </row>
    <row r="93" spans="1:8" ht="19.5" customHeight="1">
      <c r="B93" s="310"/>
      <c r="C93" s="31"/>
      <c r="D93" s="31"/>
      <c r="H93" s="306"/>
    </row>
    <row r="94" spans="1:8" ht="19.5" customHeight="1">
      <c r="B94" s="310"/>
      <c r="C94" s="31"/>
      <c r="D94" s="31"/>
      <c r="G94" s="583"/>
      <c r="H94" s="306"/>
    </row>
    <row r="95" spans="1:8" ht="19.5" customHeight="1">
      <c r="B95" s="310"/>
      <c r="C95" s="31"/>
      <c r="D95" s="31"/>
      <c r="G95" s="583"/>
      <c r="H95" s="306"/>
    </row>
    <row r="96" spans="1:8" ht="19.5" customHeight="1">
      <c r="B96" s="310"/>
      <c r="C96" s="31"/>
      <c r="D96" s="31"/>
      <c r="G96" s="583"/>
      <c r="H96" s="306"/>
    </row>
    <row r="97" spans="2:8" ht="19.5" customHeight="1">
      <c r="B97" s="310"/>
      <c r="C97" s="31"/>
      <c r="D97" s="31"/>
      <c r="G97" s="583"/>
      <c r="H97" s="306"/>
    </row>
    <row r="98" spans="2:8" ht="19.5" customHeight="1">
      <c r="B98" s="310"/>
      <c r="C98" s="31"/>
      <c r="D98" s="31"/>
      <c r="G98" s="583"/>
      <c r="H98" s="306"/>
    </row>
    <row r="99" spans="2:8" ht="19.5" customHeight="1">
      <c r="B99" s="310"/>
      <c r="C99" s="31"/>
      <c r="D99" s="31"/>
      <c r="G99" s="583"/>
      <c r="H99" s="306"/>
    </row>
    <row r="100" spans="2:8" ht="19.5" customHeight="1">
      <c r="B100" s="310"/>
      <c r="C100" s="31"/>
      <c r="D100" s="31"/>
      <c r="G100" s="583"/>
      <c r="H100" s="306"/>
    </row>
    <row r="101" spans="2:8" ht="19.5" customHeight="1">
      <c r="B101" s="310"/>
      <c r="C101" s="31"/>
      <c r="D101" s="31"/>
      <c r="G101" s="583"/>
      <c r="H101" s="306"/>
    </row>
    <row r="102" spans="2:8" ht="19.5" customHeight="1">
      <c r="B102" s="310"/>
      <c r="C102" s="31"/>
      <c r="D102" s="31"/>
      <c r="G102" s="583"/>
      <c r="H102" s="306"/>
    </row>
    <row r="103" spans="2:8" ht="19.5" customHeight="1">
      <c r="B103" s="310"/>
      <c r="C103" s="31"/>
      <c r="D103" s="31"/>
      <c r="G103" s="583"/>
      <c r="H103" s="306"/>
    </row>
    <row r="104" spans="2:8" ht="19.5" customHeight="1">
      <c r="B104" s="310"/>
      <c r="C104" s="31"/>
      <c r="D104" s="31"/>
      <c r="G104" s="583"/>
      <c r="H104" s="306"/>
    </row>
    <row r="105" spans="2:8" ht="19.5" customHeight="1">
      <c r="B105" s="310"/>
      <c r="C105" s="31"/>
      <c r="D105" s="31"/>
      <c r="G105" s="583"/>
      <c r="H105" s="306"/>
    </row>
    <row r="106" spans="2:8" ht="19.5" customHeight="1">
      <c r="B106" s="310"/>
      <c r="C106" s="31"/>
      <c r="D106" s="31"/>
      <c r="G106" s="583"/>
      <c r="H106" s="306"/>
    </row>
    <row r="107" spans="2:8" ht="33.950000000000003" customHeight="1">
      <c r="H107" s="306"/>
    </row>
  </sheetData>
  <customSheetViews>
    <customSheetView guid="{F3171E18-6BE4-45DA-9514-988CCC9782B0}" showPageBreaks="1" printArea="1" hiddenRows="1" view="pageBreakPreview">
      <selection activeCell="A2" sqref="A2"/>
      <pageMargins left="0.70866141732283472" right="0.70866141732283472" top="0.78740157480314965" bottom="0.78740157480314965" header="0.39370078740157483" footer="0.39370078740157483"/>
      <printOptions horizontalCentered="1"/>
      <pageSetup paperSize="9" scale="82" orientation="portrait" horizontalDpi="4294967292" r:id="rId1"/>
      <headerFooter alignWithMargins="0"/>
    </customSheetView>
  </customSheetViews>
  <mergeCells count="6">
    <mergeCell ref="A83:D83"/>
    <mergeCell ref="A84:D84"/>
    <mergeCell ref="A2:D2"/>
    <mergeCell ref="A3:D3"/>
    <mergeCell ref="A78:C78"/>
    <mergeCell ref="A79:C79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fitToHeight="0" orientation="portrait" r:id="rId2"/>
  <headerFooter alignWithMargins="0"/>
  <rowBreaks count="1" manualBreakCount="1">
    <brk id="81" max="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6" tint="0.79998168889431442"/>
    <pageSetUpPr fitToPage="1"/>
  </sheetPr>
  <dimension ref="A1:G19"/>
  <sheetViews>
    <sheetView view="pageBreakPreview" zoomScale="85" zoomScaleSheetLayoutView="85" workbookViewId="0"/>
  </sheetViews>
  <sheetFormatPr defaultColWidth="10" defaultRowHeight="33.950000000000003" customHeight="1"/>
  <cols>
    <col min="1" max="1" width="29.25" style="28" bestFit="1" customWidth="1"/>
    <col min="2" max="2" width="26.625" style="28" customWidth="1"/>
    <col min="3" max="3" width="18" style="28" customWidth="1"/>
    <col min="4" max="4" width="14.25" style="28" customWidth="1"/>
    <col min="5" max="6" width="17.25" style="28" customWidth="1"/>
    <col min="7" max="7" width="18.625" style="28" bestFit="1" customWidth="1"/>
    <col min="8" max="13" width="10" style="28"/>
    <col min="14" max="14" width="14.5" style="28" bestFit="1" customWidth="1"/>
    <col min="15" max="16384" width="10" style="28"/>
  </cols>
  <sheetData>
    <row r="1" spans="1:7" ht="19.350000000000001" customHeight="1"/>
    <row r="2" spans="1:7" ht="26.25">
      <c r="A2" s="1593" t="s">
        <v>1761</v>
      </c>
      <c r="B2" s="1593"/>
      <c r="C2" s="1593"/>
      <c r="D2" s="1593"/>
    </row>
    <row r="3" spans="1:7" ht="19.350000000000001" customHeight="1">
      <c r="A3" s="1594" t="str">
        <f>'10~11.단기금융자산,현금등가'!A14:E14</f>
        <v xml:space="preserve">2024. 07. 31 현재 </v>
      </c>
      <c r="B3" s="1594"/>
      <c r="C3" s="1594"/>
      <c r="D3" s="1594"/>
      <c r="E3" s="307"/>
      <c r="F3" s="307"/>
    </row>
    <row r="4" spans="1:7" ht="19.350000000000001" customHeight="1">
      <c r="A4" s="31" t="s">
        <v>20</v>
      </c>
      <c r="B4" s="31"/>
      <c r="C4" s="296"/>
      <c r="D4" s="296" t="s">
        <v>19</v>
      </c>
      <c r="E4" s="307"/>
      <c r="F4" s="307"/>
    </row>
    <row r="5" spans="1:7" s="279" customFormat="1" ht="19.5" customHeight="1">
      <c r="A5" s="311" t="s">
        <v>47</v>
      </c>
      <c r="B5" s="311" t="s">
        <v>540</v>
      </c>
      <c r="C5" s="311" t="s">
        <v>2</v>
      </c>
      <c r="D5" s="311" t="s">
        <v>46</v>
      </c>
    </row>
    <row r="6" spans="1:7" ht="19.5" customHeight="1">
      <c r="A6" s="901" t="s">
        <v>3317</v>
      </c>
      <c r="B6" s="901" t="s">
        <v>3319</v>
      </c>
      <c r="C6" s="902">
        <v>1500000</v>
      </c>
      <c r="D6" s="901" t="s">
        <v>3318</v>
      </c>
    </row>
    <row r="7" spans="1:7" ht="19.5" customHeight="1">
      <c r="A7" s="314" t="s">
        <v>581</v>
      </c>
      <c r="B7" s="314" t="s">
        <v>582</v>
      </c>
      <c r="C7" s="315">
        <v>158830000</v>
      </c>
      <c r="D7" s="314" t="s">
        <v>1444</v>
      </c>
      <c r="E7" s="28" t="s">
        <v>712</v>
      </c>
      <c r="F7" s="28" t="s">
        <v>1229</v>
      </c>
    </row>
    <row r="8" spans="1:7" ht="19.5" customHeight="1">
      <c r="A8" s="314" t="s">
        <v>3211</v>
      </c>
      <c r="B8" s="316" t="s">
        <v>3210</v>
      </c>
      <c r="C8" s="315">
        <v>10000000</v>
      </c>
      <c r="D8" s="314" t="s">
        <v>3209</v>
      </c>
    </row>
    <row r="9" spans="1:7" ht="19.5" customHeight="1">
      <c r="A9" s="711" t="s">
        <v>3212</v>
      </c>
      <c r="B9" s="316" t="s">
        <v>3213</v>
      </c>
      <c r="C9" s="712">
        <v>30000</v>
      </c>
      <c r="D9" s="711" t="s">
        <v>3208</v>
      </c>
    </row>
    <row r="10" spans="1:7" ht="19.5" customHeight="1">
      <c r="A10" s="314" t="s">
        <v>3476</v>
      </c>
      <c r="B10" s="316" t="s">
        <v>3475</v>
      </c>
      <c r="C10" s="315">
        <f>134052+334+335</f>
        <v>134721</v>
      </c>
      <c r="D10" s="314"/>
    </row>
    <row r="11" spans="1:7" s="31" customFormat="1" ht="19.5" customHeight="1">
      <c r="A11" s="572" t="s">
        <v>553</v>
      </c>
      <c r="B11" s="573"/>
      <c r="C11" s="574">
        <f>SUM(C6:C10)</f>
        <v>170494721</v>
      </c>
      <c r="D11" s="573"/>
      <c r="E11" s="262">
        <f>C11-'BS(현금흐름표용)'!D54</f>
        <v>0</v>
      </c>
      <c r="G11" s="262"/>
    </row>
    <row r="16" spans="1:7" ht="33.950000000000003" customHeight="1">
      <c r="A16" s="317"/>
      <c r="B16" s="1653"/>
      <c r="C16" s="318"/>
      <c r="D16" s="319"/>
    </row>
    <row r="17" spans="1:4" ht="33.950000000000003" customHeight="1">
      <c r="A17" s="317"/>
      <c r="B17" s="1653"/>
      <c r="C17" s="318"/>
      <c r="D17" s="319"/>
    </row>
    <row r="18" spans="1:4" ht="33.950000000000003" customHeight="1">
      <c r="A18" s="1654"/>
      <c r="B18" s="1653"/>
      <c r="C18" s="318"/>
      <c r="D18" s="319"/>
    </row>
    <row r="19" spans="1:4" ht="33.950000000000003" customHeight="1">
      <c r="A19" s="1654"/>
      <c r="B19" s="1653"/>
      <c r="C19" s="318"/>
      <c r="D19" s="319"/>
    </row>
  </sheetData>
  <mergeCells count="5">
    <mergeCell ref="A2:D2"/>
    <mergeCell ref="A3:D3"/>
    <mergeCell ref="B16:B17"/>
    <mergeCell ref="A18:A19"/>
    <mergeCell ref="B18:B19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D7"/>
  <sheetViews>
    <sheetView view="pageBreakPreview" zoomScale="85" zoomScaleSheetLayoutView="85" workbookViewId="0"/>
  </sheetViews>
  <sheetFormatPr defaultColWidth="10" defaultRowHeight="33.950000000000003" customHeight="1"/>
  <cols>
    <col min="1" max="1" width="29.25" style="28" bestFit="1" customWidth="1"/>
    <col min="2" max="2" width="16" style="28" customWidth="1"/>
    <col min="3" max="3" width="26.875" style="28" bestFit="1" customWidth="1"/>
    <col min="4" max="4" width="17.25" style="28" customWidth="1"/>
    <col min="5" max="5" width="18.625" style="28" bestFit="1" customWidth="1"/>
    <col min="6" max="16384" width="10" style="28"/>
  </cols>
  <sheetData>
    <row r="1" spans="1:4" ht="19.350000000000001" customHeight="1"/>
    <row r="2" spans="1:4" ht="26.25">
      <c r="A2" s="1593" t="s">
        <v>1906</v>
      </c>
      <c r="B2" s="1593"/>
      <c r="C2" s="1593"/>
    </row>
    <row r="3" spans="1:4" ht="19.350000000000001" customHeight="1">
      <c r="A3" s="1594" t="str">
        <f>'10~11.단기금융자산,현금등가'!A14:E14</f>
        <v xml:space="preserve">2024. 07. 31 현재 </v>
      </c>
      <c r="B3" s="1594"/>
      <c r="C3" s="1594"/>
      <c r="D3" s="307"/>
    </row>
    <row r="4" spans="1:4" ht="19.350000000000001" customHeight="1">
      <c r="A4" s="31" t="s">
        <v>20</v>
      </c>
      <c r="B4" s="296"/>
      <c r="C4" s="296" t="s">
        <v>19</v>
      </c>
      <c r="D4" s="307"/>
    </row>
    <row r="5" spans="1:4" s="279" customFormat="1" ht="24" customHeight="1">
      <c r="A5" s="311" t="s">
        <v>47</v>
      </c>
      <c r="B5" s="311" t="s">
        <v>2</v>
      </c>
      <c r="C5" s="311" t="s">
        <v>46</v>
      </c>
    </row>
    <row r="6" spans="1:4" ht="19.5" customHeight="1">
      <c r="A6" s="1295" t="s">
        <v>3407</v>
      </c>
      <c r="B6" s="313">
        <v>85329046</v>
      </c>
      <c r="C6" s="312" t="s">
        <v>3478</v>
      </c>
      <c r="D6" s="262">
        <f>B6-'BS(현금흐름표용)'!D55</f>
        <v>0</v>
      </c>
    </row>
    <row r="7" spans="1:4" ht="19.5" customHeight="1"/>
  </sheetData>
  <mergeCells count="2">
    <mergeCell ref="A2:C2"/>
    <mergeCell ref="A3:C3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0.79998168889431442"/>
    <pageSetUpPr fitToPage="1"/>
  </sheetPr>
  <dimension ref="A1:N38"/>
  <sheetViews>
    <sheetView view="pageBreakPreview" zoomScale="85" zoomScaleSheetLayoutView="85" workbookViewId="0">
      <selection sqref="A1:E1"/>
    </sheetView>
  </sheetViews>
  <sheetFormatPr defaultColWidth="10" defaultRowHeight="33.950000000000003" customHeight="1"/>
  <cols>
    <col min="1" max="1" width="22" style="31" bestFit="1" customWidth="1"/>
    <col min="2" max="2" width="19.625" style="31" customWidth="1"/>
    <col min="3" max="3" width="18.5" style="31" bestFit="1" customWidth="1"/>
    <col min="4" max="4" width="27" style="271" customWidth="1"/>
    <col min="5" max="5" width="26.375" style="31" bestFit="1" customWidth="1"/>
    <col min="6" max="6" width="16.625" style="28" bestFit="1" customWidth="1"/>
    <col min="7" max="7" width="15" style="31" bestFit="1" customWidth="1"/>
    <col min="8" max="8" width="15.875" style="31" bestFit="1" customWidth="1"/>
    <col min="9" max="9" width="33.25" style="31" bestFit="1" customWidth="1"/>
    <col min="10" max="10" width="12.625" style="31" bestFit="1" customWidth="1"/>
    <col min="11" max="11" width="18.125" style="31" bestFit="1" customWidth="1"/>
    <col min="12" max="12" width="16.875" style="31" bestFit="1" customWidth="1"/>
    <col min="13" max="13" width="16.625" style="31" bestFit="1" customWidth="1"/>
    <col min="14" max="15" width="11.75" style="31" bestFit="1" customWidth="1"/>
    <col min="16" max="16384" width="10" style="31"/>
  </cols>
  <sheetData>
    <row r="1" spans="1:8" ht="33.950000000000003" customHeight="1">
      <c r="A1" s="1593" t="s">
        <v>2171</v>
      </c>
      <c r="B1" s="1593"/>
      <c r="C1" s="1593"/>
      <c r="D1" s="1593"/>
      <c r="E1" s="1593"/>
    </row>
    <row r="2" spans="1:8" ht="23.25" customHeight="1">
      <c r="A2" s="1594" t="str">
        <f>A14</f>
        <v xml:space="preserve">2024. 07. 31 현재 </v>
      </c>
      <c r="B2" s="1594"/>
      <c r="C2" s="1594"/>
      <c r="D2" s="1594"/>
      <c r="E2" s="1594"/>
    </row>
    <row r="3" spans="1:8" ht="33.950000000000003" customHeight="1">
      <c r="A3" s="272" t="s">
        <v>20</v>
      </c>
      <c r="B3" s="273"/>
      <c r="C3" s="273"/>
      <c r="D3" s="274"/>
      <c r="E3" s="273" t="s">
        <v>19</v>
      </c>
    </row>
    <row r="4" spans="1:8" ht="21" customHeight="1">
      <c r="A4" s="275" t="s">
        <v>563</v>
      </c>
      <c r="B4" s="275" t="s">
        <v>564</v>
      </c>
      <c r="C4" s="275" t="s">
        <v>565</v>
      </c>
      <c r="D4" s="276" t="s">
        <v>566</v>
      </c>
      <c r="E4" s="277" t="s">
        <v>567</v>
      </c>
      <c r="F4" s="278"/>
    </row>
    <row r="5" spans="1:8" ht="21" customHeight="1">
      <c r="A5" s="1185"/>
      <c r="B5" s="1186"/>
      <c r="C5" s="1187"/>
      <c r="D5" s="282"/>
      <c r="E5" s="284"/>
    </row>
    <row r="6" spans="1:8" ht="21" customHeight="1">
      <c r="A6" s="1185"/>
      <c r="B6" s="1186"/>
      <c r="C6" s="1187"/>
      <c r="D6" s="282"/>
      <c r="E6" s="284"/>
    </row>
    <row r="7" spans="1:8" ht="21" customHeight="1">
      <c r="A7" s="1185" t="s">
        <v>3005</v>
      </c>
      <c r="B7" s="1186">
        <v>0</v>
      </c>
      <c r="C7" s="1187">
        <v>0</v>
      </c>
      <c r="D7" s="282"/>
      <c r="E7" s="284"/>
    </row>
    <row r="8" spans="1:8" ht="21" customHeight="1">
      <c r="A8" s="288" t="s">
        <v>568</v>
      </c>
      <c r="B8" s="289"/>
      <c r="C8" s="290"/>
      <c r="D8" s="291">
        <f>SUM(D4:D7)</f>
        <v>0</v>
      </c>
      <c r="E8" s="292"/>
      <c r="F8" s="647">
        <f>D8-BS!D65-BS!D59</f>
        <v>0</v>
      </c>
    </row>
    <row r="9" spans="1:8" ht="21" customHeight="1">
      <c r="D9" s="31"/>
      <c r="F9" s="647"/>
    </row>
    <row r="10" spans="1:8" ht="21" customHeight="1">
      <c r="D10" s="31"/>
      <c r="F10" s="647"/>
    </row>
    <row r="11" spans="1:8" ht="21" customHeight="1">
      <c r="D11" s="31"/>
      <c r="F11" s="647"/>
    </row>
    <row r="12" spans="1:8" ht="19.5" customHeight="1">
      <c r="D12" s="31"/>
    </row>
    <row r="13" spans="1:8" ht="26.25">
      <c r="A13" s="1593" t="s">
        <v>2172</v>
      </c>
      <c r="B13" s="1593"/>
      <c r="C13" s="1593"/>
      <c r="D13" s="1593"/>
      <c r="E13" s="1593"/>
    </row>
    <row r="14" spans="1:8" ht="19.5" customHeight="1">
      <c r="A14" s="1594" t="s">
        <v>3712</v>
      </c>
      <c r="B14" s="1594"/>
      <c r="C14" s="1594"/>
      <c r="D14" s="1594"/>
      <c r="E14" s="1594"/>
      <c r="F14" s="278"/>
      <c r="G14" s="278"/>
      <c r="H14" s="278"/>
    </row>
    <row r="15" spans="1:8" ht="19.5" customHeight="1">
      <c r="A15" s="272" t="s">
        <v>2884</v>
      </c>
      <c r="B15" s="273"/>
      <c r="C15" s="273"/>
      <c r="D15" s="274"/>
      <c r="E15" s="273" t="s">
        <v>19</v>
      </c>
    </row>
    <row r="16" spans="1:8" s="279" customFormat="1" ht="19.5" customHeight="1">
      <c r="A16" s="275" t="s">
        <v>563</v>
      </c>
      <c r="B16" s="275" t="s">
        <v>564</v>
      </c>
      <c r="C16" s="275" t="s">
        <v>565</v>
      </c>
      <c r="D16" s="276" t="s">
        <v>566</v>
      </c>
      <c r="E16" s="277" t="s">
        <v>567</v>
      </c>
      <c r="F16" s="278"/>
    </row>
    <row r="17" spans="1:14" s="279" customFormat="1" ht="19.5" customHeight="1">
      <c r="A17" s="1188" t="s">
        <v>1999</v>
      </c>
      <c r="B17" s="1078" t="s">
        <v>2179</v>
      </c>
      <c r="C17" s="1300" t="s">
        <v>2180</v>
      </c>
      <c r="D17" s="282">
        <v>740000</v>
      </c>
      <c r="E17" s="1079" t="s">
        <v>3408</v>
      </c>
      <c r="F17" s="278"/>
      <c r="H17" s="1192"/>
      <c r="I17" s="583"/>
    </row>
    <row r="18" spans="1:14" s="278" customFormat="1" ht="19.5" customHeight="1">
      <c r="A18" s="1201" t="s">
        <v>3409</v>
      </c>
      <c r="B18" s="1296" t="s">
        <v>1967</v>
      </c>
      <c r="C18" s="1301" t="s">
        <v>3410</v>
      </c>
      <c r="D18" s="1203">
        <v>595</v>
      </c>
      <c r="E18" s="1297" t="s">
        <v>3411</v>
      </c>
      <c r="H18" s="1192"/>
      <c r="I18" s="583"/>
      <c r="J18" s="279"/>
      <c r="K18" s="279"/>
      <c r="L18" s="279"/>
      <c r="M18" s="279"/>
      <c r="N18" s="279"/>
    </row>
    <row r="19" spans="1:14" s="278" customFormat="1" ht="19.5" customHeight="1">
      <c r="A19" s="1298" t="s">
        <v>1832</v>
      </c>
      <c r="B19" s="1296" t="s">
        <v>1967</v>
      </c>
      <c r="C19" s="1301" t="s">
        <v>3412</v>
      </c>
      <c r="D19" s="1203">
        <v>0</v>
      </c>
      <c r="E19" s="1299" t="s">
        <v>3413</v>
      </c>
      <c r="H19" s="1361"/>
      <c r="I19" s="887"/>
      <c r="J19" s="279"/>
      <c r="K19" s="279"/>
      <c r="L19" s="279"/>
      <c r="M19" s="279"/>
      <c r="N19" s="279"/>
    </row>
    <row r="20" spans="1:14" s="278" customFormat="1" ht="19.5" customHeight="1">
      <c r="A20" s="283" t="s">
        <v>3418</v>
      </c>
      <c r="B20" s="1057" t="s">
        <v>1967</v>
      </c>
      <c r="C20" s="1302" t="s">
        <v>3416</v>
      </c>
      <c r="D20" s="282">
        <v>65588</v>
      </c>
      <c r="E20" s="1299" t="s">
        <v>3414</v>
      </c>
      <c r="H20" s="1361"/>
      <c r="I20" s="887"/>
      <c r="J20" s="279"/>
      <c r="K20" s="279"/>
      <c r="L20" s="279"/>
      <c r="M20" s="279"/>
      <c r="N20" s="279"/>
    </row>
    <row r="21" spans="1:14" s="278" customFormat="1" ht="19.5" customHeight="1">
      <c r="A21" s="280" t="s">
        <v>1993</v>
      </c>
      <c r="B21" s="1057" t="s">
        <v>1967</v>
      </c>
      <c r="C21" s="1303" t="s">
        <v>3417</v>
      </c>
      <c r="D21" s="282">
        <v>138323627</v>
      </c>
      <c r="E21" s="1201" t="s">
        <v>3415</v>
      </c>
      <c r="H21" s="1361"/>
      <c r="I21" s="887"/>
      <c r="J21" s="279"/>
      <c r="K21" s="279"/>
      <c r="L21" s="279"/>
      <c r="M21" s="279"/>
      <c r="N21" s="279"/>
    </row>
    <row r="22" spans="1:14" s="278" customFormat="1" ht="19.5" customHeight="1">
      <c r="A22" s="283" t="s">
        <v>1833</v>
      </c>
      <c r="B22" s="1202" t="s">
        <v>1967</v>
      </c>
      <c r="C22" s="1301" t="s">
        <v>3419</v>
      </c>
      <c r="D22" s="1203">
        <v>0</v>
      </c>
      <c r="E22" s="1299" t="s">
        <v>3427</v>
      </c>
      <c r="H22" s="1361"/>
      <c r="I22" s="887"/>
    </row>
    <row r="23" spans="1:14" s="278" customFormat="1" ht="19.5" customHeight="1">
      <c r="A23" s="1201" t="s">
        <v>3418</v>
      </c>
      <c r="B23" s="1202" t="s">
        <v>797</v>
      </c>
      <c r="C23" s="1304" t="s">
        <v>3420</v>
      </c>
      <c r="D23" s="282">
        <v>163386001</v>
      </c>
      <c r="E23" s="283" t="s">
        <v>3421</v>
      </c>
      <c r="H23" s="1361"/>
      <c r="I23" s="583"/>
    </row>
    <row r="24" spans="1:14" s="278" customFormat="1" ht="19.5" customHeight="1">
      <c r="A24" s="1201" t="s">
        <v>3425</v>
      </c>
      <c r="B24" s="1202" t="s">
        <v>796</v>
      </c>
      <c r="C24" s="1304" t="s">
        <v>3424</v>
      </c>
      <c r="D24" s="1063">
        <v>6000000000</v>
      </c>
      <c r="E24" s="1062" t="s">
        <v>3477</v>
      </c>
      <c r="H24" s="1361"/>
      <c r="I24" s="583"/>
    </row>
    <row r="25" spans="1:14" s="278" customFormat="1" ht="19.5" customHeight="1">
      <c r="A25" s="1201" t="s">
        <v>3422</v>
      </c>
      <c r="B25" s="1202" t="s">
        <v>3426</v>
      </c>
      <c r="C25" s="1304" t="s">
        <v>3423</v>
      </c>
      <c r="D25" s="1063">
        <v>31067329186</v>
      </c>
      <c r="E25" s="1062"/>
      <c r="H25" s="1361"/>
      <c r="I25" s="583"/>
    </row>
    <row r="26" spans="1:14" s="278" customFormat="1" ht="19.5" customHeight="1">
      <c r="A26" s="1201"/>
      <c r="B26" s="1202"/>
      <c r="C26" s="1304"/>
      <c r="D26" s="1203"/>
      <c r="E26" s="1201"/>
      <c r="H26" s="1361"/>
      <c r="I26" s="583"/>
    </row>
    <row r="27" spans="1:14" s="278" customFormat="1" ht="19.5" hidden="1" customHeight="1">
      <c r="A27" s="697" t="s">
        <v>1235</v>
      </c>
      <c r="B27" s="286" t="s">
        <v>1464</v>
      </c>
      <c r="C27" s="287" t="s">
        <v>801</v>
      </c>
      <c r="D27" s="282">
        <v>0</v>
      </c>
      <c r="E27" s="283" t="s">
        <v>1466</v>
      </c>
      <c r="G27" s="278" t="s">
        <v>1567</v>
      </c>
      <c r="H27" s="285"/>
      <c r="I27" s="583"/>
      <c r="J27" s="278" t="s">
        <v>1451</v>
      </c>
      <c r="K27" s="278">
        <v>0</v>
      </c>
      <c r="L27" s="278">
        <v>4000000000</v>
      </c>
    </row>
    <row r="28" spans="1:14" s="278" customFormat="1" ht="19.5" hidden="1" customHeight="1">
      <c r="A28" s="697" t="s">
        <v>1235</v>
      </c>
      <c r="B28" s="695" t="s">
        <v>1222</v>
      </c>
      <c r="C28" s="698" t="s">
        <v>801</v>
      </c>
      <c r="D28" s="696">
        <v>0</v>
      </c>
      <c r="E28" s="697" t="s">
        <v>1392</v>
      </c>
      <c r="G28" s="278" t="s">
        <v>1567</v>
      </c>
      <c r="H28" s="285"/>
      <c r="I28" s="583"/>
      <c r="J28" s="278" t="s">
        <v>1452</v>
      </c>
      <c r="K28" s="278">
        <v>0</v>
      </c>
      <c r="L28" s="278">
        <v>0</v>
      </c>
    </row>
    <row r="29" spans="1:14" s="278" customFormat="1" ht="19.5" hidden="1" customHeight="1">
      <c r="A29" s="697" t="s">
        <v>1235</v>
      </c>
      <c r="B29" s="695" t="s">
        <v>1222</v>
      </c>
      <c r="C29" s="287" t="s">
        <v>801</v>
      </c>
      <c r="D29" s="282">
        <v>0</v>
      </c>
      <c r="E29" s="697" t="s">
        <v>1235</v>
      </c>
      <c r="G29" s="278" t="s">
        <v>1568</v>
      </c>
      <c r="H29" s="285"/>
      <c r="I29" s="583"/>
    </row>
    <row r="30" spans="1:14" s="278" customFormat="1" ht="19.5" hidden="1" customHeight="1">
      <c r="A30" s="697" t="s">
        <v>1209</v>
      </c>
      <c r="B30" s="286" t="s">
        <v>1465</v>
      </c>
      <c r="C30" s="287" t="s">
        <v>1223</v>
      </c>
      <c r="D30" s="282">
        <v>0</v>
      </c>
      <c r="E30" s="830" t="s">
        <v>1467</v>
      </c>
      <c r="G30" s="278" t="s">
        <v>1569</v>
      </c>
      <c r="H30" s="285"/>
      <c r="I30" s="583"/>
    </row>
    <row r="31" spans="1:14" ht="19.5" customHeight="1">
      <c r="A31" s="288" t="s">
        <v>568</v>
      </c>
      <c r="B31" s="289"/>
      <c r="C31" s="290"/>
      <c r="D31" s="291">
        <f>SUM(D17:D30)</f>
        <v>37369844997</v>
      </c>
      <c r="E31" s="292"/>
      <c r="F31" s="293">
        <f>D31-'BS(현금흐름표용)'!D58</f>
        <v>0</v>
      </c>
      <c r="H31" s="294"/>
      <c r="I31" s="583"/>
    </row>
    <row r="32" spans="1:14" ht="33.950000000000003" customHeight="1">
      <c r="I32" s="583"/>
    </row>
    <row r="33" spans="9:9" ht="12" customHeight="1">
      <c r="I33" s="583"/>
    </row>
    <row r="34" spans="9:9" ht="12" customHeight="1">
      <c r="I34" s="583"/>
    </row>
    <row r="35" spans="9:9" ht="12" customHeight="1"/>
    <row r="36" spans="9:9" ht="12" customHeight="1"/>
    <row r="37" spans="9:9" ht="12" customHeight="1"/>
    <row r="38" spans="9:9" ht="12" customHeight="1"/>
  </sheetData>
  <customSheetViews>
    <customSheetView guid="{F3171E18-6BE4-45DA-9514-988CCC9782B0}" showPageBreaks="1" printArea="1" view="pageBreakPreview">
      <selection activeCell="G4" sqref="G4"/>
      <pageMargins left="0.59055118110236227" right="0.59055118110236227" top="0.78740157480314965" bottom="0.59055118110236227" header="0.39370078740157483" footer="0.39370078740157483"/>
      <printOptions horizontalCentered="1"/>
      <pageSetup paperSize="9" scale="80" orientation="portrait" horizontalDpi="4294967292" r:id="rId1"/>
      <headerFooter alignWithMargins="0"/>
    </customSheetView>
  </customSheetViews>
  <mergeCells count="4">
    <mergeCell ref="A13:E13"/>
    <mergeCell ref="A14:E14"/>
    <mergeCell ref="A1:E1"/>
    <mergeCell ref="A2:E2"/>
  </mergeCells>
  <phoneticPr fontId="84" type="noConversion"/>
  <printOptions horizontalCentered="1"/>
  <pageMargins left="0.59055118110236227" right="0.59055118110236227" top="0.78740157480314965" bottom="0.59055118110236227" header="0.39370078740157483" footer="0.39370078740157483"/>
  <pageSetup paperSize="9" scale="81" orientation="portrait" r:id="rId2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H1173"/>
  <sheetViews>
    <sheetView view="pageBreakPreview" zoomScale="85" zoomScaleSheetLayoutView="85" workbookViewId="0"/>
  </sheetViews>
  <sheetFormatPr defaultColWidth="10" defaultRowHeight="18.75" customHeight="1"/>
  <cols>
    <col min="1" max="1" width="56.25" style="28" customWidth="1"/>
    <col min="2" max="2" width="10.5" style="28" bestFit="1" customWidth="1"/>
    <col min="3" max="3" width="20" style="28" customWidth="1"/>
    <col min="4" max="4" width="20.625" style="28" bestFit="1" customWidth="1"/>
    <col min="5" max="5" width="13.375" style="28" bestFit="1" customWidth="1"/>
    <col min="6" max="6" width="15.5" style="28" bestFit="1" customWidth="1"/>
    <col min="7" max="7" width="2.625" style="28" bestFit="1" customWidth="1"/>
    <col min="8" max="8" width="19.375" style="28" bestFit="1" customWidth="1"/>
    <col min="9" max="9" width="17.25" style="28" bestFit="1" customWidth="1"/>
    <col min="10" max="11" width="18.375" style="28" bestFit="1" customWidth="1"/>
    <col min="12" max="12" width="17.5" style="28" bestFit="1" customWidth="1"/>
    <col min="13" max="16384" width="10" style="28"/>
  </cols>
  <sheetData>
    <row r="1" spans="1:6" ht="19.5" customHeight="1"/>
    <row r="2" spans="1:6" ht="26.25">
      <c r="A2" s="1601" t="s">
        <v>1963</v>
      </c>
      <c r="B2" s="1601"/>
      <c r="C2" s="1601"/>
      <c r="D2" s="1601"/>
      <c r="E2" s="1601"/>
    </row>
    <row r="3" spans="1:6" ht="19.5" customHeight="1">
      <c r="A3" s="1602" t="str">
        <f>A14</f>
        <v xml:space="preserve">2024. 07. 31 현재 </v>
      </c>
      <c r="B3" s="1602"/>
      <c r="C3" s="1602"/>
      <c r="D3" s="1602"/>
      <c r="E3" s="1602"/>
    </row>
    <row r="4" spans="1:6" ht="19.5" customHeight="1">
      <c r="A4" s="295" t="s">
        <v>283</v>
      </c>
      <c r="B4" s="295"/>
      <c r="C4" s="295"/>
      <c r="D4" s="295"/>
      <c r="E4" s="296" t="s">
        <v>19</v>
      </c>
    </row>
    <row r="5" spans="1:6" s="279" customFormat="1" ht="19.5" customHeight="1">
      <c r="A5" s="275" t="s">
        <v>1469</v>
      </c>
      <c r="B5" s="297" t="s">
        <v>1881</v>
      </c>
      <c r="C5" s="297" t="s">
        <v>1470</v>
      </c>
      <c r="D5" s="297" t="s">
        <v>2</v>
      </c>
      <c r="E5" s="297" t="s">
        <v>6</v>
      </c>
    </row>
    <row r="6" spans="1:6" s="279" customFormat="1" ht="19.5" customHeight="1">
      <c r="A6" s="298" t="s">
        <v>1880</v>
      </c>
      <c r="B6" s="1655">
        <v>1262</v>
      </c>
      <c r="C6" s="831">
        <v>34962.942426947266</v>
      </c>
      <c r="D6" s="281">
        <v>44140419</v>
      </c>
      <c r="E6" s="1657" t="s">
        <v>560</v>
      </c>
      <c r="F6" s="34"/>
    </row>
    <row r="7" spans="1:6" s="279" customFormat="1" ht="19.5" customHeight="1">
      <c r="A7" s="1129" t="s">
        <v>2169</v>
      </c>
      <c r="B7" s="1656"/>
      <c r="C7" s="1371">
        <v>0</v>
      </c>
      <c r="D7" s="1372">
        <v>0</v>
      </c>
      <c r="E7" s="1658"/>
      <c r="F7" s="34"/>
    </row>
    <row r="8" spans="1:6" ht="16.5">
      <c r="A8" s="300" t="s">
        <v>3</v>
      </c>
      <c r="B8" s="1161"/>
      <c r="C8" s="1161">
        <v>75209.907591056224</v>
      </c>
      <c r="D8" s="301">
        <f>SUM(D6:D7)</f>
        <v>44140419</v>
      </c>
      <c r="E8" s="302"/>
      <c r="F8" s="34">
        <f>D8-BS!D61</f>
        <v>0</v>
      </c>
    </row>
    <row r="9" spans="1:6" ht="16.5">
      <c r="A9" s="299"/>
      <c r="B9" s="299"/>
      <c r="C9" s="285"/>
      <c r="D9" s="299"/>
      <c r="E9" s="299"/>
      <c r="F9" s="34"/>
    </row>
    <row r="10" spans="1:6" ht="16.5">
      <c r="A10" s="299"/>
      <c r="B10" s="299"/>
      <c r="C10" s="285"/>
      <c r="D10" s="299"/>
      <c r="E10" s="299"/>
      <c r="F10" s="34"/>
    </row>
    <row r="11" spans="1:6" ht="16.5">
      <c r="A11" s="299"/>
      <c r="B11" s="299"/>
      <c r="C11" s="285"/>
      <c r="D11" s="299"/>
      <c r="E11" s="299"/>
      <c r="F11" s="34"/>
    </row>
    <row r="12" spans="1:6" ht="16.5">
      <c r="A12" s="299"/>
      <c r="B12" s="299"/>
      <c r="C12" s="285"/>
      <c r="D12" s="299"/>
      <c r="E12" s="299"/>
      <c r="F12" s="34"/>
    </row>
    <row r="13" spans="1:6" ht="26.25">
      <c r="A13" s="1601" t="s">
        <v>1907</v>
      </c>
      <c r="B13" s="1601"/>
      <c r="C13" s="1601"/>
      <c r="D13" s="1601"/>
      <c r="E13" s="1601"/>
    </row>
    <row r="14" spans="1:6" ht="19.5" customHeight="1">
      <c r="A14" s="1602" t="str">
        <f>'10~11.단기금융자산,현금등가'!A14:E14</f>
        <v xml:space="preserve">2024. 07. 31 현재 </v>
      </c>
      <c r="B14" s="1602"/>
      <c r="C14" s="1602"/>
      <c r="D14" s="1602"/>
      <c r="E14" s="1602"/>
    </row>
    <row r="15" spans="1:6" ht="19.5" customHeight="1">
      <c r="A15" s="295" t="s">
        <v>283</v>
      </c>
      <c r="B15" s="295"/>
      <c r="C15" s="295"/>
      <c r="D15" s="295"/>
      <c r="E15" s="296" t="s">
        <v>19</v>
      </c>
    </row>
    <row r="16" spans="1:6" s="279" customFormat="1" ht="19.5" customHeight="1">
      <c r="A16" s="275" t="s">
        <v>1469</v>
      </c>
      <c r="B16" s="297" t="s">
        <v>1468</v>
      </c>
      <c r="C16" s="297" t="s">
        <v>1470</v>
      </c>
      <c r="D16" s="297" t="s">
        <v>2</v>
      </c>
      <c r="E16" s="297" t="s">
        <v>6</v>
      </c>
    </row>
    <row r="17" spans="1:8" s="279" customFormat="1" ht="19.5" customHeight="1">
      <c r="A17" s="298" t="s">
        <v>1570</v>
      </c>
      <c r="B17" s="832">
        <v>22.1</v>
      </c>
      <c r="C17" s="831">
        <v>1027359.698547449</v>
      </c>
      <c r="D17" s="281">
        <v>22704650</v>
      </c>
      <c r="E17" s="826" t="s">
        <v>560</v>
      </c>
      <c r="F17" s="34"/>
    </row>
    <row r="18" spans="1:8" ht="16.5">
      <c r="A18" s="300" t="s">
        <v>3</v>
      </c>
      <c r="B18" s="1604"/>
      <c r="C18" s="1604"/>
      <c r="D18" s="301">
        <f>SUM(D17:D17)</f>
        <v>22704650</v>
      </c>
      <c r="E18" s="302"/>
      <c r="F18" s="34">
        <f>D18-BS!D63</f>
        <v>0</v>
      </c>
    </row>
    <row r="19" spans="1:8" ht="19.5" customHeight="1">
      <c r="A19" s="299"/>
      <c r="B19" s="299"/>
      <c r="C19" s="285"/>
      <c r="D19" s="299"/>
      <c r="E19" s="299"/>
    </row>
    <row r="20" spans="1:8" ht="19.5" customHeight="1">
      <c r="A20" s="1601" t="s">
        <v>1908</v>
      </c>
      <c r="B20" s="1601"/>
      <c r="C20" s="1601"/>
      <c r="D20" s="1601"/>
      <c r="E20" s="1601"/>
      <c r="H20" s="31"/>
    </row>
    <row r="21" spans="1:8" ht="19.5" customHeight="1">
      <c r="A21" s="1602" t="str">
        <f>'10~11.단기금융자산,현금등가'!A14:E14</f>
        <v xml:space="preserve">2024. 07. 31 현재 </v>
      </c>
      <c r="B21" s="1602"/>
      <c r="C21" s="1602"/>
      <c r="D21" s="1602"/>
      <c r="E21" s="1602"/>
      <c r="F21" s="262"/>
      <c r="G21" s="31"/>
      <c r="H21" s="31"/>
    </row>
    <row r="22" spans="1:8" ht="19.5" customHeight="1">
      <c r="A22" s="303" t="s">
        <v>20</v>
      </c>
      <c r="B22" s="31"/>
      <c r="C22" s="31"/>
      <c r="D22" s="296"/>
      <c r="E22" s="296"/>
      <c r="H22" s="31"/>
    </row>
    <row r="23" spans="1:8" ht="19.5" customHeight="1">
      <c r="A23" s="275" t="s">
        <v>1469</v>
      </c>
      <c r="B23" s="833" t="s">
        <v>1834</v>
      </c>
      <c r="C23" s="833" t="s">
        <v>1835</v>
      </c>
      <c r="D23" s="275" t="s">
        <v>2</v>
      </c>
      <c r="E23" s="275" t="s">
        <v>6</v>
      </c>
      <c r="G23"/>
      <c r="H23" s="31"/>
    </row>
    <row r="24" spans="1:8" ht="19.5" customHeight="1">
      <c r="A24" s="836" t="s">
        <v>2205</v>
      </c>
      <c r="B24" s="964">
        <v>1</v>
      </c>
      <c r="C24" s="1115">
        <f>D24/B24</f>
        <v>350000</v>
      </c>
      <c r="D24" s="1115">
        <v>350000</v>
      </c>
      <c r="E24" s="1114"/>
      <c r="G24"/>
      <c r="H24" s="31"/>
    </row>
    <row r="25" spans="1:8" ht="19.5" customHeight="1">
      <c r="A25" s="836" t="s">
        <v>2206</v>
      </c>
      <c r="B25" s="964">
        <v>1</v>
      </c>
      <c r="C25" s="1115">
        <f t="shared" ref="C25:C116" si="0">D25/B25</f>
        <v>7605000</v>
      </c>
      <c r="D25" s="1115">
        <v>7605000</v>
      </c>
      <c r="E25" s="1114"/>
      <c r="G25"/>
      <c r="H25" s="31"/>
    </row>
    <row r="26" spans="1:8" ht="19.5" customHeight="1">
      <c r="A26" s="836" t="s">
        <v>2207</v>
      </c>
      <c r="B26" s="964">
        <v>1</v>
      </c>
      <c r="C26" s="1115">
        <f t="shared" ref="C26:C53" si="1">D26/B26</f>
        <v>2149000</v>
      </c>
      <c r="D26" s="1115">
        <v>2149000</v>
      </c>
      <c r="E26" s="1114"/>
      <c r="G26"/>
      <c r="H26" s="31"/>
    </row>
    <row r="27" spans="1:8" ht="19.5" customHeight="1">
      <c r="A27" s="836" t="s">
        <v>2208</v>
      </c>
      <c r="B27" s="964">
        <v>340</v>
      </c>
      <c r="C27" s="1115">
        <f t="shared" si="1"/>
        <v>4564.4705882352937</v>
      </c>
      <c r="D27" s="1115">
        <v>1551920</v>
      </c>
      <c r="E27" s="1114"/>
      <c r="G27"/>
      <c r="H27" s="31"/>
    </row>
    <row r="28" spans="1:8" ht="19.5" customHeight="1">
      <c r="A28" s="836" t="s">
        <v>2209</v>
      </c>
      <c r="B28" s="964">
        <v>8</v>
      </c>
      <c r="C28" s="1115">
        <f t="shared" si="1"/>
        <v>200250</v>
      </c>
      <c r="D28" s="1115">
        <v>1602000</v>
      </c>
      <c r="E28" s="1114"/>
      <c r="G28"/>
      <c r="H28" s="31"/>
    </row>
    <row r="29" spans="1:8" ht="19.5" customHeight="1">
      <c r="A29" s="836" t="s">
        <v>2210</v>
      </c>
      <c r="B29" s="964">
        <v>1</v>
      </c>
      <c r="C29" s="1115">
        <f t="shared" si="1"/>
        <v>21250</v>
      </c>
      <c r="D29" s="1115">
        <v>21250</v>
      </c>
      <c r="E29" s="1114"/>
      <c r="G29"/>
      <c r="H29" s="31"/>
    </row>
    <row r="30" spans="1:8" ht="19.5" customHeight="1">
      <c r="A30" s="836" t="s">
        <v>2211</v>
      </c>
      <c r="B30" s="964">
        <v>2</v>
      </c>
      <c r="C30" s="1115">
        <f t="shared" si="1"/>
        <v>435000</v>
      </c>
      <c r="D30" s="1115">
        <v>870000</v>
      </c>
      <c r="E30" s="1114"/>
      <c r="G30"/>
      <c r="H30" s="31"/>
    </row>
    <row r="31" spans="1:8" ht="19.5" customHeight="1">
      <c r="A31" s="836" t="s">
        <v>2212</v>
      </c>
      <c r="B31" s="964">
        <v>2</v>
      </c>
      <c r="C31" s="1115">
        <f t="shared" si="1"/>
        <v>135000</v>
      </c>
      <c r="D31" s="1115">
        <v>270000</v>
      </c>
      <c r="E31" s="1114"/>
      <c r="G31"/>
      <c r="H31" s="31"/>
    </row>
    <row r="32" spans="1:8" ht="19.5" customHeight="1">
      <c r="A32" s="836" t="s">
        <v>2213</v>
      </c>
      <c r="B32" s="964">
        <v>2</v>
      </c>
      <c r="C32" s="1115">
        <f t="shared" si="1"/>
        <v>6000</v>
      </c>
      <c r="D32" s="1115">
        <v>12000</v>
      </c>
      <c r="E32" s="1114"/>
      <c r="G32"/>
      <c r="H32" s="31"/>
    </row>
    <row r="33" spans="1:8" ht="19.5" customHeight="1">
      <c r="A33" s="836" t="s">
        <v>2214</v>
      </c>
      <c r="B33" s="964">
        <v>7</v>
      </c>
      <c r="C33" s="1115">
        <f t="shared" si="1"/>
        <v>29750</v>
      </c>
      <c r="D33" s="1115">
        <v>208250</v>
      </c>
      <c r="E33" s="1114"/>
      <c r="G33"/>
      <c r="H33" s="31"/>
    </row>
    <row r="34" spans="1:8" ht="19.5" customHeight="1">
      <c r="A34" s="836" t="s">
        <v>2215</v>
      </c>
      <c r="B34" s="964">
        <v>10</v>
      </c>
      <c r="C34" s="1115">
        <f t="shared" si="1"/>
        <v>11380</v>
      </c>
      <c r="D34" s="1115">
        <v>113800</v>
      </c>
      <c r="E34" s="1114"/>
      <c r="G34"/>
      <c r="H34" s="31"/>
    </row>
    <row r="35" spans="1:8" ht="19.5" customHeight="1">
      <c r="A35" s="836" t="s">
        <v>2216</v>
      </c>
      <c r="B35" s="964">
        <v>1</v>
      </c>
      <c r="C35" s="1115">
        <f t="shared" si="1"/>
        <v>3310537</v>
      </c>
      <c r="D35" s="1115">
        <v>3310537</v>
      </c>
      <c r="E35" s="1114"/>
      <c r="G35"/>
      <c r="H35" s="31"/>
    </row>
    <row r="36" spans="1:8" ht="19.5" customHeight="1">
      <c r="A36" s="836" t="s">
        <v>2217</v>
      </c>
      <c r="B36" s="964">
        <v>6</v>
      </c>
      <c r="C36" s="1115">
        <f t="shared" si="1"/>
        <v>88000</v>
      </c>
      <c r="D36" s="1115">
        <v>528000</v>
      </c>
      <c r="E36" s="1114"/>
      <c r="G36"/>
      <c r="H36" s="31"/>
    </row>
    <row r="37" spans="1:8" ht="19.5" customHeight="1">
      <c r="A37" s="836" t="s">
        <v>2218</v>
      </c>
      <c r="B37" s="964">
        <v>4</v>
      </c>
      <c r="C37" s="1115">
        <f t="shared" si="1"/>
        <v>88500</v>
      </c>
      <c r="D37" s="1115">
        <v>354000</v>
      </c>
      <c r="E37" s="1114"/>
      <c r="G37"/>
      <c r="H37" s="31"/>
    </row>
    <row r="38" spans="1:8" ht="19.5" customHeight="1">
      <c r="A38" s="836" t="s">
        <v>2219</v>
      </c>
      <c r="B38" s="964">
        <v>1</v>
      </c>
      <c r="C38" s="1115">
        <f t="shared" si="1"/>
        <v>1350000</v>
      </c>
      <c r="D38" s="1115">
        <v>1350000</v>
      </c>
      <c r="E38" s="1114"/>
      <c r="G38"/>
      <c r="H38" s="31"/>
    </row>
    <row r="39" spans="1:8" ht="19.5" customHeight="1">
      <c r="A39" s="836" t="s">
        <v>2220</v>
      </c>
      <c r="B39" s="964">
        <v>1</v>
      </c>
      <c r="C39" s="1115">
        <f t="shared" si="1"/>
        <v>1750000</v>
      </c>
      <c r="D39" s="1115">
        <v>1750000</v>
      </c>
      <c r="E39" s="1114"/>
      <c r="G39"/>
      <c r="H39" s="31"/>
    </row>
    <row r="40" spans="1:8" ht="19.5" customHeight="1">
      <c r="A40" s="836" t="s">
        <v>2221</v>
      </c>
      <c r="B40" s="964">
        <v>1</v>
      </c>
      <c r="C40" s="1115">
        <f t="shared" si="1"/>
        <v>2050000</v>
      </c>
      <c r="D40" s="1115">
        <v>2050000</v>
      </c>
      <c r="E40" s="1114"/>
      <c r="G40"/>
      <c r="H40" s="31"/>
    </row>
    <row r="41" spans="1:8" ht="19.5" customHeight="1">
      <c r="A41" s="836" t="s">
        <v>2222</v>
      </c>
      <c r="B41" s="964">
        <v>9</v>
      </c>
      <c r="C41" s="1115">
        <f t="shared" si="1"/>
        <v>29000</v>
      </c>
      <c r="D41" s="1115">
        <v>261000</v>
      </c>
      <c r="E41" s="1114"/>
      <c r="G41"/>
      <c r="H41" s="31"/>
    </row>
    <row r="42" spans="1:8" ht="19.5" customHeight="1">
      <c r="A42" s="836" t="s">
        <v>2223</v>
      </c>
      <c r="B42" s="964">
        <v>6</v>
      </c>
      <c r="C42" s="1115">
        <f t="shared" si="1"/>
        <v>8200</v>
      </c>
      <c r="D42" s="1115">
        <v>49200</v>
      </c>
      <c r="E42" s="1114"/>
      <c r="G42"/>
      <c r="H42" s="31"/>
    </row>
    <row r="43" spans="1:8" ht="19.5" customHeight="1">
      <c r="A43" s="836" t="s">
        <v>2224</v>
      </c>
      <c r="B43" s="964">
        <v>2</v>
      </c>
      <c r="C43" s="1115">
        <f t="shared" si="1"/>
        <v>356680.5</v>
      </c>
      <c r="D43" s="1115">
        <v>713361</v>
      </c>
      <c r="E43" s="1114"/>
      <c r="G43"/>
      <c r="H43" s="31"/>
    </row>
    <row r="44" spans="1:8" ht="19.5" customHeight="1">
      <c r="A44" s="836" t="s">
        <v>2225</v>
      </c>
      <c r="B44" s="964">
        <v>2</v>
      </c>
      <c r="C44" s="1115">
        <f t="shared" si="1"/>
        <v>178397.5</v>
      </c>
      <c r="D44" s="1115">
        <v>356795</v>
      </c>
      <c r="E44" s="1114"/>
      <c r="G44"/>
      <c r="H44" s="31"/>
    </row>
    <row r="45" spans="1:8" ht="19.5" customHeight="1">
      <c r="A45" s="836" t="s">
        <v>2226</v>
      </c>
      <c r="B45" s="964">
        <v>2</v>
      </c>
      <c r="C45" s="1115">
        <f t="shared" si="1"/>
        <v>99289</v>
      </c>
      <c r="D45" s="1115">
        <v>198578</v>
      </c>
      <c r="E45" s="1114"/>
      <c r="G45"/>
      <c r="H45" s="31"/>
    </row>
    <row r="46" spans="1:8" ht="19.5" customHeight="1">
      <c r="A46" s="836" t="s">
        <v>2227</v>
      </c>
      <c r="B46" s="964">
        <v>1</v>
      </c>
      <c r="C46" s="1115">
        <f t="shared" si="1"/>
        <v>49702</v>
      </c>
      <c r="D46" s="1115">
        <v>49702</v>
      </c>
      <c r="E46" s="1114"/>
      <c r="G46"/>
      <c r="H46" s="31"/>
    </row>
    <row r="47" spans="1:8" ht="19.5" customHeight="1">
      <c r="A47" s="836" t="s">
        <v>2228</v>
      </c>
      <c r="B47" s="964">
        <v>1</v>
      </c>
      <c r="C47" s="1115">
        <f t="shared" si="1"/>
        <v>413532</v>
      </c>
      <c r="D47" s="1115">
        <v>413532</v>
      </c>
      <c r="E47" s="1114"/>
      <c r="G47"/>
      <c r="H47" s="31"/>
    </row>
    <row r="48" spans="1:8" ht="19.5" customHeight="1">
      <c r="A48" s="836" t="s">
        <v>2229</v>
      </c>
      <c r="B48" s="964">
        <v>1</v>
      </c>
      <c r="C48" s="1115">
        <f t="shared" si="1"/>
        <v>413532</v>
      </c>
      <c r="D48" s="1115">
        <v>413532</v>
      </c>
      <c r="E48" s="1114"/>
      <c r="G48"/>
      <c r="H48" s="31"/>
    </row>
    <row r="49" spans="1:8" ht="19.5" customHeight="1">
      <c r="A49" s="836" t="s">
        <v>2230</v>
      </c>
      <c r="B49" s="964">
        <v>1</v>
      </c>
      <c r="C49" s="1115">
        <f t="shared" si="1"/>
        <v>14794</v>
      </c>
      <c r="D49" s="1115">
        <v>14794</v>
      </c>
      <c r="E49" s="1114"/>
      <c r="G49"/>
      <c r="H49" s="31"/>
    </row>
    <row r="50" spans="1:8" ht="19.5" customHeight="1">
      <c r="A50" s="836" t="s">
        <v>2231</v>
      </c>
      <c r="B50" s="964">
        <v>1</v>
      </c>
      <c r="C50" s="1115">
        <f t="shared" si="1"/>
        <v>49315</v>
      </c>
      <c r="D50" s="1115">
        <v>49315</v>
      </c>
      <c r="E50" s="1114"/>
      <c r="G50"/>
      <c r="H50" s="31"/>
    </row>
    <row r="51" spans="1:8" ht="19.5" customHeight="1">
      <c r="A51" s="836" t="s">
        <v>2232</v>
      </c>
      <c r="B51" s="964">
        <v>6</v>
      </c>
      <c r="C51" s="1115">
        <f t="shared" si="1"/>
        <v>386000</v>
      </c>
      <c r="D51" s="1115">
        <v>2316000</v>
      </c>
      <c r="E51" s="1114"/>
      <c r="G51"/>
      <c r="H51" s="31"/>
    </row>
    <row r="52" spans="1:8" ht="19.5" customHeight="1">
      <c r="A52" s="836" t="s">
        <v>2233</v>
      </c>
      <c r="B52" s="964">
        <v>8</v>
      </c>
      <c r="C52" s="1115">
        <f t="shared" si="1"/>
        <v>51000</v>
      </c>
      <c r="D52" s="1115">
        <v>408000</v>
      </c>
      <c r="E52" s="1114"/>
      <c r="G52"/>
      <c r="H52" s="31"/>
    </row>
    <row r="53" spans="1:8" ht="19.5" customHeight="1">
      <c r="A53" s="836" t="s">
        <v>2234</v>
      </c>
      <c r="B53" s="964">
        <v>3</v>
      </c>
      <c r="C53" s="1115">
        <f t="shared" si="1"/>
        <v>195000</v>
      </c>
      <c r="D53" s="1115">
        <v>585000</v>
      </c>
      <c r="E53" s="1114"/>
      <c r="G53"/>
      <c r="H53" s="31"/>
    </row>
    <row r="54" spans="1:8" ht="19.5" customHeight="1">
      <c r="A54" s="836" t="s">
        <v>2235</v>
      </c>
      <c r="B54" s="964">
        <v>2</v>
      </c>
      <c r="C54" s="1115">
        <f t="shared" si="0"/>
        <v>100000</v>
      </c>
      <c r="D54" s="1115">
        <v>200000</v>
      </c>
      <c r="E54" s="1114"/>
      <c r="G54"/>
      <c r="H54" s="31"/>
    </row>
    <row r="55" spans="1:8" ht="19.5" customHeight="1">
      <c r="A55" s="836" t="s">
        <v>2236</v>
      </c>
      <c r="B55" s="964">
        <v>1</v>
      </c>
      <c r="C55" s="1115">
        <f t="shared" si="0"/>
        <v>380000</v>
      </c>
      <c r="D55" s="1115">
        <v>380000</v>
      </c>
      <c r="E55" s="1114"/>
      <c r="G55"/>
      <c r="H55" s="31"/>
    </row>
    <row r="56" spans="1:8" ht="19.5" customHeight="1">
      <c r="A56" s="836" t="s">
        <v>2237</v>
      </c>
      <c r="B56" s="964">
        <v>4</v>
      </c>
      <c r="C56" s="1115">
        <f t="shared" si="0"/>
        <v>570000</v>
      </c>
      <c r="D56" s="1115">
        <v>2280000</v>
      </c>
      <c r="E56" s="1114"/>
      <c r="G56"/>
      <c r="H56" s="31"/>
    </row>
    <row r="57" spans="1:8" ht="19.5" customHeight="1">
      <c r="A57" s="836" t="s">
        <v>2238</v>
      </c>
      <c r="B57" s="964">
        <v>9</v>
      </c>
      <c r="C57" s="1115">
        <f t="shared" si="0"/>
        <v>255000</v>
      </c>
      <c r="D57" s="1115">
        <v>2295000</v>
      </c>
      <c r="E57" s="1114"/>
      <c r="G57"/>
      <c r="H57" s="31"/>
    </row>
    <row r="58" spans="1:8" ht="19.5" customHeight="1">
      <c r="A58" s="836" t="s">
        <v>2239</v>
      </c>
      <c r="B58" s="964">
        <v>2</v>
      </c>
      <c r="C58" s="1115">
        <f t="shared" si="0"/>
        <v>65000</v>
      </c>
      <c r="D58" s="1115">
        <v>130000</v>
      </c>
      <c r="E58" s="1114"/>
      <c r="G58"/>
      <c r="H58" s="31"/>
    </row>
    <row r="59" spans="1:8" ht="19.5" customHeight="1">
      <c r="A59" s="836" t="s">
        <v>2240</v>
      </c>
      <c r="B59" s="964">
        <v>2</v>
      </c>
      <c r="C59" s="1115">
        <f t="shared" si="0"/>
        <v>65000</v>
      </c>
      <c r="D59" s="1115">
        <v>130000</v>
      </c>
      <c r="E59" s="1114"/>
      <c r="G59"/>
      <c r="H59" s="31"/>
    </row>
    <row r="60" spans="1:8" ht="19.5" customHeight="1">
      <c r="A60" s="836" t="s">
        <v>2241</v>
      </c>
      <c r="B60" s="964">
        <v>2</v>
      </c>
      <c r="C60" s="1115">
        <f t="shared" si="0"/>
        <v>900000</v>
      </c>
      <c r="D60" s="1115">
        <v>1800000</v>
      </c>
      <c r="E60" s="1114"/>
      <c r="G60"/>
      <c r="H60" s="31"/>
    </row>
    <row r="61" spans="1:8" ht="19.5" customHeight="1">
      <c r="A61" s="836" t="s">
        <v>2242</v>
      </c>
      <c r="B61" s="964">
        <v>8</v>
      </c>
      <c r="C61" s="1115">
        <f t="shared" si="0"/>
        <v>9400</v>
      </c>
      <c r="D61" s="1115">
        <v>75200</v>
      </c>
      <c r="E61" s="1114"/>
      <c r="G61"/>
      <c r="H61" s="31"/>
    </row>
    <row r="62" spans="1:8" ht="19.5" customHeight="1">
      <c r="A62" s="836" t="s">
        <v>2243</v>
      </c>
      <c r="B62" s="964">
        <v>9</v>
      </c>
      <c r="C62" s="1115">
        <f t="shared" si="0"/>
        <v>6000</v>
      </c>
      <c r="D62" s="1115">
        <v>54000</v>
      </c>
      <c r="E62" s="1114"/>
      <c r="G62"/>
      <c r="H62" s="31"/>
    </row>
    <row r="63" spans="1:8" ht="19.5" customHeight="1">
      <c r="A63" s="836" t="s">
        <v>2244</v>
      </c>
      <c r="B63" s="964">
        <v>10</v>
      </c>
      <c r="C63" s="1115">
        <f t="shared" si="0"/>
        <v>1900</v>
      </c>
      <c r="D63" s="1115">
        <v>19000</v>
      </c>
      <c r="E63" s="1114"/>
      <c r="G63"/>
      <c r="H63" s="31"/>
    </row>
    <row r="64" spans="1:8" ht="19.5" customHeight="1">
      <c r="A64" s="836" t="s">
        <v>2245</v>
      </c>
      <c r="B64" s="964">
        <v>20</v>
      </c>
      <c r="C64" s="1115">
        <f t="shared" si="0"/>
        <v>1430</v>
      </c>
      <c r="D64" s="1115">
        <v>28600</v>
      </c>
      <c r="E64" s="1114"/>
      <c r="G64"/>
      <c r="H64" s="31"/>
    </row>
    <row r="65" spans="1:8" ht="19.5" customHeight="1">
      <c r="A65" s="836" t="s">
        <v>2246</v>
      </c>
      <c r="B65" s="964">
        <v>5</v>
      </c>
      <c r="C65" s="1115">
        <f t="shared" si="0"/>
        <v>10500</v>
      </c>
      <c r="D65" s="1115">
        <v>52500</v>
      </c>
      <c r="E65" s="1114"/>
      <c r="G65"/>
      <c r="H65" s="31"/>
    </row>
    <row r="66" spans="1:8" ht="19.5" customHeight="1">
      <c r="A66" s="836" t="s">
        <v>2247</v>
      </c>
      <c r="B66" s="964">
        <v>1</v>
      </c>
      <c r="C66" s="1115">
        <f t="shared" si="0"/>
        <v>85000</v>
      </c>
      <c r="D66" s="1115">
        <v>85000</v>
      </c>
      <c r="E66" s="1114"/>
      <c r="G66"/>
      <c r="H66" s="31"/>
    </row>
    <row r="67" spans="1:8" ht="19.5" customHeight="1">
      <c r="A67" s="836" t="s">
        <v>2248</v>
      </c>
      <c r="B67" s="964">
        <v>1</v>
      </c>
      <c r="C67" s="1115">
        <f t="shared" si="0"/>
        <v>82000</v>
      </c>
      <c r="D67" s="1115">
        <v>82000</v>
      </c>
      <c r="E67" s="1114"/>
      <c r="G67"/>
      <c r="H67" s="31"/>
    </row>
    <row r="68" spans="1:8" ht="19.5" customHeight="1">
      <c r="A68" s="836" t="s">
        <v>2249</v>
      </c>
      <c r="B68" s="964">
        <v>5</v>
      </c>
      <c r="C68" s="1115">
        <f t="shared" si="0"/>
        <v>685000</v>
      </c>
      <c r="D68" s="1115">
        <v>3425000</v>
      </c>
      <c r="E68" s="1114"/>
      <c r="G68"/>
      <c r="H68" s="31"/>
    </row>
    <row r="69" spans="1:8" ht="19.5" customHeight="1">
      <c r="A69" s="836" t="s">
        <v>2250</v>
      </c>
      <c r="B69" s="964">
        <v>2</v>
      </c>
      <c r="C69" s="1115">
        <f t="shared" si="0"/>
        <v>17000</v>
      </c>
      <c r="D69" s="1115">
        <v>34000</v>
      </c>
      <c r="E69" s="1114"/>
      <c r="G69"/>
      <c r="H69" s="31"/>
    </row>
    <row r="70" spans="1:8" ht="19.5" customHeight="1">
      <c r="A70" s="836" t="s">
        <v>2251</v>
      </c>
      <c r="B70" s="964">
        <v>2</v>
      </c>
      <c r="C70" s="1115">
        <f t="shared" si="0"/>
        <v>500000</v>
      </c>
      <c r="D70" s="1115">
        <v>1000000</v>
      </c>
      <c r="E70" s="1114"/>
      <c r="G70"/>
      <c r="H70" s="31"/>
    </row>
    <row r="71" spans="1:8" ht="19.5" customHeight="1">
      <c r="A71" s="836" t="s">
        <v>2252</v>
      </c>
      <c r="B71" s="964">
        <v>100</v>
      </c>
      <c r="C71" s="1115">
        <f t="shared" si="0"/>
        <v>42000</v>
      </c>
      <c r="D71" s="1115">
        <v>4200000</v>
      </c>
      <c r="E71" s="1114"/>
      <c r="G71"/>
      <c r="H71" s="31"/>
    </row>
    <row r="72" spans="1:8" ht="19.5" customHeight="1">
      <c r="A72" s="836" t="s">
        <v>2253</v>
      </c>
      <c r="B72" s="964">
        <v>100</v>
      </c>
      <c r="C72" s="1115">
        <f t="shared" si="0"/>
        <v>62000</v>
      </c>
      <c r="D72" s="1115">
        <v>6200000</v>
      </c>
      <c r="E72" s="1114"/>
      <c r="G72"/>
      <c r="H72" s="31"/>
    </row>
    <row r="73" spans="1:8" ht="19.5" customHeight="1">
      <c r="A73" s="836" t="s">
        <v>2254</v>
      </c>
      <c r="B73" s="964">
        <v>2</v>
      </c>
      <c r="C73" s="1115">
        <f t="shared" si="0"/>
        <v>610000</v>
      </c>
      <c r="D73" s="1115">
        <v>1220000</v>
      </c>
      <c r="E73" s="1114"/>
      <c r="G73"/>
      <c r="H73" s="31"/>
    </row>
    <row r="74" spans="1:8" ht="19.5" customHeight="1">
      <c r="A74" s="836" t="s">
        <v>2255</v>
      </c>
      <c r="B74" s="964">
        <v>1</v>
      </c>
      <c r="C74" s="1115">
        <f t="shared" si="0"/>
        <v>6150000</v>
      </c>
      <c r="D74" s="1115">
        <v>6150000</v>
      </c>
      <c r="E74" s="1114"/>
      <c r="G74"/>
      <c r="H74" s="31"/>
    </row>
    <row r="75" spans="1:8" ht="19.5" customHeight="1">
      <c r="A75" s="836" t="s">
        <v>2256</v>
      </c>
      <c r="B75" s="964">
        <v>1</v>
      </c>
      <c r="C75" s="1115">
        <f t="shared" si="0"/>
        <v>364000</v>
      </c>
      <c r="D75" s="1115">
        <v>364000</v>
      </c>
      <c r="E75" s="1114"/>
      <c r="G75"/>
      <c r="H75" s="31"/>
    </row>
    <row r="76" spans="1:8" ht="19.5" customHeight="1">
      <c r="A76" s="836" t="s">
        <v>2257</v>
      </c>
      <c r="B76" s="964">
        <v>2</v>
      </c>
      <c r="C76" s="1115">
        <f t="shared" si="0"/>
        <v>1152000</v>
      </c>
      <c r="D76" s="1115">
        <v>2304000</v>
      </c>
      <c r="E76" s="1114"/>
      <c r="G76"/>
      <c r="H76" s="31"/>
    </row>
    <row r="77" spans="1:8" ht="19.5" customHeight="1">
      <c r="A77" s="836" t="s">
        <v>2258</v>
      </c>
      <c r="B77" s="964">
        <v>2</v>
      </c>
      <c r="C77" s="1115">
        <f t="shared" si="0"/>
        <v>660000</v>
      </c>
      <c r="D77" s="1115">
        <v>1320000</v>
      </c>
      <c r="E77" s="1114"/>
      <c r="G77"/>
      <c r="H77" s="31"/>
    </row>
    <row r="78" spans="1:8" ht="19.5" customHeight="1">
      <c r="A78" s="836" t="s">
        <v>2259</v>
      </c>
      <c r="B78" s="964">
        <v>3</v>
      </c>
      <c r="C78" s="1115">
        <f t="shared" si="0"/>
        <v>156000</v>
      </c>
      <c r="D78" s="1115">
        <v>468000</v>
      </c>
      <c r="E78" s="1114"/>
      <c r="G78"/>
      <c r="H78" s="31"/>
    </row>
    <row r="79" spans="1:8" ht="19.5" customHeight="1">
      <c r="A79" s="836" t="s">
        <v>2260</v>
      </c>
      <c r="B79" s="964">
        <v>1</v>
      </c>
      <c r="C79" s="1115">
        <f t="shared" si="0"/>
        <v>3150000</v>
      </c>
      <c r="D79" s="1115">
        <v>3150000</v>
      </c>
      <c r="E79" s="1114"/>
      <c r="G79"/>
      <c r="H79" s="31"/>
    </row>
    <row r="80" spans="1:8" ht="19.5" customHeight="1">
      <c r="A80" s="836" t="s">
        <v>2261</v>
      </c>
      <c r="B80" s="964">
        <v>2</v>
      </c>
      <c r="C80" s="1115">
        <f t="shared" si="0"/>
        <v>500000</v>
      </c>
      <c r="D80" s="1115">
        <v>1000000</v>
      </c>
      <c r="E80" s="1114"/>
      <c r="G80"/>
      <c r="H80" s="31"/>
    </row>
    <row r="81" spans="1:8" ht="19.5" customHeight="1">
      <c r="A81" s="836" t="s">
        <v>2262</v>
      </c>
      <c r="B81" s="964">
        <v>2</v>
      </c>
      <c r="C81" s="1115">
        <f t="shared" si="0"/>
        <v>890000</v>
      </c>
      <c r="D81" s="1115">
        <v>1780000</v>
      </c>
      <c r="E81" s="1114"/>
      <c r="G81"/>
      <c r="H81" s="31"/>
    </row>
    <row r="82" spans="1:8" ht="19.5" customHeight="1">
      <c r="A82" s="836" t="s">
        <v>2263</v>
      </c>
      <c r="B82" s="964">
        <v>3</v>
      </c>
      <c r="C82" s="1115">
        <f t="shared" si="0"/>
        <v>420000</v>
      </c>
      <c r="D82" s="1115">
        <v>1260000</v>
      </c>
      <c r="E82" s="1114"/>
      <c r="G82"/>
      <c r="H82" s="31"/>
    </row>
    <row r="83" spans="1:8" ht="19.5" customHeight="1">
      <c r="A83" s="836" t="s">
        <v>2264</v>
      </c>
      <c r="B83" s="964">
        <v>3</v>
      </c>
      <c r="C83" s="1115">
        <f t="shared" si="0"/>
        <v>4311111.333333333</v>
      </c>
      <c r="D83" s="1115">
        <v>12933334</v>
      </c>
      <c r="E83" s="1114"/>
      <c r="G83"/>
      <c r="H83" s="31"/>
    </row>
    <row r="84" spans="1:8" ht="19.5" customHeight="1">
      <c r="A84" s="836" t="s">
        <v>2264</v>
      </c>
      <c r="B84" s="964">
        <v>1</v>
      </c>
      <c r="C84" s="1115">
        <f t="shared" si="0"/>
        <v>4311111</v>
      </c>
      <c r="D84" s="1115">
        <v>4311111</v>
      </c>
      <c r="E84" s="1114"/>
      <c r="G84"/>
      <c r="H84" s="31"/>
    </row>
    <row r="85" spans="1:8" ht="19.5" customHeight="1">
      <c r="A85" s="836" t="s">
        <v>2265</v>
      </c>
      <c r="B85" s="964">
        <v>3</v>
      </c>
      <c r="C85" s="1115">
        <f t="shared" si="0"/>
        <v>305000</v>
      </c>
      <c r="D85" s="1115">
        <v>915000</v>
      </c>
      <c r="E85" s="1114"/>
      <c r="G85"/>
      <c r="H85" s="31"/>
    </row>
    <row r="86" spans="1:8" ht="19.5" customHeight="1">
      <c r="A86" s="836" t="s">
        <v>2266</v>
      </c>
      <c r="B86" s="964">
        <v>1</v>
      </c>
      <c r="C86" s="1115">
        <f t="shared" si="0"/>
        <v>12000</v>
      </c>
      <c r="D86" s="1115">
        <v>12000</v>
      </c>
      <c r="E86" s="1114"/>
      <c r="G86"/>
      <c r="H86" s="31"/>
    </row>
    <row r="87" spans="1:8" ht="19.5" customHeight="1">
      <c r="A87" s="836" t="s">
        <v>2267</v>
      </c>
      <c r="B87" s="964">
        <v>1</v>
      </c>
      <c r="C87" s="1115">
        <f t="shared" si="0"/>
        <v>16000</v>
      </c>
      <c r="D87" s="1115">
        <v>16000</v>
      </c>
      <c r="E87" s="1114"/>
      <c r="G87"/>
      <c r="H87" s="31"/>
    </row>
    <row r="88" spans="1:8" ht="19.5" customHeight="1">
      <c r="A88" s="836" t="s">
        <v>2268</v>
      </c>
      <c r="B88" s="964">
        <v>3</v>
      </c>
      <c r="C88" s="1115">
        <f t="shared" si="0"/>
        <v>13000</v>
      </c>
      <c r="D88" s="1115">
        <v>39000</v>
      </c>
      <c r="E88" s="1114"/>
      <c r="G88"/>
      <c r="H88" s="31"/>
    </row>
    <row r="89" spans="1:8" ht="19.5" customHeight="1">
      <c r="A89" s="836" t="s">
        <v>2269</v>
      </c>
      <c r="B89" s="964">
        <v>1</v>
      </c>
      <c r="C89" s="1115">
        <f t="shared" si="0"/>
        <v>25308000</v>
      </c>
      <c r="D89" s="1115">
        <v>25308000</v>
      </c>
      <c r="E89" s="1114"/>
      <c r="G89"/>
      <c r="H89" s="31"/>
    </row>
    <row r="90" spans="1:8" ht="19.5" customHeight="1">
      <c r="A90" s="836" t="s">
        <v>2270</v>
      </c>
      <c r="B90" s="964">
        <v>1</v>
      </c>
      <c r="C90" s="1115">
        <f t="shared" si="0"/>
        <v>594000</v>
      </c>
      <c r="D90" s="1115">
        <v>594000</v>
      </c>
      <c r="E90" s="1114"/>
      <c r="G90"/>
      <c r="H90" s="31"/>
    </row>
    <row r="91" spans="1:8" ht="19.5" customHeight="1">
      <c r="A91" s="836" t="s">
        <v>2271</v>
      </c>
      <c r="B91" s="964">
        <v>1</v>
      </c>
      <c r="C91" s="1115">
        <f t="shared" si="0"/>
        <v>19576000</v>
      </c>
      <c r="D91" s="1115">
        <v>19576000</v>
      </c>
      <c r="E91" s="1114"/>
      <c r="G91"/>
      <c r="H91" s="31"/>
    </row>
    <row r="92" spans="1:8" ht="19.5" customHeight="1">
      <c r="A92" s="836" t="s">
        <v>2272</v>
      </c>
      <c r="B92" s="964">
        <v>1</v>
      </c>
      <c r="C92" s="1115">
        <f t="shared" si="0"/>
        <v>7381000</v>
      </c>
      <c r="D92" s="1115">
        <v>7381000</v>
      </c>
      <c r="E92" s="1114"/>
      <c r="G92"/>
      <c r="H92" s="31"/>
    </row>
    <row r="93" spans="1:8" ht="19.5" customHeight="1">
      <c r="A93" s="836" t="s">
        <v>2273</v>
      </c>
      <c r="B93" s="964">
        <v>1</v>
      </c>
      <c r="C93" s="1115">
        <f t="shared" si="0"/>
        <v>10625000</v>
      </c>
      <c r="D93" s="1115">
        <v>10625000</v>
      </c>
      <c r="E93" s="1114"/>
      <c r="G93"/>
      <c r="H93" s="31"/>
    </row>
    <row r="94" spans="1:8" ht="19.5" customHeight="1">
      <c r="A94" s="836" t="s">
        <v>2274</v>
      </c>
      <c r="B94" s="964">
        <v>1</v>
      </c>
      <c r="C94" s="1115">
        <f t="shared" si="0"/>
        <v>6239000</v>
      </c>
      <c r="D94" s="1115">
        <v>6239000</v>
      </c>
      <c r="E94" s="1114"/>
      <c r="G94"/>
      <c r="H94" s="31"/>
    </row>
    <row r="95" spans="1:8" ht="19.5" customHeight="1">
      <c r="A95" s="836" t="s">
        <v>2275</v>
      </c>
      <c r="B95" s="964">
        <v>1</v>
      </c>
      <c r="C95" s="1115">
        <f t="shared" si="0"/>
        <v>2531000</v>
      </c>
      <c r="D95" s="1115">
        <v>2531000</v>
      </c>
      <c r="E95" s="1114"/>
      <c r="G95"/>
      <c r="H95" s="31"/>
    </row>
    <row r="96" spans="1:8" ht="19.5" customHeight="1">
      <c r="A96" s="836" t="s">
        <v>2276</v>
      </c>
      <c r="B96" s="964">
        <v>6</v>
      </c>
      <c r="C96" s="1115">
        <f t="shared" si="0"/>
        <v>430000</v>
      </c>
      <c r="D96" s="1115">
        <v>2580000</v>
      </c>
      <c r="E96" s="1114"/>
      <c r="G96"/>
      <c r="H96" s="31"/>
    </row>
    <row r="97" spans="1:8" ht="19.5" customHeight="1">
      <c r="A97" s="836" t="s">
        <v>2277</v>
      </c>
      <c r="B97" s="964">
        <v>27</v>
      </c>
      <c r="C97" s="1115">
        <f t="shared" si="0"/>
        <v>430000</v>
      </c>
      <c r="D97" s="1115">
        <v>11610000</v>
      </c>
      <c r="E97" s="1114"/>
      <c r="G97"/>
      <c r="H97" s="31"/>
    </row>
    <row r="98" spans="1:8" ht="19.5" customHeight="1">
      <c r="A98" s="836" t="s">
        <v>2278</v>
      </c>
      <c r="B98" s="964">
        <v>3</v>
      </c>
      <c r="C98" s="1115">
        <f t="shared" si="0"/>
        <v>380000</v>
      </c>
      <c r="D98" s="1115">
        <v>1140000</v>
      </c>
      <c r="E98" s="1114"/>
      <c r="G98"/>
      <c r="H98" s="31"/>
    </row>
    <row r="99" spans="1:8" ht="19.5" customHeight="1">
      <c r="A99" s="836" t="s">
        <v>2279</v>
      </c>
      <c r="B99" s="964">
        <v>24</v>
      </c>
      <c r="C99" s="1115">
        <f t="shared" si="0"/>
        <v>420000</v>
      </c>
      <c r="D99" s="1115">
        <v>10080000</v>
      </c>
      <c r="E99" s="1114"/>
      <c r="G99"/>
      <c r="H99" s="31"/>
    </row>
    <row r="100" spans="1:8" ht="19.5" customHeight="1">
      <c r="A100" s="836" t="s">
        <v>2280</v>
      </c>
      <c r="B100" s="964">
        <v>3</v>
      </c>
      <c r="C100" s="1115">
        <f t="shared" si="0"/>
        <v>520000</v>
      </c>
      <c r="D100" s="1115">
        <v>1560000</v>
      </c>
      <c r="E100" s="1114"/>
      <c r="G100"/>
      <c r="H100" s="31"/>
    </row>
    <row r="101" spans="1:8" ht="19.5" customHeight="1">
      <c r="A101" s="836" t="s">
        <v>2281</v>
      </c>
      <c r="B101" s="964">
        <v>9</v>
      </c>
      <c r="C101" s="1115">
        <f t="shared" si="0"/>
        <v>160000</v>
      </c>
      <c r="D101" s="1115">
        <v>1440000</v>
      </c>
      <c r="E101" s="1114"/>
      <c r="G101"/>
      <c r="H101" s="31"/>
    </row>
    <row r="102" spans="1:8" ht="19.5" customHeight="1">
      <c r="A102" s="836" t="s">
        <v>2282</v>
      </c>
      <c r="B102" s="964">
        <v>12</v>
      </c>
      <c r="C102" s="1115">
        <f t="shared" si="0"/>
        <v>160000</v>
      </c>
      <c r="D102" s="1115">
        <v>1920000</v>
      </c>
      <c r="E102" s="1114"/>
      <c r="G102"/>
      <c r="H102" s="31"/>
    </row>
    <row r="103" spans="1:8" ht="19.5" customHeight="1">
      <c r="A103" s="836" t="s">
        <v>2283</v>
      </c>
      <c r="B103" s="964">
        <v>3</v>
      </c>
      <c r="C103" s="1115">
        <f t="shared" si="0"/>
        <v>300000</v>
      </c>
      <c r="D103" s="1115">
        <v>900000</v>
      </c>
      <c r="E103" s="1114"/>
      <c r="G103"/>
      <c r="H103" s="31"/>
    </row>
    <row r="104" spans="1:8" ht="19.5" customHeight="1">
      <c r="A104" s="836" t="s">
        <v>2284</v>
      </c>
      <c r="B104" s="964">
        <v>2</v>
      </c>
      <c r="C104" s="1115">
        <f t="shared" si="0"/>
        <v>2200000</v>
      </c>
      <c r="D104" s="1115">
        <v>4400000</v>
      </c>
      <c r="E104" s="1114"/>
      <c r="G104"/>
      <c r="H104" s="31"/>
    </row>
    <row r="105" spans="1:8" ht="19.5" customHeight="1">
      <c r="A105" s="836" t="s">
        <v>2285</v>
      </c>
      <c r="B105" s="964">
        <v>2</v>
      </c>
      <c r="C105" s="1115">
        <f t="shared" si="0"/>
        <v>1700000</v>
      </c>
      <c r="D105" s="1115">
        <v>3400000</v>
      </c>
      <c r="E105" s="1114"/>
      <c r="G105"/>
      <c r="H105" s="31"/>
    </row>
    <row r="106" spans="1:8" ht="19.5" customHeight="1">
      <c r="A106" s="836" t="s">
        <v>2286</v>
      </c>
      <c r="B106" s="964">
        <v>3</v>
      </c>
      <c r="C106" s="1115">
        <f t="shared" si="0"/>
        <v>1180000</v>
      </c>
      <c r="D106" s="1115">
        <v>3540000</v>
      </c>
      <c r="E106" s="1114"/>
      <c r="G106"/>
      <c r="H106" s="31"/>
    </row>
    <row r="107" spans="1:8" ht="19.5" customHeight="1">
      <c r="A107" s="836" t="s">
        <v>2287</v>
      </c>
      <c r="B107" s="964">
        <v>3</v>
      </c>
      <c r="C107" s="1115">
        <f t="shared" si="0"/>
        <v>1700000</v>
      </c>
      <c r="D107" s="1115">
        <v>5100000</v>
      </c>
      <c r="E107" s="1114"/>
      <c r="G107"/>
      <c r="H107" s="31"/>
    </row>
    <row r="108" spans="1:8" ht="19.5" customHeight="1">
      <c r="A108" s="836" t="s">
        <v>2288</v>
      </c>
      <c r="B108" s="964">
        <v>6</v>
      </c>
      <c r="C108" s="1115">
        <f t="shared" si="0"/>
        <v>9500</v>
      </c>
      <c r="D108" s="1115">
        <v>57000</v>
      </c>
      <c r="E108" s="1114"/>
      <c r="G108"/>
      <c r="H108" s="31"/>
    </row>
    <row r="109" spans="1:8" ht="19.5" customHeight="1">
      <c r="A109" s="836" t="s">
        <v>2289</v>
      </c>
      <c r="B109" s="964">
        <v>14</v>
      </c>
      <c r="C109" s="1115">
        <f t="shared" si="0"/>
        <v>14500</v>
      </c>
      <c r="D109" s="1115">
        <v>203000</v>
      </c>
      <c r="E109" s="1114"/>
      <c r="G109"/>
      <c r="H109" s="31"/>
    </row>
    <row r="110" spans="1:8" ht="19.5" customHeight="1">
      <c r="A110" s="836" t="s">
        <v>2290</v>
      </c>
      <c r="B110" s="964">
        <v>20</v>
      </c>
      <c r="C110" s="1115">
        <f t="shared" si="0"/>
        <v>220000</v>
      </c>
      <c r="D110" s="1115">
        <v>4400000</v>
      </c>
      <c r="E110" s="1114"/>
      <c r="G110"/>
      <c r="H110" s="31"/>
    </row>
    <row r="111" spans="1:8" ht="19.5" customHeight="1">
      <c r="A111" s="836" t="s">
        <v>2291</v>
      </c>
      <c r="B111" s="964">
        <v>1</v>
      </c>
      <c r="C111" s="1115">
        <f t="shared" si="0"/>
        <v>2571400</v>
      </c>
      <c r="D111" s="1115">
        <v>2571400</v>
      </c>
      <c r="E111" s="1114"/>
      <c r="G111"/>
      <c r="H111" s="31"/>
    </row>
    <row r="112" spans="1:8" ht="19.5" customHeight="1">
      <c r="A112" s="836" t="s">
        <v>2292</v>
      </c>
      <c r="B112" s="964">
        <v>4</v>
      </c>
      <c r="C112" s="1115">
        <f t="shared" si="0"/>
        <v>19000</v>
      </c>
      <c r="D112" s="1115">
        <v>76000</v>
      </c>
      <c r="E112" s="1114"/>
      <c r="G112"/>
      <c r="H112" s="31"/>
    </row>
    <row r="113" spans="1:8" ht="19.5" customHeight="1">
      <c r="A113" s="836" t="s">
        <v>2293</v>
      </c>
      <c r="B113" s="964">
        <v>10</v>
      </c>
      <c r="C113" s="1115">
        <f t="shared" si="0"/>
        <v>3200</v>
      </c>
      <c r="D113" s="1115">
        <v>32000</v>
      </c>
      <c r="E113" s="1114"/>
      <c r="G113"/>
      <c r="H113" s="31"/>
    </row>
    <row r="114" spans="1:8" ht="19.5" customHeight="1">
      <c r="A114" s="836" t="s">
        <v>2294</v>
      </c>
      <c r="B114" s="964">
        <v>10</v>
      </c>
      <c r="C114" s="1115">
        <f t="shared" si="0"/>
        <v>8800</v>
      </c>
      <c r="D114" s="1115">
        <v>88000</v>
      </c>
      <c r="E114" s="1114"/>
      <c r="G114"/>
      <c r="H114" s="31"/>
    </row>
    <row r="115" spans="1:8" ht="19.5" customHeight="1">
      <c r="A115" s="836" t="s">
        <v>2295</v>
      </c>
      <c r="B115" s="964">
        <v>10</v>
      </c>
      <c r="C115" s="1115">
        <f t="shared" si="0"/>
        <v>29000</v>
      </c>
      <c r="D115" s="1115">
        <v>290000</v>
      </c>
      <c r="E115" s="1114"/>
      <c r="G115"/>
      <c r="H115" s="31"/>
    </row>
    <row r="116" spans="1:8" ht="19.5" customHeight="1">
      <c r="A116" s="836" t="s">
        <v>2296</v>
      </c>
      <c r="B116" s="964">
        <v>10</v>
      </c>
      <c r="C116" s="1115">
        <f t="shared" si="0"/>
        <v>12000</v>
      </c>
      <c r="D116" s="1115">
        <v>120000</v>
      </c>
      <c r="E116" s="1114"/>
      <c r="G116"/>
      <c r="H116" s="31"/>
    </row>
    <row r="117" spans="1:8" ht="19.5" customHeight="1">
      <c r="A117" s="836" t="s">
        <v>2297</v>
      </c>
      <c r="B117" s="964">
        <v>1</v>
      </c>
      <c r="C117" s="1115">
        <f t="shared" ref="C117:C180" si="2">D117/B117</f>
        <v>15000000</v>
      </c>
      <c r="D117" s="1115">
        <v>15000000</v>
      </c>
      <c r="E117" s="1114"/>
      <c r="G117"/>
      <c r="H117" s="31"/>
    </row>
    <row r="118" spans="1:8" ht="19.5" customHeight="1">
      <c r="A118" s="836" t="s">
        <v>2298</v>
      </c>
      <c r="B118" s="964">
        <v>1</v>
      </c>
      <c r="C118" s="1115">
        <f t="shared" si="2"/>
        <v>744000</v>
      </c>
      <c r="D118" s="1115">
        <v>744000</v>
      </c>
      <c r="E118" s="1114"/>
      <c r="G118"/>
      <c r="H118" s="31"/>
    </row>
    <row r="119" spans="1:8" ht="19.5" customHeight="1">
      <c r="A119" s="836" t="s">
        <v>2299</v>
      </c>
      <c r="B119" s="964">
        <v>1</v>
      </c>
      <c r="C119" s="1115">
        <f t="shared" si="2"/>
        <v>744000</v>
      </c>
      <c r="D119" s="1115">
        <v>744000</v>
      </c>
      <c r="E119" s="1114"/>
      <c r="G119"/>
      <c r="H119" s="31"/>
    </row>
    <row r="120" spans="1:8" ht="19.5" customHeight="1">
      <c r="A120" s="836" t="s">
        <v>2300</v>
      </c>
      <c r="B120" s="964">
        <v>3</v>
      </c>
      <c r="C120" s="1115">
        <f t="shared" si="2"/>
        <v>850000</v>
      </c>
      <c r="D120" s="1115">
        <v>2550000</v>
      </c>
      <c r="E120" s="1114"/>
      <c r="G120"/>
      <c r="H120" s="31"/>
    </row>
    <row r="121" spans="1:8" ht="19.5" customHeight="1">
      <c r="A121" s="836" t="s">
        <v>2301</v>
      </c>
      <c r="B121" s="964">
        <v>3</v>
      </c>
      <c r="C121" s="1115">
        <f t="shared" si="2"/>
        <v>340000</v>
      </c>
      <c r="D121" s="1115">
        <v>1020000</v>
      </c>
      <c r="E121" s="1114"/>
      <c r="G121"/>
      <c r="H121" s="31"/>
    </row>
    <row r="122" spans="1:8" ht="19.5" customHeight="1">
      <c r="A122" s="836" t="s">
        <v>2302</v>
      </c>
      <c r="B122" s="964">
        <v>4</v>
      </c>
      <c r="C122" s="1115">
        <f t="shared" si="2"/>
        <v>79000</v>
      </c>
      <c r="D122" s="1115">
        <v>316000</v>
      </c>
      <c r="E122" s="1114"/>
      <c r="G122"/>
      <c r="H122" s="31"/>
    </row>
    <row r="123" spans="1:8" ht="19.5" customHeight="1">
      <c r="A123" s="836" t="s">
        <v>2303</v>
      </c>
      <c r="B123" s="964">
        <v>4</v>
      </c>
      <c r="C123" s="1115">
        <f t="shared" si="2"/>
        <v>22000</v>
      </c>
      <c r="D123" s="1115">
        <v>88000</v>
      </c>
      <c r="E123" s="1114"/>
      <c r="G123"/>
      <c r="H123" s="31"/>
    </row>
    <row r="124" spans="1:8" ht="19.5" customHeight="1">
      <c r="A124" s="836" t="s">
        <v>2304</v>
      </c>
      <c r="B124" s="964">
        <v>12</v>
      </c>
      <c r="C124" s="1115">
        <f t="shared" si="2"/>
        <v>73500</v>
      </c>
      <c r="D124" s="1115">
        <v>882000</v>
      </c>
      <c r="E124" s="1114"/>
      <c r="G124"/>
      <c r="H124" s="31"/>
    </row>
    <row r="125" spans="1:8" ht="19.5" customHeight="1">
      <c r="A125" s="836" t="s">
        <v>2305</v>
      </c>
      <c r="B125" s="964">
        <v>1</v>
      </c>
      <c r="C125" s="1115">
        <f t="shared" si="2"/>
        <v>155000</v>
      </c>
      <c r="D125" s="1115">
        <v>155000</v>
      </c>
      <c r="E125" s="1114"/>
      <c r="G125"/>
      <c r="H125" s="31"/>
    </row>
    <row r="126" spans="1:8" ht="19.5" customHeight="1">
      <c r="A126" s="836" t="s">
        <v>2306</v>
      </c>
      <c r="B126" s="964">
        <v>1</v>
      </c>
      <c r="C126" s="1115">
        <f t="shared" si="2"/>
        <v>52000</v>
      </c>
      <c r="D126" s="1115">
        <v>52000</v>
      </c>
      <c r="E126" s="1114"/>
      <c r="G126"/>
      <c r="H126" s="31"/>
    </row>
    <row r="127" spans="1:8" ht="19.5" customHeight="1">
      <c r="A127" s="836" t="s">
        <v>2307</v>
      </c>
      <c r="B127" s="964">
        <v>40</v>
      </c>
      <c r="C127" s="1115">
        <f t="shared" si="2"/>
        <v>18500</v>
      </c>
      <c r="D127" s="1115">
        <v>740000</v>
      </c>
      <c r="E127" s="1114"/>
      <c r="G127"/>
      <c r="H127" s="31"/>
    </row>
    <row r="128" spans="1:8" ht="19.5" customHeight="1">
      <c r="A128" s="836" t="s">
        <v>2308</v>
      </c>
      <c r="B128" s="964">
        <v>3</v>
      </c>
      <c r="C128" s="1115">
        <f t="shared" si="2"/>
        <v>2690000</v>
      </c>
      <c r="D128" s="1115">
        <v>8070000</v>
      </c>
      <c r="E128" s="1114"/>
      <c r="G128"/>
      <c r="H128" s="31"/>
    </row>
    <row r="129" spans="1:8" ht="19.5" customHeight="1">
      <c r="A129" s="836" t="s">
        <v>2309</v>
      </c>
      <c r="B129" s="964">
        <v>3</v>
      </c>
      <c r="C129" s="1115">
        <f t="shared" si="2"/>
        <v>183000</v>
      </c>
      <c r="D129" s="1115">
        <v>549000</v>
      </c>
      <c r="E129" s="1114"/>
      <c r="G129"/>
      <c r="H129" s="31"/>
    </row>
    <row r="130" spans="1:8" ht="19.5" customHeight="1">
      <c r="A130" s="836" t="s">
        <v>2310</v>
      </c>
      <c r="B130" s="964">
        <v>1</v>
      </c>
      <c r="C130" s="1115">
        <f t="shared" si="2"/>
        <v>470000</v>
      </c>
      <c r="D130" s="1115">
        <v>470000</v>
      </c>
      <c r="E130" s="1114"/>
      <c r="G130"/>
      <c r="H130" s="31"/>
    </row>
    <row r="131" spans="1:8" ht="19.5" customHeight="1">
      <c r="A131" s="836" t="s">
        <v>2311</v>
      </c>
      <c r="B131" s="964">
        <v>1</v>
      </c>
      <c r="C131" s="1115">
        <f t="shared" si="2"/>
        <v>450000</v>
      </c>
      <c r="D131" s="1115">
        <v>450000</v>
      </c>
      <c r="E131" s="1114"/>
      <c r="G131"/>
      <c r="H131" s="31"/>
    </row>
    <row r="132" spans="1:8" ht="19.5" customHeight="1">
      <c r="A132" s="836" t="s">
        <v>2312</v>
      </c>
      <c r="B132" s="964">
        <v>1</v>
      </c>
      <c r="C132" s="1115">
        <f t="shared" si="2"/>
        <v>1150108</v>
      </c>
      <c r="D132" s="1115">
        <v>1150108</v>
      </c>
      <c r="E132" s="1114"/>
      <c r="G132"/>
      <c r="H132" s="31"/>
    </row>
    <row r="133" spans="1:8" ht="19.5" customHeight="1">
      <c r="A133" s="836" t="s">
        <v>2313</v>
      </c>
      <c r="B133" s="964">
        <v>1</v>
      </c>
      <c r="C133" s="1115">
        <f t="shared" si="2"/>
        <v>1300000</v>
      </c>
      <c r="D133" s="1115">
        <v>1300000</v>
      </c>
      <c r="E133" s="1114"/>
      <c r="G133"/>
      <c r="H133" s="31"/>
    </row>
    <row r="134" spans="1:8" ht="19.5" customHeight="1">
      <c r="A134" s="836" t="s">
        <v>2314</v>
      </c>
      <c r="B134" s="964">
        <v>1</v>
      </c>
      <c r="C134" s="1115">
        <f t="shared" si="2"/>
        <v>1290000</v>
      </c>
      <c r="D134" s="1115">
        <v>1290000</v>
      </c>
      <c r="E134" s="1114"/>
      <c r="G134"/>
      <c r="H134" s="31"/>
    </row>
    <row r="135" spans="1:8" ht="19.5" customHeight="1">
      <c r="A135" s="836" t="s">
        <v>2315</v>
      </c>
      <c r="B135" s="964">
        <v>1</v>
      </c>
      <c r="C135" s="1115">
        <f t="shared" si="2"/>
        <v>980000</v>
      </c>
      <c r="D135" s="1115">
        <v>980000</v>
      </c>
      <c r="E135" s="1114"/>
      <c r="G135"/>
      <c r="H135" s="31"/>
    </row>
    <row r="136" spans="1:8" ht="19.5" customHeight="1">
      <c r="A136" s="836" t="s">
        <v>2316</v>
      </c>
      <c r="B136" s="964">
        <v>1</v>
      </c>
      <c r="C136" s="1115">
        <f t="shared" si="2"/>
        <v>1850000</v>
      </c>
      <c r="D136" s="1115">
        <v>1850000</v>
      </c>
      <c r="E136" s="1114"/>
      <c r="G136"/>
      <c r="H136" s="31"/>
    </row>
    <row r="137" spans="1:8" ht="19.5" customHeight="1">
      <c r="A137" s="836" t="s">
        <v>2317</v>
      </c>
      <c r="B137" s="964">
        <v>1</v>
      </c>
      <c r="C137" s="1115">
        <f t="shared" si="2"/>
        <v>2300000</v>
      </c>
      <c r="D137" s="1115">
        <v>2300000</v>
      </c>
      <c r="E137" s="1114"/>
      <c r="G137"/>
      <c r="H137" s="31"/>
    </row>
    <row r="138" spans="1:8" ht="19.5" customHeight="1">
      <c r="A138" s="836" t="s">
        <v>2318</v>
      </c>
      <c r="B138" s="964">
        <v>1</v>
      </c>
      <c r="C138" s="1115">
        <f t="shared" si="2"/>
        <v>250000</v>
      </c>
      <c r="D138" s="1115">
        <v>250000</v>
      </c>
      <c r="E138" s="1114"/>
      <c r="G138"/>
      <c r="H138" s="31"/>
    </row>
    <row r="139" spans="1:8" ht="19.5" customHeight="1">
      <c r="A139" s="836" t="s">
        <v>2319</v>
      </c>
      <c r="B139" s="964">
        <v>3</v>
      </c>
      <c r="C139" s="1115">
        <f t="shared" si="2"/>
        <v>449000</v>
      </c>
      <c r="D139" s="1115">
        <v>1347000</v>
      </c>
      <c r="E139" s="1114"/>
      <c r="G139"/>
      <c r="H139" s="31"/>
    </row>
    <row r="140" spans="1:8" ht="19.5" customHeight="1">
      <c r="A140" s="836" t="s">
        <v>2320</v>
      </c>
      <c r="B140" s="964">
        <v>1</v>
      </c>
      <c r="C140" s="1115">
        <f t="shared" si="2"/>
        <v>1290000</v>
      </c>
      <c r="D140" s="1115">
        <v>1290000</v>
      </c>
      <c r="E140" s="1114"/>
      <c r="G140"/>
      <c r="H140" s="31"/>
    </row>
    <row r="141" spans="1:8" ht="19.5" customHeight="1">
      <c r="A141" s="836" t="s">
        <v>2321</v>
      </c>
      <c r="B141" s="964">
        <v>3</v>
      </c>
      <c r="C141" s="1115">
        <f t="shared" si="2"/>
        <v>100000</v>
      </c>
      <c r="D141" s="1115">
        <v>300000</v>
      </c>
      <c r="E141" s="1114"/>
      <c r="G141"/>
      <c r="H141" s="31"/>
    </row>
    <row r="142" spans="1:8" ht="19.5" customHeight="1">
      <c r="A142" s="836" t="s">
        <v>2322</v>
      </c>
      <c r="B142" s="964">
        <v>4</v>
      </c>
      <c r="C142" s="1115">
        <f t="shared" si="2"/>
        <v>100000</v>
      </c>
      <c r="D142" s="1115">
        <v>400000</v>
      </c>
      <c r="E142" s="1114"/>
      <c r="G142"/>
      <c r="H142" s="31"/>
    </row>
    <row r="143" spans="1:8" ht="19.5" customHeight="1">
      <c r="A143" s="836" t="s">
        <v>2323</v>
      </c>
      <c r="B143" s="964">
        <v>3</v>
      </c>
      <c r="C143" s="1115">
        <f t="shared" si="2"/>
        <v>4122</v>
      </c>
      <c r="D143" s="1115">
        <v>12366</v>
      </c>
      <c r="E143" s="1114"/>
      <c r="G143"/>
      <c r="H143" s="31"/>
    </row>
    <row r="144" spans="1:8" ht="19.5" customHeight="1">
      <c r="A144" s="836" t="s">
        <v>2324</v>
      </c>
      <c r="B144" s="964">
        <v>5</v>
      </c>
      <c r="C144" s="1115">
        <f t="shared" si="2"/>
        <v>4122</v>
      </c>
      <c r="D144" s="1115">
        <v>20610</v>
      </c>
      <c r="E144" s="1114"/>
      <c r="G144"/>
      <c r="H144" s="31"/>
    </row>
    <row r="145" spans="1:8" ht="19.5" customHeight="1">
      <c r="A145" s="836" t="s">
        <v>2325</v>
      </c>
      <c r="B145" s="964">
        <v>4</v>
      </c>
      <c r="C145" s="1115">
        <f t="shared" si="2"/>
        <v>34500</v>
      </c>
      <c r="D145" s="1115">
        <v>138000</v>
      </c>
      <c r="E145" s="1114"/>
      <c r="G145"/>
      <c r="H145" s="31"/>
    </row>
    <row r="146" spans="1:8" ht="19.5" customHeight="1">
      <c r="A146" s="836" t="s">
        <v>2326</v>
      </c>
      <c r="B146" s="964">
        <v>1</v>
      </c>
      <c r="C146" s="1115">
        <f t="shared" si="2"/>
        <v>625000</v>
      </c>
      <c r="D146" s="1115">
        <v>625000</v>
      </c>
      <c r="E146" s="1114"/>
      <c r="G146"/>
      <c r="H146" s="31"/>
    </row>
    <row r="147" spans="1:8" ht="19.5" customHeight="1">
      <c r="A147" s="836" t="s">
        <v>2327</v>
      </c>
      <c r="B147" s="964">
        <v>1</v>
      </c>
      <c r="C147" s="1115">
        <f t="shared" si="2"/>
        <v>480000</v>
      </c>
      <c r="D147" s="1115">
        <v>480000</v>
      </c>
      <c r="E147" s="1114"/>
      <c r="G147"/>
      <c r="H147" s="31"/>
    </row>
    <row r="148" spans="1:8" ht="19.5" customHeight="1">
      <c r="A148" s="836" t="s">
        <v>2328</v>
      </c>
      <c r="B148" s="964">
        <v>1</v>
      </c>
      <c r="C148" s="1115">
        <f t="shared" si="2"/>
        <v>240000</v>
      </c>
      <c r="D148" s="1115">
        <v>240000</v>
      </c>
      <c r="E148" s="1114"/>
      <c r="G148"/>
      <c r="H148" s="31"/>
    </row>
    <row r="149" spans="1:8" ht="19.5" customHeight="1">
      <c r="A149" s="836" t="s">
        <v>2329</v>
      </c>
      <c r="B149" s="964">
        <v>1</v>
      </c>
      <c r="C149" s="1115">
        <f t="shared" si="2"/>
        <v>977300</v>
      </c>
      <c r="D149" s="1115">
        <v>977300</v>
      </c>
      <c r="E149" s="1114"/>
      <c r="G149"/>
      <c r="H149" s="31"/>
    </row>
    <row r="150" spans="1:8" ht="19.5" customHeight="1">
      <c r="A150" s="836" t="s">
        <v>2330</v>
      </c>
      <c r="B150" s="964">
        <v>4</v>
      </c>
      <c r="C150" s="1115">
        <f t="shared" si="2"/>
        <v>50000</v>
      </c>
      <c r="D150" s="1115">
        <v>200000</v>
      </c>
      <c r="E150" s="1114"/>
      <c r="G150"/>
      <c r="H150" s="31"/>
    </row>
    <row r="151" spans="1:8" ht="19.5" customHeight="1">
      <c r="A151" s="836" t="s">
        <v>2331</v>
      </c>
      <c r="B151" s="964">
        <v>4</v>
      </c>
      <c r="C151" s="1115">
        <f t="shared" si="2"/>
        <v>50000</v>
      </c>
      <c r="D151" s="1115">
        <v>200000</v>
      </c>
      <c r="E151" s="1114"/>
      <c r="G151"/>
      <c r="H151" s="31"/>
    </row>
    <row r="152" spans="1:8" ht="19.5" customHeight="1">
      <c r="A152" s="836" t="s">
        <v>2332</v>
      </c>
      <c r="B152" s="964">
        <v>1</v>
      </c>
      <c r="C152" s="1115">
        <f t="shared" si="2"/>
        <v>26000000</v>
      </c>
      <c r="D152" s="1115">
        <v>26000000</v>
      </c>
      <c r="E152" s="1114"/>
      <c r="G152"/>
      <c r="H152" s="31"/>
    </row>
    <row r="153" spans="1:8" ht="19.5" customHeight="1">
      <c r="A153" s="836" t="s">
        <v>2333</v>
      </c>
      <c r="B153" s="964">
        <v>1</v>
      </c>
      <c r="C153" s="1115">
        <f t="shared" si="2"/>
        <v>177000</v>
      </c>
      <c r="D153" s="1115">
        <v>177000</v>
      </c>
      <c r="E153" s="1114"/>
      <c r="G153"/>
      <c r="H153" s="31"/>
    </row>
    <row r="154" spans="1:8" ht="19.5" customHeight="1">
      <c r="A154" s="836" t="s">
        <v>2334</v>
      </c>
      <c r="B154" s="964">
        <v>1</v>
      </c>
      <c r="C154" s="1115">
        <f t="shared" si="2"/>
        <v>53000</v>
      </c>
      <c r="D154" s="1115">
        <v>53000</v>
      </c>
      <c r="E154" s="1114"/>
      <c r="G154"/>
      <c r="H154" s="31"/>
    </row>
    <row r="155" spans="1:8" ht="19.5" customHeight="1">
      <c r="A155" s="836" t="s">
        <v>2335</v>
      </c>
      <c r="B155" s="964">
        <v>1</v>
      </c>
      <c r="C155" s="1115">
        <f t="shared" si="2"/>
        <v>0</v>
      </c>
      <c r="D155" s="1115">
        <v>0</v>
      </c>
      <c r="E155" s="1114"/>
      <c r="G155"/>
      <c r="H155" s="31"/>
    </row>
    <row r="156" spans="1:8" ht="19.5" customHeight="1">
      <c r="A156" s="836" t="s">
        <v>2336</v>
      </c>
      <c r="B156" s="964">
        <v>1</v>
      </c>
      <c r="C156" s="1115">
        <f t="shared" si="2"/>
        <v>275000</v>
      </c>
      <c r="D156" s="1115">
        <v>275000</v>
      </c>
      <c r="E156" s="1114"/>
      <c r="G156"/>
      <c r="H156" s="31"/>
    </row>
    <row r="157" spans="1:8" ht="19.5" customHeight="1">
      <c r="A157" s="836" t="s">
        <v>2337</v>
      </c>
      <c r="B157" s="964">
        <v>1</v>
      </c>
      <c r="C157" s="1115">
        <f t="shared" si="2"/>
        <v>312000</v>
      </c>
      <c r="D157" s="1115">
        <v>312000</v>
      </c>
      <c r="E157" s="1114"/>
      <c r="G157"/>
      <c r="H157" s="31"/>
    </row>
    <row r="158" spans="1:8" ht="19.5" customHeight="1">
      <c r="A158" s="836" t="s">
        <v>2338</v>
      </c>
      <c r="B158" s="964">
        <v>3</v>
      </c>
      <c r="C158" s="1115">
        <f t="shared" si="2"/>
        <v>50000</v>
      </c>
      <c r="D158" s="1115">
        <v>150000</v>
      </c>
      <c r="E158" s="1114"/>
      <c r="G158"/>
      <c r="H158" s="31"/>
    </row>
    <row r="159" spans="1:8" ht="19.5" customHeight="1">
      <c r="A159" s="836" t="s">
        <v>2339</v>
      </c>
      <c r="B159" s="964">
        <v>1</v>
      </c>
      <c r="C159" s="1115">
        <f t="shared" si="2"/>
        <v>216000</v>
      </c>
      <c r="D159" s="1115">
        <v>216000</v>
      </c>
      <c r="E159" s="1114"/>
      <c r="G159"/>
      <c r="H159" s="31"/>
    </row>
    <row r="160" spans="1:8" ht="19.5" customHeight="1">
      <c r="A160" s="836" t="s">
        <v>2340</v>
      </c>
      <c r="B160" s="964">
        <v>1</v>
      </c>
      <c r="C160" s="1115">
        <f t="shared" si="2"/>
        <v>366666</v>
      </c>
      <c r="D160" s="1115">
        <v>366666</v>
      </c>
      <c r="E160" s="1114"/>
      <c r="G160"/>
      <c r="H160" s="31"/>
    </row>
    <row r="161" spans="1:8" ht="19.5" customHeight="1">
      <c r="A161" s="836" t="s">
        <v>2341</v>
      </c>
      <c r="B161" s="964">
        <v>2</v>
      </c>
      <c r="C161" s="1115">
        <f t="shared" si="2"/>
        <v>27500</v>
      </c>
      <c r="D161" s="1115">
        <v>55000</v>
      </c>
      <c r="E161" s="1114"/>
      <c r="G161"/>
      <c r="H161" s="31"/>
    </row>
    <row r="162" spans="1:8" ht="19.5" customHeight="1">
      <c r="A162" s="836" t="s">
        <v>2342</v>
      </c>
      <c r="B162" s="964">
        <v>1</v>
      </c>
      <c r="C162" s="1115">
        <f t="shared" si="2"/>
        <v>210000</v>
      </c>
      <c r="D162" s="1115">
        <v>210000</v>
      </c>
      <c r="E162" s="1114"/>
      <c r="G162"/>
      <c r="H162" s="31"/>
    </row>
    <row r="163" spans="1:8" ht="19.5" customHeight="1">
      <c r="A163" s="836" t="s">
        <v>2343</v>
      </c>
      <c r="B163" s="964">
        <v>1</v>
      </c>
      <c r="C163" s="1115">
        <f t="shared" si="2"/>
        <v>180000</v>
      </c>
      <c r="D163" s="1115">
        <v>180000</v>
      </c>
      <c r="E163" s="1114"/>
      <c r="G163"/>
      <c r="H163" s="31"/>
    </row>
    <row r="164" spans="1:8" ht="19.5" customHeight="1">
      <c r="A164" s="836" t="s">
        <v>2344</v>
      </c>
      <c r="B164" s="964">
        <v>1</v>
      </c>
      <c r="C164" s="1115">
        <f t="shared" si="2"/>
        <v>50000</v>
      </c>
      <c r="D164" s="1115">
        <v>50000</v>
      </c>
      <c r="E164" s="1114"/>
      <c r="G164"/>
      <c r="H164" s="31"/>
    </row>
    <row r="165" spans="1:8" ht="19.5" customHeight="1">
      <c r="A165" s="836" t="s">
        <v>2345</v>
      </c>
      <c r="B165" s="964">
        <v>1</v>
      </c>
      <c r="C165" s="1115">
        <f t="shared" si="2"/>
        <v>37000</v>
      </c>
      <c r="D165" s="1115">
        <v>37000</v>
      </c>
      <c r="E165" s="1114"/>
      <c r="G165"/>
      <c r="H165" s="31"/>
    </row>
    <row r="166" spans="1:8" ht="19.5" customHeight="1">
      <c r="A166" s="836" t="s">
        <v>2346</v>
      </c>
      <c r="B166" s="964">
        <v>6</v>
      </c>
      <c r="C166" s="1115">
        <f t="shared" si="2"/>
        <v>49000</v>
      </c>
      <c r="D166" s="1115">
        <v>294000</v>
      </c>
      <c r="E166" s="1114"/>
      <c r="G166"/>
      <c r="H166" s="31"/>
    </row>
    <row r="167" spans="1:8" ht="19.5" customHeight="1">
      <c r="A167" s="836" t="s">
        <v>2347</v>
      </c>
      <c r="B167" s="964">
        <v>1</v>
      </c>
      <c r="C167" s="1115">
        <f t="shared" si="2"/>
        <v>13000000</v>
      </c>
      <c r="D167" s="1115">
        <v>13000000</v>
      </c>
      <c r="E167" s="1114"/>
      <c r="G167"/>
      <c r="H167" s="31"/>
    </row>
    <row r="168" spans="1:8" ht="19.5" customHeight="1">
      <c r="A168" s="836" t="s">
        <v>2348</v>
      </c>
      <c r="B168" s="964">
        <v>5</v>
      </c>
      <c r="C168" s="1115">
        <f t="shared" si="2"/>
        <v>30400</v>
      </c>
      <c r="D168" s="1115">
        <v>152000</v>
      </c>
      <c r="E168" s="1114"/>
      <c r="G168"/>
      <c r="H168" s="31"/>
    </row>
    <row r="169" spans="1:8" ht="19.5" customHeight="1">
      <c r="A169" s="836" t="s">
        <v>2349</v>
      </c>
      <c r="B169" s="964">
        <v>1</v>
      </c>
      <c r="C169" s="1115">
        <f t="shared" si="2"/>
        <v>73000</v>
      </c>
      <c r="D169" s="1115">
        <v>73000</v>
      </c>
      <c r="E169" s="1114"/>
      <c r="G169"/>
      <c r="H169" s="31"/>
    </row>
    <row r="170" spans="1:8" ht="19.5" customHeight="1">
      <c r="A170" s="836" t="s">
        <v>2350</v>
      </c>
      <c r="B170" s="964">
        <v>2</v>
      </c>
      <c r="C170" s="1115">
        <f t="shared" si="2"/>
        <v>73000</v>
      </c>
      <c r="D170" s="1115">
        <v>146000</v>
      </c>
      <c r="E170" s="1114"/>
      <c r="G170"/>
      <c r="H170" s="31"/>
    </row>
    <row r="171" spans="1:8" ht="19.5" customHeight="1">
      <c r="A171" s="836" t="s">
        <v>2351</v>
      </c>
      <c r="B171" s="964">
        <v>2</v>
      </c>
      <c r="C171" s="1115">
        <f t="shared" si="2"/>
        <v>165000</v>
      </c>
      <c r="D171" s="1115">
        <v>330000</v>
      </c>
      <c r="E171" s="1114"/>
      <c r="G171"/>
      <c r="H171" s="31"/>
    </row>
    <row r="172" spans="1:8" ht="19.5" customHeight="1">
      <c r="A172" s="836" t="s">
        <v>2352</v>
      </c>
      <c r="B172" s="964">
        <v>4</v>
      </c>
      <c r="C172" s="1115">
        <f t="shared" si="2"/>
        <v>270000</v>
      </c>
      <c r="D172" s="1115">
        <v>1080000</v>
      </c>
      <c r="E172" s="1114"/>
      <c r="G172"/>
      <c r="H172" s="31"/>
    </row>
    <row r="173" spans="1:8" ht="19.5" customHeight="1">
      <c r="A173" s="836" t="s">
        <v>2353</v>
      </c>
      <c r="B173" s="964">
        <v>4</v>
      </c>
      <c r="C173" s="1115">
        <f t="shared" si="2"/>
        <v>255000</v>
      </c>
      <c r="D173" s="1115">
        <v>1020000</v>
      </c>
      <c r="E173" s="1114"/>
      <c r="G173"/>
      <c r="H173" s="31"/>
    </row>
    <row r="174" spans="1:8" ht="19.5" customHeight="1">
      <c r="A174" s="836" t="s">
        <v>2354</v>
      </c>
      <c r="B174" s="964">
        <v>1</v>
      </c>
      <c r="C174" s="1115">
        <f t="shared" si="2"/>
        <v>360000</v>
      </c>
      <c r="D174" s="1115">
        <v>360000</v>
      </c>
      <c r="E174" s="1114"/>
      <c r="G174"/>
      <c r="H174" s="31"/>
    </row>
    <row r="175" spans="1:8" ht="19.5" customHeight="1">
      <c r="A175" s="836" t="s">
        <v>2355</v>
      </c>
      <c r="B175" s="964">
        <v>1</v>
      </c>
      <c r="C175" s="1115">
        <f t="shared" si="2"/>
        <v>150000</v>
      </c>
      <c r="D175" s="1115">
        <v>150000</v>
      </c>
      <c r="E175" s="1114"/>
      <c r="G175"/>
      <c r="H175" s="31"/>
    </row>
    <row r="176" spans="1:8" ht="19.5" customHeight="1">
      <c r="A176" s="836" t="s">
        <v>2356</v>
      </c>
      <c r="B176" s="964">
        <v>2</v>
      </c>
      <c r="C176" s="1115">
        <f t="shared" si="2"/>
        <v>380000</v>
      </c>
      <c r="D176" s="1115">
        <v>760000</v>
      </c>
      <c r="E176" s="1114"/>
      <c r="G176"/>
      <c r="H176" s="31"/>
    </row>
    <row r="177" spans="1:8" ht="19.5" customHeight="1">
      <c r="A177" s="836" t="s">
        <v>2357</v>
      </c>
      <c r="B177" s="964">
        <v>2</v>
      </c>
      <c r="C177" s="1115">
        <f t="shared" si="2"/>
        <v>1640000</v>
      </c>
      <c r="D177" s="1115">
        <v>3280000</v>
      </c>
      <c r="E177" s="1114"/>
      <c r="G177"/>
      <c r="H177" s="31"/>
    </row>
    <row r="178" spans="1:8" ht="19.5" customHeight="1">
      <c r="A178" s="836" t="s">
        <v>2358</v>
      </c>
      <c r="B178" s="964">
        <v>1</v>
      </c>
      <c r="C178" s="1115">
        <f t="shared" si="2"/>
        <v>1650000</v>
      </c>
      <c r="D178" s="1115">
        <v>1650000</v>
      </c>
      <c r="E178" s="1114"/>
      <c r="G178"/>
      <c r="H178" s="31"/>
    </row>
    <row r="179" spans="1:8" ht="19.5" customHeight="1">
      <c r="A179" s="836" t="s">
        <v>2359</v>
      </c>
      <c r="B179" s="964">
        <v>1</v>
      </c>
      <c r="C179" s="1115">
        <f t="shared" si="2"/>
        <v>210000</v>
      </c>
      <c r="D179" s="1115">
        <v>210000</v>
      </c>
      <c r="E179" s="1114"/>
      <c r="G179"/>
      <c r="H179" s="31"/>
    </row>
    <row r="180" spans="1:8" ht="19.5" customHeight="1">
      <c r="A180" s="836" t="s">
        <v>2360</v>
      </c>
      <c r="B180" s="964">
        <v>5</v>
      </c>
      <c r="C180" s="1115">
        <f t="shared" si="2"/>
        <v>210000</v>
      </c>
      <c r="D180" s="1115">
        <v>1050000</v>
      </c>
      <c r="E180" s="1114"/>
      <c r="G180"/>
      <c r="H180" s="31"/>
    </row>
    <row r="181" spans="1:8" ht="19.5" customHeight="1">
      <c r="A181" s="836" t="s">
        <v>2361</v>
      </c>
      <c r="B181" s="964">
        <v>10</v>
      </c>
      <c r="C181" s="1115">
        <f t="shared" ref="C181:C244" si="3">D181/B181</f>
        <v>90000</v>
      </c>
      <c r="D181" s="1115">
        <v>900000</v>
      </c>
      <c r="E181" s="1114"/>
      <c r="G181"/>
      <c r="H181" s="31"/>
    </row>
    <row r="182" spans="1:8" ht="19.5" customHeight="1">
      <c r="A182" s="836" t="s">
        <v>2362</v>
      </c>
      <c r="B182" s="964">
        <v>1</v>
      </c>
      <c r="C182" s="1115">
        <f t="shared" si="3"/>
        <v>242449</v>
      </c>
      <c r="D182" s="1115">
        <v>242449</v>
      </c>
      <c r="E182" s="1114"/>
      <c r="G182"/>
      <c r="H182" s="31"/>
    </row>
    <row r="183" spans="1:8" ht="19.5" customHeight="1">
      <c r="A183" s="836" t="s">
        <v>2363</v>
      </c>
      <c r="B183" s="964">
        <v>3</v>
      </c>
      <c r="C183" s="1115">
        <f t="shared" si="3"/>
        <v>53877.666666666664</v>
      </c>
      <c r="D183" s="1115">
        <v>161633</v>
      </c>
      <c r="E183" s="1114"/>
      <c r="G183"/>
      <c r="H183" s="31"/>
    </row>
    <row r="184" spans="1:8" ht="19.5" customHeight="1">
      <c r="A184" s="836" t="s">
        <v>2364</v>
      </c>
      <c r="B184" s="964">
        <v>1</v>
      </c>
      <c r="C184" s="1115">
        <f t="shared" si="3"/>
        <v>4400000</v>
      </c>
      <c r="D184" s="1115">
        <v>4400000</v>
      </c>
      <c r="E184" s="1114"/>
      <c r="G184"/>
      <c r="H184" s="31"/>
    </row>
    <row r="185" spans="1:8" ht="19.5" customHeight="1">
      <c r="A185" s="836" t="s">
        <v>2365</v>
      </c>
      <c r="B185" s="964">
        <v>1</v>
      </c>
      <c r="C185" s="1115">
        <f t="shared" si="3"/>
        <v>2500000</v>
      </c>
      <c r="D185" s="1115">
        <v>2500000</v>
      </c>
      <c r="E185" s="1114"/>
      <c r="G185"/>
      <c r="H185" s="31"/>
    </row>
    <row r="186" spans="1:8" ht="19.5" customHeight="1">
      <c r="A186" s="836" t="s">
        <v>2366</v>
      </c>
      <c r="B186" s="964">
        <v>1</v>
      </c>
      <c r="C186" s="1115">
        <f t="shared" si="3"/>
        <v>1300000</v>
      </c>
      <c r="D186" s="1115">
        <v>1300000</v>
      </c>
      <c r="E186" s="1114"/>
      <c r="G186"/>
      <c r="H186" s="31"/>
    </row>
    <row r="187" spans="1:8" ht="19.5" customHeight="1">
      <c r="A187" s="836" t="s">
        <v>2367</v>
      </c>
      <c r="B187" s="964">
        <v>2</v>
      </c>
      <c r="C187" s="1115">
        <f t="shared" si="3"/>
        <v>500000</v>
      </c>
      <c r="D187" s="1115">
        <v>1000000</v>
      </c>
      <c r="E187" s="1114"/>
      <c r="G187"/>
      <c r="H187" s="31"/>
    </row>
    <row r="188" spans="1:8" ht="19.5" customHeight="1">
      <c r="A188" s="836" t="s">
        <v>2368</v>
      </c>
      <c r="B188" s="964">
        <v>4</v>
      </c>
      <c r="C188" s="1115">
        <f t="shared" si="3"/>
        <v>285000</v>
      </c>
      <c r="D188" s="1115">
        <v>1140000</v>
      </c>
      <c r="E188" s="1114"/>
      <c r="G188"/>
      <c r="H188" s="31"/>
    </row>
    <row r="189" spans="1:8" ht="19.5" customHeight="1">
      <c r="A189" s="836" t="s">
        <v>2369</v>
      </c>
      <c r="B189" s="964">
        <v>1</v>
      </c>
      <c r="C189" s="1115">
        <f t="shared" si="3"/>
        <v>1658334</v>
      </c>
      <c r="D189" s="1115">
        <v>1658334</v>
      </c>
      <c r="E189" s="1114"/>
      <c r="G189"/>
      <c r="H189" s="31"/>
    </row>
    <row r="190" spans="1:8" ht="19.5" customHeight="1">
      <c r="A190" s="836" t="s">
        <v>2370</v>
      </c>
      <c r="B190" s="964">
        <v>1</v>
      </c>
      <c r="C190" s="1115">
        <f t="shared" si="3"/>
        <v>12300000</v>
      </c>
      <c r="D190" s="1115">
        <v>12300000</v>
      </c>
      <c r="E190" s="1114"/>
      <c r="G190"/>
      <c r="H190" s="31"/>
    </row>
    <row r="191" spans="1:8" ht="19.5" customHeight="1">
      <c r="A191" s="836" t="s">
        <v>2371</v>
      </c>
      <c r="B191" s="964">
        <v>6</v>
      </c>
      <c r="C191" s="1115">
        <f t="shared" si="3"/>
        <v>0</v>
      </c>
      <c r="D191" s="1115">
        <v>0</v>
      </c>
      <c r="E191" s="1114"/>
      <c r="G191"/>
      <c r="H191" s="31"/>
    </row>
    <row r="192" spans="1:8" ht="19.5" customHeight="1">
      <c r="A192" s="836" t="s">
        <v>2372</v>
      </c>
      <c r="B192" s="964">
        <v>4</v>
      </c>
      <c r="C192" s="1115">
        <f t="shared" si="3"/>
        <v>0</v>
      </c>
      <c r="D192" s="1115">
        <v>0</v>
      </c>
      <c r="E192" s="1114"/>
      <c r="G192"/>
      <c r="H192" s="31"/>
    </row>
    <row r="193" spans="1:8" ht="19.5" customHeight="1">
      <c r="A193" s="836" t="s">
        <v>2372</v>
      </c>
      <c r="B193" s="964">
        <v>4</v>
      </c>
      <c r="C193" s="1115">
        <f t="shared" si="3"/>
        <v>0</v>
      </c>
      <c r="D193" s="1115">
        <v>0</v>
      </c>
      <c r="E193" s="1114"/>
      <c r="G193"/>
      <c r="H193" s="31"/>
    </row>
    <row r="194" spans="1:8" ht="19.5" customHeight="1">
      <c r="A194" s="836" t="s">
        <v>2373</v>
      </c>
      <c r="B194" s="964">
        <v>8</v>
      </c>
      <c r="C194" s="1115">
        <f t="shared" si="3"/>
        <v>0</v>
      </c>
      <c r="D194" s="1115">
        <v>0</v>
      </c>
      <c r="E194" s="1114"/>
      <c r="G194"/>
      <c r="H194" s="31"/>
    </row>
    <row r="195" spans="1:8" ht="19.5" customHeight="1">
      <c r="A195" s="836" t="s">
        <v>2374</v>
      </c>
      <c r="B195" s="964">
        <v>3</v>
      </c>
      <c r="C195" s="1115">
        <f t="shared" si="3"/>
        <v>0</v>
      </c>
      <c r="D195" s="1115">
        <v>0</v>
      </c>
      <c r="E195" s="1114"/>
      <c r="G195"/>
      <c r="H195" s="31"/>
    </row>
    <row r="196" spans="1:8" ht="19.5" customHeight="1">
      <c r="A196" s="836" t="s">
        <v>2375</v>
      </c>
      <c r="B196" s="964">
        <v>4</v>
      </c>
      <c r="C196" s="1115">
        <f t="shared" si="3"/>
        <v>0</v>
      </c>
      <c r="D196" s="1115">
        <v>0</v>
      </c>
      <c r="E196" s="1114"/>
      <c r="G196"/>
      <c r="H196" s="31"/>
    </row>
    <row r="197" spans="1:8" ht="19.5" customHeight="1">
      <c r="A197" s="836" t="s">
        <v>2376</v>
      </c>
      <c r="B197" s="964">
        <v>1</v>
      </c>
      <c r="C197" s="1115">
        <f t="shared" si="3"/>
        <v>11200000</v>
      </c>
      <c r="D197" s="1115">
        <v>11200000</v>
      </c>
      <c r="E197" s="1114"/>
      <c r="G197"/>
      <c r="H197" s="31"/>
    </row>
    <row r="198" spans="1:8" ht="19.5" customHeight="1">
      <c r="A198" s="836" t="s">
        <v>2377</v>
      </c>
      <c r="B198" s="964">
        <v>1</v>
      </c>
      <c r="C198" s="1115">
        <f t="shared" si="3"/>
        <v>945896</v>
      </c>
      <c r="D198" s="1115">
        <v>945896</v>
      </c>
      <c r="E198" s="1114"/>
      <c r="G198"/>
      <c r="H198" s="31"/>
    </row>
    <row r="199" spans="1:8" ht="19.5" customHeight="1">
      <c r="A199" s="836" t="s">
        <v>2378</v>
      </c>
      <c r="B199" s="964">
        <v>1</v>
      </c>
      <c r="C199" s="1115">
        <f t="shared" si="3"/>
        <v>5500000</v>
      </c>
      <c r="D199" s="1115">
        <v>5500000</v>
      </c>
      <c r="E199" s="1114"/>
      <c r="G199"/>
      <c r="H199" s="31"/>
    </row>
    <row r="200" spans="1:8" ht="19.5" customHeight="1">
      <c r="A200" s="836" t="s">
        <v>2379</v>
      </c>
      <c r="B200" s="964">
        <v>9</v>
      </c>
      <c r="C200" s="1115">
        <f t="shared" si="3"/>
        <v>45300</v>
      </c>
      <c r="D200" s="1115">
        <v>407700</v>
      </c>
      <c r="E200" s="1114"/>
      <c r="G200"/>
      <c r="H200" s="31"/>
    </row>
    <row r="201" spans="1:8" ht="19.5" customHeight="1">
      <c r="A201" s="836" t="s">
        <v>2380</v>
      </c>
      <c r="B201" s="964">
        <v>1</v>
      </c>
      <c r="C201" s="1115">
        <f t="shared" si="3"/>
        <v>1700000</v>
      </c>
      <c r="D201" s="1115">
        <v>1700000</v>
      </c>
      <c r="E201" s="1114"/>
      <c r="G201"/>
      <c r="H201" s="31"/>
    </row>
    <row r="202" spans="1:8" ht="19.5" customHeight="1">
      <c r="A202" s="836" t="s">
        <v>2381</v>
      </c>
      <c r="B202" s="964">
        <v>1</v>
      </c>
      <c r="C202" s="1115">
        <f t="shared" si="3"/>
        <v>4520000</v>
      </c>
      <c r="D202" s="1115">
        <v>4520000</v>
      </c>
      <c r="E202" s="1114"/>
      <c r="G202"/>
      <c r="H202" s="31"/>
    </row>
    <row r="203" spans="1:8" ht="19.5" customHeight="1">
      <c r="A203" s="836" t="s">
        <v>2382</v>
      </c>
      <c r="B203" s="964">
        <v>2</v>
      </c>
      <c r="C203" s="1115">
        <f t="shared" si="3"/>
        <v>621696.5</v>
      </c>
      <c r="D203" s="1115">
        <v>1243393</v>
      </c>
      <c r="E203" s="1114"/>
      <c r="G203"/>
      <c r="H203" s="31"/>
    </row>
    <row r="204" spans="1:8" ht="19.5" customHeight="1">
      <c r="A204" s="836" t="s">
        <v>2383</v>
      </c>
      <c r="B204" s="964">
        <v>9</v>
      </c>
      <c r="C204" s="1115">
        <f t="shared" si="3"/>
        <v>15000</v>
      </c>
      <c r="D204" s="1115">
        <v>135000</v>
      </c>
      <c r="E204" s="1114"/>
      <c r="G204"/>
      <c r="H204" s="31"/>
    </row>
    <row r="205" spans="1:8" ht="19.5" customHeight="1">
      <c r="A205" s="836" t="s">
        <v>2384</v>
      </c>
      <c r="B205" s="964">
        <v>1</v>
      </c>
      <c r="C205" s="1115">
        <f t="shared" si="3"/>
        <v>60500</v>
      </c>
      <c r="D205" s="1115">
        <v>60500</v>
      </c>
      <c r="E205" s="1114"/>
      <c r="G205"/>
      <c r="H205" s="31"/>
    </row>
    <row r="206" spans="1:8" ht="19.5" customHeight="1">
      <c r="A206" s="836" t="s">
        <v>2385</v>
      </c>
      <c r="B206" s="964">
        <v>327</v>
      </c>
      <c r="C206" s="1115">
        <f t="shared" si="3"/>
        <v>164813.77370030581</v>
      </c>
      <c r="D206" s="1115">
        <v>53894104</v>
      </c>
      <c r="E206" s="1114"/>
      <c r="G206"/>
      <c r="H206" s="31"/>
    </row>
    <row r="207" spans="1:8" ht="19.5" customHeight="1">
      <c r="A207" s="836" t="s">
        <v>2386</v>
      </c>
      <c r="B207" s="964">
        <v>2</v>
      </c>
      <c r="C207" s="1115">
        <f t="shared" si="3"/>
        <v>50000</v>
      </c>
      <c r="D207" s="1115">
        <v>100000</v>
      </c>
      <c r="E207" s="1114"/>
      <c r="G207"/>
      <c r="H207" s="31"/>
    </row>
    <row r="208" spans="1:8" ht="19.5" customHeight="1">
      <c r="A208" s="836" t="s">
        <v>2387</v>
      </c>
      <c r="B208" s="964">
        <v>1</v>
      </c>
      <c r="C208" s="1115">
        <f t="shared" si="3"/>
        <v>405000</v>
      </c>
      <c r="D208" s="1115">
        <v>405000</v>
      </c>
      <c r="E208" s="1114"/>
      <c r="G208"/>
      <c r="H208" s="31"/>
    </row>
    <row r="209" spans="1:8" ht="19.5" customHeight="1">
      <c r="A209" s="836" t="s">
        <v>2388</v>
      </c>
      <c r="B209" s="964">
        <v>4</v>
      </c>
      <c r="C209" s="1115">
        <f t="shared" si="3"/>
        <v>147446.5</v>
      </c>
      <c r="D209" s="1115">
        <v>589786</v>
      </c>
      <c r="E209" s="1114"/>
      <c r="G209"/>
      <c r="H209" s="31"/>
    </row>
    <row r="210" spans="1:8" ht="19.5" customHeight="1">
      <c r="A210" s="836" t="s">
        <v>2389</v>
      </c>
      <c r="B210" s="964">
        <v>4</v>
      </c>
      <c r="C210" s="1115">
        <f t="shared" si="3"/>
        <v>405220.25</v>
      </c>
      <c r="D210" s="1115">
        <v>1620881</v>
      </c>
      <c r="E210" s="1114"/>
      <c r="G210"/>
      <c r="H210" s="31"/>
    </row>
    <row r="211" spans="1:8" ht="19.5" customHeight="1">
      <c r="A211" s="836" t="s">
        <v>2390</v>
      </c>
      <c r="B211" s="964">
        <v>1</v>
      </c>
      <c r="C211" s="1115">
        <f t="shared" si="3"/>
        <v>78500000</v>
      </c>
      <c r="D211" s="1115">
        <v>78500000</v>
      </c>
      <c r="E211" s="1114"/>
      <c r="G211"/>
      <c r="H211" s="31"/>
    </row>
    <row r="212" spans="1:8" ht="19.5" customHeight="1">
      <c r="A212" s="836" t="s">
        <v>2391</v>
      </c>
      <c r="B212" s="964">
        <v>2</v>
      </c>
      <c r="C212" s="1115">
        <f t="shared" si="3"/>
        <v>1000000</v>
      </c>
      <c r="D212" s="1115">
        <v>2000000</v>
      </c>
      <c r="E212" s="1114"/>
      <c r="G212"/>
      <c r="H212" s="31"/>
    </row>
    <row r="213" spans="1:8" ht="19.5" customHeight="1">
      <c r="A213" s="836" t="s">
        <v>2392</v>
      </c>
      <c r="B213" s="964">
        <v>1</v>
      </c>
      <c r="C213" s="1115">
        <f t="shared" si="3"/>
        <v>945000</v>
      </c>
      <c r="D213" s="1115">
        <v>945000</v>
      </c>
      <c r="E213" s="1114"/>
      <c r="G213"/>
      <c r="H213" s="31"/>
    </row>
    <row r="214" spans="1:8" ht="19.5" customHeight="1">
      <c r="A214" s="836" t="s">
        <v>2393</v>
      </c>
      <c r="B214" s="964">
        <v>1</v>
      </c>
      <c r="C214" s="1115">
        <f t="shared" si="3"/>
        <v>17000000</v>
      </c>
      <c r="D214" s="1115">
        <v>17000000</v>
      </c>
      <c r="E214" s="1114"/>
      <c r="G214"/>
      <c r="H214" s="31"/>
    </row>
    <row r="215" spans="1:8" ht="19.5" customHeight="1">
      <c r="A215" s="836" t="s">
        <v>2394</v>
      </c>
      <c r="B215" s="964">
        <v>4</v>
      </c>
      <c r="C215" s="1115">
        <f t="shared" si="3"/>
        <v>8123.75</v>
      </c>
      <c r="D215" s="1115">
        <v>32495</v>
      </c>
      <c r="E215" s="1114"/>
      <c r="G215"/>
      <c r="H215" s="31"/>
    </row>
    <row r="216" spans="1:8" ht="19.5" customHeight="1">
      <c r="A216" s="836" t="s">
        <v>2395</v>
      </c>
      <c r="B216" s="964">
        <v>1</v>
      </c>
      <c r="C216" s="1115">
        <f t="shared" si="3"/>
        <v>6516000</v>
      </c>
      <c r="D216" s="1115">
        <v>6516000</v>
      </c>
      <c r="E216" s="1114"/>
      <c r="G216"/>
      <c r="H216" s="31"/>
    </row>
    <row r="217" spans="1:8" ht="19.5" customHeight="1">
      <c r="A217" s="836" t="s">
        <v>2396</v>
      </c>
      <c r="B217" s="964">
        <v>1</v>
      </c>
      <c r="C217" s="1115">
        <f t="shared" si="3"/>
        <v>28200</v>
      </c>
      <c r="D217" s="1115">
        <v>28200</v>
      </c>
      <c r="E217" s="1114"/>
      <c r="G217"/>
      <c r="H217" s="31"/>
    </row>
    <row r="218" spans="1:8" ht="19.5" customHeight="1">
      <c r="A218" s="836" t="s">
        <v>2397</v>
      </c>
      <c r="B218" s="964">
        <v>1</v>
      </c>
      <c r="C218" s="1115">
        <f t="shared" si="3"/>
        <v>960000</v>
      </c>
      <c r="D218" s="1115">
        <v>960000</v>
      </c>
      <c r="E218" s="1114"/>
      <c r="G218"/>
      <c r="H218" s="31"/>
    </row>
    <row r="219" spans="1:8" ht="19.5" customHeight="1">
      <c r="A219" s="836" t="s">
        <v>2398</v>
      </c>
      <c r="B219" s="964">
        <v>1</v>
      </c>
      <c r="C219" s="1115">
        <f t="shared" si="3"/>
        <v>960000</v>
      </c>
      <c r="D219" s="1115">
        <v>960000</v>
      </c>
      <c r="E219" s="1114"/>
      <c r="G219"/>
      <c r="H219" s="31"/>
    </row>
    <row r="220" spans="1:8" ht="19.5" customHeight="1">
      <c r="A220" s="836" t="s">
        <v>2399</v>
      </c>
      <c r="B220" s="964">
        <v>1</v>
      </c>
      <c r="C220" s="1115">
        <f t="shared" si="3"/>
        <v>780000</v>
      </c>
      <c r="D220" s="1115">
        <v>780000</v>
      </c>
      <c r="E220" s="1114"/>
      <c r="G220"/>
      <c r="H220" s="31"/>
    </row>
    <row r="221" spans="1:8" ht="19.5" customHeight="1">
      <c r="A221" s="836" t="s">
        <v>2400</v>
      </c>
      <c r="B221" s="964">
        <v>1</v>
      </c>
      <c r="C221" s="1115">
        <f t="shared" si="3"/>
        <v>780000</v>
      </c>
      <c r="D221" s="1115">
        <v>780000</v>
      </c>
      <c r="E221" s="1114"/>
      <c r="G221"/>
      <c r="H221" s="31"/>
    </row>
    <row r="222" spans="1:8" ht="19.5" customHeight="1">
      <c r="A222" s="836" t="s">
        <v>2401</v>
      </c>
      <c r="B222" s="964">
        <v>6</v>
      </c>
      <c r="C222" s="1115">
        <f t="shared" si="3"/>
        <v>36000</v>
      </c>
      <c r="D222" s="1115">
        <v>216000</v>
      </c>
      <c r="E222" s="1114"/>
      <c r="G222"/>
      <c r="H222" s="31"/>
    </row>
    <row r="223" spans="1:8" ht="19.5" customHeight="1">
      <c r="A223" s="836" t="s">
        <v>2402</v>
      </c>
      <c r="B223" s="964">
        <v>3</v>
      </c>
      <c r="C223" s="1115">
        <f t="shared" si="3"/>
        <v>70000</v>
      </c>
      <c r="D223" s="1115">
        <v>210000</v>
      </c>
      <c r="E223" s="1114"/>
      <c r="G223"/>
      <c r="H223" s="31"/>
    </row>
    <row r="224" spans="1:8" ht="19.5" customHeight="1">
      <c r="A224" s="836" t="s">
        <v>2403</v>
      </c>
      <c r="B224" s="964">
        <v>3</v>
      </c>
      <c r="C224" s="1115">
        <f t="shared" si="3"/>
        <v>198000</v>
      </c>
      <c r="D224" s="1115">
        <v>594000</v>
      </c>
      <c r="E224" s="1114"/>
      <c r="G224"/>
      <c r="H224" s="31"/>
    </row>
    <row r="225" spans="1:8" ht="19.5" customHeight="1">
      <c r="A225" s="836" t="s">
        <v>2404</v>
      </c>
      <c r="B225" s="964">
        <v>1</v>
      </c>
      <c r="C225" s="1115">
        <f t="shared" si="3"/>
        <v>87000</v>
      </c>
      <c r="D225" s="1115">
        <v>87000</v>
      </c>
      <c r="E225" s="1114"/>
      <c r="G225"/>
      <c r="H225" s="31"/>
    </row>
    <row r="226" spans="1:8" ht="19.5" customHeight="1">
      <c r="A226" s="836" t="s">
        <v>2405</v>
      </c>
      <c r="B226" s="964">
        <v>3</v>
      </c>
      <c r="C226" s="1115">
        <f t="shared" si="3"/>
        <v>72000</v>
      </c>
      <c r="D226" s="1115">
        <v>216000</v>
      </c>
      <c r="E226" s="1114"/>
      <c r="G226"/>
      <c r="H226" s="31"/>
    </row>
    <row r="227" spans="1:8" ht="19.5" customHeight="1">
      <c r="A227" s="836" t="s">
        <v>2406</v>
      </c>
      <c r="B227" s="964">
        <v>1</v>
      </c>
      <c r="C227" s="1115">
        <f t="shared" si="3"/>
        <v>4695000</v>
      </c>
      <c r="D227" s="1115">
        <v>4695000</v>
      </c>
      <c r="E227" s="1114"/>
      <c r="G227"/>
      <c r="H227" s="31"/>
    </row>
    <row r="228" spans="1:8" ht="19.5" customHeight="1">
      <c r="A228" s="836" t="s">
        <v>2407</v>
      </c>
      <c r="B228" s="964">
        <v>1</v>
      </c>
      <c r="C228" s="1115">
        <f t="shared" si="3"/>
        <v>153000</v>
      </c>
      <c r="D228" s="1115">
        <v>153000</v>
      </c>
      <c r="E228" s="1114"/>
      <c r="G228"/>
      <c r="H228" s="31"/>
    </row>
    <row r="229" spans="1:8" ht="19.5" customHeight="1">
      <c r="A229" s="836" t="s">
        <v>2408</v>
      </c>
      <c r="B229" s="964">
        <v>3</v>
      </c>
      <c r="C229" s="1115">
        <f t="shared" si="3"/>
        <v>760000</v>
      </c>
      <c r="D229" s="1115">
        <v>2280000</v>
      </c>
      <c r="E229" s="1114"/>
      <c r="G229"/>
      <c r="H229" s="31"/>
    </row>
    <row r="230" spans="1:8" ht="19.5" customHeight="1">
      <c r="A230" s="836" t="s">
        <v>2409</v>
      </c>
      <c r="B230" s="964">
        <v>2</v>
      </c>
      <c r="C230" s="1115">
        <f t="shared" si="3"/>
        <v>320000</v>
      </c>
      <c r="D230" s="1115">
        <v>640000</v>
      </c>
      <c r="E230" s="1114"/>
      <c r="G230"/>
      <c r="H230" s="31"/>
    </row>
    <row r="231" spans="1:8" ht="19.5" customHeight="1">
      <c r="A231" s="836" t="s">
        <v>2410</v>
      </c>
      <c r="B231" s="964">
        <v>3</v>
      </c>
      <c r="C231" s="1115">
        <f t="shared" si="3"/>
        <v>105000</v>
      </c>
      <c r="D231" s="1115">
        <v>315000</v>
      </c>
      <c r="E231" s="1114"/>
      <c r="G231"/>
      <c r="H231" s="31"/>
    </row>
    <row r="232" spans="1:8" ht="19.5" customHeight="1">
      <c r="A232" s="836" t="s">
        <v>2411</v>
      </c>
      <c r="B232" s="964">
        <v>1</v>
      </c>
      <c r="C232" s="1115">
        <f t="shared" si="3"/>
        <v>28277000</v>
      </c>
      <c r="D232" s="1115">
        <v>28277000</v>
      </c>
      <c r="E232" s="1114"/>
      <c r="G232"/>
      <c r="H232" s="31"/>
    </row>
    <row r="233" spans="1:8" ht="19.5" customHeight="1">
      <c r="A233" s="836" t="s">
        <v>2412</v>
      </c>
      <c r="B233" s="964">
        <v>1</v>
      </c>
      <c r="C233" s="1115">
        <f t="shared" si="3"/>
        <v>12191350</v>
      </c>
      <c r="D233" s="1115">
        <v>12191350</v>
      </c>
      <c r="E233" s="1114"/>
      <c r="G233"/>
      <c r="H233" s="31"/>
    </row>
    <row r="234" spans="1:8" ht="19.5" customHeight="1">
      <c r="A234" s="836" t="s">
        <v>2413</v>
      </c>
      <c r="B234" s="964">
        <v>1</v>
      </c>
      <c r="C234" s="1115">
        <f t="shared" si="3"/>
        <v>3053300</v>
      </c>
      <c r="D234" s="1115">
        <v>3053300</v>
      </c>
      <c r="E234" s="1114"/>
      <c r="G234"/>
      <c r="H234" s="31"/>
    </row>
    <row r="235" spans="1:8" ht="19.5" customHeight="1">
      <c r="A235" s="836" t="s">
        <v>2414</v>
      </c>
      <c r="B235" s="964">
        <v>1</v>
      </c>
      <c r="C235" s="1115">
        <f t="shared" si="3"/>
        <v>899650</v>
      </c>
      <c r="D235" s="1115">
        <v>899650</v>
      </c>
      <c r="E235" s="1114"/>
      <c r="G235"/>
      <c r="H235" s="31"/>
    </row>
    <row r="236" spans="1:8" ht="19.5" customHeight="1">
      <c r="A236" s="836" t="s">
        <v>2415</v>
      </c>
      <c r="B236" s="964">
        <v>1</v>
      </c>
      <c r="C236" s="1115">
        <f t="shared" si="3"/>
        <v>1055450</v>
      </c>
      <c r="D236" s="1115">
        <v>1055450</v>
      </c>
      <c r="E236" s="1114"/>
      <c r="G236"/>
      <c r="H236" s="31"/>
    </row>
    <row r="237" spans="1:8" ht="19.5" customHeight="1">
      <c r="A237" s="836" t="s">
        <v>2416</v>
      </c>
      <c r="B237" s="964">
        <v>1</v>
      </c>
      <c r="C237" s="1115">
        <f t="shared" si="3"/>
        <v>2897500</v>
      </c>
      <c r="D237" s="1115">
        <v>2897500</v>
      </c>
      <c r="E237" s="1114"/>
      <c r="G237"/>
      <c r="H237" s="31"/>
    </row>
    <row r="238" spans="1:8" ht="19.5" customHeight="1">
      <c r="A238" s="836" t="s">
        <v>2417</v>
      </c>
      <c r="B238" s="964">
        <v>1</v>
      </c>
      <c r="C238" s="1115">
        <f t="shared" si="3"/>
        <v>9318500</v>
      </c>
      <c r="D238" s="1115">
        <v>9318500</v>
      </c>
      <c r="E238" s="1114"/>
      <c r="G238"/>
      <c r="H238" s="31"/>
    </row>
    <row r="239" spans="1:8" ht="19.5" customHeight="1">
      <c r="A239" s="836" t="s">
        <v>2418</v>
      </c>
      <c r="B239" s="964">
        <v>1</v>
      </c>
      <c r="C239" s="1115">
        <f t="shared" si="3"/>
        <v>5239250</v>
      </c>
      <c r="D239" s="1115">
        <v>5239250</v>
      </c>
      <c r="E239" s="1114"/>
      <c r="G239"/>
      <c r="H239" s="31"/>
    </row>
    <row r="240" spans="1:8" ht="19.5" customHeight="1">
      <c r="A240" s="836" t="s">
        <v>2419</v>
      </c>
      <c r="B240" s="964">
        <v>1</v>
      </c>
      <c r="C240" s="1115">
        <f t="shared" si="3"/>
        <v>3830400</v>
      </c>
      <c r="D240" s="1115">
        <v>3830400</v>
      </c>
      <c r="E240" s="1114"/>
      <c r="G240"/>
      <c r="H240" s="31"/>
    </row>
    <row r="241" spans="1:8" ht="19.5" customHeight="1">
      <c r="A241" s="836" t="s">
        <v>2420</v>
      </c>
      <c r="B241" s="964">
        <v>1</v>
      </c>
      <c r="C241" s="1115">
        <f t="shared" si="3"/>
        <v>648850</v>
      </c>
      <c r="D241" s="1115">
        <v>648850</v>
      </c>
      <c r="E241" s="1114"/>
      <c r="G241"/>
      <c r="H241" s="31"/>
    </row>
    <row r="242" spans="1:8" ht="19.5" customHeight="1">
      <c r="A242" s="836" t="s">
        <v>2421</v>
      </c>
      <c r="B242" s="964">
        <v>1</v>
      </c>
      <c r="C242" s="1115">
        <f t="shared" si="3"/>
        <v>919600</v>
      </c>
      <c r="D242" s="1115">
        <v>919600</v>
      </c>
      <c r="E242" s="1114"/>
      <c r="G242"/>
      <c r="H242" s="31"/>
    </row>
    <row r="243" spans="1:8" ht="19.5" customHeight="1">
      <c r="A243" s="836" t="s">
        <v>2422</v>
      </c>
      <c r="B243" s="964">
        <v>1</v>
      </c>
      <c r="C243" s="1115">
        <f t="shared" si="3"/>
        <v>1168500</v>
      </c>
      <c r="D243" s="1115">
        <v>1168500</v>
      </c>
      <c r="E243" s="1114"/>
      <c r="G243"/>
      <c r="H243" s="31"/>
    </row>
    <row r="244" spans="1:8" ht="19.5" customHeight="1">
      <c r="A244" s="836" t="s">
        <v>2423</v>
      </c>
      <c r="B244" s="964">
        <v>1</v>
      </c>
      <c r="C244" s="1115">
        <f t="shared" si="3"/>
        <v>1664400</v>
      </c>
      <c r="D244" s="1115">
        <v>1664400</v>
      </c>
      <c r="E244" s="1114"/>
      <c r="G244"/>
      <c r="H244" s="31"/>
    </row>
    <row r="245" spans="1:8" ht="19.5" customHeight="1">
      <c r="A245" s="836" t="s">
        <v>2424</v>
      </c>
      <c r="B245" s="964">
        <v>1</v>
      </c>
      <c r="C245" s="1115">
        <f t="shared" ref="C245:C308" si="4">D245/B245</f>
        <v>176000</v>
      </c>
      <c r="D245" s="1115">
        <v>176000</v>
      </c>
      <c r="E245" s="1114"/>
      <c r="G245"/>
      <c r="H245" s="31"/>
    </row>
    <row r="246" spans="1:8" ht="19.5" customHeight="1">
      <c r="A246" s="836" t="s">
        <v>2425</v>
      </c>
      <c r="B246" s="964">
        <v>1</v>
      </c>
      <c r="C246" s="1115">
        <f t="shared" si="4"/>
        <v>176000</v>
      </c>
      <c r="D246" s="1115">
        <v>176000</v>
      </c>
      <c r="E246" s="1114"/>
      <c r="G246"/>
      <c r="H246" s="31"/>
    </row>
    <row r="247" spans="1:8" ht="19.5" customHeight="1">
      <c r="A247" s="836" t="s">
        <v>2426</v>
      </c>
      <c r="B247" s="964">
        <v>2</v>
      </c>
      <c r="C247" s="1115">
        <f t="shared" si="4"/>
        <v>280000</v>
      </c>
      <c r="D247" s="1115">
        <v>560000</v>
      </c>
      <c r="E247" s="1114"/>
      <c r="G247"/>
      <c r="H247" s="31"/>
    </row>
    <row r="248" spans="1:8" ht="19.5" customHeight="1">
      <c r="A248" s="836" t="s">
        <v>2427</v>
      </c>
      <c r="B248" s="964">
        <v>2</v>
      </c>
      <c r="C248" s="1115">
        <f t="shared" si="4"/>
        <v>250000</v>
      </c>
      <c r="D248" s="1115">
        <v>500000</v>
      </c>
      <c r="E248" s="1114"/>
      <c r="G248"/>
      <c r="H248" s="31"/>
    </row>
    <row r="249" spans="1:8" ht="19.5" customHeight="1">
      <c r="A249" s="836" t="s">
        <v>2428</v>
      </c>
      <c r="B249" s="964">
        <v>4</v>
      </c>
      <c r="C249" s="1115">
        <f t="shared" si="4"/>
        <v>109640</v>
      </c>
      <c r="D249" s="1115">
        <v>438560</v>
      </c>
      <c r="E249" s="1114"/>
      <c r="G249"/>
      <c r="H249" s="31"/>
    </row>
    <row r="250" spans="1:8" ht="19.5" customHeight="1">
      <c r="A250" s="836" t="s">
        <v>2429</v>
      </c>
      <c r="B250" s="964">
        <v>2</v>
      </c>
      <c r="C250" s="1115">
        <f t="shared" si="4"/>
        <v>157000</v>
      </c>
      <c r="D250" s="1115">
        <v>314000</v>
      </c>
      <c r="E250" s="1114"/>
      <c r="G250"/>
      <c r="H250" s="31"/>
    </row>
    <row r="251" spans="1:8" ht="19.5" customHeight="1">
      <c r="A251" s="836" t="s">
        <v>2430</v>
      </c>
      <c r="B251" s="964">
        <v>1</v>
      </c>
      <c r="C251" s="1115">
        <f t="shared" si="4"/>
        <v>325000</v>
      </c>
      <c r="D251" s="1115">
        <v>325000</v>
      </c>
      <c r="E251" s="1114"/>
      <c r="G251"/>
      <c r="H251" s="31"/>
    </row>
    <row r="252" spans="1:8" ht="19.5" customHeight="1">
      <c r="A252" s="836" t="s">
        <v>2431</v>
      </c>
      <c r="B252" s="964">
        <v>2</v>
      </c>
      <c r="C252" s="1115">
        <f t="shared" si="4"/>
        <v>274000</v>
      </c>
      <c r="D252" s="1115">
        <v>548000</v>
      </c>
      <c r="E252" s="1114"/>
      <c r="G252"/>
      <c r="H252" s="31"/>
    </row>
    <row r="253" spans="1:8" ht="19.5" customHeight="1">
      <c r="A253" s="836" t="s">
        <v>2432</v>
      </c>
      <c r="B253" s="964">
        <v>5</v>
      </c>
      <c r="C253" s="1115">
        <f t="shared" si="4"/>
        <v>132000</v>
      </c>
      <c r="D253" s="1115">
        <v>660000</v>
      </c>
      <c r="E253" s="1114"/>
      <c r="G253"/>
      <c r="H253" s="31"/>
    </row>
    <row r="254" spans="1:8" ht="19.5" customHeight="1">
      <c r="A254" s="836" t="s">
        <v>2433</v>
      </c>
      <c r="B254" s="964">
        <v>1</v>
      </c>
      <c r="C254" s="1115">
        <f t="shared" si="4"/>
        <v>1600000</v>
      </c>
      <c r="D254" s="1115">
        <v>1600000</v>
      </c>
      <c r="E254" s="1114"/>
      <c r="G254"/>
      <c r="H254" s="31"/>
    </row>
    <row r="255" spans="1:8" ht="19.5" customHeight="1">
      <c r="A255" s="836" t="s">
        <v>2434</v>
      </c>
      <c r="B255" s="964">
        <v>1</v>
      </c>
      <c r="C255" s="1115">
        <f t="shared" si="4"/>
        <v>250000</v>
      </c>
      <c r="D255" s="1115">
        <v>250000</v>
      </c>
      <c r="E255" s="1114"/>
      <c r="G255"/>
      <c r="H255" s="31"/>
    </row>
    <row r="256" spans="1:8" ht="19.5" customHeight="1">
      <c r="A256" s="836" t="s">
        <v>2435</v>
      </c>
      <c r="B256" s="964">
        <v>1</v>
      </c>
      <c r="C256" s="1115">
        <f t="shared" si="4"/>
        <v>380000</v>
      </c>
      <c r="D256" s="1115">
        <v>380000</v>
      </c>
      <c r="E256" s="1114"/>
      <c r="G256"/>
      <c r="H256" s="31"/>
    </row>
    <row r="257" spans="1:8" ht="19.5" customHeight="1">
      <c r="A257" s="836" t="s">
        <v>2436</v>
      </c>
      <c r="B257" s="964">
        <v>1</v>
      </c>
      <c r="C257" s="1115">
        <f t="shared" si="4"/>
        <v>381080</v>
      </c>
      <c r="D257" s="1115">
        <v>381080</v>
      </c>
      <c r="E257" s="1114"/>
      <c r="G257"/>
      <c r="H257" s="31"/>
    </row>
    <row r="258" spans="1:8" ht="19.5" customHeight="1">
      <c r="A258" s="836" t="s">
        <v>2437</v>
      </c>
      <c r="B258" s="964">
        <v>1</v>
      </c>
      <c r="C258" s="1115">
        <f t="shared" si="4"/>
        <v>133979</v>
      </c>
      <c r="D258" s="1115">
        <v>133979</v>
      </c>
      <c r="E258" s="1114"/>
      <c r="G258"/>
      <c r="H258" s="31"/>
    </row>
    <row r="259" spans="1:8" ht="19.5" customHeight="1">
      <c r="A259" s="836" t="s">
        <v>2438</v>
      </c>
      <c r="B259" s="964">
        <v>1</v>
      </c>
      <c r="C259" s="1115">
        <f t="shared" si="4"/>
        <v>40016</v>
      </c>
      <c r="D259" s="1115">
        <v>40016</v>
      </c>
      <c r="E259" s="1114"/>
      <c r="G259"/>
      <c r="H259" s="31"/>
    </row>
    <row r="260" spans="1:8" ht="19.5" customHeight="1">
      <c r="A260" s="836" t="s">
        <v>2439</v>
      </c>
      <c r="B260" s="964">
        <v>1</v>
      </c>
      <c r="C260" s="1115">
        <f t="shared" si="4"/>
        <v>57985</v>
      </c>
      <c r="D260" s="1115">
        <v>57985</v>
      </c>
      <c r="E260" s="1114"/>
      <c r="G260"/>
      <c r="H260" s="31"/>
    </row>
    <row r="261" spans="1:8" ht="19.5" customHeight="1">
      <c r="A261" s="836" t="s">
        <v>2440</v>
      </c>
      <c r="B261" s="964">
        <v>1</v>
      </c>
      <c r="C261" s="1115">
        <f t="shared" si="4"/>
        <v>39626</v>
      </c>
      <c r="D261" s="1115">
        <v>39626</v>
      </c>
      <c r="E261" s="1114"/>
      <c r="G261"/>
      <c r="H261" s="31"/>
    </row>
    <row r="262" spans="1:8" ht="19.5" customHeight="1">
      <c r="A262" s="836" t="s">
        <v>2441</v>
      </c>
      <c r="B262" s="964">
        <v>1</v>
      </c>
      <c r="C262" s="1115">
        <f t="shared" si="4"/>
        <v>77414</v>
      </c>
      <c r="D262" s="1115">
        <v>77414</v>
      </c>
      <c r="E262" s="1114"/>
      <c r="G262"/>
      <c r="H262" s="31"/>
    </row>
    <row r="263" spans="1:8" ht="19.5" customHeight="1">
      <c r="A263" s="836" t="s">
        <v>2442</v>
      </c>
      <c r="B263" s="964">
        <v>31</v>
      </c>
      <c r="C263" s="1115">
        <f t="shared" si="4"/>
        <v>9229221.8064516131</v>
      </c>
      <c r="D263" s="1115">
        <v>286105876</v>
      </c>
      <c r="E263" s="1114"/>
      <c r="G263"/>
      <c r="H263" s="31"/>
    </row>
    <row r="264" spans="1:8" ht="19.5" customHeight="1">
      <c r="A264" s="836" t="s">
        <v>2443</v>
      </c>
      <c r="B264" s="964">
        <v>40</v>
      </c>
      <c r="C264" s="1115">
        <f t="shared" si="4"/>
        <v>4984460</v>
      </c>
      <c r="D264" s="1115">
        <v>199378400</v>
      </c>
      <c r="E264" s="1114"/>
      <c r="G264"/>
      <c r="H264" s="31"/>
    </row>
    <row r="265" spans="1:8" ht="19.5" customHeight="1">
      <c r="A265" s="836" t="s">
        <v>2444</v>
      </c>
      <c r="B265" s="964">
        <v>1</v>
      </c>
      <c r="C265" s="1115">
        <f t="shared" si="4"/>
        <v>16200000</v>
      </c>
      <c r="D265" s="1115">
        <v>16200000</v>
      </c>
      <c r="E265" s="1114"/>
      <c r="G265"/>
      <c r="H265" s="31"/>
    </row>
    <row r="266" spans="1:8" ht="19.5" customHeight="1">
      <c r="A266" s="836" t="s">
        <v>2445</v>
      </c>
      <c r="B266" s="964">
        <v>2</v>
      </c>
      <c r="C266" s="1115">
        <f t="shared" si="4"/>
        <v>1340000</v>
      </c>
      <c r="D266" s="1115">
        <v>2680000</v>
      </c>
      <c r="E266" s="1114"/>
      <c r="G266"/>
      <c r="H266" s="31"/>
    </row>
    <row r="267" spans="1:8" ht="19.5" customHeight="1">
      <c r="A267" s="836" t="s">
        <v>2446</v>
      </c>
      <c r="B267" s="964">
        <v>6</v>
      </c>
      <c r="C267" s="1115">
        <f t="shared" si="4"/>
        <v>350000</v>
      </c>
      <c r="D267" s="1115">
        <v>2100000</v>
      </c>
      <c r="E267" s="1114"/>
      <c r="G267"/>
      <c r="H267" s="31"/>
    </row>
    <row r="268" spans="1:8" ht="19.5" customHeight="1">
      <c r="A268" s="836" t="s">
        <v>2447</v>
      </c>
      <c r="B268" s="964">
        <v>1</v>
      </c>
      <c r="C268" s="1115">
        <f t="shared" si="4"/>
        <v>550000</v>
      </c>
      <c r="D268" s="1115">
        <v>550000</v>
      </c>
      <c r="E268" s="1114"/>
      <c r="G268"/>
      <c r="H268" s="31"/>
    </row>
    <row r="269" spans="1:8" ht="19.5" customHeight="1">
      <c r="A269" s="836" t="s">
        <v>2448</v>
      </c>
      <c r="B269" s="964">
        <v>2</v>
      </c>
      <c r="C269" s="1115">
        <f t="shared" si="4"/>
        <v>750000</v>
      </c>
      <c r="D269" s="1115">
        <v>1500000</v>
      </c>
      <c r="E269" s="1114"/>
      <c r="G269"/>
      <c r="H269" s="31"/>
    </row>
    <row r="270" spans="1:8" ht="19.5" customHeight="1">
      <c r="A270" s="836" t="s">
        <v>2449</v>
      </c>
      <c r="B270" s="964">
        <v>1</v>
      </c>
      <c r="C270" s="1115">
        <f t="shared" si="4"/>
        <v>2670000</v>
      </c>
      <c r="D270" s="1115">
        <v>2670000</v>
      </c>
      <c r="E270" s="1114"/>
      <c r="G270"/>
      <c r="H270" s="31"/>
    </row>
    <row r="271" spans="1:8" ht="19.5" customHeight="1">
      <c r="A271" s="836" t="s">
        <v>2450</v>
      </c>
      <c r="B271" s="964">
        <v>8</v>
      </c>
      <c r="C271" s="1115">
        <f t="shared" si="4"/>
        <v>367500</v>
      </c>
      <c r="D271" s="1115">
        <v>2940000</v>
      </c>
      <c r="E271" s="1114"/>
      <c r="G271"/>
      <c r="H271" s="31"/>
    </row>
    <row r="272" spans="1:8" ht="19.5" customHeight="1">
      <c r="A272" s="836" t="s">
        <v>2451</v>
      </c>
      <c r="B272" s="964">
        <v>2</v>
      </c>
      <c r="C272" s="1115">
        <f t="shared" si="4"/>
        <v>590000</v>
      </c>
      <c r="D272" s="1115">
        <v>1180000</v>
      </c>
      <c r="E272" s="1114"/>
      <c r="G272"/>
      <c r="H272" s="31"/>
    </row>
    <row r="273" spans="1:8" ht="19.5" customHeight="1">
      <c r="A273" s="836" t="s">
        <v>2452</v>
      </c>
      <c r="B273" s="964">
        <v>1</v>
      </c>
      <c r="C273" s="1115">
        <f t="shared" si="4"/>
        <v>2680000</v>
      </c>
      <c r="D273" s="1115">
        <v>2680000</v>
      </c>
      <c r="E273" s="1114"/>
      <c r="G273"/>
      <c r="H273" s="31"/>
    </row>
    <row r="274" spans="1:8" ht="19.5" customHeight="1">
      <c r="A274" s="836" t="s">
        <v>2453</v>
      </c>
      <c r="B274" s="964">
        <v>1</v>
      </c>
      <c r="C274" s="1115">
        <f t="shared" si="4"/>
        <v>960000</v>
      </c>
      <c r="D274" s="1115">
        <v>960000</v>
      </c>
      <c r="E274" s="1114"/>
      <c r="G274"/>
      <c r="H274" s="31"/>
    </row>
    <row r="275" spans="1:8" ht="19.5" customHeight="1">
      <c r="A275" s="836" t="s">
        <v>2454</v>
      </c>
      <c r="B275" s="964">
        <v>2</v>
      </c>
      <c r="C275" s="1115">
        <f t="shared" si="4"/>
        <v>18233.5</v>
      </c>
      <c r="D275" s="1115">
        <v>36467</v>
      </c>
      <c r="E275" s="1114"/>
      <c r="G275"/>
      <c r="H275" s="31"/>
    </row>
    <row r="276" spans="1:8" ht="19.5" customHeight="1">
      <c r="A276" s="836" t="s">
        <v>2455</v>
      </c>
      <c r="B276" s="964">
        <v>2</v>
      </c>
      <c r="C276" s="1115">
        <f t="shared" si="4"/>
        <v>4958.5</v>
      </c>
      <c r="D276" s="1115">
        <v>9917</v>
      </c>
      <c r="E276" s="1114"/>
      <c r="G276"/>
      <c r="H276" s="31"/>
    </row>
    <row r="277" spans="1:8" ht="19.5" customHeight="1">
      <c r="A277" s="836" t="s">
        <v>2456</v>
      </c>
      <c r="B277" s="964">
        <v>2</v>
      </c>
      <c r="C277" s="1115">
        <f t="shared" si="4"/>
        <v>3551604.5</v>
      </c>
      <c r="D277" s="1115">
        <v>7103209</v>
      </c>
      <c r="E277" s="1114"/>
      <c r="G277"/>
      <c r="H277" s="31"/>
    </row>
    <row r="278" spans="1:8" ht="19.5" customHeight="1">
      <c r="A278" s="836" t="s">
        <v>2457</v>
      </c>
      <c r="B278" s="964">
        <v>1</v>
      </c>
      <c r="C278" s="1115">
        <f t="shared" si="4"/>
        <v>343105</v>
      </c>
      <c r="D278" s="1115">
        <v>343105</v>
      </c>
      <c r="E278" s="1114"/>
      <c r="G278"/>
      <c r="H278" s="31"/>
    </row>
    <row r="279" spans="1:8" ht="19.5" customHeight="1">
      <c r="A279" s="836" t="s">
        <v>2458</v>
      </c>
      <c r="B279" s="964">
        <v>12</v>
      </c>
      <c r="C279" s="1115">
        <f t="shared" si="4"/>
        <v>17664</v>
      </c>
      <c r="D279" s="1115">
        <v>211968</v>
      </c>
      <c r="E279" s="1114"/>
      <c r="G279"/>
      <c r="H279" s="31"/>
    </row>
    <row r="280" spans="1:8" ht="19.5" customHeight="1">
      <c r="A280" s="836" t="s">
        <v>2459</v>
      </c>
      <c r="B280" s="964">
        <v>4</v>
      </c>
      <c r="C280" s="1115">
        <f t="shared" si="4"/>
        <v>7924.5</v>
      </c>
      <c r="D280" s="1115">
        <v>31698</v>
      </c>
      <c r="E280" s="834"/>
      <c r="G280"/>
      <c r="H280" s="31"/>
    </row>
    <row r="281" spans="1:8" ht="19.5" customHeight="1">
      <c r="A281" s="836" t="s">
        <v>2460</v>
      </c>
      <c r="B281" s="964">
        <v>1</v>
      </c>
      <c r="C281" s="1115">
        <f t="shared" si="4"/>
        <v>11935032</v>
      </c>
      <c r="D281" s="1115">
        <v>11935032</v>
      </c>
      <c r="E281" s="834"/>
      <c r="G281"/>
      <c r="H281" s="31"/>
    </row>
    <row r="282" spans="1:8" ht="19.5" customHeight="1">
      <c r="A282" s="836" t="s">
        <v>2461</v>
      </c>
      <c r="B282" s="964">
        <v>1</v>
      </c>
      <c r="C282" s="1115">
        <f t="shared" si="4"/>
        <v>894319</v>
      </c>
      <c r="D282" s="1115">
        <v>894319</v>
      </c>
      <c r="E282" s="834"/>
      <c r="G282"/>
      <c r="H282" s="31"/>
    </row>
    <row r="283" spans="1:8" ht="19.5" customHeight="1">
      <c r="A283" s="836" t="s">
        <v>2462</v>
      </c>
      <c r="B283" s="964">
        <v>1</v>
      </c>
      <c r="C283" s="1115">
        <f t="shared" si="4"/>
        <v>1808731</v>
      </c>
      <c r="D283" s="1115">
        <v>1808731</v>
      </c>
      <c r="E283" s="834"/>
      <c r="G283"/>
      <c r="H283" s="31"/>
    </row>
    <row r="284" spans="1:8" ht="19.5" customHeight="1">
      <c r="A284" s="836" t="s">
        <v>2463</v>
      </c>
      <c r="B284" s="964">
        <v>1</v>
      </c>
      <c r="C284" s="1115">
        <f t="shared" si="4"/>
        <v>12646124</v>
      </c>
      <c r="D284" s="1115">
        <v>12646124</v>
      </c>
      <c r="E284" s="834"/>
      <c r="G284"/>
      <c r="H284" s="31"/>
    </row>
    <row r="285" spans="1:8" ht="19.5" customHeight="1">
      <c r="A285" s="836" t="s">
        <v>2464</v>
      </c>
      <c r="B285" s="964">
        <v>1</v>
      </c>
      <c r="C285" s="1115">
        <f t="shared" si="4"/>
        <v>10617</v>
      </c>
      <c r="D285" s="1115">
        <v>10617</v>
      </c>
      <c r="E285" s="834"/>
      <c r="G285"/>
      <c r="H285" s="31"/>
    </row>
    <row r="286" spans="1:8" ht="19.5" customHeight="1">
      <c r="A286" s="836" t="s">
        <v>2465</v>
      </c>
      <c r="B286" s="964">
        <v>4</v>
      </c>
      <c r="C286" s="1115">
        <f t="shared" si="4"/>
        <v>3986</v>
      </c>
      <c r="D286" s="1115">
        <v>15944</v>
      </c>
      <c r="E286" s="834"/>
      <c r="G286"/>
      <c r="H286" s="31"/>
    </row>
    <row r="287" spans="1:8" ht="19.5" customHeight="1">
      <c r="A287" s="836" t="s">
        <v>2466</v>
      </c>
      <c r="B287" s="964">
        <v>10</v>
      </c>
      <c r="C287" s="1115">
        <f t="shared" si="4"/>
        <v>45660.7</v>
      </c>
      <c r="D287" s="1115">
        <v>456607</v>
      </c>
      <c r="E287" s="834"/>
      <c r="G287"/>
      <c r="H287" s="31"/>
    </row>
    <row r="288" spans="1:8" ht="19.5" customHeight="1">
      <c r="A288" s="836" t="s">
        <v>2467</v>
      </c>
      <c r="B288" s="964">
        <v>2</v>
      </c>
      <c r="C288" s="1115">
        <f t="shared" si="4"/>
        <v>39326</v>
      </c>
      <c r="D288" s="1115">
        <v>78652</v>
      </c>
      <c r="E288" s="834"/>
      <c r="G288"/>
      <c r="H288" s="31"/>
    </row>
    <row r="289" spans="1:8" ht="19.5" customHeight="1">
      <c r="A289" s="836" t="s">
        <v>2468</v>
      </c>
      <c r="B289" s="964">
        <v>10</v>
      </c>
      <c r="C289" s="1115">
        <f t="shared" si="4"/>
        <v>239371.6</v>
      </c>
      <c r="D289" s="1115">
        <v>2393716</v>
      </c>
      <c r="E289" s="834"/>
      <c r="G289"/>
      <c r="H289" s="31"/>
    </row>
    <row r="290" spans="1:8" ht="19.5" customHeight="1">
      <c r="A290" s="836" t="s">
        <v>2469</v>
      </c>
      <c r="B290" s="964">
        <v>8</v>
      </c>
      <c r="C290" s="1115">
        <f t="shared" si="4"/>
        <v>28186.5</v>
      </c>
      <c r="D290" s="1115">
        <v>225492</v>
      </c>
      <c r="E290" s="834"/>
      <c r="G290"/>
      <c r="H290" s="31"/>
    </row>
    <row r="291" spans="1:8" ht="19.5" customHeight="1">
      <c r="A291" s="836" t="s">
        <v>2470</v>
      </c>
      <c r="B291" s="964">
        <v>36</v>
      </c>
      <c r="C291" s="1115">
        <f t="shared" si="4"/>
        <v>5504.4444444444443</v>
      </c>
      <c r="D291" s="1115">
        <v>198160</v>
      </c>
      <c r="E291" s="834"/>
      <c r="G291"/>
      <c r="H291" s="31"/>
    </row>
    <row r="292" spans="1:8" ht="19.5" customHeight="1">
      <c r="A292" s="836" t="s">
        <v>2471</v>
      </c>
      <c r="B292" s="964">
        <v>16</v>
      </c>
      <c r="C292" s="1115">
        <f t="shared" si="4"/>
        <v>10285.25</v>
      </c>
      <c r="D292" s="1115">
        <v>164564</v>
      </c>
      <c r="E292" s="834"/>
      <c r="G292"/>
      <c r="H292" s="31"/>
    </row>
    <row r="293" spans="1:8" ht="19.5" customHeight="1">
      <c r="A293" s="836" t="s">
        <v>2472</v>
      </c>
      <c r="B293" s="964">
        <v>6</v>
      </c>
      <c r="C293" s="1115">
        <f t="shared" si="4"/>
        <v>24509</v>
      </c>
      <c r="D293" s="1115">
        <v>147054</v>
      </c>
      <c r="E293" s="834"/>
      <c r="G293"/>
      <c r="H293" s="31"/>
    </row>
    <row r="294" spans="1:8" ht="19.5" customHeight="1">
      <c r="A294" s="836" t="s">
        <v>2473</v>
      </c>
      <c r="B294" s="964">
        <v>2</v>
      </c>
      <c r="C294" s="1115">
        <f t="shared" si="4"/>
        <v>97668</v>
      </c>
      <c r="D294" s="1115">
        <v>195336</v>
      </c>
      <c r="E294" s="834"/>
      <c r="G294"/>
      <c r="H294" s="31"/>
    </row>
    <row r="295" spans="1:8" ht="19.5" customHeight="1">
      <c r="A295" s="836" t="s">
        <v>2474</v>
      </c>
      <c r="B295" s="964">
        <v>2</v>
      </c>
      <c r="C295" s="1115">
        <f t="shared" si="4"/>
        <v>13897221.5</v>
      </c>
      <c r="D295" s="1115">
        <v>27794443</v>
      </c>
      <c r="E295" s="834"/>
      <c r="G295"/>
      <c r="H295" s="31"/>
    </row>
    <row r="296" spans="1:8" ht="19.5" customHeight="1">
      <c r="A296" s="836" t="s">
        <v>2475</v>
      </c>
      <c r="B296" s="964">
        <v>2</v>
      </c>
      <c r="C296" s="1115">
        <f t="shared" si="4"/>
        <v>33845</v>
      </c>
      <c r="D296" s="1115">
        <v>67690</v>
      </c>
      <c r="E296" s="834"/>
      <c r="G296"/>
      <c r="H296" s="31"/>
    </row>
    <row r="297" spans="1:8" ht="19.5" customHeight="1">
      <c r="A297" s="836" t="s">
        <v>2476</v>
      </c>
      <c r="B297" s="964">
        <v>2</v>
      </c>
      <c r="C297" s="1115">
        <f t="shared" si="4"/>
        <v>7573054</v>
      </c>
      <c r="D297" s="1115">
        <v>15146108</v>
      </c>
      <c r="E297" s="834"/>
      <c r="G297"/>
      <c r="H297" s="31"/>
    </row>
    <row r="298" spans="1:8" ht="19.5" customHeight="1">
      <c r="A298" s="836" t="s">
        <v>2477</v>
      </c>
      <c r="B298" s="964">
        <v>1</v>
      </c>
      <c r="C298" s="1115">
        <f t="shared" si="4"/>
        <v>28103</v>
      </c>
      <c r="D298" s="1115">
        <v>28103</v>
      </c>
      <c r="E298" s="834"/>
      <c r="G298"/>
      <c r="H298" s="31"/>
    </row>
    <row r="299" spans="1:8" ht="19.5" customHeight="1">
      <c r="A299" s="836" t="s">
        <v>2478</v>
      </c>
      <c r="B299" s="964">
        <v>2</v>
      </c>
      <c r="C299" s="1115">
        <f t="shared" si="4"/>
        <v>53177.5</v>
      </c>
      <c r="D299" s="1115">
        <v>106355</v>
      </c>
      <c r="E299" s="834"/>
      <c r="G299"/>
      <c r="H299" s="31"/>
    </row>
    <row r="300" spans="1:8" ht="19.5" customHeight="1">
      <c r="A300" s="836" t="s">
        <v>2479</v>
      </c>
      <c r="B300" s="964">
        <v>1</v>
      </c>
      <c r="C300" s="1115">
        <f t="shared" si="4"/>
        <v>14888</v>
      </c>
      <c r="D300" s="1115">
        <v>14888</v>
      </c>
      <c r="E300" s="834"/>
      <c r="G300"/>
      <c r="H300" s="31"/>
    </row>
    <row r="301" spans="1:8" ht="19.5" customHeight="1">
      <c r="A301" s="836" t="s">
        <v>2480</v>
      </c>
      <c r="B301" s="964">
        <v>1</v>
      </c>
      <c r="C301" s="1115">
        <f t="shared" si="4"/>
        <v>10428</v>
      </c>
      <c r="D301" s="1115">
        <v>10428</v>
      </c>
      <c r="E301" s="834"/>
      <c r="G301"/>
      <c r="H301" s="31"/>
    </row>
    <row r="302" spans="1:8" ht="19.5" customHeight="1">
      <c r="A302" s="836" t="s">
        <v>2481</v>
      </c>
      <c r="B302" s="964">
        <v>1</v>
      </c>
      <c r="C302" s="1115">
        <f t="shared" si="4"/>
        <v>750000</v>
      </c>
      <c r="D302" s="1115">
        <v>750000</v>
      </c>
      <c r="E302" s="834"/>
      <c r="G302"/>
      <c r="H302" s="31"/>
    </row>
    <row r="303" spans="1:8" ht="19.5" customHeight="1">
      <c r="A303" s="836" t="s">
        <v>2482</v>
      </c>
      <c r="B303" s="964">
        <v>1</v>
      </c>
      <c r="C303" s="1115">
        <f t="shared" si="4"/>
        <v>750000</v>
      </c>
      <c r="D303" s="1115">
        <v>750000</v>
      </c>
      <c r="E303" s="834"/>
      <c r="G303"/>
      <c r="H303" s="31"/>
    </row>
    <row r="304" spans="1:8" ht="19.5" customHeight="1">
      <c r="A304" s="836" t="s">
        <v>2483</v>
      </c>
      <c r="B304" s="964">
        <v>1</v>
      </c>
      <c r="C304" s="1115">
        <f t="shared" si="4"/>
        <v>5500000</v>
      </c>
      <c r="D304" s="1115">
        <v>5500000</v>
      </c>
      <c r="E304" s="834"/>
      <c r="G304"/>
      <c r="H304" s="31"/>
    </row>
    <row r="305" spans="1:8" ht="19.5" customHeight="1">
      <c r="A305" s="836" t="s">
        <v>2484</v>
      </c>
      <c r="B305" s="964">
        <v>1</v>
      </c>
      <c r="C305" s="1115">
        <f t="shared" si="4"/>
        <v>75000</v>
      </c>
      <c r="D305" s="1115">
        <v>75000</v>
      </c>
      <c r="E305" s="834"/>
      <c r="G305"/>
      <c r="H305" s="31"/>
    </row>
    <row r="306" spans="1:8" ht="19.5" customHeight="1">
      <c r="A306" s="836" t="s">
        <v>2485</v>
      </c>
      <c r="B306" s="964">
        <v>3</v>
      </c>
      <c r="C306" s="1115">
        <f t="shared" si="4"/>
        <v>201750</v>
      </c>
      <c r="D306" s="1115">
        <v>605250</v>
      </c>
      <c r="E306" s="834"/>
      <c r="G306"/>
      <c r="H306" s="31"/>
    </row>
    <row r="307" spans="1:8" ht="19.5" customHeight="1">
      <c r="A307" s="836" t="s">
        <v>2486</v>
      </c>
      <c r="B307" s="964">
        <v>1</v>
      </c>
      <c r="C307" s="1115">
        <f t="shared" si="4"/>
        <v>5220000</v>
      </c>
      <c r="D307" s="1115">
        <v>5220000</v>
      </c>
      <c r="E307" s="834"/>
      <c r="G307"/>
      <c r="H307" s="31"/>
    </row>
    <row r="308" spans="1:8" ht="19.5" customHeight="1">
      <c r="A308" s="836" t="s">
        <v>2487</v>
      </c>
      <c r="B308" s="964">
        <v>1</v>
      </c>
      <c r="C308" s="1115">
        <f t="shared" si="4"/>
        <v>130000</v>
      </c>
      <c r="D308" s="1115">
        <v>130000</v>
      </c>
      <c r="E308" s="834"/>
      <c r="G308"/>
      <c r="H308" s="31"/>
    </row>
    <row r="309" spans="1:8" ht="19.5" customHeight="1">
      <c r="A309" s="836" t="s">
        <v>2488</v>
      </c>
      <c r="B309" s="964">
        <v>1</v>
      </c>
      <c r="C309" s="1115">
        <f t="shared" ref="C309:C372" si="5">D309/B309</f>
        <v>0</v>
      </c>
      <c r="D309" s="1115">
        <v>0</v>
      </c>
      <c r="E309" s="834"/>
      <c r="G309"/>
      <c r="H309" s="31"/>
    </row>
    <row r="310" spans="1:8" ht="19.5" customHeight="1">
      <c r="A310" s="836" t="s">
        <v>2489</v>
      </c>
      <c r="B310" s="964">
        <v>1</v>
      </c>
      <c r="C310" s="1115">
        <f t="shared" si="5"/>
        <v>0</v>
      </c>
      <c r="D310" s="1115">
        <v>0</v>
      </c>
      <c r="E310" s="834"/>
      <c r="G310"/>
      <c r="H310" s="31"/>
    </row>
    <row r="311" spans="1:8" ht="19.5" customHeight="1">
      <c r="A311" s="836" t="s">
        <v>2490</v>
      </c>
      <c r="B311" s="964">
        <v>1</v>
      </c>
      <c r="C311" s="1115">
        <f t="shared" si="5"/>
        <v>470000</v>
      </c>
      <c r="D311" s="1115">
        <v>470000</v>
      </c>
      <c r="E311" s="834"/>
      <c r="G311"/>
      <c r="H311" s="31"/>
    </row>
    <row r="312" spans="1:8" ht="19.5" customHeight="1">
      <c r="A312" s="836" t="s">
        <v>2491</v>
      </c>
      <c r="B312" s="964">
        <v>1</v>
      </c>
      <c r="C312" s="1115">
        <f t="shared" si="5"/>
        <v>650000</v>
      </c>
      <c r="D312" s="1115">
        <v>650000</v>
      </c>
      <c r="E312" s="834"/>
      <c r="G312"/>
      <c r="H312" s="31"/>
    </row>
    <row r="313" spans="1:8" ht="19.5" customHeight="1">
      <c r="A313" s="836" t="s">
        <v>2492</v>
      </c>
      <c r="B313" s="964">
        <v>1</v>
      </c>
      <c r="C313" s="1115">
        <f t="shared" si="5"/>
        <v>1930000</v>
      </c>
      <c r="D313" s="1115">
        <v>1930000</v>
      </c>
      <c r="E313" s="834"/>
      <c r="G313"/>
      <c r="H313" s="31"/>
    </row>
    <row r="314" spans="1:8" ht="19.5" customHeight="1">
      <c r="A314" s="836" t="s">
        <v>2493</v>
      </c>
      <c r="B314" s="964">
        <v>12</v>
      </c>
      <c r="C314" s="1115">
        <f t="shared" si="5"/>
        <v>5000</v>
      </c>
      <c r="D314" s="1115">
        <v>60000</v>
      </c>
      <c r="E314" s="834"/>
      <c r="G314"/>
      <c r="H314" s="31"/>
    </row>
    <row r="315" spans="1:8" ht="19.5" customHeight="1">
      <c r="A315" s="836" t="s">
        <v>2494</v>
      </c>
      <c r="B315" s="964">
        <v>23</v>
      </c>
      <c r="C315" s="1115">
        <f t="shared" si="5"/>
        <v>5000</v>
      </c>
      <c r="D315" s="1115">
        <v>115000</v>
      </c>
      <c r="E315" s="834"/>
      <c r="G315"/>
      <c r="H315" s="31"/>
    </row>
    <row r="316" spans="1:8" ht="19.5" customHeight="1">
      <c r="A316" s="836" t="s">
        <v>2495</v>
      </c>
      <c r="B316" s="964">
        <v>1</v>
      </c>
      <c r="C316" s="1115">
        <f t="shared" si="5"/>
        <v>290000</v>
      </c>
      <c r="D316" s="1115">
        <v>290000</v>
      </c>
      <c r="E316" s="834"/>
      <c r="G316"/>
      <c r="H316" s="31"/>
    </row>
    <row r="317" spans="1:8" ht="19.5" customHeight="1">
      <c r="A317" s="836" t="s">
        <v>2496</v>
      </c>
      <c r="B317" s="964">
        <v>7</v>
      </c>
      <c r="C317" s="1115">
        <f t="shared" si="5"/>
        <v>360000</v>
      </c>
      <c r="D317" s="1115">
        <v>2520000</v>
      </c>
      <c r="E317" s="834"/>
      <c r="G317"/>
      <c r="H317" s="31"/>
    </row>
    <row r="318" spans="1:8" ht="19.5" customHeight="1">
      <c r="A318" s="836" t="s">
        <v>2497</v>
      </c>
      <c r="B318" s="964">
        <v>12</v>
      </c>
      <c r="C318" s="1115">
        <f t="shared" si="5"/>
        <v>5000</v>
      </c>
      <c r="D318" s="1115">
        <v>60000</v>
      </c>
      <c r="E318" s="834"/>
      <c r="G318"/>
      <c r="H318" s="31"/>
    </row>
    <row r="319" spans="1:8" ht="19.5" customHeight="1">
      <c r="A319" s="836" t="s">
        <v>2498</v>
      </c>
      <c r="B319" s="964">
        <v>18</v>
      </c>
      <c r="C319" s="1115">
        <f t="shared" si="5"/>
        <v>1500</v>
      </c>
      <c r="D319" s="1115">
        <v>27000</v>
      </c>
      <c r="E319" s="834"/>
      <c r="G319"/>
      <c r="H319" s="31"/>
    </row>
    <row r="320" spans="1:8" ht="19.5" customHeight="1">
      <c r="A320" s="836" t="s">
        <v>2499</v>
      </c>
      <c r="B320" s="964">
        <v>5</v>
      </c>
      <c r="C320" s="1115">
        <f t="shared" si="5"/>
        <v>106000</v>
      </c>
      <c r="D320" s="1115">
        <v>530000</v>
      </c>
      <c r="E320" s="834"/>
      <c r="G320"/>
      <c r="H320" s="31"/>
    </row>
    <row r="321" spans="1:8" ht="19.5" customHeight="1">
      <c r="A321" s="836" t="s">
        <v>2500</v>
      </c>
      <c r="B321" s="964">
        <v>3</v>
      </c>
      <c r="C321" s="1115">
        <f t="shared" si="5"/>
        <v>57000</v>
      </c>
      <c r="D321" s="1115">
        <v>171000</v>
      </c>
      <c r="E321" s="834"/>
      <c r="G321"/>
      <c r="H321" s="31"/>
    </row>
    <row r="322" spans="1:8" ht="19.5" customHeight="1">
      <c r="A322" s="836" t="s">
        <v>2501</v>
      </c>
      <c r="B322" s="964">
        <v>2</v>
      </c>
      <c r="C322" s="1115">
        <f t="shared" si="5"/>
        <v>11843500</v>
      </c>
      <c r="D322" s="1115">
        <v>23687000</v>
      </c>
      <c r="E322" s="834"/>
      <c r="G322"/>
      <c r="H322" s="31"/>
    </row>
    <row r="323" spans="1:8" ht="19.5" customHeight="1">
      <c r="A323" s="836" t="s">
        <v>2502</v>
      </c>
      <c r="B323" s="964">
        <v>1</v>
      </c>
      <c r="C323" s="1115">
        <f t="shared" si="5"/>
        <v>11843500</v>
      </c>
      <c r="D323" s="1115">
        <v>11843500</v>
      </c>
      <c r="E323" s="834"/>
      <c r="G323"/>
      <c r="H323" s="31"/>
    </row>
    <row r="324" spans="1:8" ht="19.5" customHeight="1">
      <c r="A324" s="836" t="s">
        <v>2503</v>
      </c>
      <c r="B324" s="964">
        <v>1</v>
      </c>
      <c r="C324" s="1115">
        <f t="shared" si="5"/>
        <v>77000</v>
      </c>
      <c r="D324" s="1115">
        <v>77000</v>
      </c>
      <c r="E324" s="834"/>
      <c r="G324"/>
      <c r="H324" s="31"/>
    </row>
    <row r="325" spans="1:8" ht="19.5" customHeight="1">
      <c r="A325" s="836" t="s">
        <v>2504</v>
      </c>
      <c r="B325" s="964">
        <v>1</v>
      </c>
      <c r="C325" s="1115">
        <f t="shared" si="5"/>
        <v>1057000</v>
      </c>
      <c r="D325" s="1115">
        <v>1057000</v>
      </c>
      <c r="E325" s="834"/>
      <c r="G325"/>
      <c r="H325" s="31"/>
    </row>
    <row r="326" spans="1:8" ht="19.5" customHeight="1">
      <c r="A326" s="836" t="s">
        <v>2505</v>
      </c>
      <c r="B326" s="964">
        <v>1</v>
      </c>
      <c r="C326" s="1115">
        <f t="shared" si="5"/>
        <v>1057000</v>
      </c>
      <c r="D326" s="1115">
        <v>1057000</v>
      </c>
      <c r="E326" s="834"/>
      <c r="G326"/>
      <c r="H326" s="31"/>
    </row>
    <row r="327" spans="1:8" ht="19.5" customHeight="1">
      <c r="A327" s="836" t="s">
        <v>2506</v>
      </c>
      <c r="B327" s="964">
        <v>1</v>
      </c>
      <c r="C327" s="1115">
        <f t="shared" si="5"/>
        <v>1057000</v>
      </c>
      <c r="D327" s="1115">
        <v>1057000</v>
      </c>
      <c r="E327" s="834"/>
      <c r="G327"/>
      <c r="H327" s="31"/>
    </row>
    <row r="328" spans="1:8" ht="19.5" customHeight="1">
      <c r="A328" s="836" t="s">
        <v>2507</v>
      </c>
      <c r="B328" s="964">
        <v>1</v>
      </c>
      <c r="C328" s="1115">
        <f t="shared" si="5"/>
        <v>1057000</v>
      </c>
      <c r="D328" s="1115">
        <v>1057000</v>
      </c>
      <c r="E328" s="834"/>
      <c r="G328"/>
      <c r="H328" s="31"/>
    </row>
    <row r="329" spans="1:8" ht="19.5" customHeight="1">
      <c r="A329" s="836" t="s">
        <v>2508</v>
      </c>
      <c r="B329" s="964">
        <v>1</v>
      </c>
      <c r="C329" s="1115">
        <f t="shared" si="5"/>
        <v>7000</v>
      </c>
      <c r="D329" s="1115">
        <v>7000</v>
      </c>
      <c r="E329" s="834"/>
      <c r="G329"/>
      <c r="H329" s="31"/>
    </row>
    <row r="330" spans="1:8" ht="19.5" customHeight="1">
      <c r="A330" s="836" t="s">
        <v>2509</v>
      </c>
      <c r="B330" s="964">
        <v>1</v>
      </c>
      <c r="C330" s="1115">
        <f t="shared" si="5"/>
        <v>338000</v>
      </c>
      <c r="D330" s="1115">
        <v>338000</v>
      </c>
      <c r="E330" s="834"/>
      <c r="G330"/>
      <c r="H330" s="31"/>
    </row>
    <row r="331" spans="1:8" ht="19.5" customHeight="1">
      <c r="A331" s="836" t="s">
        <v>2510</v>
      </c>
      <c r="B331" s="964">
        <v>1</v>
      </c>
      <c r="C331" s="1115">
        <f t="shared" si="5"/>
        <v>66700</v>
      </c>
      <c r="D331" s="1115">
        <v>66700</v>
      </c>
      <c r="E331" s="834"/>
      <c r="G331"/>
      <c r="H331" s="31"/>
    </row>
    <row r="332" spans="1:8" ht="19.5" customHeight="1">
      <c r="A332" s="836" t="s">
        <v>2511</v>
      </c>
      <c r="B332" s="964">
        <v>1</v>
      </c>
      <c r="C332" s="1115">
        <f t="shared" si="5"/>
        <v>371600</v>
      </c>
      <c r="D332" s="1115">
        <v>371600</v>
      </c>
      <c r="E332" s="834"/>
      <c r="G332"/>
      <c r="H332" s="31"/>
    </row>
    <row r="333" spans="1:8" ht="19.5" customHeight="1">
      <c r="A333" s="836" t="s">
        <v>2512</v>
      </c>
      <c r="B333" s="964">
        <v>1</v>
      </c>
      <c r="C333" s="1115">
        <f t="shared" si="5"/>
        <v>53000</v>
      </c>
      <c r="D333" s="1115">
        <v>53000</v>
      </c>
      <c r="E333" s="834"/>
      <c r="G333"/>
      <c r="H333" s="31"/>
    </row>
    <row r="334" spans="1:8" ht="19.5" customHeight="1">
      <c r="A334" s="836" t="s">
        <v>2513</v>
      </c>
      <c r="B334" s="964">
        <v>1</v>
      </c>
      <c r="C334" s="1115">
        <f t="shared" si="5"/>
        <v>84500</v>
      </c>
      <c r="D334" s="1115">
        <v>84500</v>
      </c>
      <c r="E334" s="834"/>
      <c r="G334"/>
      <c r="H334" s="31"/>
    </row>
    <row r="335" spans="1:8" ht="19.5" customHeight="1">
      <c r="A335" s="836" t="s">
        <v>2514</v>
      </c>
      <c r="B335" s="964">
        <v>1</v>
      </c>
      <c r="C335" s="1115">
        <f t="shared" si="5"/>
        <v>87200</v>
      </c>
      <c r="D335" s="1115">
        <v>87200</v>
      </c>
      <c r="E335" s="834"/>
      <c r="G335"/>
      <c r="H335" s="31"/>
    </row>
    <row r="336" spans="1:8" ht="19.5" customHeight="1">
      <c r="A336" s="836" t="s">
        <v>2515</v>
      </c>
      <c r="B336" s="964">
        <v>1</v>
      </c>
      <c r="C336" s="1115">
        <f t="shared" si="5"/>
        <v>99660</v>
      </c>
      <c r="D336" s="1115">
        <v>99660</v>
      </c>
      <c r="E336" s="834"/>
      <c r="G336"/>
      <c r="H336" s="31"/>
    </row>
    <row r="337" spans="1:8" ht="19.5" customHeight="1">
      <c r="A337" s="836" t="s">
        <v>2516</v>
      </c>
      <c r="B337" s="964">
        <v>1</v>
      </c>
      <c r="C337" s="1115">
        <f t="shared" si="5"/>
        <v>185000</v>
      </c>
      <c r="D337" s="1115">
        <v>185000</v>
      </c>
      <c r="E337" s="834"/>
      <c r="G337"/>
      <c r="H337" s="31"/>
    </row>
    <row r="338" spans="1:8" ht="19.5" customHeight="1">
      <c r="A338" s="836" t="s">
        <v>2517</v>
      </c>
      <c r="B338" s="964">
        <v>1</v>
      </c>
      <c r="C338" s="1115">
        <f t="shared" si="5"/>
        <v>1720000</v>
      </c>
      <c r="D338" s="1115">
        <v>1720000</v>
      </c>
      <c r="E338" s="834"/>
      <c r="G338"/>
      <c r="H338" s="31"/>
    </row>
    <row r="339" spans="1:8" ht="19.5" customHeight="1">
      <c r="A339" s="836" t="s">
        <v>2518</v>
      </c>
      <c r="B339" s="964">
        <v>2</v>
      </c>
      <c r="C339" s="1115">
        <f t="shared" si="5"/>
        <v>2806569</v>
      </c>
      <c r="D339" s="1115">
        <v>5613138</v>
      </c>
      <c r="E339" s="834"/>
      <c r="G339"/>
      <c r="H339" s="31"/>
    </row>
    <row r="340" spans="1:8" ht="19.5" customHeight="1">
      <c r="A340" s="836" t="s">
        <v>2519</v>
      </c>
      <c r="B340" s="964">
        <v>1</v>
      </c>
      <c r="C340" s="1115">
        <f t="shared" si="5"/>
        <v>250000</v>
      </c>
      <c r="D340" s="1115">
        <v>250000</v>
      </c>
      <c r="E340" s="834"/>
      <c r="G340"/>
      <c r="H340" s="31"/>
    </row>
    <row r="341" spans="1:8" ht="19.5" customHeight="1">
      <c r="A341" s="836" t="s">
        <v>2520</v>
      </c>
      <c r="B341" s="964">
        <v>1</v>
      </c>
      <c r="C341" s="1115">
        <f t="shared" si="5"/>
        <v>2580000</v>
      </c>
      <c r="D341" s="1115">
        <v>2580000</v>
      </c>
      <c r="E341" s="834"/>
      <c r="G341"/>
      <c r="H341" s="31"/>
    </row>
    <row r="342" spans="1:8" ht="19.5" customHeight="1">
      <c r="A342" s="836" t="s">
        <v>2521</v>
      </c>
      <c r="B342" s="964">
        <v>1</v>
      </c>
      <c r="C342" s="1115">
        <f t="shared" si="5"/>
        <v>1833388</v>
      </c>
      <c r="D342" s="1115">
        <v>1833388</v>
      </c>
      <c r="E342" s="834"/>
      <c r="G342"/>
      <c r="H342" s="31"/>
    </row>
    <row r="343" spans="1:8" ht="19.5" customHeight="1">
      <c r="A343" s="836" t="s">
        <v>2522</v>
      </c>
      <c r="B343" s="964">
        <v>1</v>
      </c>
      <c r="C343" s="1115">
        <f t="shared" si="5"/>
        <v>4303236</v>
      </c>
      <c r="D343" s="1115">
        <v>4303236</v>
      </c>
      <c r="E343" s="834"/>
      <c r="G343"/>
      <c r="H343" s="31"/>
    </row>
    <row r="344" spans="1:8" ht="19.5" customHeight="1">
      <c r="A344" s="836" t="s">
        <v>2523</v>
      </c>
      <c r="B344" s="964">
        <v>1</v>
      </c>
      <c r="C344" s="1115">
        <f t="shared" si="5"/>
        <v>1187427</v>
      </c>
      <c r="D344" s="1115">
        <v>1187427</v>
      </c>
      <c r="E344" s="834"/>
      <c r="G344"/>
      <c r="H344" s="31"/>
    </row>
    <row r="345" spans="1:8" ht="19.5" customHeight="1">
      <c r="A345" s="836" t="s">
        <v>2524</v>
      </c>
      <c r="B345" s="964">
        <v>1</v>
      </c>
      <c r="C345" s="1115">
        <f t="shared" si="5"/>
        <v>1200000</v>
      </c>
      <c r="D345" s="1115">
        <v>1200000</v>
      </c>
      <c r="E345" s="834"/>
      <c r="G345"/>
      <c r="H345" s="31"/>
    </row>
    <row r="346" spans="1:8" ht="19.5" customHeight="1">
      <c r="A346" s="836" t="s">
        <v>2525</v>
      </c>
      <c r="B346" s="964">
        <v>2</v>
      </c>
      <c r="C346" s="1115">
        <f t="shared" si="5"/>
        <v>3650000</v>
      </c>
      <c r="D346" s="1115">
        <v>7300000</v>
      </c>
      <c r="E346" s="834"/>
      <c r="G346"/>
      <c r="H346" s="31"/>
    </row>
    <row r="347" spans="1:8" ht="19.5" customHeight="1">
      <c r="A347" s="836" t="s">
        <v>2526</v>
      </c>
      <c r="B347" s="964">
        <v>1</v>
      </c>
      <c r="C347" s="1115">
        <f t="shared" si="5"/>
        <v>6700000</v>
      </c>
      <c r="D347" s="1115">
        <v>6700000</v>
      </c>
      <c r="E347" s="834"/>
      <c r="G347"/>
      <c r="H347" s="31"/>
    </row>
    <row r="348" spans="1:8" ht="19.5" customHeight="1">
      <c r="A348" s="836" t="s">
        <v>2527</v>
      </c>
      <c r="B348" s="964">
        <v>1</v>
      </c>
      <c r="C348" s="1115">
        <f t="shared" si="5"/>
        <v>490000</v>
      </c>
      <c r="D348" s="1115">
        <v>490000</v>
      </c>
      <c r="E348" s="834"/>
      <c r="G348"/>
      <c r="H348" s="31"/>
    </row>
    <row r="349" spans="1:8" ht="19.5" customHeight="1">
      <c r="A349" s="836" t="s">
        <v>2528</v>
      </c>
      <c r="B349" s="964">
        <v>1</v>
      </c>
      <c r="C349" s="1115">
        <f t="shared" si="5"/>
        <v>7300000</v>
      </c>
      <c r="D349" s="1115">
        <v>7300000</v>
      </c>
      <c r="E349" s="834"/>
      <c r="G349"/>
      <c r="H349" s="31"/>
    </row>
    <row r="350" spans="1:8" ht="19.5" customHeight="1">
      <c r="A350" s="836" t="s">
        <v>2529</v>
      </c>
      <c r="B350" s="964">
        <v>3</v>
      </c>
      <c r="C350" s="1115">
        <f t="shared" si="5"/>
        <v>780000</v>
      </c>
      <c r="D350" s="1115">
        <v>2340000</v>
      </c>
      <c r="E350" s="834"/>
      <c r="G350"/>
      <c r="H350" s="31"/>
    </row>
    <row r="351" spans="1:8" ht="19.5" customHeight="1">
      <c r="A351" s="836" t="s">
        <v>2530</v>
      </c>
      <c r="B351" s="964">
        <v>3</v>
      </c>
      <c r="C351" s="1115">
        <f t="shared" si="5"/>
        <v>850000</v>
      </c>
      <c r="D351" s="1115">
        <v>2550000</v>
      </c>
      <c r="E351" s="834"/>
      <c r="G351"/>
      <c r="H351" s="31"/>
    </row>
    <row r="352" spans="1:8" ht="19.5" customHeight="1">
      <c r="A352" s="836" t="s">
        <v>2531</v>
      </c>
      <c r="B352" s="964">
        <v>1</v>
      </c>
      <c r="C352" s="1115">
        <f t="shared" si="5"/>
        <v>349000</v>
      </c>
      <c r="D352" s="1115">
        <v>349000</v>
      </c>
      <c r="E352" s="834"/>
      <c r="G352"/>
      <c r="H352" s="31"/>
    </row>
    <row r="353" spans="1:8" ht="19.5" customHeight="1">
      <c r="A353" s="836" t="s">
        <v>2532</v>
      </c>
      <c r="B353" s="964">
        <v>1</v>
      </c>
      <c r="C353" s="1115">
        <f t="shared" si="5"/>
        <v>349000</v>
      </c>
      <c r="D353" s="1115">
        <v>349000</v>
      </c>
      <c r="E353" s="834"/>
      <c r="G353"/>
      <c r="H353" s="31"/>
    </row>
    <row r="354" spans="1:8" ht="19.5" customHeight="1">
      <c r="A354" s="836" t="s">
        <v>2533</v>
      </c>
      <c r="B354" s="964">
        <v>1</v>
      </c>
      <c r="C354" s="1115">
        <f t="shared" si="5"/>
        <v>174000</v>
      </c>
      <c r="D354" s="1115">
        <v>174000</v>
      </c>
      <c r="E354" s="834"/>
      <c r="G354"/>
      <c r="H354" s="31"/>
    </row>
    <row r="355" spans="1:8" ht="19.5" customHeight="1">
      <c r="A355" s="836" t="s">
        <v>2534</v>
      </c>
      <c r="B355" s="964">
        <v>1</v>
      </c>
      <c r="C355" s="1115">
        <f t="shared" si="5"/>
        <v>224000</v>
      </c>
      <c r="D355" s="1115">
        <v>224000</v>
      </c>
      <c r="E355" s="834"/>
      <c r="G355"/>
      <c r="H355" s="31"/>
    </row>
    <row r="356" spans="1:8" ht="19.5" customHeight="1">
      <c r="A356" s="836" t="s">
        <v>2535</v>
      </c>
      <c r="B356" s="964">
        <v>1</v>
      </c>
      <c r="C356" s="1115">
        <f t="shared" si="5"/>
        <v>224000</v>
      </c>
      <c r="D356" s="1115">
        <v>224000</v>
      </c>
      <c r="E356" s="834"/>
      <c r="G356"/>
      <c r="H356" s="31"/>
    </row>
    <row r="357" spans="1:8" ht="19.5" customHeight="1">
      <c r="A357" s="836" t="s">
        <v>2536</v>
      </c>
      <c r="B357" s="964">
        <v>2</v>
      </c>
      <c r="C357" s="1115">
        <f t="shared" si="5"/>
        <v>803000</v>
      </c>
      <c r="D357" s="1115">
        <v>1606000</v>
      </c>
      <c r="E357" s="834"/>
      <c r="G357"/>
      <c r="H357" s="31"/>
    </row>
    <row r="358" spans="1:8" ht="19.5" customHeight="1">
      <c r="A358" s="836" t="s">
        <v>2537</v>
      </c>
      <c r="B358" s="964">
        <v>1</v>
      </c>
      <c r="C358" s="1115">
        <f t="shared" si="5"/>
        <v>803000</v>
      </c>
      <c r="D358" s="1115">
        <v>803000</v>
      </c>
      <c r="E358" s="834"/>
      <c r="G358"/>
      <c r="H358" s="31"/>
    </row>
    <row r="359" spans="1:8" ht="19.5" customHeight="1">
      <c r="A359" s="836" t="s">
        <v>2538</v>
      </c>
      <c r="B359" s="964">
        <v>1</v>
      </c>
      <c r="C359" s="1115">
        <f t="shared" si="5"/>
        <v>803000</v>
      </c>
      <c r="D359" s="1115">
        <v>803000</v>
      </c>
      <c r="E359" s="834"/>
      <c r="G359"/>
      <c r="H359" s="31"/>
    </row>
    <row r="360" spans="1:8" ht="19.5" customHeight="1">
      <c r="A360" s="836" t="s">
        <v>2539</v>
      </c>
      <c r="B360" s="964">
        <v>1</v>
      </c>
      <c r="C360" s="1115">
        <f t="shared" si="5"/>
        <v>803000</v>
      </c>
      <c r="D360" s="1115">
        <v>803000</v>
      </c>
      <c r="E360" s="834"/>
      <c r="G360"/>
      <c r="H360" s="31"/>
    </row>
    <row r="361" spans="1:8" ht="19.5" customHeight="1">
      <c r="A361" s="836" t="s">
        <v>2540</v>
      </c>
      <c r="B361" s="964">
        <v>1</v>
      </c>
      <c r="C361" s="1115">
        <f t="shared" si="5"/>
        <v>876000</v>
      </c>
      <c r="D361" s="1115">
        <v>876000</v>
      </c>
      <c r="E361" s="834"/>
      <c r="G361"/>
      <c r="H361" s="31"/>
    </row>
    <row r="362" spans="1:8" ht="19.5" customHeight="1">
      <c r="A362" s="836" t="s">
        <v>2541</v>
      </c>
      <c r="B362" s="964">
        <v>1</v>
      </c>
      <c r="C362" s="1115">
        <f t="shared" si="5"/>
        <v>876000</v>
      </c>
      <c r="D362" s="1115">
        <v>876000</v>
      </c>
      <c r="E362" s="834"/>
      <c r="G362"/>
      <c r="H362" s="31"/>
    </row>
    <row r="363" spans="1:8" ht="19.5" customHeight="1">
      <c r="A363" s="836" t="s">
        <v>2542</v>
      </c>
      <c r="B363" s="964">
        <v>1</v>
      </c>
      <c r="C363" s="1115">
        <f t="shared" si="5"/>
        <v>876000</v>
      </c>
      <c r="D363" s="1115">
        <v>876000</v>
      </c>
      <c r="E363" s="834"/>
      <c r="G363"/>
      <c r="H363" s="31"/>
    </row>
    <row r="364" spans="1:8" ht="19.5" customHeight="1">
      <c r="A364" s="836" t="s">
        <v>2543</v>
      </c>
      <c r="B364" s="964">
        <v>1</v>
      </c>
      <c r="C364" s="1115">
        <f t="shared" si="5"/>
        <v>88000000</v>
      </c>
      <c r="D364" s="1115">
        <v>88000000</v>
      </c>
      <c r="E364" s="834"/>
      <c r="G364"/>
      <c r="H364" s="31"/>
    </row>
    <row r="365" spans="1:8" ht="19.5" customHeight="1">
      <c r="A365" s="836" t="s">
        <v>2544</v>
      </c>
      <c r="B365" s="964">
        <v>1</v>
      </c>
      <c r="C365" s="1115">
        <f t="shared" si="5"/>
        <v>6000000</v>
      </c>
      <c r="D365" s="1115">
        <v>6000000</v>
      </c>
      <c r="E365" s="834"/>
      <c r="G365"/>
      <c r="H365" s="31"/>
    </row>
    <row r="366" spans="1:8" ht="19.5" customHeight="1">
      <c r="A366" s="836" t="s">
        <v>2545</v>
      </c>
      <c r="B366" s="964">
        <v>1</v>
      </c>
      <c r="C366" s="1115">
        <f t="shared" si="5"/>
        <v>4400000</v>
      </c>
      <c r="D366" s="1115">
        <v>4400000</v>
      </c>
      <c r="E366" s="834"/>
      <c r="G366"/>
      <c r="H366" s="31"/>
    </row>
    <row r="367" spans="1:8" ht="19.5" customHeight="1">
      <c r="A367" s="836" t="s">
        <v>2546</v>
      </c>
      <c r="B367" s="964">
        <v>1</v>
      </c>
      <c r="C367" s="1115">
        <f t="shared" si="5"/>
        <v>1130000</v>
      </c>
      <c r="D367" s="1115">
        <v>1130000</v>
      </c>
      <c r="E367" s="834"/>
      <c r="G367"/>
      <c r="H367" s="31"/>
    </row>
    <row r="368" spans="1:8" ht="19.5" customHeight="1">
      <c r="A368" s="836" t="s">
        <v>2547</v>
      </c>
      <c r="B368" s="964">
        <v>1</v>
      </c>
      <c r="C368" s="1115">
        <f t="shared" si="5"/>
        <v>1950000</v>
      </c>
      <c r="D368" s="1115">
        <v>1950000</v>
      </c>
      <c r="E368" s="834"/>
      <c r="G368"/>
      <c r="H368" s="31"/>
    </row>
    <row r="369" spans="1:8" ht="19.5" customHeight="1">
      <c r="A369" s="836" t="s">
        <v>2548</v>
      </c>
      <c r="B369" s="964">
        <v>2</v>
      </c>
      <c r="C369" s="1115">
        <f t="shared" si="5"/>
        <v>380000</v>
      </c>
      <c r="D369" s="1115">
        <v>760000</v>
      </c>
      <c r="E369" s="834"/>
      <c r="G369"/>
      <c r="H369" s="31"/>
    </row>
    <row r="370" spans="1:8" ht="19.5" customHeight="1">
      <c r="A370" s="836" t="s">
        <v>2549</v>
      </c>
      <c r="B370" s="964">
        <v>1</v>
      </c>
      <c r="C370" s="1115">
        <f t="shared" si="5"/>
        <v>260000</v>
      </c>
      <c r="D370" s="1115">
        <v>260000</v>
      </c>
      <c r="E370" s="834"/>
      <c r="G370"/>
      <c r="H370" s="31"/>
    </row>
    <row r="371" spans="1:8" ht="19.5" customHeight="1">
      <c r="A371" s="836" t="s">
        <v>2550</v>
      </c>
      <c r="B371" s="964">
        <v>1</v>
      </c>
      <c r="C371" s="1115">
        <f t="shared" si="5"/>
        <v>280000</v>
      </c>
      <c r="D371" s="1115">
        <v>280000</v>
      </c>
      <c r="E371" s="834"/>
      <c r="G371"/>
      <c r="H371" s="31"/>
    </row>
    <row r="372" spans="1:8" ht="19.5" customHeight="1">
      <c r="A372" s="836" t="s">
        <v>2551</v>
      </c>
      <c r="B372" s="964">
        <v>1</v>
      </c>
      <c r="C372" s="1115">
        <f t="shared" si="5"/>
        <v>810000</v>
      </c>
      <c r="D372" s="1115">
        <v>810000</v>
      </c>
      <c r="E372" s="834"/>
      <c r="G372"/>
      <c r="H372" s="31"/>
    </row>
    <row r="373" spans="1:8" ht="19.5" customHeight="1">
      <c r="A373" s="836" t="s">
        <v>2552</v>
      </c>
      <c r="B373" s="964">
        <v>1</v>
      </c>
      <c r="C373" s="1115">
        <f t="shared" ref="C373:C436" si="6">D373/B373</f>
        <v>560000</v>
      </c>
      <c r="D373" s="1115">
        <v>560000</v>
      </c>
      <c r="E373" s="834"/>
      <c r="G373"/>
      <c r="H373" s="31"/>
    </row>
    <row r="374" spans="1:8" ht="19.5" customHeight="1">
      <c r="A374" s="836" t="s">
        <v>2553</v>
      </c>
      <c r="B374" s="964">
        <v>1</v>
      </c>
      <c r="C374" s="1115">
        <f t="shared" si="6"/>
        <v>700000</v>
      </c>
      <c r="D374" s="1115">
        <v>700000</v>
      </c>
      <c r="E374" s="834"/>
      <c r="G374"/>
      <c r="H374" s="31"/>
    </row>
    <row r="375" spans="1:8" ht="19.5" customHeight="1">
      <c r="A375" s="836" t="s">
        <v>2554</v>
      </c>
      <c r="B375" s="964">
        <v>1</v>
      </c>
      <c r="C375" s="1115">
        <f t="shared" si="6"/>
        <v>12000000</v>
      </c>
      <c r="D375" s="1115">
        <v>12000000</v>
      </c>
      <c r="E375" s="834"/>
      <c r="G375"/>
      <c r="H375" s="31"/>
    </row>
    <row r="376" spans="1:8" ht="19.5" customHeight="1">
      <c r="A376" s="836" t="s">
        <v>2555</v>
      </c>
      <c r="B376" s="964">
        <v>1</v>
      </c>
      <c r="C376" s="1115">
        <f t="shared" si="6"/>
        <v>610000</v>
      </c>
      <c r="D376" s="1115">
        <v>610000</v>
      </c>
      <c r="E376" s="834"/>
      <c r="G376"/>
      <c r="H376" s="31"/>
    </row>
    <row r="377" spans="1:8" ht="19.5" customHeight="1">
      <c r="A377" s="836" t="s">
        <v>2556</v>
      </c>
      <c r="B377" s="964">
        <v>1</v>
      </c>
      <c r="C377" s="1115">
        <f t="shared" si="6"/>
        <v>1883700</v>
      </c>
      <c r="D377" s="1115">
        <v>1883700</v>
      </c>
      <c r="E377" s="834"/>
      <c r="G377"/>
      <c r="H377" s="31"/>
    </row>
    <row r="378" spans="1:8" ht="19.5" customHeight="1">
      <c r="A378" s="836" t="s">
        <v>2557</v>
      </c>
      <c r="B378" s="964">
        <v>1</v>
      </c>
      <c r="C378" s="1115">
        <f t="shared" si="6"/>
        <v>119000</v>
      </c>
      <c r="D378" s="1115">
        <v>119000</v>
      </c>
      <c r="E378" s="834"/>
      <c r="G378"/>
      <c r="H378" s="31"/>
    </row>
    <row r="379" spans="1:8" ht="19.5" customHeight="1">
      <c r="A379" s="836" t="s">
        <v>2558</v>
      </c>
      <c r="B379" s="964">
        <v>1</v>
      </c>
      <c r="C379" s="1115">
        <f t="shared" si="6"/>
        <v>315000</v>
      </c>
      <c r="D379" s="1115">
        <v>315000</v>
      </c>
      <c r="E379" s="834"/>
      <c r="G379"/>
      <c r="H379" s="31"/>
    </row>
    <row r="380" spans="1:8" ht="19.5" customHeight="1">
      <c r="A380" s="836" t="s">
        <v>2559</v>
      </c>
      <c r="B380" s="964">
        <v>1</v>
      </c>
      <c r="C380" s="1115">
        <f t="shared" si="6"/>
        <v>392000</v>
      </c>
      <c r="D380" s="1115">
        <v>392000</v>
      </c>
      <c r="E380" s="834"/>
      <c r="G380"/>
      <c r="H380" s="31"/>
    </row>
    <row r="381" spans="1:8" ht="19.5" customHeight="1">
      <c r="A381" s="836" t="s">
        <v>2560</v>
      </c>
      <c r="B381" s="964">
        <v>1</v>
      </c>
      <c r="C381" s="1115">
        <f t="shared" si="6"/>
        <v>124000</v>
      </c>
      <c r="D381" s="1115">
        <v>124000</v>
      </c>
      <c r="E381" s="834"/>
      <c r="G381"/>
      <c r="H381" s="31"/>
    </row>
    <row r="382" spans="1:8" ht="19.5" customHeight="1">
      <c r="A382" s="836" t="s">
        <v>2561</v>
      </c>
      <c r="B382" s="964">
        <v>1</v>
      </c>
      <c r="C382" s="1115">
        <f t="shared" si="6"/>
        <v>279000</v>
      </c>
      <c r="D382" s="1115">
        <v>279000</v>
      </c>
      <c r="E382" s="834"/>
      <c r="G382"/>
      <c r="H382" s="31"/>
    </row>
    <row r="383" spans="1:8" ht="19.5" customHeight="1">
      <c r="A383" s="836" t="s">
        <v>2562</v>
      </c>
      <c r="B383" s="964">
        <v>1</v>
      </c>
      <c r="C383" s="1115">
        <f t="shared" si="6"/>
        <v>279000</v>
      </c>
      <c r="D383" s="1115">
        <v>279000</v>
      </c>
      <c r="E383" s="834"/>
      <c r="G383"/>
      <c r="H383" s="31"/>
    </row>
    <row r="384" spans="1:8" ht="19.5" customHeight="1">
      <c r="A384" s="836" t="s">
        <v>2563</v>
      </c>
      <c r="B384" s="964">
        <v>1</v>
      </c>
      <c r="C384" s="1115">
        <f t="shared" si="6"/>
        <v>119000</v>
      </c>
      <c r="D384" s="1115">
        <v>119000</v>
      </c>
      <c r="E384" s="834"/>
      <c r="G384"/>
      <c r="H384" s="31"/>
    </row>
    <row r="385" spans="1:8" ht="19.5" customHeight="1">
      <c r="A385" s="836" t="s">
        <v>2564</v>
      </c>
      <c r="B385" s="964">
        <v>1</v>
      </c>
      <c r="C385" s="1115">
        <f t="shared" si="6"/>
        <v>153000</v>
      </c>
      <c r="D385" s="1115">
        <v>153000</v>
      </c>
      <c r="E385" s="834"/>
      <c r="G385"/>
      <c r="H385" s="31"/>
    </row>
    <row r="386" spans="1:8" ht="19.5" customHeight="1">
      <c r="A386" s="836" t="s">
        <v>2565</v>
      </c>
      <c r="B386" s="964">
        <v>2</v>
      </c>
      <c r="C386" s="1115">
        <f t="shared" si="6"/>
        <v>500000</v>
      </c>
      <c r="D386" s="1115">
        <v>1000000</v>
      </c>
      <c r="E386" s="834"/>
      <c r="G386"/>
      <c r="H386" s="31"/>
    </row>
    <row r="387" spans="1:8" ht="19.5" customHeight="1">
      <c r="A387" s="836" t="s">
        <v>2566</v>
      </c>
      <c r="B387" s="964">
        <v>1</v>
      </c>
      <c r="C387" s="1115">
        <f t="shared" si="6"/>
        <v>5160000</v>
      </c>
      <c r="D387" s="1115">
        <v>5160000</v>
      </c>
      <c r="E387" s="834"/>
      <c r="G387"/>
      <c r="H387" s="31"/>
    </row>
    <row r="388" spans="1:8" ht="19.5" customHeight="1">
      <c r="A388" s="836" t="s">
        <v>2567</v>
      </c>
      <c r="B388" s="964">
        <v>1</v>
      </c>
      <c r="C388" s="1115">
        <f t="shared" si="6"/>
        <v>3119000</v>
      </c>
      <c r="D388" s="1115">
        <v>3119000</v>
      </c>
      <c r="E388" s="834"/>
      <c r="G388"/>
      <c r="H388" s="31"/>
    </row>
    <row r="389" spans="1:8" ht="19.5" customHeight="1">
      <c r="A389" s="836" t="s">
        <v>2568</v>
      </c>
      <c r="B389" s="964">
        <v>3</v>
      </c>
      <c r="C389" s="1115">
        <f t="shared" si="6"/>
        <v>100000</v>
      </c>
      <c r="D389" s="1115">
        <v>300000</v>
      </c>
      <c r="E389" s="834"/>
      <c r="G389"/>
      <c r="H389" s="31"/>
    </row>
    <row r="390" spans="1:8" ht="19.5" customHeight="1">
      <c r="A390" s="836" t="s">
        <v>2569</v>
      </c>
      <c r="B390" s="964">
        <v>1</v>
      </c>
      <c r="C390" s="1115">
        <f t="shared" si="6"/>
        <v>2579000</v>
      </c>
      <c r="D390" s="1115">
        <v>2579000</v>
      </c>
      <c r="E390" s="834"/>
      <c r="G390"/>
      <c r="H390" s="31"/>
    </row>
    <row r="391" spans="1:8" ht="19.5" customHeight="1">
      <c r="A391" s="836" t="s">
        <v>2570</v>
      </c>
      <c r="B391" s="964">
        <v>1</v>
      </c>
      <c r="C391" s="1115">
        <f t="shared" si="6"/>
        <v>2611000</v>
      </c>
      <c r="D391" s="1115">
        <v>2611000</v>
      </c>
      <c r="E391" s="834"/>
      <c r="G391"/>
      <c r="H391" s="31"/>
    </row>
    <row r="392" spans="1:8" ht="19.5" customHeight="1">
      <c r="A392" s="836" t="s">
        <v>2571</v>
      </c>
      <c r="B392" s="964">
        <v>1</v>
      </c>
      <c r="C392" s="1115">
        <f t="shared" si="6"/>
        <v>3443000</v>
      </c>
      <c r="D392" s="1115">
        <v>3443000</v>
      </c>
      <c r="E392" s="834"/>
      <c r="G392"/>
      <c r="H392" s="31"/>
    </row>
    <row r="393" spans="1:8" ht="19.5" customHeight="1">
      <c r="A393" s="836" t="s">
        <v>2572</v>
      </c>
      <c r="B393" s="964">
        <v>1</v>
      </c>
      <c r="C393" s="1115">
        <f t="shared" si="6"/>
        <v>2037000</v>
      </c>
      <c r="D393" s="1115">
        <v>2037000</v>
      </c>
      <c r="E393" s="834"/>
      <c r="G393"/>
      <c r="H393" s="31"/>
    </row>
    <row r="394" spans="1:8" ht="19.5" customHeight="1">
      <c r="A394" s="836" t="s">
        <v>2573</v>
      </c>
      <c r="B394" s="964">
        <v>1</v>
      </c>
      <c r="C394" s="1115">
        <f t="shared" si="6"/>
        <v>333000</v>
      </c>
      <c r="D394" s="1115">
        <v>333000</v>
      </c>
      <c r="E394" s="834"/>
      <c r="G394"/>
      <c r="H394" s="31"/>
    </row>
    <row r="395" spans="1:8" ht="19.5" customHeight="1">
      <c r="A395" s="836" t="s">
        <v>2574</v>
      </c>
      <c r="B395" s="964">
        <v>1</v>
      </c>
      <c r="C395" s="1115">
        <f t="shared" si="6"/>
        <v>110000</v>
      </c>
      <c r="D395" s="1115">
        <v>110000</v>
      </c>
      <c r="E395" s="834"/>
      <c r="G395"/>
      <c r="H395" s="31"/>
    </row>
    <row r="396" spans="1:8" ht="19.5" customHeight="1">
      <c r="A396" s="836" t="s">
        <v>2575</v>
      </c>
      <c r="B396" s="964">
        <v>1</v>
      </c>
      <c r="C396" s="1115">
        <f t="shared" si="6"/>
        <v>110000</v>
      </c>
      <c r="D396" s="1115">
        <v>110000</v>
      </c>
      <c r="E396" s="834"/>
      <c r="G396"/>
      <c r="H396" s="31"/>
    </row>
    <row r="397" spans="1:8" ht="19.5" customHeight="1">
      <c r="A397" s="836" t="s">
        <v>2576</v>
      </c>
      <c r="B397" s="964">
        <v>1</v>
      </c>
      <c r="C397" s="1115">
        <f t="shared" si="6"/>
        <v>1653000</v>
      </c>
      <c r="D397" s="1115">
        <v>1653000</v>
      </c>
      <c r="E397" s="834"/>
      <c r="G397"/>
      <c r="H397" s="31"/>
    </row>
    <row r="398" spans="1:8" ht="19.5" customHeight="1">
      <c r="A398" s="836" t="s">
        <v>2577</v>
      </c>
      <c r="B398" s="964">
        <v>1</v>
      </c>
      <c r="C398" s="1115">
        <f t="shared" si="6"/>
        <v>298000</v>
      </c>
      <c r="D398" s="1115">
        <v>298000</v>
      </c>
      <c r="E398" s="834"/>
      <c r="G398"/>
      <c r="H398" s="31"/>
    </row>
    <row r="399" spans="1:8" ht="19.5" customHeight="1">
      <c r="A399" s="836" t="s">
        <v>2578</v>
      </c>
      <c r="B399" s="964">
        <v>1</v>
      </c>
      <c r="C399" s="1115">
        <f t="shared" si="6"/>
        <v>137000</v>
      </c>
      <c r="D399" s="1115">
        <v>137000</v>
      </c>
      <c r="E399" s="834"/>
      <c r="G399"/>
      <c r="H399" s="31"/>
    </row>
    <row r="400" spans="1:8" ht="19.5" customHeight="1">
      <c r="A400" s="836" t="s">
        <v>2579</v>
      </c>
      <c r="B400" s="964">
        <v>1</v>
      </c>
      <c r="C400" s="1115">
        <f t="shared" si="6"/>
        <v>1748000</v>
      </c>
      <c r="D400" s="1115">
        <v>1748000</v>
      </c>
      <c r="E400" s="834"/>
      <c r="G400"/>
      <c r="H400" s="31"/>
    </row>
    <row r="401" spans="1:8" ht="19.5" customHeight="1">
      <c r="A401" s="836" t="s">
        <v>2580</v>
      </c>
      <c r="B401" s="964">
        <v>3</v>
      </c>
      <c r="C401" s="1115">
        <f t="shared" si="6"/>
        <v>1424000</v>
      </c>
      <c r="D401" s="1115">
        <v>4272000</v>
      </c>
      <c r="E401" s="834"/>
      <c r="G401"/>
      <c r="H401" s="31"/>
    </row>
    <row r="402" spans="1:8" ht="19.5" customHeight="1">
      <c r="A402" s="836" t="s">
        <v>2581</v>
      </c>
      <c r="B402" s="964">
        <v>1</v>
      </c>
      <c r="C402" s="1115">
        <f t="shared" si="6"/>
        <v>4691000</v>
      </c>
      <c r="D402" s="1115">
        <v>4691000</v>
      </c>
      <c r="E402" s="834"/>
      <c r="G402"/>
      <c r="H402" s="31"/>
    </row>
    <row r="403" spans="1:8" ht="19.5" customHeight="1">
      <c r="A403" s="836" t="s">
        <v>2582</v>
      </c>
      <c r="B403" s="964">
        <v>1</v>
      </c>
      <c r="C403" s="1115">
        <f t="shared" si="6"/>
        <v>36000</v>
      </c>
      <c r="D403" s="1115">
        <v>36000</v>
      </c>
      <c r="E403" s="834"/>
      <c r="G403"/>
      <c r="H403" s="31"/>
    </row>
    <row r="404" spans="1:8" ht="19.5" customHeight="1">
      <c r="A404" s="836" t="s">
        <v>2583</v>
      </c>
      <c r="B404" s="964">
        <v>1</v>
      </c>
      <c r="C404" s="1115">
        <f t="shared" si="6"/>
        <v>8081000</v>
      </c>
      <c r="D404" s="1115">
        <v>8081000</v>
      </c>
      <c r="E404" s="834"/>
      <c r="G404"/>
      <c r="H404" s="31"/>
    </row>
    <row r="405" spans="1:8" ht="19.5" customHeight="1">
      <c r="A405" s="836" t="s">
        <v>2584</v>
      </c>
      <c r="B405" s="964">
        <v>1</v>
      </c>
      <c r="C405" s="1115">
        <f t="shared" si="6"/>
        <v>13520000</v>
      </c>
      <c r="D405" s="1115">
        <v>13520000</v>
      </c>
      <c r="E405" s="834"/>
      <c r="G405"/>
      <c r="H405" s="31"/>
    </row>
    <row r="406" spans="1:8" ht="19.5" customHeight="1">
      <c r="A406" s="836" t="s">
        <v>2585</v>
      </c>
      <c r="B406" s="964">
        <v>1</v>
      </c>
      <c r="C406" s="1115">
        <f t="shared" si="6"/>
        <v>8937000</v>
      </c>
      <c r="D406" s="1115">
        <v>8937000</v>
      </c>
      <c r="E406" s="834"/>
      <c r="G406"/>
      <c r="H406" s="31"/>
    </row>
    <row r="407" spans="1:8" ht="19.5" customHeight="1">
      <c r="A407" s="836" t="s">
        <v>2586</v>
      </c>
      <c r="B407" s="964">
        <v>1</v>
      </c>
      <c r="C407" s="1115">
        <f t="shared" si="6"/>
        <v>25861000</v>
      </c>
      <c r="D407" s="1115">
        <v>25861000</v>
      </c>
      <c r="E407" s="834"/>
      <c r="G407"/>
      <c r="H407" s="31"/>
    </row>
    <row r="408" spans="1:8" ht="19.5" customHeight="1">
      <c r="A408" s="836" t="s">
        <v>2587</v>
      </c>
      <c r="B408" s="964">
        <v>1</v>
      </c>
      <c r="C408" s="1115">
        <f t="shared" si="6"/>
        <v>25624000</v>
      </c>
      <c r="D408" s="1115">
        <v>25624000</v>
      </c>
      <c r="E408" s="834"/>
      <c r="G408"/>
      <c r="H408" s="31"/>
    </row>
    <row r="409" spans="1:8" ht="19.5" customHeight="1">
      <c r="A409" s="836" t="s">
        <v>2588</v>
      </c>
      <c r="B409" s="964">
        <v>1</v>
      </c>
      <c r="C409" s="1115">
        <f t="shared" si="6"/>
        <v>10225000</v>
      </c>
      <c r="D409" s="1115">
        <v>10225000</v>
      </c>
      <c r="E409" s="834"/>
      <c r="G409"/>
      <c r="H409" s="31"/>
    </row>
    <row r="410" spans="1:8" ht="19.5" customHeight="1">
      <c r="A410" s="836" t="s">
        <v>2589</v>
      </c>
      <c r="B410" s="964">
        <v>2</v>
      </c>
      <c r="C410" s="1115">
        <f t="shared" si="6"/>
        <v>3000</v>
      </c>
      <c r="D410" s="1115">
        <v>6000</v>
      </c>
      <c r="E410" s="834"/>
      <c r="G410"/>
      <c r="H410" s="31"/>
    </row>
    <row r="411" spans="1:8" ht="19.5" customHeight="1">
      <c r="A411" s="836" t="s">
        <v>2590</v>
      </c>
      <c r="B411" s="964">
        <v>3</v>
      </c>
      <c r="C411" s="1115">
        <f t="shared" si="6"/>
        <v>620000</v>
      </c>
      <c r="D411" s="1115">
        <v>1860000</v>
      </c>
      <c r="E411" s="834"/>
      <c r="G411"/>
      <c r="H411" s="31"/>
    </row>
    <row r="412" spans="1:8" ht="19.5" customHeight="1">
      <c r="A412" s="836" t="s">
        <v>2591</v>
      </c>
      <c r="B412" s="964">
        <v>3</v>
      </c>
      <c r="C412" s="1115">
        <f t="shared" si="6"/>
        <v>530000</v>
      </c>
      <c r="D412" s="1115">
        <v>1590000</v>
      </c>
      <c r="E412" s="834"/>
      <c r="G412"/>
      <c r="H412" s="31"/>
    </row>
    <row r="413" spans="1:8" ht="19.5" customHeight="1">
      <c r="A413" s="836" t="s">
        <v>2592</v>
      </c>
      <c r="B413" s="964">
        <v>1</v>
      </c>
      <c r="C413" s="1115">
        <f t="shared" si="6"/>
        <v>82000</v>
      </c>
      <c r="D413" s="1115">
        <v>82000</v>
      </c>
      <c r="E413" s="834"/>
      <c r="G413"/>
      <c r="H413" s="31"/>
    </row>
    <row r="414" spans="1:8" ht="19.5" customHeight="1">
      <c r="A414" s="836" t="s">
        <v>2593</v>
      </c>
      <c r="B414" s="964">
        <v>2</v>
      </c>
      <c r="C414" s="1115">
        <f t="shared" si="6"/>
        <v>78000</v>
      </c>
      <c r="D414" s="1115">
        <v>156000</v>
      </c>
      <c r="E414" s="834"/>
      <c r="G414"/>
      <c r="H414" s="31"/>
    </row>
    <row r="415" spans="1:8" ht="19.5" customHeight="1">
      <c r="A415" s="836" t="s">
        <v>2595</v>
      </c>
      <c r="B415" s="964">
        <v>2</v>
      </c>
      <c r="C415" s="1115">
        <f t="shared" si="6"/>
        <v>644820</v>
      </c>
      <c r="D415" s="1115">
        <v>1289640</v>
      </c>
      <c r="E415" s="834"/>
      <c r="G415"/>
      <c r="H415" s="31"/>
    </row>
    <row r="416" spans="1:8" ht="19.5" customHeight="1">
      <c r="A416" s="836" t="s">
        <v>2596</v>
      </c>
      <c r="B416" s="964">
        <v>1</v>
      </c>
      <c r="C416" s="1115">
        <f t="shared" si="6"/>
        <v>2202790</v>
      </c>
      <c r="D416" s="1115">
        <v>2202790</v>
      </c>
      <c r="E416" s="834"/>
      <c r="G416"/>
      <c r="H416" s="31"/>
    </row>
    <row r="417" spans="1:8" ht="19.5" customHeight="1">
      <c r="A417" s="836" t="s">
        <v>2597</v>
      </c>
      <c r="B417" s="964">
        <v>2</v>
      </c>
      <c r="C417" s="1115">
        <f t="shared" si="6"/>
        <v>39869</v>
      </c>
      <c r="D417" s="1115">
        <v>79738</v>
      </c>
      <c r="E417" s="834"/>
      <c r="G417"/>
      <c r="H417" s="31"/>
    </row>
    <row r="418" spans="1:8" ht="19.5" customHeight="1">
      <c r="A418" s="836" t="s">
        <v>2598</v>
      </c>
      <c r="B418" s="964">
        <v>1</v>
      </c>
      <c r="C418" s="1115">
        <f t="shared" si="6"/>
        <v>2200000</v>
      </c>
      <c r="D418" s="1115">
        <v>2200000</v>
      </c>
      <c r="E418" s="834"/>
      <c r="G418"/>
      <c r="H418" s="31"/>
    </row>
    <row r="419" spans="1:8" ht="19.5" customHeight="1">
      <c r="A419" s="836" t="s">
        <v>2599</v>
      </c>
      <c r="B419" s="964">
        <v>8</v>
      </c>
      <c r="C419" s="1115">
        <f t="shared" si="6"/>
        <v>145000</v>
      </c>
      <c r="D419" s="1115">
        <v>1160000</v>
      </c>
      <c r="E419" s="834"/>
      <c r="G419"/>
      <c r="H419" s="31"/>
    </row>
    <row r="420" spans="1:8" ht="19.5" customHeight="1">
      <c r="A420" s="836" t="s">
        <v>2600</v>
      </c>
      <c r="B420" s="964">
        <v>2</v>
      </c>
      <c r="C420" s="1115">
        <f t="shared" si="6"/>
        <v>194000</v>
      </c>
      <c r="D420" s="1115">
        <v>388000</v>
      </c>
      <c r="E420" s="834"/>
      <c r="G420"/>
      <c r="H420" s="31"/>
    </row>
    <row r="421" spans="1:8" ht="19.5" customHeight="1">
      <c r="A421" s="836" t="s">
        <v>2601</v>
      </c>
      <c r="B421" s="964">
        <v>1</v>
      </c>
      <c r="C421" s="1115">
        <f t="shared" si="6"/>
        <v>688000</v>
      </c>
      <c r="D421" s="1115">
        <v>688000</v>
      </c>
      <c r="E421" s="834"/>
      <c r="G421"/>
      <c r="H421" s="31"/>
    </row>
    <row r="422" spans="1:8" ht="19.5" customHeight="1">
      <c r="A422" s="836" t="s">
        <v>2602</v>
      </c>
      <c r="B422" s="964">
        <v>1</v>
      </c>
      <c r="C422" s="1115">
        <f t="shared" si="6"/>
        <v>3833000</v>
      </c>
      <c r="D422" s="1115">
        <v>3833000</v>
      </c>
      <c r="E422" s="834"/>
      <c r="G422"/>
      <c r="H422" s="31"/>
    </row>
    <row r="423" spans="1:8" ht="19.5" customHeight="1">
      <c r="A423" s="836" t="s">
        <v>2603</v>
      </c>
      <c r="B423" s="964">
        <v>2</v>
      </c>
      <c r="C423" s="1115">
        <f t="shared" si="6"/>
        <v>274000</v>
      </c>
      <c r="D423" s="1115">
        <v>548000</v>
      </c>
      <c r="E423" s="834"/>
      <c r="G423"/>
      <c r="H423" s="31"/>
    </row>
    <row r="424" spans="1:8" ht="19.5" customHeight="1">
      <c r="A424" s="836" t="s">
        <v>2604</v>
      </c>
      <c r="B424" s="964">
        <v>3</v>
      </c>
      <c r="C424" s="1115">
        <f t="shared" si="6"/>
        <v>58000</v>
      </c>
      <c r="D424" s="1115">
        <v>174000</v>
      </c>
      <c r="E424" s="834"/>
      <c r="G424"/>
      <c r="H424" s="31"/>
    </row>
    <row r="425" spans="1:8" ht="19.5" customHeight="1">
      <c r="A425" s="836" t="s">
        <v>2605</v>
      </c>
      <c r="B425" s="964">
        <v>1</v>
      </c>
      <c r="C425" s="1115">
        <f t="shared" si="6"/>
        <v>220000</v>
      </c>
      <c r="D425" s="1115">
        <v>220000</v>
      </c>
      <c r="E425" s="834"/>
      <c r="G425"/>
      <c r="H425" s="31"/>
    </row>
    <row r="426" spans="1:8" ht="19.5" customHeight="1">
      <c r="A426" s="836" t="s">
        <v>2606</v>
      </c>
      <c r="B426" s="964">
        <v>1</v>
      </c>
      <c r="C426" s="1115">
        <f t="shared" si="6"/>
        <v>51923</v>
      </c>
      <c r="D426" s="1115">
        <v>51923</v>
      </c>
      <c r="E426" s="834"/>
      <c r="G426"/>
      <c r="H426" s="31"/>
    </row>
    <row r="427" spans="1:8" ht="19.5" customHeight="1">
      <c r="A427" s="836" t="s">
        <v>2607</v>
      </c>
      <c r="B427" s="964">
        <v>2</v>
      </c>
      <c r="C427" s="1115">
        <f t="shared" si="6"/>
        <v>51923</v>
      </c>
      <c r="D427" s="1115">
        <v>103846</v>
      </c>
      <c r="E427" s="834"/>
      <c r="G427"/>
      <c r="H427" s="31"/>
    </row>
    <row r="428" spans="1:8" ht="19.5" customHeight="1">
      <c r="A428" s="836" t="s">
        <v>2608</v>
      </c>
      <c r="B428" s="964">
        <v>2</v>
      </c>
      <c r="C428" s="1115">
        <f t="shared" si="6"/>
        <v>103846.5</v>
      </c>
      <c r="D428" s="1115">
        <v>207693</v>
      </c>
      <c r="E428" s="834"/>
      <c r="G428"/>
      <c r="H428" s="31"/>
    </row>
    <row r="429" spans="1:8" ht="19.5" customHeight="1">
      <c r="A429" s="836" t="s">
        <v>2609</v>
      </c>
      <c r="B429" s="964">
        <v>2</v>
      </c>
      <c r="C429" s="1115">
        <f t="shared" si="6"/>
        <v>155769.5</v>
      </c>
      <c r="D429" s="1115">
        <v>311539</v>
      </c>
      <c r="E429" s="834"/>
      <c r="G429"/>
      <c r="H429" s="31"/>
    </row>
    <row r="430" spans="1:8" ht="19.5" customHeight="1">
      <c r="A430" s="836" t="s">
        <v>2610</v>
      </c>
      <c r="B430" s="964">
        <v>2</v>
      </c>
      <c r="C430" s="1115">
        <f t="shared" si="6"/>
        <v>51923</v>
      </c>
      <c r="D430" s="1115">
        <v>103846</v>
      </c>
      <c r="E430" s="834"/>
      <c r="G430"/>
      <c r="H430" s="31"/>
    </row>
    <row r="431" spans="1:8" ht="19.5" customHeight="1">
      <c r="A431" s="836" t="s">
        <v>2611</v>
      </c>
      <c r="B431" s="964">
        <v>2</v>
      </c>
      <c r="C431" s="1115">
        <f t="shared" si="6"/>
        <v>51923</v>
      </c>
      <c r="D431" s="1115">
        <v>103846</v>
      </c>
      <c r="E431" s="834"/>
      <c r="G431"/>
      <c r="H431" s="31"/>
    </row>
    <row r="432" spans="1:8" ht="19.5" customHeight="1">
      <c r="A432" s="836" t="s">
        <v>2612</v>
      </c>
      <c r="B432" s="964">
        <v>2</v>
      </c>
      <c r="C432" s="1115">
        <f t="shared" si="6"/>
        <v>51923</v>
      </c>
      <c r="D432" s="1115">
        <v>103846</v>
      </c>
      <c r="E432" s="834"/>
      <c r="G432"/>
      <c r="H432" s="31"/>
    </row>
    <row r="433" spans="1:8" ht="19.5" customHeight="1">
      <c r="A433" s="836" t="s">
        <v>2613</v>
      </c>
      <c r="B433" s="964">
        <v>1</v>
      </c>
      <c r="C433" s="1115">
        <f t="shared" si="6"/>
        <v>385000</v>
      </c>
      <c r="D433" s="1115">
        <v>385000</v>
      </c>
      <c r="E433" s="834"/>
      <c r="G433"/>
      <c r="H433" s="31"/>
    </row>
    <row r="434" spans="1:8" ht="19.5" customHeight="1">
      <c r="A434" s="836" t="s">
        <v>2614</v>
      </c>
      <c r="B434" s="964">
        <v>2</v>
      </c>
      <c r="C434" s="1115">
        <f t="shared" si="6"/>
        <v>42000</v>
      </c>
      <c r="D434" s="1115">
        <v>84000</v>
      </c>
      <c r="E434" s="834"/>
      <c r="G434"/>
      <c r="H434" s="31"/>
    </row>
    <row r="435" spans="1:8" ht="19.5" customHeight="1">
      <c r="A435" s="836" t="s">
        <v>2615</v>
      </c>
      <c r="B435" s="964">
        <v>3</v>
      </c>
      <c r="C435" s="1115">
        <f t="shared" si="6"/>
        <v>4700000</v>
      </c>
      <c r="D435" s="1115">
        <v>14100000</v>
      </c>
      <c r="E435" s="834"/>
      <c r="G435"/>
      <c r="H435" s="31"/>
    </row>
    <row r="436" spans="1:8" ht="19.5" customHeight="1">
      <c r="A436" s="836" t="s">
        <v>2616</v>
      </c>
      <c r="B436" s="964">
        <v>1</v>
      </c>
      <c r="C436" s="1115">
        <f t="shared" si="6"/>
        <v>9850000</v>
      </c>
      <c r="D436" s="1115">
        <v>9850000</v>
      </c>
      <c r="E436" s="834"/>
      <c r="G436"/>
      <c r="H436" s="31"/>
    </row>
    <row r="437" spans="1:8" ht="19.5" customHeight="1">
      <c r="A437" s="836" t="s">
        <v>2617</v>
      </c>
      <c r="B437" s="964">
        <v>1</v>
      </c>
      <c r="C437" s="1115">
        <f t="shared" ref="C437:C500" si="7">D437/B437</f>
        <v>25000000</v>
      </c>
      <c r="D437" s="1115">
        <v>25000000</v>
      </c>
      <c r="E437" s="834"/>
      <c r="G437"/>
      <c r="H437" s="31"/>
    </row>
    <row r="438" spans="1:8" ht="19.5" customHeight="1">
      <c r="A438" s="836" t="s">
        <v>2618</v>
      </c>
      <c r="B438" s="964">
        <v>2</v>
      </c>
      <c r="C438" s="1115">
        <f t="shared" si="7"/>
        <v>99000</v>
      </c>
      <c r="D438" s="1115">
        <v>198000</v>
      </c>
      <c r="E438" s="834"/>
      <c r="G438"/>
      <c r="H438" s="31"/>
    </row>
    <row r="439" spans="1:8" ht="19.5" customHeight="1">
      <c r="A439" s="836" t="s">
        <v>2619</v>
      </c>
      <c r="B439" s="964">
        <v>2</v>
      </c>
      <c r="C439" s="1115">
        <f t="shared" si="7"/>
        <v>285000</v>
      </c>
      <c r="D439" s="1115">
        <v>570000</v>
      </c>
      <c r="E439" s="834"/>
      <c r="G439"/>
      <c r="H439" s="31"/>
    </row>
    <row r="440" spans="1:8" ht="19.5" customHeight="1">
      <c r="A440" s="836" t="s">
        <v>2620</v>
      </c>
      <c r="B440" s="964">
        <v>2</v>
      </c>
      <c r="C440" s="1115">
        <f t="shared" si="7"/>
        <v>266000</v>
      </c>
      <c r="D440" s="1115">
        <v>532000</v>
      </c>
      <c r="E440" s="834"/>
      <c r="G440"/>
      <c r="H440" s="31"/>
    </row>
    <row r="441" spans="1:8" ht="19.5" customHeight="1">
      <c r="A441" s="836" t="s">
        <v>2621</v>
      </c>
      <c r="B441" s="964">
        <v>1</v>
      </c>
      <c r="C441" s="1115">
        <f t="shared" si="7"/>
        <v>458000</v>
      </c>
      <c r="D441" s="1115">
        <v>458000</v>
      </c>
      <c r="E441" s="834"/>
      <c r="G441"/>
      <c r="H441" s="31"/>
    </row>
    <row r="442" spans="1:8" ht="19.5" customHeight="1">
      <c r="A442" s="836" t="s">
        <v>2622</v>
      </c>
      <c r="B442" s="964">
        <v>1</v>
      </c>
      <c r="C442" s="1115">
        <f t="shared" si="7"/>
        <v>34000</v>
      </c>
      <c r="D442" s="1115">
        <v>34000</v>
      </c>
      <c r="E442" s="834"/>
      <c r="G442"/>
      <c r="H442" s="31"/>
    </row>
    <row r="443" spans="1:8" ht="19.5" customHeight="1">
      <c r="A443" s="836" t="s">
        <v>2623</v>
      </c>
      <c r="B443" s="964">
        <v>1</v>
      </c>
      <c r="C443" s="1115">
        <f t="shared" si="7"/>
        <v>94000</v>
      </c>
      <c r="D443" s="1115">
        <v>94000</v>
      </c>
      <c r="E443" s="834"/>
      <c r="G443"/>
      <c r="H443" s="31"/>
    </row>
    <row r="444" spans="1:8" ht="19.5" customHeight="1">
      <c r="A444" s="836" t="s">
        <v>2624</v>
      </c>
      <c r="B444" s="964">
        <v>1</v>
      </c>
      <c r="C444" s="1115">
        <f t="shared" si="7"/>
        <v>457000</v>
      </c>
      <c r="D444" s="1115">
        <v>457000</v>
      </c>
      <c r="E444" s="834"/>
      <c r="G444"/>
      <c r="H444" s="31"/>
    </row>
    <row r="445" spans="1:8" ht="19.5" customHeight="1">
      <c r="A445" s="836" t="s">
        <v>2625</v>
      </c>
      <c r="B445" s="964">
        <v>1</v>
      </c>
      <c r="C445" s="1115">
        <f t="shared" si="7"/>
        <v>13000</v>
      </c>
      <c r="D445" s="1115">
        <v>13000</v>
      </c>
      <c r="E445" s="834"/>
      <c r="G445"/>
      <c r="H445" s="31"/>
    </row>
    <row r="446" spans="1:8" ht="19.5" customHeight="1">
      <c r="A446" s="836" t="s">
        <v>2626</v>
      </c>
      <c r="B446" s="964">
        <v>1</v>
      </c>
      <c r="C446" s="1115">
        <f t="shared" si="7"/>
        <v>13000</v>
      </c>
      <c r="D446" s="1115">
        <v>13000</v>
      </c>
      <c r="E446" s="834"/>
      <c r="G446"/>
      <c r="H446" s="31"/>
    </row>
    <row r="447" spans="1:8" ht="19.5" customHeight="1">
      <c r="A447" s="836" t="s">
        <v>2627</v>
      </c>
      <c r="B447" s="964">
        <v>4</v>
      </c>
      <c r="C447" s="1115">
        <f t="shared" si="7"/>
        <v>34000</v>
      </c>
      <c r="D447" s="1115">
        <v>136000</v>
      </c>
      <c r="E447" s="834"/>
      <c r="G447"/>
      <c r="H447" s="31"/>
    </row>
    <row r="448" spans="1:8" ht="19.5" customHeight="1">
      <c r="A448" s="836" t="s">
        <v>2628</v>
      </c>
      <c r="B448" s="964">
        <v>4</v>
      </c>
      <c r="C448" s="1115">
        <f t="shared" si="7"/>
        <v>27000</v>
      </c>
      <c r="D448" s="1115">
        <v>108000</v>
      </c>
      <c r="E448" s="834"/>
      <c r="G448"/>
      <c r="H448" s="31"/>
    </row>
    <row r="449" spans="1:8" ht="19.5" customHeight="1">
      <c r="A449" s="836" t="s">
        <v>2629</v>
      </c>
      <c r="B449" s="964">
        <v>4</v>
      </c>
      <c r="C449" s="1115">
        <f t="shared" si="7"/>
        <v>34000</v>
      </c>
      <c r="D449" s="1115">
        <v>136000</v>
      </c>
      <c r="E449" s="834"/>
      <c r="G449"/>
      <c r="H449" s="31"/>
    </row>
    <row r="450" spans="1:8" ht="19.5" customHeight="1">
      <c r="A450" s="836" t="s">
        <v>2630</v>
      </c>
      <c r="B450" s="964">
        <v>4</v>
      </c>
      <c r="C450" s="1115">
        <f t="shared" si="7"/>
        <v>34000</v>
      </c>
      <c r="D450" s="1115">
        <v>136000</v>
      </c>
      <c r="E450" s="834"/>
      <c r="G450"/>
      <c r="H450" s="31"/>
    </row>
    <row r="451" spans="1:8" ht="19.5" customHeight="1">
      <c r="A451" s="836" t="s">
        <v>2631</v>
      </c>
      <c r="B451" s="964">
        <v>3</v>
      </c>
      <c r="C451" s="1115">
        <f t="shared" si="7"/>
        <v>13000</v>
      </c>
      <c r="D451" s="1115">
        <v>39000</v>
      </c>
      <c r="E451" s="834"/>
      <c r="G451"/>
      <c r="H451" s="31"/>
    </row>
    <row r="452" spans="1:8" ht="19.5" customHeight="1">
      <c r="A452" s="836" t="s">
        <v>2632</v>
      </c>
      <c r="B452" s="964">
        <v>4</v>
      </c>
      <c r="C452" s="1115">
        <f t="shared" si="7"/>
        <v>34000</v>
      </c>
      <c r="D452" s="1115">
        <v>136000</v>
      </c>
      <c r="E452" s="834"/>
      <c r="G452"/>
      <c r="H452" s="31"/>
    </row>
    <row r="453" spans="1:8" ht="19.5" customHeight="1">
      <c r="A453" s="836" t="s">
        <v>2633</v>
      </c>
      <c r="B453" s="964">
        <v>1</v>
      </c>
      <c r="C453" s="1115">
        <f t="shared" si="7"/>
        <v>34000</v>
      </c>
      <c r="D453" s="1115">
        <v>34000</v>
      </c>
      <c r="E453" s="834"/>
      <c r="G453"/>
      <c r="H453" s="31"/>
    </row>
    <row r="454" spans="1:8" ht="19.5" customHeight="1">
      <c r="A454" s="836" t="s">
        <v>2634</v>
      </c>
      <c r="B454" s="964">
        <v>2</v>
      </c>
      <c r="C454" s="1115">
        <f t="shared" si="7"/>
        <v>396000</v>
      </c>
      <c r="D454" s="1115">
        <v>792000</v>
      </c>
      <c r="E454" s="834"/>
      <c r="G454"/>
      <c r="H454" s="31"/>
    </row>
    <row r="455" spans="1:8" ht="19.5" customHeight="1">
      <c r="A455" s="836" t="s">
        <v>2635</v>
      </c>
      <c r="B455" s="964">
        <v>2</v>
      </c>
      <c r="C455" s="1115">
        <f t="shared" si="7"/>
        <v>442000</v>
      </c>
      <c r="D455" s="1115">
        <v>884000</v>
      </c>
      <c r="E455" s="834"/>
      <c r="G455"/>
      <c r="H455" s="31"/>
    </row>
    <row r="456" spans="1:8" ht="19.5" customHeight="1">
      <c r="A456" s="836" t="s">
        <v>2636</v>
      </c>
      <c r="B456" s="964">
        <v>1</v>
      </c>
      <c r="C456" s="1115">
        <f t="shared" si="7"/>
        <v>500000</v>
      </c>
      <c r="D456" s="1115">
        <v>500000</v>
      </c>
      <c r="E456" s="834"/>
      <c r="G456"/>
      <c r="H456" s="31"/>
    </row>
    <row r="457" spans="1:8" ht="19.5" customHeight="1">
      <c r="A457" s="836" t="s">
        <v>2637</v>
      </c>
      <c r="B457" s="964">
        <v>4</v>
      </c>
      <c r="C457" s="1115">
        <f t="shared" si="7"/>
        <v>500000</v>
      </c>
      <c r="D457" s="1115">
        <v>2000000</v>
      </c>
      <c r="E457" s="834"/>
      <c r="G457"/>
      <c r="H457" s="31"/>
    </row>
    <row r="458" spans="1:8" ht="19.5" customHeight="1">
      <c r="A458" s="836" t="s">
        <v>2638</v>
      </c>
      <c r="B458" s="964">
        <v>1</v>
      </c>
      <c r="C458" s="1115">
        <f t="shared" si="7"/>
        <v>1383000</v>
      </c>
      <c r="D458" s="1115">
        <v>1383000</v>
      </c>
      <c r="E458" s="834"/>
      <c r="G458"/>
      <c r="H458" s="31"/>
    </row>
    <row r="459" spans="1:8" ht="19.5" customHeight="1">
      <c r="A459" s="836" t="s">
        <v>2639</v>
      </c>
      <c r="B459" s="964">
        <v>4</v>
      </c>
      <c r="C459" s="1115">
        <f t="shared" si="7"/>
        <v>442000</v>
      </c>
      <c r="D459" s="1115">
        <v>1768000</v>
      </c>
      <c r="E459" s="834"/>
      <c r="G459"/>
      <c r="H459" s="31"/>
    </row>
    <row r="460" spans="1:8" ht="19.5" customHeight="1">
      <c r="A460" s="836" t="s">
        <v>2640</v>
      </c>
      <c r="B460" s="964">
        <v>2</v>
      </c>
      <c r="C460" s="1115">
        <f t="shared" si="7"/>
        <v>495000</v>
      </c>
      <c r="D460" s="1115">
        <v>990000</v>
      </c>
      <c r="E460" s="834"/>
      <c r="G460"/>
      <c r="H460" s="31"/>
    </row>
    <row r="461" spans="1:8" ht="19.5" customHeight="1">
      <c r="A461" s="836" t="s">
        <v>2641</v>
      </c>
      <c r="B461" s="964">
        <v>1</v>
      </c>
      <c r="C461" s="1115">
        <f t="shared" si="7"/>
        <v>778000</v>
      </c>
      <c r="D461" s="1115">
        <v>778000</v>
      </c>
      <c r="E461" s="834"/>
      <c r="G461"/>
      <c r="H461" s="31"/>
    </row>
    <row r="462" spans="1:8" ht="19.5" customHeight="1">
      <c r="A462" s="836" t="s">
        <v>2642</v>
      </c>
      <c r="B462" s="964">
        <v>2</v>
      </c>
      <c r="C462" s="1115">
        <f t="shared" si="7"/>
        <v>445000</v>
      </c>
      <c r="D462" s="1115">
        <v>890000</v>
      </c>
      <c r="E462" s="834"/>
      <c r="G462"/>
      <c r="H462" s="31"/>
    </row>
    <row r="463" spans="1:8" ht="19.5" customHeight="1">
      <c r="A463" s="836" t="s">
        <v>2643</v>
      </c>
      <c r="B463" s="964">
        <v>2</v>
      </c>
      <c r="C463" s="1115">
        <f t="shared" si="7"/>
        <v>1176000</v>
      </c>
      <c r="D463" s="1115">
        <v>2352000</v>
      </c>
      <c r="E463" s="834"/>
      <c r="G463"/>
      <c r="H463" s="31"/>
    </row>
    <row r="464" spans="1:8" ht="19.5" customHeight="1">
      <c r="A464" s="836" t="s">
        <v>2644</v>
      </c>
      <c r="B464" s="964">
        <v>1</v>
      </c>
      <c r="C464" s="1115">
        <f t="shared" si="7"/>
        <v>425000</v>
      </c>
      <c r="D464" s="1115">
        <v>425000</v>
      </c>
      <c r="E464" s="834"/>
      <c r="G464"/>
      <c r="H464" s="31"/>
    </row>
    <row r="465" spans="1:8" ht="19.5" customHeight="1">
      <c r="A465" s="836" t="s">
        <v>2645</v>
      </c>
      <c r="B465" s="964">
        <v>2</v>
      </c>
      <c r="C465" s="1115">
        <f t="shared" si="7"/>
        <v>410000</v>
      </c>
      <c r="D465" s="1115">
        <v>820000</v>
      </c>
      <c r="E465" s="834"/>
      <c r="G465"/>
      <c r="H465" s="31"/>
    </row>
    <row r="466" spans="1:8" ht="19.5" customHeight="1">
      <c r="A466" s="836" t="s">
        <v>2646</v>
      </c>
      <c r="B466" s="964">
        <v>1</v>
      </c>
      <c r="C466" s="1115">
        <f t="shared" si="7"/>
        <v>468000</v>
      </c>
      <c r="D466" s="1115">
        <v>468000</v>
      </c>
      <c r="E466" s="834"/>
      <c r="G466"/>
      <c r="H466" s="31"/>
    </row>
    <row r="467" spans="1:8" ht="19.5" customHeight="1">
      <c r="A467" s="836" t="s">
        <v>2647</v>
      </c>
      <c r="B467" s="964">
        <v>1</v>
      </c>
      <c r="C467" s="1115">
        <f t="shared" si="7"/>
        <v>353000</v>
      </c>
      <c r="D467" s="1115">
        <v>353000</v>
      </c>
      <c r="E467" s="834"/>
      <c r="G467"/>
      <c r="H467" s="31"/>
    </row>
    <row r="468" spans="1:8" ht="19.5" customHeight="1">
      <c r="A468" s="836" t="s">
        <v>2648</v>
      </c>
      <c r="B468" s="964">
        <v>3</v>
      </c>
      <c r="C468" s="1115">
        <f t="shared" si="7"/>
        <v>534000</v>
      </c>
      <c r="D468" s="1115">
        <v>1602000</v>
      </c>
      <c r="E468" s="834"/>
      <c r="G468"/>
      <c r="H468" s="31"/>
    </row>
    <row r="469" spans="1:8" ht="19.5" customHeight="1">
      <c r="A469" s="836" t="s">
        <v>2649</v>
      </c>
      <c r="B469" s="964">
        <v>3</v>
      </c>
      <c r="C469" s="1115">
        <f t="shared" si="7"/>
        <v>353000</v>
      </c>
      <c r="D469" s="1115">
        <v>1059000</v>
      </c>
      <c r="E469" s="834"/>
      <c r="G469"/>
      <c r="H469" s="31"/>
    </row>
    <row r="470" spans="1:8" ht="19.5" customHeight="1">
      <c r="A470" s="836" t="s">
        <v>2650</v>
      </c>
      <c r="B470" s="964">
        <v>1</v>
      </c>
      <c r="C470" s="1115">
        <f t="shared" si="7"/>
        <v>468000</v>
      </c>
      <c r="D470" s="1115">
        <v>468000</v>
      </c>
      <c r="E470" s="834"/>
      <c r="G470"/>
      <c r="H470" s="31"/>
    </row>
    <row r="471" spans="1:8" ht="19.5" customHeight="1">
      <c r="A471" s="836" t="s">
        <v>2651</v>
      </c>
      <c r="B471" s="964">
        <v>5</v>
      </c>
      <c r="C471" s="1115">
        <f t="shared" si="7"/>
        <v>362000</v>
      </c>
      <c r="D471" s="1115">
        <v>1810000</v>
      </c>
      <c r="E471" s="834"/>
      <c r="G471"/>
      <c r="H471" s="31"/>
    </row>
    <row r="472" spans="1:8" ht="19.5" customHeight="1">
      <c r="A472" s="836" t="s">
        <v>2652</v>
      </c>
      <c r="B472" s="964">
        <v>2</v>
      </c>
      <c r="C472" s="1115">
        <f t="shared" si="7"/>
        <v>406000</v>
      </c>
      <c r="D472" s="1115">
        <v>812000</v>
      </c>
      <c r="E472" s="834"/>
      <c r="G472"/>
      <c r="H472" s="31"/>
    </row>
    <row r="473" spans="1:8" ht="19.5" customHeight="1">
      <c r="A473" s="836" t="s">
        <v>2653</v>
      </c>
      <c r="B473" s="964">
        <v>2</v>
      </c>
      <c r="C473" s="1115">
        <f t="shared" si="7"/>
        <v>367000</v>
      </c>
      <c r="D473" s="1115">
        <v>734000</v>
      </c>
      <c r="E473" s="834"/>
      <c r="G473"/>
      <c r="H473" s="31"/>
    </row>
    <row r="474" spans="1:8" ht="19.5" customHeight="1">
      <c r="A474" s="836" t="s">
        <v>2654</v>
      </c>
      <c r="B474" s="964">
        <v>1</v>
      </c>
      <c r="C474" s="1115">
        <f t="shared" si="7"/>
        <v>628000</v>
      </c>
      <c r="D474" s="1115">
        <v>628000</v>
      </c>
      <c r="E474" s="834"/>
      <c r="G474"/>
      <c r="H474" s="31"/>
    </row>
    <row r="475" spans="1:8" ht="19.5" customHeight="1">
      <c r="A475" s="836" t="s">
        <v>2655</v>
      </c>
      <c r="B475" s="964">
        <v>5</v>
      </c>
      <c r="C475" s="1115">
        <f t="shared" si="7"/>
        <v>684000</v>
      </c>
      <c r="D475" s="1115">
        <v>3420000</v>
      </c>
      <c r="E475" s="834"/>
      <c r="G475"/>
      <c r="H475" s="31"/>
    </row>
    <row r="476" spans="1:8" ht="19.5" customHeight="1">
      <c r="A476" s="836" t="s">
        <v>2656</v>
      </c>
      <c r="B476" s="964">
        <v>3</v>
      </c>
      <c r="C476" s="1115">
        <f t="shared" si="7"/>
        <v>565000</v>
      </c>
      <c r="D476" s="1115">
        <v>1695000</v>
      </c>
      <c r="E476" s="834"/>
      <c r="G476"/>
      <c r="H476" s="31"/>
    </row>
    <row r="477" spans="1:8" ht="19.5" customHeight="1">
      <c r="A477" s="836" t="s">
        <v>2657</v>
      </c>
      <c r="B477" s="964">
        <v>2</v>
      </c>
      <c r="C477" s="1115">
        <f t="shared" si="7"/>
        <v>820000</v>
      </c>
      <c r="D477" s="1115">
        <v>1640000</v>
      </c>
      <c r="E477" s="834"/>
      <c r="G477"/>
      <c r="H477" s="31"/>
    </row>
    <row r="478" spans="1:8" ht="19.5" customHeight="1">
      <c r="A478" s="836" t="s">
        <v>2658</v>
      </c>
      <c r="B478" s="964">
        <v>1</v>
      </c>
      <c r="C478" s="1115">
        <f t="shared" si="7"/>
        <v>2530000</v>
      </c>
      <c r="D478" s="1115">
        <v>2530000</v>
      </c>
      <c r="E478" s="834"/>
      <c r="G478"/>
      <c r="H478" s="31"/>
    </row>
    <row r="479" spans="1:8" ht="19.5" customHeight="1">
      <c r="A479" s="836" t="s">
        <v>2659</v>
      </c>
      <c r="B479" s="964">
        <v>1</v>
      </c>
      <c r="C479" s="1115">
        <f t="shared" si="7"/>
        <v>1160000</v>
      </c>
      <c r="D479" s="1115">
        <v>1160000</v>
      </c>
      <c r="E479" s="834"/>
      <c r="G479"/>
      <c r="H479" s="31"/>
    </row>
    <row r="480" spans="1:8" ht="19.5" customHeight="1">
      <c r="A480" s="836" t="s">
        <v>2660</v>
      </c>
      <c r="B480" s="964">
        <v>3</v>
      </c>
      <c r="C480" s="1115">
        <f t="shared" si="7"/>
        <v>202000</v>
      </c>
      <c r="D480" s="1115">
        <v>606000</v>
      </c>
      <c r="E480" s="834"/>
      <c r="G480"/>
      <c r="H480" s="31"/>
    </row>
    <row r="481" spans="1:8" ht="19.5" customHeight="1">
      <c r="A481" s="836" t="s">
        <v>2661</v>
      </c>
      <c r="B481" s="964">
        <v>1</v>
      </c>
      <c r="C481" s="1115">
        <f t="shared" si="7"/>
        <v>111000</v>
      </c>
      <c r="D481" s="1115">
        <v>111000</v>
      </c>
      <c r="E481" s="834"/>
      <c r="G481"/>
      <c r="H481" s="31"/>
    </row>
    <row r="482" spans="1:8" ht="19.5" customHeight="1">
      <c r="A482" s="836" t="s">
        <v>2662</v>
      </c>
      <c r="B482" s="964">
        <v>20</v>
      </c>
      <c r="C482" s="1115">
        <f t="shared" si="7"/>
        <v>23300</v>
      </c>
      <c r="D482" s="1115">
        <v>466000</v>
      </c>
      <c r="E482" s="834"/>
      <c r="G482"/>
      <c r="H482" s="31"/>
    </row>
    <row r="483" spans="1:8" ht="19.5" customHeight="1">
      <c r="A483" s="836" t="s">
        <v>2663</v>
      </c>
      <c r="B483" s="964">
        <v>1</v>
      </c>
      <c r="C483" s="1115">
        <f t="shared" si="7"/>
        <v>2890000</v>
      </c>
      <c r="D483" s="1115">
        <v>2890000</v>
      </c>
      <c r="E483" s="834"/>
      <c r="G483"/>
      <c r="H483" s="31"/>
    </row>
    <row r="484" spans="1:8" ht="19.5" customHeight="1">
      <c r="A484" s="836" t="s">
        <v>2664</v>
      </c>
      <c r="B484" s="964">
        <v>1</v>
      </c>
      <c r="C484" s="1115">
        <f t="shared" si="7"/>
        <v>202000</v>
      </c>
      <c r="D484" s="1115">
        <v>202000</v>
      </c>
      <c r="E484" s="834"/>
      <c r="G484"/>
      <c r="H484" s="31"/>
    </row>
    <row r="485" spans="1:8" ht="19.5" customHeight="1">
      <c r="A485" s="836" t="s">
        <v>2665</v>
      </c>
      <c r="B485" s="964">
        <v>1</v>
      </c>
      <c r="C485" s="1115">
        <f t="shared" si="7"/>
        <v>3960000</v>
      </c>
      <c r="D485" s="1115">
        <v>3960000</v>
      </c>
      <c r="E485" s="834"/>
      <c r="G485"/>
      <c r="H485" s="31"/>
    </row>
    <row r="486" spans="1:8" ht="19.5" customHeight="1">
      <c r="A486" s="836" t="s">
        <v>2666</v>
      </c>
      <c r="B486" s="964">
        <v>2</v>
      </c>
      <c r="C486" s="1115">
        <f t="shared" si="7"/>
        <v>737000</v>
      </c>
      <c r="D486" s="1115">
        <v>1474000</v>
      </c>
      <c r="E486" s="834"/>
      <c r="G486"/>
      <c r="H486" s="31"/>
    </row>
    <row r="487" spans="1:8" ht="19.5" customHeight="1">
      <c r="A487" s="836" t="s">
        <v>2667</v>
      </c>
      <c r="B487" s="964">
        <v>1</v>
      </c>
      <c r="C487" s="1115">
        <f t="shared" si="7"/>
        <v>427000</v>
      </c>
      <c r="D487" s="1115">
        <v>427000</v>
      </c>
      <c r="E487" s="834"/>
      <c r="G487"/>
      <c r="H487" s="31"/>
    </row>
    <row r="488" spans="1:8" ht="19.5" customHeight="1">
      <c r="A488" s="836" t="s">
        <v>2668</v>
      </c>
      <c r="B488" s="964">
        <v>1</v>
      </c>
      <c r="C488" s="1115">
        <f t="shared" si="7"/>
        <v>1800000</v>
      </c>
      <c r="D488" s="1115">
        <v>1800000</v>
      </c>
      <c r="E488" s="834"/>
      <c r="G488"/>
      <c r="H488" s="31"/>
    </row>
    <row r="489" spans="1:8" ht="19.5" customHeight="1">
      <c r="A489" s="836" t="s">
        <v>2669</v>
      </c>
      <c r="B489" s="964">
        <v>1</v>
      </c>
      <c r="C489" s="1115">
        <f t="shared" si="7"/>
        <v>1125000</v>
      </c>
      <c r="D489" s="1115">
        <v>1125000</v>
      </c>
      <c r="E489" s="834"/>
      <c r="G489"/>
      <c r="H489" s="31"/>
    </row>
    <row r="490" spans="1:8" ht="19.5" customHeight="1">
      <c r="A490" s="836" t="s">
        <v>2670</v>
      </c>
      <c r="B490" s="964">
        <v>2</v>
      </c>
      <c r="C490" s="1115">
        <f t="shared" si="7"/>
        <v>458500</v>
      </c>
      <c r="D490" s="1115">
        <v>917000</v>
      </c>
      <c r="E490" s="834"/>
      <c r="G490"/>
      <c r="H490" s="31"/>
    </row>
    <row r="491" spans="1:8" ht="19.5" customHeight="1">
      <c r="A491" s="836" t="s">
        <v>2671</v>
      </c>
      <c r="B491" s="964">
        <v>1</v>
      </c>
      <c r="C491" s="1115">
        <f t="shared" si="7"/>
        <v>437700</v>
      </c>
      <c r="D491" s="1115">
        <v>437700</v>
      </c>
      <c r="E491" s="834"/>
      <c r="G491"/>
      <c r="H491" s="31"/>
    </row>
    <row r="492" spans="1:8" ht="19.5" customHeight="1">
      <c r="A492" s="836" t="s">
        <v>2672</v>
      </c>
      <c r="B492" s="964">
        <v>1</v>
      </c>
      <c r="C492" s="1115">
        <f t="shared" si="7"/>
        <v>2470600</v>
      </c>
      <c r="D492" s="1115">
        <v>2470600</v>
      </c>
      <c r="E492" s="834"/>
      <c r="G492"/>
      <c r="H492" s="31"/>
    </row>
    <row r="493" spans="1:8" ht="19.5" customHeight="1">
      <c r="A493" s="836" t="s">
        <v>2673</v>
      </c>
      <c r="B493" s="964">
        <v>2</v>
      </c>
      <c r="C493" s="1115">
        <f t="shared" si="7"/>
        <v>1725242.5</v>
      </c>
      <c r="D493" s="1115">
        <v>3450485</v>
      </c>
      <c r="E493" s="834"/>
      <c r="G493"/>
      <c r="H493" s="31"/>
    </row>
    <row r="494" spans="1:8" ht="19.5" customHeight="1">
      <c r="A494" s="836" t="s">
        <v>2674</v>
      </c>
      <c r="B494" s="964">
        <v>2</v>
      </c>
      <c r="C494" s="1115">
        <f t="shared" si="7"/>
        <v>1500000</v>
      </c>
      <c r="D494" s="1115">
        <v>3000000</v>
      </c>
      <c r="E494" s="834"/>
      <c r="G494"/>
      <c r="H494" s="31"/>
    </row>
    <row r="495" spans="1:8" ht="19.5" customHeight="1">
      <c r="A495" s="836" t="s">
        <v>2675</v>
      </c>
      <c r="B495" s="964">
        <v>1</v>
      </c>
      <c r="C495" s="1115">
        <f t="shared" si="7"/>
        <v>2700000</v>
      </c>
      <c r="D495" s="1115">
        <v>2700000</v>
      </c>
      <c r="E495" s="834"/>
      <c r="G495"/>
      <c r="H495" s="31"/>
    </row>
    <row r="496" spans="1:8" ht="19.5" customHeight="1">
      <c r="A496" s="836" t="s">
        <v>2676</v>
      </c>
      <c r="B496" s="964">
        <v>3</v>
      </c>
      <c r="C496" s="1115">
        <f t="shared" si="7"/>
        <v>2591000</v>
      </c>
      <c r="D496" s="1115">
        <v>7773000</v>
      </c>
      <c r="E496" s="834"/>
      <c r="G496"/>
      <c r="H496" s="31"/>
    </row>
    <row r="497" spans="1:8" ht="19.5" customHeight="1">
      <c r="A497" s="836" t="s">
        <v>2677</v>
      </c>
      <c r="B497" s="964">
        <v>1</v>
      </c>
      <c r="C497" s="1115">
        <f t="shared" si="7"/>
        <v>2169000</v>
      </c>
      <c r="D497" s="1115">
        <v>2169000</v>
      </c>
      <c r="E497" s="834"/>
      <c r="G497"/>
      <c r="H497" s="31"/>
    </row>
    <row r="498" spans="1:8" ht="19.5" customHeight="1">
      <c r="A498" s="836" t="s">
        <v>2678</v>
      </c>
      <c r="B498" s="964">
        <v>1</v>
      </c>
      <c r="C498" s="1115">
        <f t="shared" si="7"/>
        <v>559000</v>
      </c>
      <c r="D498" s="1115">
        <v>559000</v>
      </c>
      <c r="E498" s="834"/>
      <c r="G498"/>
      <c r="H498" s="31"/>
    </row>
    <row r="499" spans="1:8" ht="19.5" customHeight="1">
      <c r="A499" s="836" t="s">
        <v>2679</v>
      </c>
      <c r="B499" s="964">
        <v>1</v>
      </c>
      <c r="C499" s="1115">
        <f t="shared" si="7"/>
        <v>1634000</v>
      </c>
      <c r="D499" s="1115">
        <v>1634000</v>
      </c>
      <c r="E499" s="834"/>
      <c r="G499"/>
      <c r="H499" s="31"/>
    </row>
    <row r="500" spans="1:8" ht="19.5" customHeight="1">
      <c r="A500" s="836" t="s">
        <v>2680</v>
      </c>
      <c r="B500" s="964">
        <v>1</v>
      </c>
      <c r="C500" s="1115">
        <f t="shared" si="7"/>
        <v>1145400</v>
      </c>
      <c r="D500" s="1115">
        <v>1145400</v>
      </c>
      <c r="E500" s="834"/>
      <c r="G500"/>
      <c r="H500" s="31"/>
    </row>
    <row r="501" spans="1:8" ht="19.5" customHeight="1">
      <c r="A501" s="836" t="s">
        <v>2681</v>
      </c>
      <c r="B501" s="964">
        <v>1</v>
      </c>
      <c r="C501" s="1115">
        <f t="shared" ref="C501:C564" si="8">D501/B501</f>
        <v>2056200</v>
      </c>
      <c r="D501" s="1115">
        <v>2056200</v>
      </c>
      <c r="E501" s="834"/>
      <c r="G501"/>
      <c r="H501" s="31"/>
    </row>
    <row r="502" spans="1:8" ht="19.5" customHeight="1">
      <c r="A502" s="836" t="s">
        <v>2682</v>
      </c>
      <c r="B502" s="964">
        <v>1</v>
      </c>
      <c r="C502" s="1115">
        <f t="shared" si="8"/>
        <v>2125200</v>
      </c>
      <c r="D502" s="1115">
        <v>2125200</v>
      </c>
      <c r="E502" s="834"/>
      <c r="G502"/>
      <c r="H502" s="31"/>
    </row>
    <row r="503" spans="1:8" ht="19.5" customHeight="1">
      <c r="A503" s="836" t="s">
        <v>2683</v>
      </c>
      <c r="B503" s="964">
        <v>1</v>
      </c>
      <c r="C503" s="1115">
        <f t="shared" si="8"/>
        <v>5568000</v>
      </c>
      <c r="D503" s="1115">
        <v>5568000</v>
      </c>
      <c r="E503" s="834"/>
      <c r="G503"/>
      <c r="H503" s="31"/>
    </row>
    <row r="504" spans="1:8" ht="19.5" customHeight="1">
      <c r="A504" s="836" t="s">
        <v>2684</v>
      </c>
      <c r="B504" s="964">
        <v>1</v>
      </c>
      <c r="C504" s="1115">
        <f t="shared" si="8"/>
        <v>20010000</v>
      </c>
      <c r="D504" s="1115">
        <v>20010000</v>
      </c>
      <c r="E504" s="834"/>
      <c r="G504"/>
      <c r="H504" s="31"/>
    </row>
    <row r="505" spans="1:8" ht="19.5" customHeight="1">
      <c r="A505" s="836" t="s">
        <v>2685</v>
      </c>
      <c r="B505" s="964">
        <v>4</v>
      </c>
      <c r="C505" s="1115">
        <f t="shared" si="8"/>
        <v>118000</v>
      </c>
      <c r="D505" s="1115">
        <v>472000</v>
      </c>
      <c r="E505" s="834"/>
      <c r="G505"/>
      <c r="H505" s="31"/>
    </row>
    <row r="506" spans="1:8" ht="19.5" customHeight="1">
      <c r="A506" s="836" t="s">
        <v>2686</v>
      </c>
      <c r="B506" s="964">
        <v>1</v>
      </c>
      <c r="C506" s="1115">
        <f t="shared" si="8"/>
        <v>558400</v>
      </c>
      <c r="D506" s="1115">
        <v>558400</v>
      </c>
      <c r="E506" s="834"/>
      <c r="G506"/>
      <c r="H506" s="31"/>
    </row>
    <row r="507" spans="1:8" ht="19.5" customHeight="1">
      <c r="A507" s="836" t="s">
        <v>2687</v>
      </c>
      <c r="B507" s="964">
        <v>1</v>
      </c>
      <c r="C507" s="1115">
        <f t="shared" si="8"/>
        <v>698700</v>
      </c>
      <c r="D507" s="1115">
        <v>698700</v>
      </c>
      <c r="E507" s="834"/>
      <c r="G507"/>
      <c r="H507" s="31"/>
    </row>
    <row r="508" spans="1:8" ht="19.5" customHeight="1">
      <c r="A508" s="836" t="s">
        <v>2688</v>
      </c>
      <c r="B508" s="964">
        <v>4</v>
      </c>
      <c r="C508" s="1115">
        <f t="shared" si="8"/>
        <v>300000</v>
      </c>
      <c r="D508" s="1115">
        <v>1200000</v>
      </c>
      <c r="E508" s="834"/>
      <c r="G508"/>
      <c r="H508" s="31"/>
    </row>
    <row r="509" spans="1:8" ht="19.5" customHeight="1">
      <c r="A509" s="836" t="s">
        <v>2689</v>
      </c>
      <c r="B509" s="964">
        <v>3</v>
      </c>
      <c r="C509" s="1115">
        <f t="shared" si="8"/>
        <v>1000000</v>
      </c>
      <c r="D509" s="1115">
        <v>3000000</v>
      </c>
      <c r="E509" s="834"/>
      <c r="G509"/>
      <c r="H509" s="31"/>
    </row>
    <row r="510" spans="1:8" ht="19.5" customHeight="1">
      <c r="A510" s="836" t="s">
        <v>2690</v>
      </c>
      <c r="B510" s="964">
        <v>4</v>
      </c>
      <c r="C510" s="1115">
        <f t="shared" si="8"/>
        <v>1300000</v>
      </c>
      <c r="D510" s="1115">
        <v>5200000</v>
      </c>
      <c r="E510" s="834"/>
      <c r="G510"/>
      <c r="H510" s="31"/>
    </row>
    <row r="511" spans="1:8" ht="19.5" customHeight="1">
      <c r="A511" s="836" t="s">
        <v>2691</v>
      </c>
      <c r="B511" s="964">
        <v>1</v>
      </c>
      <c r="C511" s="1115">
        <f t="shared" si="8"/>
        <v>1300000</v>
      </c>
      <c r="D511" s="1115">
        <v>1300000</v>
      </c>
      <c r="E511" s="834"/>
      <c r="G511"/>
      <c r="H511" s="31"/>
    </row>
    <row r="512" spans="1:8" ht="19.5" customHeight="1">
      <c r="A512" s="836" t="s">
        <v>2692</v>
      </c>
      <c r="B512" s="964">
        <v>4</v>
      </c>
      <c r="C512" s="1115">
        <f t="shared" si="8"/>
        <v>1150000</v>
      </c>
      <c r="D512" s="1115">
        <v>4600000</v>
      </c>
      <c r="E512" s="834"/>
      <c r="G512"/>
      <c r="H512" s="31"/>
    </row>
    <row r="513" spans="1:8" ht="19.5" customHeight="1">
      <c r="A513" s="836" t="s">
        <v>2693</v>
      </c>
      <c r="B513" s="964">
        <v>4</v>
      </c>
      <c r="C513" s="1115">
        <f t="shared" si="8"/>
        <v>1150000</v>
      </c>
      <c r="D513" s="1115">
        <v>4600000</v>
      </c>
      <c r="E513" s="834"/>
      <c r="G513"/>
      <c r="H513" s="31"/>
    </row>
    <row r="514" spans="1:8" ht="19.5" customHeight="1">
      <c r="A514" s="836" t="s">
        <v>2694</v>
      </c>
      <c r="B514" s="964">
        <v>4</v>
      </c>
      <c r="C514" s="1115">
        <f t="shared" si="8"/>
        <v>650000</v>
      </c>
      <c r="D514" s="1115">
        <v>2600000</v>
      </c>
      <c r="E514" s="834"/>
      <c r="G514"/>
      <c r="H514" s="31"/>
    </row>
    <row r="515" spans="1:8" ht="19.5" customHeight="1">
      <c r="A515" s="836" t="s">
        <v>2695</v>
      </c>
      <c r="B515" s="964">
        <v>4</v>
      </c>
      <c r="C515" s="1115">
        <f t="shared" si="8"/>
        <v>3000000</v>
      </c>
      <c r="D515" s="1115">
        <v>12000000</v>
      </c>
      <c r="E515" s="834"/>
      <c r="G515"/>
      <c r="H515" s="31"/>
    </row>
    <row r="516" spans="1:8" ht="19.5" customHeight="1">
      <c r="A516" s="836" t="s">
        <v>2696</v>
      </c>
      <c r="B516" s="964">
        <v>1</v>
      </c>
      <c r="C516" s="1115">
        <f t="shared" si="8"/>
        <v>7800000</v>
      </c>
      <c r="D516" s="1115">
        <v>7800000</v>
      </c>
      <c r="E516" s="834"/>
      <c r="G516"/>
      <c r="H516" s="31"/>
    </row>
    <row r="517" spans="1:8" ht="19.5" customHeight="1">
      <c r="A517" s="836" t="s">
        <v>2697</v>
      </c>
      <c r="B517" s="964">
        <v>1</v>
      </c>
      <c r="C517" s="1115">
        <f t="shared" si="8"/>
        <v>350000</v>
      </c>
      <c r="D517" s="1115">
        <v>350000</v>
      </c>
      <c r="E517" s="834"/>
      <c r="G517"/>
      <c r="H517" s="31"/>
    </row>
    <row r="518" spans="1:8" ht="19.5" customHeight="1">
      <c r="A518" s="836" t="s">
        <v>2698</v>
      </c>
      <c r="B518" s="964">
        <v>1</v>
      </c>
      <c r="C518" s="1115">
        <f t="shared" si="8"/>
        <v>1150000</v>
      </c>
      <c r="D518" s="1115">
        <v>1150000</v>
      </c>
      <c r="E518" s="834"/>
      <c r="G518"/>
      <c r="H518" s="31"/>
    </row>
    <row r="519" spans="1:8" ht="19.5" customHeight="1">
      <c r="A519" s="836" t="s">
        <v>2699</v>
      </c>
      <c r="B519" s="964">
        <v>1</v>
      </c>
      <c r="C519" s="1115">
        <f t="shared" si="8"/>
        <v>350000</v>
      </c>
      <c r="D519" s="1115">
        <v>350000</v>
      </c>
      <c r="E519" s="834"/>
      <c r="G519"/>
      <c r="H519" s="31"/>
    </row>
    <row r="520" spans="1:8" ht="19.5" customHeight="1">
      <c r="A520" s="836" t="s">
        <v>2700</v>
      </c>
      <c r="B520" s="964">
        <v>1</v>
      </c>
      <c r="C520" s="1115">
        <f t="shared" si="8"/>
        <v>300000</v>
      </c>
      <c r="D520" s="1115">
        <v>300000</v>
      </c>
      <c r="E520" s="834"/>
      <c r="G520"/>
      <c r="H520" s="31"/>
    </row>
    <row r="521" spans="1:8" ht="19.5" customHeight="1">
      <c r="A521" s="836" t="s">
        <v>2701</v>
      </c>
      <c r="B521" s="964">
        <v>10</v>
      </c>
      <c r="C521" s="1115">
        <f t="shared" si="8"/>
        <v>152000</v>
      </c>
      <c r="D521" s="1115">
        <v>1520000</v>
      </c>
      <c r="E521" s="834"/>
      <c r="G521"/>
      <c r="H521" s="31"/>
    </row>
    <row r="522" spans="1:8" ht="19.5" customHeight="1">
      <c r="A522" s="836" t="s">
        <v>2702</v>
      </c>
      <c r="B522" s="964">
        <v>2</v>
      </c>
      <c r="C522" s="1115">
        <f t="shared" si="8"/>
        <v>1100000</v>
      </c>
      <c r="D522" s="1115">
        <v>2200000</v>
      </c>
      <c r="E522" s="834"/>
      <c r="G522"/>
      <c r="H522" s="31"/>
    </row>
    <row r="523" spans="1:8" ht="19.5" customHeight="1">
      <c r="A523" s="836" t="s">
        <v>2703</v>
      </c>
      <c r="B523" s="964">
        <v>2</v>
      </c>
      <c r="C523" s="1115">
        <f t="shared" si="8"/>
        <v>732000</v>
      </c>
      <c r="D523" s="1115">
        <v>1464000</v>
      </c>
      <c r="E523" s="834"/>
      <c r="G523"/>
      <c r="H523" s="31"/>
    </row>
    <row r="524" spans="1:8" ht="19.5" customHeight="1">
      <c r="A524" s="836" t="s">
        <v>2704</v>
      </c>
      <c r="B524" s="964">
        <v>3</v>
      </c>
      <c r="C524" s="1115">
        <f t="shared" si="8"/>
        <v>78000</v>
      </c>
      <c r="D524" s="1115">
        <v>234000</v>
      </c>
      <c r="E524" s="834"/>
      <c r="G524"/>
      <c r="H524" s="31"/>
    </row>
    <row r="525" spans="1:8" ht="19.5" customHeight="1">
      <c r="A525" s="836" t="s">
        <v>2705</v>
      </c>
      <c r="B525" s="964">
        <v>1</v>
      </c>
      <c r="C525" s="1115">
        <f t="shared" si="8"/>
        <v>26907600</v>
      </c>
      <c r="D525" s="1115">
        <v>26907600</v>
      </c>
      <c r="E525" s="834"/>
      <c r="G525"/>
      <c r="H525" s="31"/>
    </row>
    <row r="526" spans="1:8" ht="19.5" customHeight="1">
      <c r="A526" s="836" t="s">
        <v>2706</v>
      </c>
      <c r="B526" s="964">
        <v>1</v>
      </c>
      <c r="C526" s="1115">
        <f t="shared" si="8"/>
        <v>2777400</v>
      </c>
      <c r="D526" s="1115">
        <v>2777400</v>
      </c>
      <c r="E526" s="834"/>
      <c r="G526"/>
      <c r="H526" s="31"/>
    </row>
    <row r="527" spans="1:8" ht="19.5" customHeight="1">
      <c r="A527" s="836" t="s">
        <v>2707</v>
      </c>
      <c r="B527" s="964">
        <v>1</v>
      </c>
      <c r="C527" s="1115">
        <f t="shared" si="8"/>
        <v>802800</v>
      </c>
      <c r="D527" s="1115">
        <v>802800</v>
      </c>
      <c r="E527" s="834"/>
      <c r="G527"/>
      <c r="H527" s="31"/>
    </row>
    <row r="528" spans="1:8" ht="19.5" customHeight="1">
      <c r="A528" s="836" t="s">
        <v>2708</v>
      </c>
      <c r="B528" s="964">
        <v>1</v>
      </c>
      <c r="C528" s="1115">
        <f t="shared" si="8"/>
        <v>1206900</v>
      </c>
      <c r="D528" s="1115">
        <v>1206900</v>
      </c>
      <c r="E528" s="834"/>
      <c r="G528"/>
      <c r="H528" s="31"/>
    </row>
    <row r="529" spans="1:8" ht="19.5" customHeight="1">
      <c r="A529" s="836" t="s">
        <v>2709</v>
      </c>
      <c r="B529" s="964">
        <v>2</v>
      </c>
      <c r="C529" s="1115">
        <f t="shared" si="8"/>
        <v>959400</v>
      </c>
      <c r="D529" s="1115">
        <v>1918800</v>
      </c>
      <c r="E529" s="834"/>
      <c r="G529"/>
      <c r="H529" s="31"/>
    </row>
    <row r="530" spans="1:8" ht="19.5" customHeight="1">
      <c r="A530" s="836" t="s">
        <v>2710</v>
      </c>
      <c r="B530" s="964">
        <v>1</v>
      </c>
      <c r="C530" s="1115">
        <f t="shared" si="8"/>
        <v>1158300</v>
      </c>
      <c r="D530" s="1115">
        <v>1158300</v>
      </c>
      <c r="E530" s="834"/>
      <c r="G530"/>
      <c r="H530" s="31"/>
    </row>
    <row r="531" spans="1:8" ht="19.5" customHeight="1">
      <c r="A531" s="836" t="s">
        <v>2711</v>
      </c>
      <c r="B531" s="964">
        <v>1</v>
      </c>
      <c r="C531" s="1115">
        <f t="shared" si="8"/>
        <v>2635200</v>
      </c>
      <c r="D531" s="1115">
        <v>2635200</v>
      </c>
      <c r="E531" s="834"/>
      <c r="G531"/>
      <c r="H531" s="31"/>
    </row>
    <row r="532" spans="1:8" ht="19.5" customHeight="1">
      <c r="A532" s="836" t="s">
        <v>2712</v>
      </c>
      <c r="B532" s="964">
        <v>3</v>
      </c>
      <c r="C532" s="1115">
        <f t="shared" si="8"/>
        <v>700000</v>
      </c>
      <c r="D532" s="1115">
        <v>2100000</v>
      </c>
      <c r="E532" s="834"/>
      <c r="G532"/>
      <c r="H532" s="31"/>
    </row>
    <row r="533" spans="1:8" ht="19.5" customHeight="1">
      <c r="A533" s="836" t="s">
        <v>2713</v>
      </c>
      <c r="B533" s="964">
        <v>1</v>
      </c>
      <c r="C533" s="1115">
        <f t="shared" si="8"/>
        <v>2547000</v>
      </c>
      <c r="D533" s="1115">
        <v>2547000</v>
      </c>
      <c r="E533" s="834"/>
      <c r="G533"/>
      <c r="H533" s="31"/>
    </row>
    <row r="534" spans="1:8" ht="19.5" customHeight="1">
      <c r="A534" s="836" t="s">
        <v>2714</v>
      </c>
      <c r="B534" s="964">
        <v>1</v>
      </c>
      <c r="C534" s="1115">
        <f t="shared" si="8"/>
        <v>1394100</v>
      </c>
      <c r="D534" s="1115">
        <v>1394100</v>
      </c>
      <c r="E534" s="834"/>
      <c r="G534"/>
      <c r="H534" s="31"/>
    </row>
    <row r="535" spans="1:8" ht="19.5" customHeight="1">
      <c r="A535" s="836" t="s">
        <v>2715</v>
      </c>
      <c r="B535" s="964">
        <v>1</v>
      </c>
      <c r="C535" s="1115">
        <f t="shared" si="8"/>
        <v>191700</v>
      </c>
      <c r="D535" s="1115">
        <v>191700</v>
      </c>
      <c r="E535" s="834"/>
      <c r="G535"/>
      <c r="H535" s="31"/>
    </row>
    <row r="536" spans="1:8" ht="19.5" customHeight="1">
      <c r="A536" s="836" t="s">
        <v>2716</v>
      </c>
      <c r="B536" s="964">
        <v>1</v>
      </c>
      <c r="C536" s="1115">
        <f t="shared" si="8"/>
        <v>468000</v>
      </c>
      <c r="D536" s="1115">
        <v>468000</v>
      </c>
      <c r="E536" s="834"/>
      <c r="G536"/>
      <c r="H536" s="31"/>
    </row>
    <row r="537" spans="1:8" ht="19.5" customHeight="1">
      <c r="A537" s="836" t="s">
        <v>2717</v>
      </c>
      <c r="B537" s="964">
        <v>2</v>
      </c>
      <c r="C537" s="1115">
        <f t="shared" si="8"/>
        <v>180000</v>
      </c>
      <c r="D537" s="1115">
        <v>360000</v>
      </c>
      <c r="E537" s="834"/>
      <c r="G537"/>
      <c r="H537" s="31"/>
    </row>
    <row r="538" spans="1:8" ht="19.5" customHeight="1">
      <c r="A538" s="836" t="s">
        <v>2718</v>
      </c>
      <c r="B538" s="964">
        <v>2</v>
      </c>
      <c r="C538" s="1115">
        <f t="shared" si="8"/>
        <v>394000</v>
      </c>
      <c r="D538" s="1115">
        <v>788000</v>
      </c>
      <c r="E538" s="834"/>
      <c r="G538"/>
      <c r="H538" s="31"/>
    </row>
    <row r="539" spans="1:8" ht="19.5" customHeight="1">
      <c r="A539" s="836" t="s">
        <v>2719</v>
      </c>
      <c r="B539" s="964">
        <v>1</v>
      </c>
      <c r="C539" s="1115">
        <f t="shared" si="8"/>
        <v>700000</v>
      </c>
      <c r="D539" s="1115">
        <v>700000</v>
      </c>
      <c r="E539" s="834"/>
      <c r="G539"/>
      <c r="H539" s="31"/>
    </row>
    <row r="540" spans="1:8" ht="19.5" customHeight="1">
      <c r="A540" s="836" t="s">
        <v>2720</v>
      </c>
      <c r="B540" s="964">
        <v>4</v>
      </c>
      <c r="C540" s="1115">
        <f t="shared" si="8"/>
        <v>300000</v>
      </c>
      <c r="D540" s="1115">
        <v>1200000</v>
      </c>
      <c r="E540" s="834"/>
      <c r="G540"/>
      <c r="H540" s="31"/>
    </row>
    <row r="541" spans="1:8" ht="19.5" customHeight="1">
      <c r="A541" s="836" t="s">
        <v>2721</v>
      </c>
      <c r="B541" s="964">
        <v>12</v>
      </c>
      <c r="C541" s="1115">
        <f t="shared" si="8"/>
        <v>350000</v>
      </c>
      <c r="D541" s="1115">
        <v>4200000</v>
      </c>
      <c r="E541" s="834"/>
      <c r="G541"/>
      <c r="H541" s="31"/>
    </row>
    <row r="542" spans="1:8" ht="19.5" customHeight="1">
      <c r="A542" s="836" t="s">
        <v>2722</v>
      </c>
      <c r="B542" s="964">
        <v>2</v>
      </c>
      <c r="C542" s="1115">
        <f t="shared" si="8"/>
        <v>59000</v>
      </c>
      <c r="D542" s="1115">
        <v>118000</v>
      </c>
      <c r="E542" s="834"/>
      <c r="G542"/>
      <c r="H542" s="31"/>
    </row>
    <row r="543" spans="1:8" ht="19.5" customHeight="1">
      <c r="A543" s="836" t="s">
        <v>2723</v>
      </c>
      <c r="B543" s="964">
        <v>6</v>
      </c>
      <c r="C543" s="1115">
        <f t="shared" si="8"/>
        <v>52800</v>
      </c>
      <c r="D543" s="1115">
        <v>316800</v>
      </c>
      <c r="E543" s="834"/>
      <c r="G543"/>
      <c r="H543" s="31"/>
    </row>
    <row r="544" spans="1:8" ht="19.5" customHeight="1">
      <c r="A544" s="836" t="s">
        <v>2724</v>
      </c>
      <c r="B544" s="964">
        <v>2</v>
      </c>
      <c r="C544" s="1115">
        <f t="shared" si="8"/>
        <v>234000</v>
      </c>
      <c r="D544" s="1115">
        <v>468000</v>
      </c>
      <c r="E544" s="834"/>
      <c r="G544"/>
      <c r="H544" s="31"/>
    </row>
    <row r="545" spans="1:8" ht="19.5" customHeight="1">
      <c r="A545" s="836" t="s">
        <v>2725</v>
      </c>
      <c r="B545" s="964">
        <v>1</v>
      </c>
      <c r="C545" s="1115">
        <f t="shared" si="8"/>
        <v>113700</v>
      </c>
      <c r="D545" s="1115">
        <v>113700</v>
      </c>
      <c r="E545" s="834"/>
      <c r="G545"/>
      <c r="H545" s="31"/>
    </row>
    <row r="546" spans="1:8" ht="19.5" customHeight="1">
      <c r="A546" s="836" t="s">
        <v>2726</v>
      </c>
      <c r="B546" s="964">
        <v>2</v>
      </c>
      <c r="C546" s="1115">
        <f t="shared" si="8"/>
        <v>87000</v>
      </c>
      <c r="D546" s="1115">
        <v>174000</v>
      </c>
      <c r="E546" s="834"/>
      <c r="G546"/>
      <c r="H546" s="31"/>
    </row>
    <row r="547" spans="1:8" ht="19.5" customHeight="1">
      <c r="A547" s="836" t="s">
        <v>2727</v>
      </c>
      <c r="B547" s="964">
        <v>4</v>
      </c>
      <c r="C547" s="1115">
        <f t="shared" si="8"/>
        <v>150000</v>
      </c>
      <c r="D547" s="1115">
        <v>600000</v>
      </c>
      <c r="E547" s="834"/>
      <c r="G547"/>
      <c r="H547" s="31"/>
    </row>
    <row r="548" spans="1:8" ht="19.5" customHeight="1">
      <c r="A548" s="836" t="s">
        <v>2728</v>
      </c>
      <c r="B548" s="964">
        <v>6</v>
      </c>
      <c r="C548" s="1115">
        <f t="shared" si="8"/>
        <v>181500</v>
      </c>
      <c r="D548" s="1115">
        <v>1089000</v>
      </c>
      <c r="E548" s="834"/>
      <c r="G548"/>
      <c r="H548" s="31"/>
    </row>
    <row r="549" spans="1:8" ht="19.5" customHeight="1">
      <c r="A549" s="836" t="s">
        <v>2729</v>
      </c>
      <c r="B549" s="964">
        <v>2</v>
      </c>
      <c r="C549" s="1115">
        <f t="shared" si="8"/>
        <v>210000</v>
      </c>
      <c r="D549" s="1115">
        <v>420000</v>
      </c>
      <c r="E549" s="834"/>
      <c r="G549"/>
      <c r="H549" s="31"/>
    </row>
    <row r="550" spans="1:8" ht="19.5" customHeight="1">
      <c r="A550" s="836" t="s">
        <v>2730</v>
      </c>
      <c r="B550" s="964">
        <v>2</v>
      </c>
      <c r="C550" s="1115">
        <f t="shared" si="8"/>
        <v>138000</v>
      </c>
      <c r="D550" s="1115">
        <v>276000</v>
      </c>
      <c r="E550" s="834"/>
      <c r="G550"/>
      <c r="H550" s="31"/>
    </row>
    <row r="551" spans="1:8" ht="19.5" customHeight="1">
      <c r="A551" s="836" t="s">
        <v>2731</v>
      </c>
      <c r="B551" s="964">
        <v>2</v>
      </c>
      <c r="C551" s="1115">
        <f t="shared" si="8"/>
        <v>36500</v>
      </c>
      <c r="D551" s="1115">
        <v>73000</v>
      </c>
      <c r="E551" s="834"/>
      <c r="G551"/>
      <c r="H551" s="31"/>
    </row>
    <row r="552" spans="1:8" ht="19.5" customHeight="1">
      <c r="A552" s="836" t="s">
        <v>2732</v>
      </c>
      <c r="B552" s="964">
        <v>2</v>
      </c>
      <c r="C552" s="1115">
        <f t="shared" si="8"/>
        <v>109000</v>
      </c>
      <c r="D552" s="1115">
        <v>218000</v>
      </c>
      <c r="E552" s="834"/>
      <c r="G552"/>
      <c r="H552" s="31"/>
    </row>
    <row r="553" spans="1:8" ht="19.5" customHeight="1">
      <c r="A553" s="836" t="s">
        <v>2733</v>
      </c>
      <c r="B553" s="964">
        <v>2</v>
      </c>
      <c r="C553" s="1115">
        <f t="shared" si="8"/>
        <v>45000</v>
      </c>
      <c r="D553" s="1115">
        <v>90000</v>
      </c>
      <c r="E553" s="834"/>
      <c r="G553"/>
      <c r="H553" s="31"/>
    </row>
    <row r="554" spans="1:8" ht="19.5" customHeight="1">
      <c r="A554" s="836" t="s">
        <v>2734</v>
      </c>
      <c r="B554" s="964">
        <v>2</v>
      </c>
      <c r="C554" s="1115">
        <f t="shared" si="8"/>
        <v>4500</v>
      </c>
      <c r="D554" s="1115">
        <v>9000</v>
      </c>
      <c r="E554" s="834"/>
      <c r="G554"/>
      <c r="H554" s="31"/>
    </row>
    <row r="555" spans="1:8" ht="19.5" customHeight="1">
      <c r="A555" s="836" t="s">
        <v>2735</v>
      </c>
      <c r="B555" s="964">
        <v>1</v>
      </c>
      <c r="C555" s="1115">
        <f t="shared" si="8"/>
        <v>2500</v>
      </c>
      <c r="D555" s="1115">
        <v>2500</v>
      </c>
      <c r="E555" s="834"/>
      <c r="G555"/>
      <c r="H555" s="31"/>
    </row>
    <row r="556" spans="1:8" ht="19.5" customHeight="1">
      <c r="A556" s="836" t="s">
        <v>2736</v>
      </c>
      <c r="B556" s="964">
        <v>1</v>
      </c>
      <c r="C556" s="1115">
        <f t="shared" si="8"/>
        <v>733600</v>
      </c>
      <c r="D556" s="1115">
        <v>733600</v>
      </c>
      <c r="E556" s="834"/>
      <c r="G556"/>
      <c r="H556" s="31"/>
    </row>
    <row r="557" spans="1:8" ht="19.5" customHeight="1">
      <c r="A557" s="836" t="s">
        <v>2737</v>
      </c>
      <c r="B557" s="964">
        <v>1</v>
      </c>
      <c r="C557" s="1115">
        <f t="shared" si="8"/>
        <v>284000</v>
      </c>
      <c r="D557" s="1115">
        <v>284000</v>
      </c>
      <c r="E557" s="834"/>
      <c r="G557"/>
      <c r="H557" s="31"/>
    </row>
    <row r="558" spans="1:8" ht="19.5" customHeight="1">
      <c r="A558" s="836" t="s">
        <v>2738</v>
      </c>
      <c r="B558" s="964">
        <v>1</v>
      </c>
      <c r="C558" s="1115">
        <f t="shared" si="8"/>
        <v>1573000</v>
      </c>
      <c r="D558" s="1115">
        <v>1573000</v>
      </c>
      <c r="E558" s="834"/>
      <c r="G558"/>
      <c r="H558" s="31"/>
    </row>
    <row r="559" spans="1:8" ht="19.5" customHeight="1">
      <c r="A559" s="836" t="s">
        <v>2739</v>
      </c>
      <c r="B559" s="964">
        <v>1</v>
      </c>
      <c r="C559" s="1115">
        <f t="shared" si="8"/>
        <v>1535000</v>
      </c>
      <c r="D559" s="1115">
        <v>1535000</v>
      </c>
      <c r="E559" s="834"/>
      <c r="G559"/>
      <c r="H559" s="31"/>
    </row>
    <row r="560" spans="1:8" ht="19.5" customHeight="1">
      <c r="A560" s="836" t="s">
        <v>2740</v>
      </c>
      <c r="B560" s="964">
        <v>1</v>
      </c>
      <c r="C560" s="1115">
        <f t="shared" si="8"/>
        <v>150000</v>
      </c>
      <c r="D560" s="1115">
        <v>150000</v>
      </c>
      <c r="E560" s="834"/>
      <c r="G560"/>
      <c r="H560" s="31"/>
    </row>
    <row r="561" spans="1:8" ht="19.5" customHeight="1">
      <c r="A561" s="836" t="s">
        <v>2741</v>
      </c>
      <c r="B561" s="964">
        <v>20</v>
      </c>
      <c r="C561" s="1115">
        <f t="shared" si="8"/>
        <v>26000</v>
      </c>
      <c r="D561" s="1115">
        <v>520000</v>
      </c>
      <c r="E561" s="834"/>
      <c r="G561"/>
      <c r="H561" s="31"/>
    </row>
    <row r="562" spans="1:8" ht="19.5" customHeight="1">
      <c r="A562" s="836" t="s">
        <v>2742</v>
      </c>
      <c r="B562" s="964">
        <v>100</v>
      </c>
      <c r="C562" s="1115">
        <f t="shared" si="8"/>
        <v>1200</v>
      </c>
      <c r="D562" s="1115">
        <v>120000</v>
      </c>
      <c r="E562" s="834"/>
      <c r="G562"/>
      <c r="H562" s="31"/>
    </row>
    <row r="563" spans="1:8" ht="19.5" customHeight="1">
      <c r="A563" s="836" t="s">
        <v>2743</v>
      </c>
      <c r="B563" s="964">
        <v>3</v>
      </c>
      <c r="C563" s="1115">
        <f t="shared" si="8"/>
        <v>367000</v>
      </c>
      <c r="D563" s="1115">
        <v>1101000</v>
      </c>
      <c r="E563" s="834"/>
      <c r="G563"/>
      <c r="H563" s="31"/>
    </row>
    <row r="564" spans="1:8" ht="19.5" customHeight="1">
      <c r="A564" s="836" t="s">
        <v>2744</v>
      </c>
      <c r="B564" s="964">
        <v>3</v>
      </c>
      <c r="C564" s="1115">
        <f t="shared" si="8"/>
        <v>199000</v>
      </c>
      <c r="D564" s="1115">
        <v>597000</v>
      </c>
      <c r="E564" s="834"/>
      <c r="G564"/>
      <c r="H564" s="31"/>
    </row>
    <row r="565" spans="1:8" ht="19.5" customHeight="1">
      <c r="A565" s="836" t="s">
        <v>2745</v>
      </c>
      <c r="B565" s="964">
        <v>1</v>
      </c>
      <c r="C565" s="1115">
        <f t="shared" ref="C565:C628" si="9">D565/B565</f>
        <v>11998000</v>
      </c>
      <c r="D565" s="1115">
        <v>11998000</v>
      </c>
      <c r="E565" s="834"/>
      <c r="G565"/>
      <c r="H565" s="31"/>
    </row>
    <row r="566" spans="1:8" ht="19.5" customHeight="1">
      <c r="A566" s="836" t="s">
        <v>2746</v>
      </c>
      <c r="B566" s="964">
        <v>3</v>
      </c>
      <c r="C566" s="1115">
        <f t="shared" si="9"/>
        <v>848000</v>
      </c>
      <c r="D566" s="1115">
        <v>2544000</v>
      </c>
      <c r="E566" s="834"/>
      <c r="G566"/>
      <c r="H566" s="31"/>
    </row>
    <row r="567" spans="1:8" ht="19.5" customHeight="1">
      <c r="A567" s="836" t="s">
        <v>2747</v>
      </c>
      <c r="B567" s="964">
        <v>3</v>
      </c>
      <c r="C567" s="1115">
        <f t="shared" si="9"/>
        <v>707000</v>
      </c>
      <c r="D567" s="1115">
        <v>2121000</v>
      </c>
      <c r="E567" s="834"/>
      <c r="G567"/>
      <c r="H567" s="31"/>
    </row>
    <row r="568" spans="1:8" ht="19.5" customHeight="1">
      <c r="A568" s="836" t="s">
        <v>2748</v>
      </c>
      <c r="B568" s="964">
        <v>3</v>
      </c>
      <c r="C568" s="1115">
        <f t="shared" si="9"/>
        <v>258000</v>
      </c>
      <c r="D568" s="1115">
        <v>774000</v>
      </c>
      <c r="E568" s="834"/>
      <c r="G568"/>
      <c r="H568" s="31"/>
    </row>
    <row r="569" spans="1:8" ht="19.5" customHeight="1">
      <c r="A569" s="836" t="s">
        <v>2749</v>
      </c>
      <c r="B569" s="964">
        <v>3</v>
      </c>
      <c r="C569" s="1115">
        <f t="shared" si="9"/>
        <v>18249628.333333332</v>
      </c>
      <c r="D569" s="1115">
        <v>54748885</v>
      </c>
      <c r="E569" s="834"/>
      <c r="G569"/>
      <c r="H569" s="31"/>
    </row>
    <row r="570" spans="1:8" ht="19.5" customHeight="1">
      <c r="A570" s="836" t="s">
        <v>2750</v>
      </c>
      <c r="B570" s="964">
        <v>5</v>
      </c>
      <c r="C570" s="1115">
        <f t="shared" si="9"/>
        <v>35000</v>
      </c>
      <c r="D570" s="1115">
        <v>175000</v>
      </c>
      <c r="E570" s="834"/>
      <c r="G570"/>
      <c r="H570" s="31"/>
    </row>
    <row r="571" spans="1:8" ht="19.5" customHeight="1">
      <c r="A571" s="836" t="s">
        <v>2751</v>
      </c>
      <c r="B571" s="964">
        <v>4</v>
      </c>
      <c r="C571" s="1115">
        <f t="shared" si="9"/>
        <v>1851100</v>
      </c>
      <c r="D571" s="1115">
        <v>7404400</v>
      </c>
      <c r="E571" s="834"/>
      <c r="G571"/>
      <c r="H571" s="31"/>
    </row>
    <row r="572" spans="1:8" ht="19.5" customHeight="1">
      <c r="A572" s="836" t="s">
        <v>2752</v>
      </c>
      <c r="B572" s="964">
        <v>1</v>
      </c>
      <c r="C572" s="1115">
        <f t="shared" si="9"/>
        <v>2145000</v>
      </c>
      <c r="D572" s="1115">
        <v>2145000</v>
      </c>
      <c r="E572" s="834"/>
      <c r="G572"/>
      <c r="H572" s="31"/>
    </row>
    <row r="573" spans="1:8" ht="19.5" customHeight="1">
      <c r="A573" s="836" t="s">
        <v>2753</v>
      </c>
      <c r="B573" s="964">
        <v>1</v>
      </c>
      <c r="C573" s="1115">
        <f t="shared" si="9"/>
        <v>28800</v>
      </c>
      <c r="D573" s="1115">
        <v>28800</v>
      </c>
      <c r="E573" s="834"/>
      <c r="G573"/>
      <c r="H573" s="31"/>
    </row>
    <row r="574" spans="1:8" ht="19.5" customHeight="1">
      <c r="A574" s="836" t="s">
        <v>2754</v>
      </c>
      <c r="B574" s="964">
        <v>1</v>
      </c>
      <c r="C574" s="1115">
        <f t="shared" si="9"/>
        <v>4201173</v>
      </c>
      <c r="D574" s="1115">
        <v>4201173</v>
      </c>
      <c r="E574" s="834"/>
      <c r="G574"/>
      <c r="H574" s="31"/>
    </row>
    <row r="575" spans="1:8" ht="19.5" customHeight="1">
      <c r="A575" s="836" t="s">
        <v>2755</v>
      </c>
      <c r="B575" s="964">
        <v>1</v>
      </c>
      <c r="C575" s="1115">
        <f t="shared" si="9"/>
        <v>8465051</v>
      </c>
      <c r="D575" s="1115">
        <v>8465051</v>
      </c>
      <c r="E575" s="834"/>
      <c r="G575"/>
      <c r="H575" s="31"/>
    </row>
    <row r="576" spans="1:8" ht="19.5" customHeight="1">
      <c r="A576" s="836" t="s">
        <v>2756</v>
      </c>
      <c r="B576" s="964">
        <v>6</v>
      </c>
      <c r="C576" s="1115">
        <f t="shared" si="9"/>
        <v>110000</v>
      </c>
      <c r="D576" s="1115">
        <v>660000</v>
      </c>
      <c r="E576" s="834"/>
      <c r="G576"/>
      <c r="H576" s="31"/>
    </row>
    <row r="577" spans="1:8" ht="19.5" customHeight="1">
      <c r="A577" s="836" t="s">
        <v>2757</v>
      </c>
      <c r="B577" s="964">
        <v>9</v>
      </c>
      <c r="C577" s="1115">
        <f t="shared" si="9"/>
        <v>120000</v>
      </c>
      <c r="D577" s="1115">
        <v>1080000</v>
      </c>
      <c r="E577" s="834"/>
      <c r="G577"/>
      <c r="H577" s="31"/>
    </row>
    <row r="578" spans="1:8" ht="19.5" customHeight="1">
      <c r="A578" s="836" t="s">
        <v>2758</v>
      </c>
      <c r="B578" s="964">
        <v>1</v>
      </c>
      <c r="C578" s="1115">
        <f t="shared" si="9"/>
        <v>110000</v>
      </c>
      <c r="D578" s="1115">
        <v>110000</v>
      </c>
      <c r="E578" s="834"/>
      <c r="G578"/>
      <c r="H578" s="31"/>
    </row>
    <row r="579" spans="1:8" ht="19.5" customHeight="1">
      <c r="A579" s="836" t="s">
        <v>2759</v>
      </c>
      <c r="B579" s="964">
        <v>3</v>
      </c>
      <c r="C579" s="1115">
        <f t="shared" si="9"/>
        <v>5000000</v>
      </c>
      <c r="D579" s="1115">
        <v>15000000</v>
      </c>
      <c r="E579" s="834"/>
      <c r="G579"/>
      <c r="H579" s="31"/>
    </row>
    <row r="580" spans="1:8" ht="19.5" customHeight="1">
      <c r="A580" s="836" t="s">
        <v>2760</v>
      </c>
      <c r="B580" s="964">
        <v>2</v>
      </c>
      <c r="C580" s="1115">
        <f t="shared" si="9"/>
        <v>961000</v>
      </c>
      <c r="D580" s="1115">
        <v>1922000</v>
      </c>
      <c r="E580" s="834"/>
      <c r="G580"/>
      <c r="H580" s="31"/>
    </row>
    <row r="581" spans="1:8" ht="19.5" customHeight="1">
      <c r="A581" s="836" t="s">
        <v>2761</v>
      </c>
      <c r="B581" s="964">
        <v>2</v>
      </c>
      <c r="C581" s="1115">
        <f t="shared" si="9"/>
        <v>1009000</v>
      </c>
      <c r="D581" s="1115">
        <v>2018000</v>
      </c>
      <c r="E581" s="834"/>
      <c r="G581"/>
      <c r="H581" s="31"/>
    </row>
    <row r="582" spans="1:8" ht="19.5" customHeight="1">
      <c r="A582" s="836" t="s">
        <v>2762</v>
      </c>
      <c r="B582" s="964">
        <v>1</v>
      </c>
      <c r="C582" s="1115">
        <f t="shared" si="9"/>
        <v>2060000</v>
      </c>
      <c r="D582" s="1115">
        <v>2060000</v>
      </c>
      <c r="E582" s="834"/>
      <c r="G582"/>
      <c r="H582" s="31"/>
    </row>
    <row r="583" spans="1:8" ht="19.5" customHeight="1">
      <c r="A583" s="836" t="s">
        <v>2763</v>
      </c>
      <c r="B583" s="964">
        <v>1</v>
      </c>
      <c r="C583" s="1115">
        <f t="shared" si="9"/>
        <v>1273000</v>
      </c>
      <c r="D583" s="1115">
        <v>1273000</v>
      </c>
      <c r="E583" s="834"/>
      <c r="G583"/>
      <c r="H583" s="31"/>
    </row>
    <row r="584" spans="1:8" ht="19.5" customHeight="1">
      <c r="A584" s="836" t="s">
        <v>2764</v>
      </c>
      <c r="B584" s="964">
        <v>1</v>
      </c>
      <c r="C584" s="1115">
        <f t="shared" si="9"/>
        <v>28585500</v>
      </c>
      <c r="D584" s="1115">
        <v>28585500</v>
      </c>
      <c r="E584" s="834"/>
      <c r="G584"/>
      <c r="H584" s="31"/>
    </row>
    <row r="585" spans="1:8" ht="19.5" customHeight="1">
      <c r="A585" s="836" t="s">
        <v>2765</v>
      </c>
      <c r="B585" s="964">
        <v>1</v>
      </c>
      <c r="C585" s="1115">
        <f t="shared" si="9"/>
        <v>12473500</v>
      </c>
      <c r="D585" s="1115">
        <v>12473500</v>
      </c>
      <c r="E585" s="834"/>
      <c r="G585"/>
      <c r="H585" s="31"/>
    </row>
    <row r="586" spans="1:8" ht="19.5" customHeight="1">
      <c r="A586" s="836" t="s">
        <v>2766</v>
      </c>
      <c r="B586" s="964">
        <v>1</v>
      </c>
      <c r="C586" s="1115">
        <f t="shared" si="9"/>
        <v>7087000</v>
      </c>
      <c r="D586" s="1115">
        <v>7087000</v>
      </c>
      <c r="E586" s="834"/>
      <c r="G586"/>
      <c r="H586" s="31"/>
    </row>
    <row r="587" spans="1:8" ht="19.5" customHeight="1">
      <c r="A587" s="836" t="s">
        <v>2767</v>
      </c>
      <c r="B587" s="964">
        <v>1</v>
      </c>
      <c r="C587" s="1115">
        <f t="shared" si="9"/>
        <v>7562000</v>
      </c>
      <c r="D587" s="1115">
        <v>7562000</v>
      </c>
      <c r="E587" s="834"/>
      <c r="G587"/>
      <c r="H587" s="31"/>
    </row>
    <row r="588" spans="1:8" ht="19.5" customHeight="1">
      <c r="A588" s="836" t="s">
        <v>2768</v>
      </c>
      <c r="B588" s="964">
        <v>1</v>
      </c>
      <c r="C588" s="1115">
        <f t="shared" si="9"/>
        <v>5025000</v>
      </c>
      <c r="D588" s="1115">
        <v>5025000</v>
      </c>
      <c r="E588" s="834"/>
      <c r="G588"/>
      <c r="H588" s="31"/>
    </row>
    <row r="589" spans="1:8" ht="19.5" customHeight="1">
      <c r="A589" s="836" t="s">
        <v>2769</v>
      </c>
      <c r="B589" s="964">
        <v>1</v>
      </c>
      <c r="C589" s="1115">
        <f t="shared" si="9"/>
        <v>396000</v>
      </c>
      <c r="D589" s="1115">
        <v>396000</v>
      </c>
      <c r="E589" s="834"/>
      <c r="G589"/>
      <c r="H589" s="31"/>
    </row>
    <row r="590" spans="1:8" ht="19.5" customHeight="1">
      <c r="A590" s="836" t="s">
        <v>2594</v>
      </c>
      <c r="B590" s="964">
        <v>1</v>
      </c>
      <c r="C590" s="1115">
        <f t="shared" si="9"/>
        <v>1461316</v>
      </c>
      <c r="D590" s="1115">
        <v>1461316</v>
      </c>
      <c r="E590" s="834"/>
      <c r="G590"/>
      <c r="H590" s="31"/>
    </row>
    <row r="591" spans="1:8" ht="19.5" customHeight="1">
      <c r="A591" s="836" t="s">
        <v>2770</v>
      </c>
      <c r="B591" s="964">
        <v>1</v>
      </c>
      <c r="C591" s="1115">
        <f t="shared" si="9"/>
        <v>390000</v>
      </c>
      <c r="D591" s="1115">
        <v>390000</v>
      </c>
      <c r="E591" s="834"/>
      <c r="G591"/>
      <c r="H591" s="31"/>
    </row>
    <row r="592" spans="1:8" ht="19.5" customHeight="1">
      <c r="A592" s="836" t="s">
        <v>2771</v>
      </c>
      <c r="B592" s="964">
        <v>1</v>
      </c>
      <c r="C592" s="1115">
        <f t="shared" si="9"/>
        <v>5700000</v>
      </c>
      <c r="D592" s="1115">
        <v>5700000</v>
      </c>
      <c r="E592" s="834"/>
      <c r="G592"/>
      <c r="H592" s="31"/>
    </row>
    <row r="593" spans="1:8" ht="19.5" customHeight="1">
      <c r="A593" s="836" t="s">
        <v>2772</v>
      </c>
      <c r="B593" s="964">
        <v>3</v>
      </c>
      <c r="C593" s="1115">
        <f t="shared" si="9"/>
        <v>140000</v>
      </c>
      <c r="D593" s="1115">
        <v>420000</v>
      </c>
      <c r="E593" s="834"/>
      <c r="G593"/>
      <c r="H593" s="31"/>
    </row>
    <row r="594" spans="1:8" ht="19.5" customHeight="1">
      <c r="A594" s="836" t="s">
        <v>2773</v>
      </c>
      <c r="B594" s="964">
        <v>3</v>
      </c>
      <c r="C594" s="1115">
        <f t="shared" si="9"/>
        <v>1870000</v>
      </c>
      <c r="D594" s="1115">
        <v>5610000</v>
      </c>
      <c r="E594" s="834"/>
      <c r="G594"/>
      <c r="H594" s="31"/>
    </row>
    <row r="595" spans="1:8" ht="19.5" customHeight="1">
      <c r="A595" s="836" t="s">
        <v>2774</v>
      </c>
      <c r="B595" s="964">
        <v>1</v>
      </c>
      <c r="C595" s="1115">
        <f t="shared" si="9"/>
        <v>241800</v>
      </c>
      <c r="D595" s="1115">
        <v>241800</v>
      </c>
      <c r="E595" s="834"/>
      <c r="G595"/>
      <c r="H595" s="31"/>
    </row>
    <row r="596" spans="1:8" ht="19.5" customHeight="1">
      <c r="A596" s="836" t="s">
        <v>2775</v>
      </c>
      <c r="B596" s="964">
        <v>4</v>
      </c>
      <c r="C596" s="1115">
        <f t="shared" si="9"/>
        <v>59000</v>
      </c>
      <c r="D596" s="1115">
        <v>236000</v>
      </c>
      <c r="E596" s="834"/>
      <c r="G596"/>
      <c r="H596" s="31"/>
    </row>
    <row r="597" spans="1:8" ht="19.5" customHeight="1">
      <c r="A597" s="836" t="s">
        <v>2776</v>
      </c>
      <c r="B597" s="964">
        <v>6</v>
      </c>
      <c r="C597" s="1115">
        <f t="shared" si="9"/>
        <v>642000</v>
      </c>
      <c r="D597" s="1115">
        <v>3852000</v>
      </c>
      <c r="E597" s="834"/>
      <c r="G597"/>
      <c r="H597" s="31"/>
    </row>
    <row r="598" spans="1:8" ht="19.5" customHeight="1">
      <c r="A598" s="836" t="s">
        <v>2777</v>
      </c>
      <c r="B598" s="964">
        <v>1</v>
      </c>
      <c r="C598" s="1115">
        <f t="shared" si="9"/>
        <v>713000</v>
      </c>
      <c r="D598" s="1115">
        <v>713000</v>
      </c>
      <c r="E598" s="834"/>
      <c r="G598"/>
      <c r="H598" s="31"/>
    </row>
    <row r="599" spans="1:8" ht="19.5" customHeight="1">
      <c r="A599" s="836" t="s">
        <v>2778</v>
      </c>
      <c r="B599" s="964">
        <v>1</v>
      </c>
      <c r="C599" s="1115">
        <f t="shared" si="9"/>
        <v>3100000</v>
      </c>
      <c r="D599" s="1115">
        <v>3100000</v>
      </c>
      <c r="E599" s="834"/>
      <c r="G599"/>
      <c r="H599" s="31"/>
    </row>
    <row r="600" spans="1:8" ht="19.5" customHeight="1">
      <c r="A600" s="836" t="s">
        <v>2779</v>
      </c>
      <c r="B600" s="964">
        <v>2</v>
      </c>
      <c r="C600" s="1115">
        <f t="shared" si="9"/>
        <v>76000</v>
      </c>
      <c r="D600" s="1115">
        <v>152000</v>
      </c>
      <c r="E600" s="834"/>
      <c r="G600"/>
      <c r="H600" s="31"/>
    </row>
    <row r="601" spans="1:8" ht="19.5" customHeight="1">
      <c r="A601" s="836" t="s">
        <v>2780</v>
      </c>
      <c r="B601" s="964">
        <v>2</v>
      </c>
      <c r="C601" s="1115">
        <f t="shared" si="9"/>
        <v>115000</v>
      </c>
      <c r="D601" s="1115">
        <v>230000</v>
      </c>
      <c r="E601" s="834"/>
      <c r="G601"/>
      <c r="H601" s="31"/>
    </row>
    <row r="602" spans="1:8" ht="19.5" customHeight="1">
      <c r="A602" s="836" t="s">
        <v>2781</v>
      </c>
      <c r="B602" s="964">
        <v>2</v>
      </c>
      <c r="C602" s="1115">
        <f t="shared" si="9"/>
        <v>360000</v>
      </c>
      <c r="D602" s="1115">
        <v>720000</v>
      </c>
      <c r="E602" s="834"/>
      <c r="G602"/>
      <c r="H602" s="31"/>
    </row>
    <row r="603" spans="1:8" ht="19.5" customHeight="1">
      <c r="A603" s="836" t="s">
        <v>2782</v>
      </c>
      <c r="B603" s="964">
        <v>2</v>
      </c>
      <c r="C603" s="1115">
        <f t="shared" si="9"/>
        <v>385000</v>
      </c>
      <c r="D603" s="1115">
        <v>770000</v>
      </c>
      <c r="E603" s="834"/>
      <c r="G603"/>
      <c r="H603" s="31"/>
    </row>
    <row r="604" spans="1:8" ht="19.5" customHeight="1">
      <c r="A604" s="836" t="s">
        <v>2783</v>
      </c>
      <c r="B604" s="964">
        <v>1</v>
      </c>
      <c r="C604" s="1115">
        <f t="shared" si="9"/>
        <v>1580000</v>
      </c>
      <c r="D604" s="1115">
        <v>1580000</v>
      </c>
      <c r="E604" s="834"/>
      <c r="G604"/>
      <c r="H604" s="31"/>
    </row>
    <row r="605" spans="1:8" ht="19.5" customHeight="1">
      <c r="A605" s="836" t="s">
        <v>2784</v>
      </c>
      <c r="B605" s="964">
        <v>1</v>
      </c>
      <c r="C605" s="1115">
        <f t="shared" si="9"/>
        <v>3519000</v>
      </c>
      <c r="D605" s="1115">
        <v>3519000</v>
      </c>
      <c r="E605" s="834"/>
      <c r="G605"/>
      <c r="H605" s="31"/>
    </row>
    <row r="606" spans="1:8" ht="19.5" customHeight="1">
      <c r="A606" s="836" t="s">
        <v>2785</v>
      </c>
      <c r="B606" s="964">
        <v>1</v>
      </c>
      <c r="C606" s="1115">
        <f t="shared" si="9"/>
        <v>1860000</v>
      </c>
      <c r="D606" s="1115">
        <v>1860000</v>
      </c>
      <c r="E606" s="834"/>
      <c r="G606"/>
      <c r="H606" s="31"/>
    </row>
    <row r="607" spans="1:8" ht="19.5" customHeight="1">
      <c r="A607" s="836" t="s">
        <v>2786</v>
      </c>
      <c r="B607" s="964">
        <v>2</v>
      </c>
      <c r="C607" s="1115">
        <f t="shared" si="9"/>
        <v>1865000</v>
      </c>
      <c r="D607" s="1115">
        <v>3730000</v>
      </c>
      <c r="E607" s="834"/>
      <c r="G607"/>
      <c r="H607" s="31"/>
    </row>
    <row r="608" spans="1:8" ht="19.5" customHeight="1">
      <c r="A608" s="836" t="s">
        <v>2787</v>
      </c>
      <c r="B608" s="964">
        <v>1</v>
      </c>
      <c r="C608" s="1115">
        <f t="shared" si="9"/>
        <v>7789000</v>
      </c>
      <c r="D608" s="1115">
        <v>7789000</v>
      </c>
      <c r="E608" s="834"/>
      <c r="G608"/>
      <c r="H608" s="31"/>
    </row>
    <row r="609" spans="1:8" ht="19.5" customHeight="1">
      <c r="A609" s="836" t="s">
        <v>2788</v>
      </c>
      <c r="B609" s="964">
        <v>1</v>
      </c>
      <c r="C609" s="1115">
        <f t="shared" si="9"/>
        <v>4484000</v>
      </c>
      <c r="D609" s="1115">
        <v>4484000</v>
      </c>
      <c r="E609" s="834"/>
      <c r="G609"/>
      <c r="H609" s="31"/>
    </row>
    <row r="610" spans="1:8" ht="19.5" customHeight="1">
      <c r="A610" s="836" t="s">
        <v>2789</v>
      </c>
      <c r="B610" s="964">
        <v>1</v>
      </c>
      <c r="C610" s="1115">
        <f t="shared" si="9"/>
        <v>3902000</v>
      </c>
      <c r="D610" s="1115">
        <v>3902000</v>
      </c>
      <c r="E610" s="834"/>
      <c r="G610"/>
      <c r="H610" s="31"/>
    </row>
    <row r="611" spans="1:8" ht="19.5" customHeight="1">
      <c r="A611" s="836" t="s">
        <v>2790</v>
      </c>
      <c r="B611" s="964">
        <v>1</v>
      </c>
      <c r="C611" s="1115">
        <f t="shared" si="9"/>
        <v>6146000</v>
      </c>
      <c r="D611" s="1115">
        <v>6146000</v>
      </c>
      <c r="E611" s="834"/>
      <c r="G611"/>
      <c r="H611" s="31"/>
    </row>
    <row r="612" spans="1:8" ht="19.5" customHeight="1">
      <c r="A612" s="836" t="s">
        <v>2791</v>
      </c>
      <c r="B612" s="964">
        <v>1</v>
      </c>
      <c r="C612" s="1115">
        <f t="shared" si="9"/>
        <v>3862000</v>
      </c>
      <c r="D612" s="1115">
        <v>3862000</v>
      </c>
      <c r="E612" s="834"/>
      <c r="G612"/>
      <c r="H612" s="31"/>
    </row>
    <row r="613" spans="1:8" ht="19.5" customHeight="1">
      <c r="A613" s="836" t="s">
        <v>2792</v>
      </c>
      <c r="B613" s="964">
        <v>4</v>
      </c>
      <c r="C613" s="1115">
        <f t="shared" si="9"/>
        <v>305000</v>
      </c>
      <c r="D613" s="1115">
        <v>1220000</v>
      </c>
      <c r="E613" s="834"/>
      <c r="G613"/>
      <c r="H613" s="31"/>
    </row>
    <row r="614" spans="1:8" ht="19.5" customHeight="1">
      <c r="A614" s="836" t="s">
        <v>2793</v>
      </c>
      <c r="B614" s="964">
        <v>2</v>
      </c>
      <c r="C614" s="1115">
        <f t="shared" si="9"/>
        <v>407000</v>
      </c>
      <c r="D614" s="1115">
        <v>814000</v>
      </c>
      <c r="E614" s="834"/>
      <c r="G614"/>
      <c r="H614" s="31"/>
    </row>
    <row r="615" spans="1:8" ht="19.5" customHeight="1">
      <c r="A615" s="836" t="s">
        <v>2794</v>
      </c>
      <c r="B615" s="964">
        <v>2</v>
      </c>
      <c r="C615" s="1115">
        <f t="shared" si="9"/>
        <v>458000</v>
      </c>
      <c r="D615" s="1115">
        <v>916000</v>
      </c>
      <c r="E615" s="834"/>
      <c r="G615"/>
      <c r="H615" s="31"/>
    </row>
    <row r="616" spans="1:8" ht="19.5" customHeight="1">
      <c r="A616" s="836" t="s">
        <v>2795</v>
      </c>
      <c r="B616" s="964">
        <v>2</v>
      </c>
      <c r="C616" s="1115">
        <f t="shared" si="9"/>
        <v>600000</v>
      </c>
      <c r="D616" s="1115">
        <v>1200000</v>
      </c>
      <c r="E616" s="834"/>
      <c r="G616"/>
      <c r="H616" s="31"/>
    </row>
    <row r="617" spans="1:8" ht="19.5" customHeight="1">
      <c r="A617" s="836" t="s">
        <v>2796</v>
      </c>
      <c r="B617" s="964">
        <v>2</v>
      </c>
      <c r="C617" s="1115">
        <f t="shared" si="9"/>
        <v>1700000</v>
      </c>
      <c r="D617" s="1115">
        <v>3400000</v>
      </c>
      <c r="E617" s="834"/>
      <c r="G617"/>
      <c r="H617" s="31"/>
    </row>
    <row r="618" spans="1:8" ht="19.5" customHeight="1">
      <c r="A618" s="836" t="s">
        <v>2797</v>
      </c>
      <c r="B618" s="964">
        <v>12</v>
      </c>
      <c r="C618" s="1115">
        <f t="shared" si="9"/>
        <v>241800</v>
      </c>
      <c r="D618" s="1115">
        <v>2901600</v>
      </c>
      <c r="E618" s="834"/>
      <c r="G618"/>
      <c r="H618" s="31"/>
    </row>
    <row r="619" spans="1:8" ht="19.5" customHeight="1">
      <c r="A619" s="836" t="s">
        <v>2798</v>
      </c>
      <c r="B619" s="964">
        <v>2</v>
      </c>
      <c r="C619" s="1115">
        <f t="shared" si="9"/>
        <v>65900</v>
      </c>
      <c r="D619" s="1115">
        <v>131800</v>
      </c>
      <c r="E619" s="834"/>
      <c r="G619"/>
      <c r="H619" s="31"/>
    </row>
    <row r="620" spans="1:8" ht="19.5" customHeight="1">
      <c r="A620" s="836" t="s">
        <v>2799</v>
      </c>
      <c r="B620" s="964">
        <v>1</v>
      </c>
      <c r="C620" s="1115">
        <f t="shared" si="9"/>
        <v>884600</v>
      </c>
      <c r="D620" s="1115">
        <v>884600</v>
      </c>
      <c r="E620" s="834"/>
      <c r="G620"/>
      <c r="H620" s="31"/>
    </row>
    <row r="621" spans="1:8" ht="19.5" customHeight="1">
      <c r="A621" s="836" t="s">
        <v>2800</v>
      </c>
      <c r="B621" s="964">
        <v>3</v>
      </c>
      <c r="C621" s="1115">
        <f t="shared" si="9"/>
        <v>241800</v>
      </c>
      <c r="D621" s="1115">
        <v>725400</v>
      </c>
      <c r="E621" s="834"/>
      <c r="G621"/>
      <c r="H621" s="31"/>
    </row>
    <row r="622" spans="1:8" ht="19.5" customHeight="1">
      <c r="A622" s="836" t="s">
        <v>2801</v>
      </c>
      <c r="B622" s="964">
        <v>6</v>
      </c>
      <c r="C622" s="1115">
        <f t="shared" si="9"/>
        <v>565000</v>
      </c>
      <c r="D622" s="1115">
        <v>3390000</v>
      </c>
      <c r="E622" s="834"/>
      <c r="G622"/>
      <c r="H622" s="31"/>
    </row>
    <row r="623" spans="1:8" ht="19.5" customHeight="1">
      <c r="A623" s="836" t="s">
        <v>2802</v>
      </c>
      <c r="B623" s="964">
        <v>1</v>
      </c>
      <c r="C623" s="1115">
        <f t="shared" si="9"/>
        <v>40000</v>
      </c>
      <c r="D623" s="1115">
        <v>40000</v>
      </c>
      <c r="E623" s="834"/>
      <c r="G623"/>
      <c r="H623" s="31"/>
    </row>
    <row r="624" spans="1:8" ht="19.5" customHeight="1">
      <c r="A624" s="836" t="s">
        <v>2803</v>
      </c>
      <c r="B624" s="964">
        <v>3</v>
      </c>
      <c r="C624" s="1115">
        <f t="shared" si="9"/>
        <v>86000</v>
      </c>
      <c r="D624" s="1115">
        <v>258000</v>
      </c>
      <c r="E624" s="834"/>
      <c r="G624"/>
      <c r="H624" s="31"/>
    </row>
    <row r="625" spans="1:8" ht="19.5" customHeight="1">
      <c r="A625" s="836" t="s">
        <v>2804</v>
      </c>
      <c r="B625" s="964">
        <v>4</v>
      </c>
      <c r="C625" s="1115">
        <f t="shared" si="9"/>
        <v>680000</v>
      </c>
      <c r="D625" s="1115">
        <v>2720000</v>
      </c>
      <c r="E625" s="834"/>
      <c r="G625"/>
      <c r="H625" s="31"/>
    </row>
    <row r="626" spans="1:8" ht="19.5" customHeight="1">
      <c r="A626" s="836" t="s">
        <v>2805</v>
      </c>
      <c r="B626" s="964">
        <v>1</v>
      </c>
      <c r="C626" s="1115">
        <f t="shared" si="9"/>
        <v>315000</v>
      </c>
      <c r="D626" s="1115">
        <v>315000</v>
      </c>
      <c r="E626" s="834"/>
      <c r="G626"/>
      <c r="H626" s="31"/>
    </row>
    <row r="627" spans="1:8" ht="19.5" customHeight="1">
      <c r="A627" s="836" t="s">
        <v>2806</v>
      </c>
      <c r="B627" s="964">
        <v>2</v>
      </c>
      <c r="C627" s="1115">
        <f t="shared" si="9"/>
        <v>82000</v>
      </c>
      <c r="D627" s="1115">
        <v>164000</v>
      </c>
      <c r="E627" s="834"/>
      <c r="G627"/>
      <c r="H627" s="31"/>
    </row>
    <row r="628" spans="1:8" ht="19.5" customHeight="1">
      <c r="A628" s="836" t="s">
        <v>2807</v>
      </c>
      <c r="B628" s="964">
        <v>10</v>
      </c>
      <c r="C628" s="1115">
        <f t="shared" si="9"/>
        <v>7900</v>
      </c>
      <c r="D628" s="1115">
        <v>79000</v>
      </c>
      <c r="E628" s="834"/>
      <c r="G628"/>
      <c r="H628" s="31"/>
    </row>
    <row r="629" spans="1:8" ht="19.5" customHeight="1">
      <c r="A629" s="836" t="s">
        <v>2808</v>
      </c>
      <c r="B629" s="964">
        <v>1</v>
      </c>
      <c r="C629" s="1115">
        <f t="shared" ref="C629:C692" si="10">D629/B629</f>
        <v>270000</v>
      </c>
      <c r="D629" s="1115">
        <v>270000</v>
      </c>
      <c r="E629" s="834"/>
      <c r="G629"/>
      <c r="H629" s="31"/>
    </row>
    <row r="630" spans="1:8" ht="19.5" customHeight="1">
      <c r="A630" s="836" t="s">
        <v>2809</v>
      </c>
      <c r="B630" s="964">
        <v>1</v>
      </c>
      <c r="C630" s="1115">
        <f t="shared" si="10"/>
        <v>119000</v>
      </c>
      <c r="D630" s="1115">
        <v>119000</v>
      </c>
      <c r="E630" s="834"/>
      <c r="G630"/>
      <c r="H630" s="31"/>
    </row>
    <row r="631" spans="1:8" ht="19.5" customHeight="1">
      <c r="A631" s="836" t="s">
        <v>2840</v>
      </c>
      <c r="B631" s="964">
        <v>1</v>
      </c>
      <c r="C631" s="1115">
        <f t="shared" si="10"/>
        <v>1730000</v>
      </c>
      <c r="D631" s="1115">
        <v>1730000</v>
      </c>
      <c r="E631" s="834"/>
      <c r="G631"/>
      <c r="H631" s="31"/>
    </row>
    <row r="632" spans="1:8" ht="19.5" customHeight="1">
      <c r="A632" s="836" t="s">
        <v>2841</v>
      </c>
      <c r="B632" s="964">
        <v>4</v>
      </c>
      <c r="C632" s="1115">
        <f t="shared" si="10"/>
        <v>25000</v>
      </c>
      <c r="D632" s="1115">
        <v>100000</v>
      </c>
      <c r="E632" s="834"/>
      <c r="G632"/>
      <c r="H632" s="31"/>
    </row>
    <row r="633" spans="1:8" ht="19.5" customHeight="1">
      <c r="A633" s="836" t="s">
        <v>2842</v>
      </c>
      <c r="B633" s="964">
        <v>3</v>
      </c>
      <c r="C633" s="1115">
        <f t="shared" si="10"/>
        <v>110000</v>
      </c>
      <c r="D633" s="1115">
        <v>330000</v>
      </c>
      <c r="E633" s="834"/>
      <c r="G633"/>
      <c r="H633" s="31"/>
    </row>
    <row r="634" spans="1:8" ht="19.5" customHeight="1">
      <c r="A634" s="836" t="s">
        <v>2843</v>
      </c>
      <c r="B634" s="964">
        <v>1</v>
      </c>
      <c r="C634" s="1115">
        <f t="shared" si="10"/>
        <v>683000</v>
      </c>
      <c r="D634" s="1115">
        <v>683000</v>
      </c>
      <c r="E634" s="834"/>
      <c r="G634"/>
      <c r="H634" s="31"/>
    </row>
    <row r="635" spans="1:8" ht="19.5" customHeight="1">
      <c r="A635" s="836" t="s">
        <v>2844</v>
      </c>
      <c r="B635" s="964">
        <v>1</v>
      </c>
      <c r="C635" s="1115">
        <f t="shared" si="10"/>
        <v>338000</v>
      </c>
      <c r="D635" s="1115">
        <v>338000</v>
      </c>
      <c r="E635" s="834"/>
      <c r="G635"/>
      <c r="H635" s="31"/>
    </row>
    <row r="636" spans="1:8" ht="19.5" customHeight="1">
      <c r="A636" s="836" t="s">
        <v>2845</v>
      </c>
      <c r="B636" s="964">
        <v>1</v>
      </c>
      <c r="C636" s="1115">
        <f t="shared" si="10"/>
        <v>162000</v>
      </c>
      <c r="D636" s="1115">
        <v>162000</v>
      </c>
      <c r="E636" s="834"/>
      <c r="G636"/>
      <c r="H636" s="31"/>
    </row>
    <row r="637" spans="1:8" ht="19.5" customHeight="1">
      <c r="A637" s="836" t="s">
        <v>2846</v>
      </c>
      <c r="B637" s="964">
        <v>2</v>
      </c>
      <c r="C637" s="1115">
        <f t="shared" si="10"/>
        <v>100000</v>
      </c>
      <c r="D637" s="1115">
        <v>200000</v>
      </c>
      <c r="E637" s="834"/>
      <c r="G637"/>
      <c r="H637" s="31"/>
    </row>
    <row r="638" spans="1:8" ht="19.5" customHeight="1">
      <c r="A638" s="836" t="s">
        <v>2847</v>
      </c>
      <c r="B638" s="964">
        <v>4</v>
      </c>
      <c r="C638" s="1115">
        <f t="shared" si="10"/>
        <v>16000</v>
      </c>
      <c r="D638" s="1115">
        <v>64000</v>
      </c>
      <c r="E638" s="834"/>
      <c r="G638"/>
      <c r="H638" s="31"/>
    </row>
    <row r="639" spans="1:8" ht="19.5" customHeight="1">
      <c r="A639" s="836" t="s">
        <v>2848</v>
      </c>
      <c r="B639" s="964">
        <v>4</v>
      </c>
      <c r="C639" s="1115">
        <f t="shared" si="10"/>
        <v>14000</v>
      </c>
      <c r="D639" s="1115">
        <v>56000</v>
      </c>
      <c r="E639" s="834"/>
      <c r="G639"/>
      <c r="H639" s="31"/>
    </row>
    <row r="640" spans="1:8" ht="19.5" customHeight="1">
      <c r="A640" s="836" t="s">
        <v>2849</v>
      </c>
      <c r="B640" s="964">
        <v>1</v>
      </c>
      <c r="C640" s="1115">
        <f t="shared" si="10"/>
        <v>592000</v>
      </c>
      <c r="D640" s="1115">
        <v>592000</v>
      </c>
      <c r="E640" s="834"/>
      <c r="G640"/>
      <c r="H640" s="31"/>
    </row>
    <row r="641" spans="1:8" ht="19.5" customHeight="1">
      <c r="A641" s="836" t="s">
        <v>2850</v>
      </c>
      <c r="B641" s="964">
        <v>1</v>
      </c>
      <c r="C641" s="1115">
        <f t="shared" si="10"/>
        <v>3316000</v>
      </c>
      <c r="D641" s="1115">
        <v>3316000</v>
      </c>
      <c r="E641" s="834"/>
      <c r="G641"/>
      <c r="H641" s="31"/>
    </row>
    <row r="642" spans="1:8" ht="19.5" customHeight="1">
      <c r="A642" s="836" t="s">
        <v>2851</v>
      </c>
      <c r="B642" s="964">
        <v>2</v>
      </c>
      <c r="C642" s="1115">
        <f t="shared" si="10"/>
        <v>526000</v>
      </c>
      <c r="D642" s="1115">
        <v>1052000</v>
      </c>
      <c r="E642" s="834"/>
      <c r="G642"/>
      <c r="H642" s="31"/>
    </row>
    <row r="643" spans="1:8" ht="19.5" customHeight="1">
      <c r="A643" s="836" t="s">
        <v>2852</v>
      </c>
      <c r="B643" s="964">
        <v>2</v>
      </c>
      <c r="C643" s="1115">
        <f t="shared" si="10"/>
        <v>216000</v>
      </c>
      <c r="D643" s="1115">
        <v>432000</v>
      </c>
      <c r="E643" s="834"/>
      <c r="G643"/>
      <c r="H643" s="31"/>
    </row>
    <row r="644" spans="1:8" ht="19.5" customHeight="1">
      <c r="A644" s="836" t="s">
        <v>2853</v>
      </c>
      <c r="B644" s="964">
        <v>4</v>
      </c>
      <c r="C644" s="1115">
        <f t="shared" si="10"/>
        <v>176000</v>
      </c>
      <c r="D644" s="1115">
        <v>704000</v>
      </c>
      <c r="E644" s="834"/>
      <c r="G644"/>
      <c r="H644" s="31"/>
    </row>
    <row r="645" spans="1:8" ht="19.5" customHeight="1">
      <c r="A645" s="836" t="s">
        <v>2854</v>
      </c>
      <c r="B645" s="964">
        <v>10</v>
      </c>
      <c r="C645" s="1115">
        <f t="shared" si="10"/>
        <v>2027712.5</v>
      </c>
      <c r="D645" s="1115">
        <v>20277125</v>
      </c>
      <c r="E645" s="834"/>
      <c r="G645"/>
      <c r="H645" s="31"/>
    </row>
    <row r="646" spans="1:8" ht="19.5" customHeight="1">
      <c r="A646" s="836" t="s">
        <v>2855</v>
      </c>
      <c r="B646" s="964">
        <v>1</v>
      </c>
      <c r="C646" s="1115">
        <f t="shared" si="10"/>
        <v>463000</v>
      </c>
      <c r="D646" s="1115">
        <v>463000</v>
      </c>
      <c r="E646" s="834"/>
      <c r="G646"/>
      <c r="H646" s="31"/>
    </row>
    <row r="647" spans="1:8" ht="19.5" customHeight="1">
      <c r="A647" s="836" t="s">
        <v>2856</v>
      </c>
      <c r="B647" s="964">
        <v>1</v>
      </c>
      <c r="C647" s="1115">
        <f t="shared" si="10"/>
        <v>153000</v>
      </c>
      <c r="D647" s="1115">
        <v>153000</v>
      </c>
      <c r="E647" s="834"/>
      <c r="G647"/>
      <c r="H647" s="31"/>
    </row>
    <row r="648" spans="1:8" ht="19.5" customHeight="1">
      <c r="A648" s="836" t="s">
        <v>2857</v>
      </c>
      <c r="B648" s="964">
        <v>2</v>
      </c>
      <c r="C648" s="1115">
        <f t="shared" si="10"/>
        <v>1113000</v>
      </c>
      <c r="D648" s="1115">
        <v>2226000</v>
      </c>
      <c r="E648" s="834"/>
      <c r="G648"/>
      <c r="H648" s="31"/>
    </row>
    <row r="649" spans="1:8" ht="19.5" customHeight="1">
      <c r="A649" s="836" t="s">
        <v>2858</v>
      </c>
      <c r="B649" s="964">
        <v>2</v>
      </c>
      <c r="C649" s="1115">
        <f t="shared" si="10"/>
        <v>250000</v>
      </c>
      <c r="D649" s="1115">
        <v>500000</v>
      </c>
      <c r="E649" s="834"/>
      <c r="G649"/>
      <c r="H649" s="31"/>
    </row>
    <row r="650" spans="1:8" ht="19.5" customHeight="1">
      <c r="A650" s="836" t="s">
        <v>2859</v>
      </c>
      <c r="B650" s="964">
        <v>1</v>
      </c>
      <c r="C650" s="1115">
        <f t="shared" si="10"/>
        <v>48500000</v>
      </c>
      <c r="D650" s="1115">
        <v>48500000</v>
      </c>
      <c r="E650" s="834"/>
      <c r="G650"/>
      <c r="H650" s="31"/>
    </row>
    <row r="651" spans="1:8" ht="19.5" customHeight="1">
      <c r="A651" s="836" t="s">
        <v>2860</v>
      </c>
      <c r="B651" s="964">
        <v>3</v>
      </c>
      <c r="C651" s="1115">
        <f t="shared" si="10"/>
        <v>200000</v>
      </c>
      <c r="D651" s="1115">
        <v>600000</v>
      </c>
      <c r="E651" s="834"/>
      <c r="G651"/>
      <c r="H651" s="31"/>
    </row>
    <row r="652" spans="1:8" ht="19.5" customHeight="1">
      <c r="A652" s="836" t="s">
        <v>2861</v>
      </c>
      <c r="B652" s="964">
        <v>2</v>
      </c>
      <c r="C652" s="1115">
        <f t="shared" si="10"/>
        <v>300000</v>
      </c>
      <c r="D652" s="1115">
        <v>600000</v>
      </c>
      <c r="E652" s="834"/>
      <c r="G652"/>
      <c r="H652" s="31"/>
    </row>
    <row r="653" spans="1:8" ht="19.5" customHeight="1">
      <c r="A653" s="836" t="s">
        <v>2862</v>
      </c>
      <c r="B653" s="964">
        <v>5</v>
      </c>
      <c r="C653" s="1115">
        <f t="shared" si="10"/>
        <v>7730000</v>
      </c>
      <c r="D653" s="1115">
        <v>38650000</v>
      </c>
      <c r="E653" s="834"/>
      <c r="G653"/>
      <c r="H653" s="31"/>
    </row>
    <row r="654" spans="1:8" ht="19.5" customHeight="1">
      <c r="A654" s="836" t="s">
        <v>2863</v>
      </c>
      <c r="B654" s="964">
        <v>1</v>
      </c>
      <c r="C654" s="1115">
        <f t="shared" si="10"/>
        <v>9450000</v>
      </c>
      <c r="D654" s="1115">
        <v>9450000</v>
      </c>
      <c r="E654" s="834"/>
      <c r="G654"/>
      <c r="H654" s="31"/>
    </row>
    <row r="655" spans="1:8" ht="19.5" customHeight="1">
      <c r="A655" s="836" t="s">
        <v>2864</v>
      </c>
      <c r="B655" s="964">
        <v>2</v>
      </c>
      <c r="C655" s="1115">
        <f t="shared" si="10"/>
        <v>1200000</v>
      </c>
      <c r="D655" s="1115">
        <v>2400000</v>
      </c>
      <c r="E655" s="834"/>
      <c r="G655"/>
      <c r="H655" s="31"/>
    </row>
    <row r="656" spans="1:8" ht="19.5" customHeight="1">
      <c r="A656" s="836" t="s">
        <v>2865</v>
      </c>
      <c r="B656" s="964">
        <v>1</v>
      </c>
      <c r="C656" s="1115">
        <f t="shared" si="10"/>
        <v>12020000</v>
      </c>
      <c r="D656" s="1115">
        <v>12020000</v>
      </c>
      <c r="E656" s="834"/>
      <c r="G656"/>
      <c r="H656" s="31"/>
    </row>
    <row r="657" spans="1:8" ht="19.5" customHeight="1">
      <c r="A657" s="836" t="s">
        <v>2866</v>
      </c>
      <c r="B657" s="964">
        <v>1</v>
      </c>
      <c r="C657" s="1115">
        <f t="shared" si="10"/>
        <v>900000</v>
      </c>
      <c r="D657" s="1115">
        <v>900000</v>
      </c>
      <c r="E657" s="834"/>
      <c r="G657"/>
      <c r="H657" s="31"/>
    </row>
    <row r="658" spans="1:8" ht="19.5" customHeight="1">
      <c r="A658" s="836" t="s">
        <v>2867</v>
      </c>
      <c r="B658" s="964">
        <v>1</v>
      </c>
      <c r="C658" s="1115">
        <f t="shared" si="10"/>
        <v>660000</v>
      </c>
      <c r="D658" s="1115">
        <v>660000</v>
      </c>
      <c r="E658" s="834"/>
      <c r="G658"/>
      <c r="H658" s="31"/>
    </row>
    <row r="659" spans="1:8" ht="19.5" customHeight="1">
      <c r="A659" s="836" t="s">
        <v>2868</v>
      </c>
      <c r="B659" s="964">
        <v>1</v>
      </c>
      <c r="C659" s="1115">
        <f t="shared" si="10"/>
        <v>630000</v>
      </c>
      <c r="D659" s="1115">
        <v>630000</v>
      </c>
      <c r="E659" s="834"/>
      <c r="G659"/>
      <c r="H659" s="31"/>
    </row>
    <row r="660" spans="1:8" ht="19.5" customHeight="1">
      <c r="A660" s="836" t="s">
        <v>2904</v>
      </c>
      <c r="B660" s="964">
        <v>3</v>
      </c>
      <c r="C660" s="1115">
        <f t="shared" si="10"/>
        <v>122000</v>
      </c>
      <c r="D660" s="1115">
        <v>366000</v>
      </c>
      <c r="E660" s="834"/>
      <c r="G660"/>
      <c r="H660" s="31"/>
    </row>
    <row r="661" spans="1:8" ht="19.5" customHeight="1">
      <c r="A661" s="836" t="s">
        <v>2905</v>
      </c>
      <c r="B661" s="964">
        <v>1</v>
      </c>
      <c r="C661" s="1115">
        <f t="shared" si="10"/>
        <v>154000</v>
      </c>
      <c r="D661" s="1115">
        <v>154000</v>
      </c>
      <c r="E661" s="834"/>
      <c r="G661"/>
      <c r="H661" s="31"/>
    </row>
    <row r="662" spans="1:8" ht="19.5" customHeight="1">
      <c r="A662" s="836" t="s">
        <v>2906</v>
      </c>
      <c r="B662" s="964">
        <v>2</v>
      </c>
      <c r="C662" s="1115">
        <f t="shared" si="10"/>
        <v>903600</v>
      </c>
      <c r="D662" s="1115">
        <v>1807200</v>
      </c>
      <c r="E662" s="834"/>
      <c r="G662"/>
      <c r="H662" s="31"/>
    </row>
    <row r="663" spans="1:8" ht="19.5" customHeight="1">
      <c r="A663" s="836" t="s">
        <v>2907</v>
      </c>
      <c r="B663" s="964">
        <v>1</v>
      </c>
      <c r="C663" s="1115">
        <f t="shared" si="10"/>
        <v>130000</v>
      </c>
      <c r="D663" s="1115">
        <v>130000</v>
      </c>
      <c r="E663" s="834"/>
      <c r="G663"/>
      <c r="H663" s="31"/>
    </row>
    <row r="664" spans="1:8" ht="19.5" customHeight="1">
      <c r="A664" s="836" t="s">
        <v>2908</v>
      </c>
      <c r="B664" s="964">
        <v>2</v>
      </c>
      <c r="C664" s="1115">
        <f t="shared" si="10"/>
        <v>15000</v>
      </c>
      <c r="D664" s="1115">
        <v>30000</v>
      </c>
      <c r="E664" s="834"/>
      <c r="G664"/>
      <c r="H664" s="31"/>
    </row>
    <row r="665" spans="1:8" ht="19.5" customHeight="1">
      <c r="A665" s="836" t="s">
        <v>2909</v>
      </c>
      <c r="B665" s="964">
        <v>1</v>
      </c>
      <c r="C665" s="1115">
        <f t="shared" si="10"/>
        <v>16000</v>
      </c>
      <c r="D665" s="1115">
        <v>16000</v>
      </c>
      <c r="E665" s="834"/>
      <c r="G665"/>
      <c r="H665" s="31"/>
    </row>
    <row r="666" spans="1:8" ht="19.5" customHeight="1">
      <c r="A666" s="836" t="s">
        <v>2910</v>
      </c>
      <c r="B666" s="964">
        <v>1</v>
      </c>
      <c r="C666" s="1115">
        <f t="shared" si="10"/>
        <v>100000</v>
      </c>
      <c r="D666" s="1115">
        <v>100000</v>
      </c>
      <c r="E666" s="834"/>
      <c r="G666"/>
      <c r="H666" s="31"/>
    </row>
    <row r="667" spans="1:8" ht="19.5" customHeight="1">
      <c r="A667" s="836" t="s">
        <v>2911</v>
      </c>
      <c r="B667" s="964">
        <v>1</v>
      </c>
      <c r="C667" s="1115">
        <f t="shared" si="10"/>
        <v>215600</v>
      </c>
      <c r="D667" s="1115">
        <v>215600</v>
      </c>
      <c r="E667" s="834"/>
      <c r="G667"/>
      <c r="H667" s="31"/>
    </row>
    <row r="668" spans="1:8" ht="19.5" customHeight="1">
      <c r="A668" s="836" t="s">
        <v>2912</v>
      </c>
      <c r="B668" s="964">
        <v>1</v>
      </c>
      <c r="C668" s="1115">
        <f t="shared" si="10"/>
        <v>447750</v>
      </c>
      <c r="D668" s="1115">
        <v>447750</v>
      </c>
      <c r="E668" s="834"/>
      <c r="G668"/>
      <c r="H668" s="31"/>
    </row>
    <row r="669" spans="1:8" ht="19.5" customHeight="1">
      <c r="A669" s="836" t="s">
        <v>2913</v>
      </c>
      <c r="B669" s="964">
        <v>4</v>
      </c>
      <c r="C669" s="1115">
        <f t="shared" si="10"/>
        <v>5700</v>
      </c>
      <c r="D669" s="1115">
        <v>22800</v>
      </c>
      <c r="E669" s="834"/>
      <c r="G669"/>
      <c r="H669" s="31"/>
    </row>
    <row r="670" spans="1:8" ht="19.5" customHeight="1">
      <c r="A670" s="836" t="s">
        <v>2914</v>
      </c>
      <c r="B670" s="964">
        <v>1</v>
      </c>
      <c r="C670" s="1115">
        <f t="shared" si="10"/>
        <v>341600</v>
      </c>
      <c r="D670" s="1115">
        <v>341600</v>
      </c>
      <c r="E670" s="834"/>
      <c r="G670"/>
      <c r="H670" s="31"/>
    </row>
    <row r="671" spans="1:8" ht="19.5" customHeight="1">
      <c r="A671" s="836" t="s">
        <v>2915</v>
      </c>
      <c r="B671" s="964">
        <v>1</v>
      </c>
      <c r="C671" s="1115">
        <f t="shared" si="10"/>
        <v>1021700</v>
      </c>
      <c r="D671" s="1115">
        <v>1021700</v>
      </c>
      <c r="E671" s="834"/>
      <c r="G671"/>
      <c r="H671" s="31"/>
    </row>
    <row r="672" spans="1:8" ht="19.5" customHeight="1">
      <c r="A672" s="836" t="s">
        <v>2916</v>
      </c>
      <c r="B672" s="964">
        <v>2</v>
      </c>
      <c r="C672" s="1115">
        <f t="shared" si="10"/>
        <v>553000</v>
      </c>
      <c r="D672" s="1115">
        <v>1106000</v>
      </c>
      <c r="E672" s="834"/>
      <c r="G672"/>
      <c r="H672" s="31"/>
    </row>
    <row r="673" spans="1:8" ht="19.5" customHeight="1">
      <c r="A673" s="836" t="s">
        <v>2917</v>
      </c>
      <c r="B673" s="964">
        <v>1</v>
      </c>
      <c r="C673" s="1115">
        <f t="shared" si="10"/>
        <v>764000</v>
      </c>
      <c r="D673" s="1115">
        <v>764000</v>
      </c>
      <c r="E673" s="834"/>
      <c r="G673"/>
      <c r="H673" s="31"/>
    </row>
    <row r="674" spans="1:8" ht="19.5" customHeight="1">
      <c r="A674" s="836" t="s">
        <v>2918</v>
      </c>
      <c r="B674" s="964">
        <v>1</v>
      </c>
      <c r="C674" s="1115">
        <f t="shared" si="10"/>
        <v>1908000</v>
      </c>
      <c r="D674" s="1115">
        <v>1908000</v>
      </c>
      <c r="E674" s="834"/>
      <c r="G674"/>
      <c r="H674" s="31"/>
    </row>
    <row r="675" spans="1:8" ht="19.5" customHeight="1">
      <c r="A675" s="836" t="s">
        <v>2919</v>
      </c>
      <c r="B675" s="964">
        <v>1</v>
      </c>
      <c r="C675" s="1115">
        <f t="shared" si="10"/>
        <v>1459000</v>
      </c>
      <c r="D675" s="1115">
        <v>1459000</v>
      </c>
      <c r="E675" s="834"/>
      <c r="G675"/>
      <c r="H675" s="31"/>
    </row>
    <row r="676" spans="1:8" ht="19.5" customHeight="1">
      <c r="A676" s="836" t="s">
        <v>2920</v>
      </c>
      <c r="B676" s="964">
        <v>1</v>
      </c>
      <c r="C676" s="1115">
        <f t="shared" si="10"/>
        <v>2256000</v>
      </c>
      <c r="D676" s="1115">
        <v>2256000</v>
      </c>
      <c r="E676" s="834"/>
      <c r="G676"/>
      <c r="H676" s="31"/>
    </row>
    <row r="677" spans="1:8" ht="19.5" customHeight="1">
      <c r="A677" s="836" t="s">
        <v>2921</v>
      </c>
      <c r="B677" s="964">
        <v>1</v>
      </c>
      <c r="C677" s="1115">
        <f t="shared" si="10"/>
        <v>3960000</v>
      </c>
      <c r="D677" s="1115">
        <v>3960000</v>
      </c>
      <c r="E677" s="834"/>
      <c r="G677"/>
      <c r="H677" s="31"/>
    </row>
    <row r="678" spans="1:8" ht="19.5" customHeight="1">
      <c r="A678" s="836" t="s">
        <v>2922</v>
      </c>
      <c r="B678" s="964">
        <v>5</v>
      </c>
      <c r="C678" s="1115">
        <f t="shared" si="10"/>
        <v>74800</v>
      </c>
      <c r="D678" s="1115">
        <v>374000</v>
      </c>
      <c r="E678" s="834"/>
      <c r="G678"/>
      <c r="H678" s="31"/>
    </row>
    <row r="679" spans="1:8" ht="19.5" customHeight="1">
      <c r="A679" s="836" t="s">
        <v>2923</v>
      </c>
      <c r="B679" s="964">
        <v>1</v>
      </c>
      <c r="C679" s="1115">
        <f t="shared" si="10"/>
        <v>74800</v>
      </c>
      <c r="D679" s="1115">
        <v>74800</v>
      </c>
      <c r="E679" s="834"/>
      <c r="G679"/>
      <c r="H679" s="31"/>
    </row>
    <row r="680" spans="1:8" ht="19.5" customHeight="1">
      <c r="A680" s="836" t="s">
        <v>2924</v>
      </c>
      <c r="B680" s="964">
        <v>1</v>
      </c>
      <c r="C680" s="1115">
        <f t="shared" si="10"/>
        <v>74800</v>
      </c>
      <c r="D680" s="1115">
        <v>74800</v>
      </c>
      <c r="E680" s="834"/>
      <c r="G680"/>
      <c r="H680" s="31"/>
    </row>
    <row r="681" spans="1:8" ht="19.5" customHeight="1">
      <c r="A681" s="836" t="s">
        <v>2925</v>
      </c>
      <c r="B681" s="964">
        <v>1</v>
      </c>
      <c r="C681" s="1115">
        <f t="shared" si="10"/>
        <v>80300</v>
      </c>
      <c r="D681" s="1115">
        <v>80300</v>
      </c>
      <c r="E681" s="834"/>
      <c r="G681"/>
      <c r="H681" s="31"/>
    </row>
    <row r="682" spans="1:8" ht="19.5" customHeight="1">
      <c r="A682" s="836" t="s">
        <v>2926</v>
      </c>
      <c r="B682" s="964">
        <v>1</v>
      </c>
      <c r="C682" s="1115">
        <f t="shared" si="10"/>
        <v>80300</v>
      </c>
      <c r="D682" s="1115">
        <v>80300</v>
      </c>
      <c r="E682" s="834"/>
      <c r="G682"/>
      <c r="H682" s="31"/>
    </row>
    <row r="683" spans="1:8" ht="19.5" customHeight="1">
      <c r="A683" s="836" t="s">
        <v>2927</v>
      </c>
      <c r="B683" s="964">
        <v>2</v>
      </c>
      <c r="C683" s="1115">
        <f t="shared" si="10"/>
        <v>93500</v>
      </c>
      <c r="D683" s="1115">
        <v>187000</v>
      </c>
      <c r="E683" s="834"/>
      <c r="G683"/>
      <c r="H683" s="31"/>
    </row>
    <row r="684" spans="1:8" ht="19.5" customHeight="1">
      <c r="A684" s="836" t="s">
        <v>2928</v>
      </c>
      <c r="B684" s="964">
        <v>7</v>
      </c>
      <c r="C684" s="1115">
        <f t="shared" si="10"/>
        <v>5000</v>
      </c>
      <c r="D684" s="1115">
        <v>35000</v>
      </c>
      <c r="E684" s="834"/>
      <c r="G684"/>
      <c r="H684" s="31"/>
    </row>
    <row r="685" spans="1:8" ht="19.5" customHeight="1">
      <c r="A685" s="836" t="s">
        <v>2929</v>
      </c>
      <c r="B685" s="964">
        <v>2</v>
      </c>
      <c r="C685" s="1115">
        <f t="shared" si="10"/>
        <v>4500</v>
      </c>
      <c r="D685" s="1115">
        <v>9000</v>
      </c>
      <c r="E685" s="834"/>
      <c r="G685"/>
      <c r="H685" s="31"/>
    </row>
    <row r="686" spans="1:8" ht="19.5" customHeight="1">
      <c r="A686" s="836" t="s">
        <v>2930</v>
      </c>
      <c r="B686" s="964">
        <v>8</v>
      </c>
      <c r="C686" s="1115">
        <f t="shared" si="10"/>
        <v>22000</v>
      </c>
      <c r="D686" s="1115">
        <v>176000</v>
      </c>
      <c r="E686" s="834"/>
      <c r="G686"/>
      <c r="H686" s="31"/>
    </row>
    <row r="687" spans="1:8" ht="19.5" customHeight="1">
      <c r="A687" s="836" t="s">
        <v>2931</v>
      </c>
      <c r="B687" s="964">
        <v>6</v>
      </c>
      <c r="C687" s="1115">
        <f t="shared" si="10"/>
        <v>22000</v>
      </c>
      <c r="D687" s="1115">
        <v>132000</v>
      </c>
      <c r="E687" s="834"/>
      <c r="G687"/>
      <c r="H687" s="31"/>
    </row>
    <row r="688" spans="1:8" ht="19.5" customHeight="1">
      <c r="A688" s="836" t="s">
        <v>2932</v>
      </c>
      <c r="B688" s="964">
        <v>1</v>
      </c>
      <c r="C688" s="1115">
        <f t="shared" si="10"/>
        <v>360000</v>
      </c>
      <c r="D688" s="1115">
        <v>360000</v>
      </c>
      <c r="E688" s="834"/>
      <c r="G688"/>
      <c r="H688" s="31"/>
    </row>
    <row r="689" spans="1:8" ht="19.5" customHeight="1">
      <c r="A689" s="836" t="s">
        <v>2933</v>
      </c>
      <c r="B689" s="964">
        <v>1</v>
      </c>
      <c r="C689" s="1115">
        <f t="shared" si="10"/>
        <v>330000</v>
      </c>
      <c r="D689" s="1115">
        <v>330000</v>
      </c>
      <c r="E689" s="834"/>
      <c r="G689"/>
      <c r="H689" s="31"/>
    </row>
    <row r="690" spans="1:8" ht="19.5" customHeight="1">
      <c r="A690" s="836" t="s">
        <v>2934</v>
      </c>
      <c r="B690" s="964">
        <v>1</v>
      </c>
      <c r="C690" s="1115">
        <f t="shared" si="10"/>
        <v>1550000</v>
      </c>
      <c r="D690" s="1115">
        <v>1550000</v>
      </c>
      <c r="E690" s="834"/>
      <c r="G690"/>
      <c r="H690" s="31"/>
    </row>
    <row r="691" spans="1:8" ht="19.5" customHeight="1">
      <c r="A691" s="836" t="s">
        <v>2935</v>
      </c>
      <c r="B691" s="964">
        <v>1</v>
      </c>
      <c r="C691" s="1115">
        <f t="shared" si="10"/>
        <v>934000</v>
      </c>
      <c r="D691" s="1115">
        <v>934000</v>
      </c>
      <c r="E691" s="834"/>
      <c r="G691"/>
      <c r="H691" s="31"/>
    </row>
    <row r="692" spans="1:8" ht="19.5" customHeight="1">
      <c r="A692" s="836" t="s">
        <v>2936</v>
      </c>
      <c r="B692" s="964">
        <v>1</v>
      </c>
      <c r="C692" s="1115">
        <f t="shared" si="10"/>
        <v>33000</v>
      </c>
      <c r="D692" s="1115">
        <v>33000</v>
      </c>
      <c r="E692" s="834"/>
      <c r="G692"/>
      <c r="H692" s="31"/>
    </row>
    <row r="693" spans="1:8" ht="19.5" customHeight="1">
      <c r="A693" s="836" t="s">
        <v>2937</v>
      </c>
      <c r="B693" s="964">
        <v>1</v>
      </c>
      <c r="C693" s="1115">
        <f t="shared" ref="C693:C756" si="11">D693/B693</f>
        <v>5780000</v>
      </c>
      <c r="D693" s="1115">
        <v>5780000</v>
      </c>
      <c r="E693" s="834"/>
      <c r="G693"/>
      <c r="H693" s="31"/>
    </row>
    <row r="694" spans="1:8" ht="19.5" customHeight="1">
      <c r="A694" s="836" t="s">
        <v>2938</v>
      </c>
      <c r="B694" s="964">
        <v>1</v>
      </c>
      <c r="C694" s="1115">
        <f t="shared" si="11"/>
        <v>881000</v>
      </c>
      <c r="D694" s="1115">
        <v>881000</v>
      </c>
      <c r="E694" s="834"/>
      <c r="G694"/>
      <c r="H694" s="31"/>
    </row>
    <row r="695" spans="1:8" ht="19.5" customHeight="1">
      <c r="A695" s="836" t="s">
        <v>2939</v>
      </c>
      <c r="B695" s="964">
        <v>4</v>
      </c>
      <c r="C695" s="1115">
        <f t="shared" si="11"/>
        <v>12017.5</v>
      </c>
      <c r="D695" s="1115">
        <v>48070</v>
      </c>
      <c r="E695" s="834"/>
      <c r="G695"/>
      <c r="H695" s="31"/>
    </row>
    <row r="696" spans="1:8" ht="19.5" customHeight="1">
      <c r="A696" s="836" t="s">
        <v>2940</v>
      </c>
      <c r="B696" s="964">
        <v>4</v>
      </c>
      <c r="C696" s="1115">
        <f t="shared" si="11"/>
        <v>1870.75</v>
      </c>
      <c r="D696" s="1115">
        <v>7483</v>
      </c>
      <c r="E696" s="834"/>
      <c r="G696"/>
      <c r="H696" s="31"/>
    </row>
    <row r="697" spans="1:8" ht="19.5" customHeight="1">
      <c r="A697" s="836" t="s">
        <v>2941</v>
      </c>
      <c r="B697" s="964">
        <v>60</v>
      </c>
      <c r="C697" s="1115">
        <f t="shared" si="11"/>
        <v>2338.7666666666669</v>
      </c>
      <c r="D697" s="1115">
        <v>140326</v>
      </c>
      <c r="E697" s="834"/>
      <c r="G697"/>
      <c r="H697" s="31"/>
    </row>
    <row r="698" spans="1:8" ht="19.5" customHeight="1">
      <c r="A698" s="836" t="s">
        <v>2942</v>
      </c>
      <c r="B698" s="964">
        <v>29</v>
      </c>
      <c r="C698" s="1115">
        <f t="shared" si="11"/>
        <v>3114.0344827586205</v>
      </c>
      <c r="D698" s="1115">
        <v>90307</v>
      </c>
      <c r="E698" s="834"/>
      <c r="G698"/>
      <c r="H698" s="31"/>
    </row>
    <row r="699" spans="1:8" ht="19.5" customHeight="1">
      <c r="A699" s="836" t="s">
        <v>2943</v>
      </c>
      <c r="B699" s="964">
        <v>1</v>
      </c>
      <c r="C699" s="1115">
        <f t="shared" si="11"/>
        <v>3958252</v>
      </c>
      <c r="D699" s="1115">
        <v>3958252</v>
      </c>
      <c r="E699" s="834"/>
      <c r="G699"/>
      <c r="H699" s="31"/>
    </row>
    <row r="700" spans="1:8" ht="19.5" customHeight="1">
      <c r="A700" s="836" t="s">
        <v>2944</v>
      </c>
      <c r="B700" s="964">
        <v>4</v>
      </c>
      <c r="C700" s="1115">
        <f t="shared" si="11"/>
        <v>5152</v>
      </c>
      <c r="D700" s="1115">
        <v>20608</v>
      </c>
      <c r="E700" s="834"/>
      <c r="G700"/>
      <c r="H700" s="31"/>
    </row>
    <row r="701" spans="1:8" ht="19.5" customHeight="1">
      <c r="A701" s="836" t="s">
        <v>2945</v>
      </c>
      <c r="B701" s="964">
        <v>3</v>
      </c>
      <c r="C701" s="1115">
        <f t="shared" si="11"/>
        <v>1058.3333333333333</v>
      </c>
      <c r="D701" s="1115">
        <v>3175</v>
      </c>
      <c r="E701" s="834"/>
      <c r="G701"/>
      <c r="H701" s="31"/>
    </row>
    <row r="702" spans="1:8" ht="19.5" customHeight="1">
      <c r="A702" s="836" t="s">
        <v>2946</v>
      </c>
      <c r="B702" s="964">
        <v>32</v>
      </c>
      <c r="C702" s="1115">
        <f t="shared" si="11"/>
        <v>1077.71875</v>
      </c>
      <c r="D702" s="1115">
        <v>34487</v>
      </c>
      <c r="E702" s="834"/>
      <c r="G702"/>
      <c r="H702" s="31"/>
    </row>
    <row r="703" spans="1:8" ht="19.5" customHeight="1">
      <c r="A703" s="836" t="s">
        <v>2947</v>
      </c>
      <c r="B703" s="964">
        <v>1</v>
      </c>
      <c r="C703" s="1115">
        <f t="shared" si="11"/>
        <v>1226</v>
      </c>
      <c r="D703" s="1115">
        <v>1226</v>
      </c>
      <c r="E703" s="834"/>
      <c r="G703"/>
      <c r="H703" s="31"/>
    </row>
    <row r="704" spans="1:8" ht="19.5" customHeight="1">
      <c r="A704" s="836" t="s">
        <v>2948</v>
      </c>
      <c r="B704" s="964">
        <v>1</v>
      </c>
      <c r="C704" s="1115">
        <f t="shared" si="11"/>
        <v>1059</v>
      </c>
      <c r="D704" s="1115">
        <v>1059</v>
      </c>
      <c r="E704" s="834"/>
      <c r="G704"/>
      <c r="H704" s="31"/>
    </row>
    <row r="705" spans="1:8" ht="19.5" customHeight="1">
      <c r="A705" s="836" t="s">
        <v>2949</v>
      </c>
      <c r="B705" s="964">
        <v>1</v>
      </c>
      <c r="C705" s="1115">
        <f t="shared" si="11"/>
        <v>193832</v>
      </c>
      <c r="D705" s="1115">
        <v>193832</v>
      </c>
      <c r="E705" s="834"/>
      <c r="G705"/>
      <c r="H705" s="31"/>
    </row>
    <row r="706" spans="1:8" ht="19.5" customHeight="1">
      <c r="A706" s="836" t="s">
        <v>2950</v>
      </c>
      <c r="B706" s="964">
        <v>1</v>
      </c>
      <c r="C706" s="1115">
        <f t="shared" si="11"/>
        <v>255435</v>
      </c>
      <c r="D706" s="1115">
        <v>255435</v>
      </c>
      <c r="E706" s="834"/>
      <c r="G706"/>
      <c r="H706" s="31"/>
    </row>
    <row r="707" spans="1:8" ht="19.5" customHeight="1">
      <c r="A707" s="836" t="s">
        <v>2951</v>
      </c>
      <c r="B707" s="964">
        <v>32</v>
      </c>
      <c r="C707" s="1115">
        <f t="shared" si="11"/>
        <v>9293.34375</v>
      </c>
      <c r="D707" s="1115">
        <v>297387</v>
      </c>
      <c r="E707" s="834"/>
      <c r="G707"/>
      <c r="H707" s="31"/>
    </row>
    <row r="708" spans="1:8" ht="19.5" customHeight="1">
      <c r="A708" s="836" t="s">
        <v>2952</v>
      </c>
      <c r="B708" s="964">
        <v>2</v>
      </c>
      <c r="C708" s="1115">
        <f t="shared" si="11"/>
        <v>4355.5</v>
      </c>
      <c r="D708" s="1115">
        <v>8711</v>
      </c>
      <c r="E708" s="834"/>
      <c r="G708"/>
      <c r="H708" s="31"/>
    </row>
    <row r="709" spans="1:8" ht="19.5" customHeight="1">
      <c r="A709" s="836" t="s">
        <v>2953</v>
      </c>
      <c r="B709" s="964">
        <v>2</v>
      </c>
      <c r="C709" s="1115">
        <f t="shared" si="11"/>
        <v>3967398.5</v>
      </c>
      <c r="D709" s="1115">
        <v>7934797</v>
      </c>
      <c r="E709" s="834"/>
      <c r="G709"/>
      <c r="H709" s="31"/>
    </row>
    <row r="710" spans="1:8" ht="19.5" customHeight="1">
      <c r="A710" s="836" t="s">
        <v>2954</v>
      </c>
      <c r="B710" s="964">
        <v>44</v>
      </c>
      <c r="C710" s="1115">
        <f t="shared" si="11"/>
        <v>1463.9318181818182</v>
      </c>
      <c r="D710" s="1115">
        <v>64413</v>
      </c>
      <c r="E710" s="834"/>
      <c r="G710"/>
      <c r="H710" s="31"/>
    </row>
    <row r="711" spans="1:8" ht="19.5" customHeight="1">
      <c r="A711" s="836" t="s">
        <v>2955</v>
      </c>
      <c r="B711" s="964">
        <v>23</v>
      </c>
      <c r="C711" s="1115">
        <f t="shared" si="11"/>
        <v>49305.304347826088</v>
      </c>
      <c r="D711" s="1115">
        <v>1134022</v>
      </c>
      <c r="E711" s="834"/>
      <c r="G711"/>
      <c r="H711" s="31"/>
    </row>
    <row r="712" spans="1:8" ht="19.5" customHeight="1">
      <c r="A712" s="836" t="s">
        <v>2956</v>
      </c>
      <c r="B712" s="964">
        <v>8</v>
      </c>
      <c r="C712" s="1115">
        <f t="shared" si="11"/>
        <v>98191</v>
      </c>
      <c r="D712" s="1115">
        <v>785528</v>
      </c>
      <c r="E712" s="834"/>
      <c r="G712"/>
      <c r="H712" s="31"/>
    </row>
    <row r="713" spans="1:8" ht="19.5" customHeight="1">
      <c r="A713" s="836" t="s">
        <v>2957</v>
      </c>
      <c r="B713" s="964">
        <v>2</v>
      </c>
      <c r="C713" s="1115">
        <f t="shared" si="11"/>
        <v>2780926.5</v>
      </c>
      <c r="D713" s="1115">
        <v>5561853</v>
      </c>
      <c r="E713" s="834"/>
      <c r="G713"/>
      <c r="H713" s="31"/>
    </row>
    <row r="714" spans="1:8" ht="19.5" customHeight="1">
      <c r="A714" s="836" t="s">
        <v>2958</v>
      </c>
      <c r="B714" s="964">
        <v>2</v>
      </c>
      <c r="C714" s="1115">
        <f t="shared" si="11"/>
        <v>55676</v>
      </c>
      <c r="D714" s="1115">
        <v>111352</v>
      </c>
      <c r="E714" s="834"/>
      <c r="G714"/>
      <c r="H714" s="31"/>
    </row>
    <row r="715" spans="1:8" ht="19.5" customHeight="1">
      <c r="A715" s="836" t="s">
        <v>2959</v>
      </c>
      <c r="B715" s="964">
        <v>2</v>
      </c>
      <c r="C715" s="1115">
        <f t="shared" si="11"/>
        <v>77432.5</v>
      </c>
      <c r="D715" s="1115">
        <v>154865</v>
      </c>
      <c r="E715" s="834"/>
      <c r="G715"/>
      <c r="H715" s="31"/>
    </row>
    <row r="716" spans="1:8" ht="19.5" customHeight="1">
      <c r="A716" s="836" t="s">
        <v>2960</v>
      </c>
      <c r="B716" s="964">
        <v>4</v>
      </c>
      <c r="C716" s="1115">
        <f t="shared" si="11"/>
        <v>167789.75</v>
      </c>
      <c r="D716" s="1115">
        <v>671159</v>
      </c>
      <c r="E716" s="834"/>
      <c r="G716"/>
      <c r="H716" s="31"/>
    </row>
    <row r="717" spans="1:8" ht="19.5" customHeight="1">
      <c r="A717" s="836" t="s">
        <v>2961</v>
      </c>
      <c r="B717" s="964">
        <v>1</v>
      </c>
      <c r="C717" s="1115">
        <f t="shared" si="11"/>
        <v>18647400</v>
      </c>
      <c r="D717" s="1115">
        <v>18647400</v>
      </c>
      <c r="E717" s="834"/>
      <c r="G717"/>
      <c r="H717" s="31"/>
    </row>
    <row r="718" spans="1:8" ht="19.5" customHeight="1">
      <c r="A718" s="836" t="s">
        <v>2962</v>
      </c>
      <c r="B718" s="964">
        <v>1</v>
      </c>
      <c r="C718" s="1115">
        <f t="shared" si="11"/>
        <v>18787409</v>
      </c>
      <c r="D718" s="1115">
        <v>18787409</v>
      </c>
      <c r="E718" s="834"/>
      <c r="G718"/>
      <c r="H718" s="31"/>
    </row>
    <row r="719" spans="1:8" ht="19.5" customHeight="1">
      <c r="A719" s="836" t="s">
        <v>2963</v>
      </c>
      <c r="B719" s="964">
        <v>2</v>
      </c>
      <c r="C719" s="1115">
        <f t="shared" si="11"/>
        <v>164214.5</v>
      </c>
      <c r="D719" s="1115">
        <v>328429</v>
      </c>
      <c r="E719" s="834"/>
      <c r="G719"/>
      <c r="H719" s="31"/>
    </row>
    <row r="720" spans="1:8" ht="19.5" customHeight="1">
      <c r="A720" s="836" t="s">
        <v>2964</v>
      </c>
      <c r="B720" s="964">
        <v>2</v>
      </c>
      <c r="C720" s="1115">
        <f t="shared" si="11"/>
        <v>126208.5</v>
      </c>
      <c r="D720" s="1115">
        <v>252417</v>
      </c>
      <c r="E720" s="834"/>
      <c r="G720"/>
      <c r="H720" s="31"/>
    </row>
    <row r="721" spans="1:8" ht="19.5" customHeight="1">
      <c r="A721" s="836" t="s">
        <v>2965</v>
      </c>
      <c r="B721" s="964">
        <v>4</v>
      </c>
      <c r="C721" s="1115">
        <f t="shared" si="11"/>
        <v>1055.25</v>
      </c>
      <c r="D721" s="1115">
        <v>4221</v>
      </c>
      <c r="E721" s="834"/>
      <c r="G721"/>
      <c r="H721" s="31"/>
    </row>
    <row r="722" spans="1:8" ht="19.5" customHeight="1">
      <c r="A722" s="836" t="s">
        <v>2966</v>
      </c>
      <c r="B722" s="964">
        <v>35</v>
      </c>
      <c r="C722" s="1115">
        <f t="shared" si="11"/>
        <v>18422.914285714287</v>
      </c>
      <c r="D722" s="1115">
        <v>644802</v>
      </c>
      <c r="E722" s="834"/>
      <c r="G722"/>
      <c r="H722" s="31"/>
    </row>
    <row r="723" spans="1:8" ht="19.5" customHeight="1">
      <c r="A723" s="836" t="s">
        <v>2967</v>
      </c>
      <c r="B723" s="964">
        <v>1</v>
      </c>
      <c r="C723" s="1115">
        <f t="shared" si="11"/>
        <v>350000</v>
      </c>
      <c r="D723" s="1115">
        <v>350000</v>
      </c>
      <c r="E723" s="834"/>
      <c r="G723"/>
      <c r="H723" s="31"/>
    </row>
    <row r="724" spans="1:8" ht="19.5" customHeight="1">
      <c r="A724" s="836" t="s">
        <v>2968</v>
      </c>
      <c r="B724" s="964">
        <v>30</v>
      </c>
      <c r="C724" s="1115">
        <f t="shared" si="11"/>
        <v>45000</v>
      </c>
      <c r="D724" s="1115">
        <v>1350000</v>
      </c>
      <c r="E724" s="834"/>
      <c r="G724"/>
      <c r="H724" s="31"/>
    </row>
    <row r="725" spans="1:8" ht="19.5" customHeight="1">
      <c r="A725" s="836" t="s">
        <v>2969</v>
      </c>
      <c r="B725" s="964">
        <v>2</v>
      </c>
      <c r="C725" s="1115">
        <f t="shared" si="11"/>
        <v>5200000</v>
      </c>
      <c r="D725" s="1115">
        <v>10400000</v>
      </c>
      <c r="E725" s="834"/>
      <c r="G725"/>
      <c r="H725" s="31"/>
    </row>
    <row r="726" spans="1:8" ht="19.5" customHeight="1">
      <c r="A726" s="836" t="s">
        <v>2970</v>
      </c>
      <c r="B726" s="964">
        <v>1</v>
      </c>
      <c r="C726" s="1115">
        <f t="shared" si="11"/>
        <v>410000</v>
      </c>
      <c r="D726" s="1115">
        <v>410000</v>
      </c>
      <c r="E726" s="834"/>
      <c r="G726"/>
      <c r="H726" s="31"/>
    </row>
    <row r="727" spans="1:8" ht="19.5" customHeight="1">
      <c r="A727" s="836" t="s">
        <v>2971</v>
      </c>
      <c r="B727" s="964">
        <v>1</v>
      </c>
      <c r="C727" s="1115">
        <f t="shared" si="11"/>
        <v>2500000</v>
      </c>
      <c r="D727" s="1115">
        <v>2500000</v>
      </c>
      <c r="E727" s="834"/>
      <c r="G727"/>
      <c r="H727" s="31"/>
    </row>
    <row r="728" spans="1:8" ht="19.5" customHeight="1">
      <c r="A728" s="836" t="s">
        <v>2972</v>
      </c>
      <c r="B728" s="964">
        <v>1</v>
      </c>
      <c r="C728" s="1115">
        <f t="shared" si="11"/>
        <v>3200000</v>
      </c>
      <c r="D728" s="1115">
        <v>3200000</v>
      </c>
      <c r="E728" s="834"/>
      <c r="G728"/>
      <c r="H728" s="31"/>
    </row>
    <row r="729" spans="1:8" ht="19.5" customHeight="1">
      <c r="A729" s="836" t="s">
        <v>2973</v>
      </c>
      <c r="B729" s="964">
        <v>10</v>
      </c>
      <c r="C729" s="1115">
        <f t="shared" si="11"/>
        <v>33000</v>
      </c>
      <c r="D729" s="1115">
        <v>330000</v>
      </c>
      <c r="E729" s="834"/>
      <c r="G729"/>
      <c r="H729" s="31"/>
    </row>
    <row r="730" spans="1:8" ht="19.5" customHeight="1">
      <c r="A730" s="836" t="s">
        <v>2974</v>
      </c>
      <c r="B730" s="964">
        <v>2</v>
      </c>
      <c r="C730" s="1115">
        <f t="shared" si="11"/>
        <v>89000</v>
      </c>
      <c r="D730" s="1115">
        <v>178000</v>
      </c>
      <c r="E730" s="834"/>
      <c r="G730"/>
      <c r="H730" s="31"/>
    </row>
    <row r="731" spans="1:8" ht="19.5" customHeight="1">
      <c r="A731" s="836" t="s">
        <v>2975</v>
      </c>
      <c r="B731" s="964">
        <v>1</v>
      </c>
      <c r="C731" s="1115">
        <f t="shared" si="11"/>
        <v>180000</v>
      </c>
      <c r="D731" s="1115">
        <v>180000</v>
      </c>
      <c r="E731" s="834"/>
      <c r="G731"/>
      <c r="H731" s="31"/>
    </row>
    <row r="732" spans="1:8" ht="19.5" customHeight="1">
      <c r="A732" s="836" t="s">
        <v>2976</v>
      </c>
      <c r="B732" s="964">
        <v>3</v>
      </c>
      <c r="C732" s="1115">
        <f t="shared" si="11"/>
        <v>86200</v>
      </c>
      <c r="D732" s="1115">
        <v>258600</v>
      </c>
      <c r="E732" s="834"/>
      <c r="G732"/>
      <c r="H732" s="31"/>
    </row>
    <row r="733" spans="1:8" ht="19.5" customHeight="1">
      <c r="A733" s="836" t="s">
        <v>2977</v>
      </c>
      <c r="B733" s="964">
        <v>1</v>
      </c>
      <c r="C733" s="1115">
        <f t="shared" si="11"/>
        <v>1587000</v>
      </c>
      <c r="D733" s="1115">
        <v>1587000</v>
      </c>
      <c r="E733" s="834"/>
      <c r="G733"/>
      <c r="H733" s="31"/>
    </row>
    <row r="734" spans="1:8" ht="19.5" customHeight="1">
      <c r="A734" s="836" t="s">
        <v>2978</v>
      </c>
      <c r="B734" s="964">
        <v>4</v>
      </c>
      <c r="C734" s="1115">
        <f t="shared" si="11"/>
        <v>1960000</v>
      </c>
      <c r="D734" s="1115">
        <v>7840000</v>
      </c>
      <c r="E734" s="834"/>
      <c r="G734"/>
      <c r="H734" s="31"/>
    </row>
    <row r="735" spans="1:8" ht="19.5" customHeight="1">
      <c r="A735" s="836" t="s">
        <v>2979</v>
      </c>
      <c r="B735" s="964">
        <v>1</v>
      </c>
      <c r="C735" s="1115">
        <f t="shared" si="11"/>
        <v>19800000</v>
      </c>
      <c r="D735" s="1115">
        <v>19800000</v>
      </c>
      <c r="E735" s="834"/>
      <c r="G735"/>
      <c r="H735" s="31"/>
    </row>
    <row r="736" spans="1:8" ht="19.5" customHeight="1">
      <c r="A736" s="836" t="s">
        <v>2980</v>
      </c>
      <c r="B736" s="964">
        <v>1</v>
      </c>
      <c r="C736" s="1115">
        <f t="shared" si="11"/>
        <v>26786237</v>
      </c>
      <c r="D736" s="1115">
        <v>26786237</v>
      </c>
      <c r="E736" s="834"/>
      <c r="G736"/>
      <c r="H736" s="31"/>
    </row>
    <row r="737" spans="1:8" ht="19.5" customHeight="1">
      <c r="A737" s="836" t="s">
        <v>2981</v>
      </c>
      <c r="B737" s="964">
        <v>1</v>
      </c>
      <c r="C737" s="1115">
        <f t="shared" si="11"/>
        <v>180379</v>
      </c>
      <c r="D737" s="1115">
        <v>180379</v>
      </c>
      <c r="E737" s="834"/>
      <c r="G737"/>
      <c r="H737" s="31"/>
    </row>
    <row r="738" spans="1:8" ht="19.5" customHeight="1">
      <c r="A738" s="836" t="s">
        <v>2982</v>
      </c>
      <c r="B738" s="964">
        <v>1</v>
      </c>
      <c r="C738" s="1115">
        <f t="shared" si="11"/>
        <v>33243073</v>
      </c>
      <c r="D738" s="1115">
        <v>33243073</v>
      </c>
      <c r="E738" s="834"/>
      <c r="G738"/>
      <c r="H738" s="31"/>
    </row>
    <row r="739" spans="1:8" ht="19.5" customHeight="1">
      <c r="A739" s="836" t="s">
        <v>2983</v>
      </c>
      <c r="B739" s="964">
        <v>1</v>
      </c>
      <c r="C739" s="1115">
        <f t="shared" si="11"/>
        <v>126265</v>
      </c>
      <c r="D739" s="1115">
        <v>126265</v>
      </c>
      <c r="E739" s="834"/>
      <c r="G739"/>
      <c r="H739" s="31"/>
    </row>
    <row r="740" spans="1:8" ht="19.5" customHeight="1">
      <c r="A740" s="836" t="s">
        <v>2984</v>
      </c>
      <c r="B740" s="964">
        <v>1</v>
      </c>
      <c r="C740" s="1115">
        <f t="shared" si="11"/>
        <v>1022146</v>
      </c>
      <c r="D740" s="1115">
        <v>1022146</v>
      </c>
      <c r="E740" s="834"/>
      <c r="G740"/>
      <c r="H740" s="31"/>
    </row>
    <row r="741" spans="1:8" ht="19.5" customHeight="1">
      <c r="A741" s="836" t="s">
        <v>2985</v>
      </c>
      <c r="B741" s="964">
        <v>1</v>
      </c>
      <c r="C741" s="1115">
        <f t="shared" si="11"/>
        <v>96202</v>
      </c>
      <c r="D741" s="1115">
        <v>96202</v>
      </c>
      <c r="E741" s="834"/>
      <c r="G741"/>
      <c r="H741" s="31"/>
    </row>
    <row r="742" spans="1:8" ht="19.5" customHeight="1">
      <c r="A742" s="836" t="s">
        <v>2986</v>
      </c>
      <c r="B742" s="964">
        <v>1</v>
      </c>
      <c r="C742" s="1115">
        <f t="shared" si="11"/>
        <v>90189</v>
      </c>
      <c r="D742" s="1115">
        <v>90189</v>
      </c>
      <c r="E742" s="834"/>
      <c r="G742"/>
      <c r="H742" s="31"/>
    </row>
    <row r="743" spans="1:8" ht="19.5" customHeight="1">
      <c r="A743" s="836" t="s">
        <v>2987</v>
      </c>
      <c r="B743" s="964">
        <v>1</v>
      </c>
      <c r="C743" s="1115">
        <f t="shared" si="11"/>
        <v>120252</v>
      </c>
      <c r="D743" s="1115">
        <v>120252</v>
      </c>
      <c r="E743" s="834"/>
      <c r="G743"/>
      <c r="H743" s="31"/>
    </row>
    <row r="744" spans="1:8" ht="19.5" customHeight="1">
      <c r="A744" s="836" t="s">
        <v>2988</v>
      </c>
      <c r="B744" s="964">
        <v>1</v>
      </c>
      <c r="C744" s="1115">
        <f t="shared" si="11"/>
        <v>3189156</v>
      </c>
      <c r="D744" s="1115">
        <v>3189156</v>
      </c>
      <c r="E744" s="834"/>
      <c r="G744"/>
      <c r="H744" s="31"/>
    </row>
    <row r="745" spans="1:8" ht="19.5" customHeight="1">
      <c r="A745" s="836" t="s">
        <v>2989</v>
      </c>
      <c r="B745" s="964">
        <v>1</v>
      </c>
      <c r="C745" s="1115">
        <f t="shared" si="11"/>
        <v>8670203</v>
      </c>
      <c r="D745" s="1115">
        <v>8670203</v>
      </c>
      <c r="E745" s="834"/>
      <c r="G745"/>
      <c r="H745" s="31"/>
    </row>
    <row r="746" spans="1:8" ht="19.5" customHeight="1">
      <c r="A746" s="836" t="s">
        <v>2990</v>
      </c>
      <c r="B746" s="964">
        <v>6</v>
      </c>
      <c r="C746" s="1115">
        <f t="shared" si="11"/>
        <v>155125.66666666666</v>
      </c>
      <c r="D746" s="1115">
        <v>930754</v>
      </c>
      <c r="E746" s="834"/>
      <c r="G746"/>
      <c r="H746" s="31"/>
    </row>
    <row r="747" spans="1:8" ht="19.5" customHeight="1">
      <c r="A747" s="836" t="s">
        <v>2991</v>
      </c>
      <c r="B747" s="964">
        <v>6</v>
      </c>
      <c r="C747" s="1115">
        <f t="shared" si="11"/>
        <v>12626.5</v>
      </c>
      <c r="D747" s="1115">
        <v>75759</v>
      </c>
      <c r="E747" s="834"/>
      <c r="G747"/>
      <c r="H747" s="31"/>
    </row>
    <row r="748" spans="1:8" ht="19.5" customHeight="1">
      <c r="A748" s="836" t="s">
        <v>2992</v>
      </c>
      <c r="B748" s="964">
        <v>1</v>
      </c>
      <c r="C748" s="1115">
        <f t="shared" si="11"/>
        <v>25640231</v>
      </c>
      <c r="D748" s="1115">
        <v>25640231</v>
      </c>
      <c r="E748" s="834"/>
      <c r="G748"/>
      <c r="H748" s="31"/>
    </row>
    <row r="749" spans="1:8" ht="19.5" customHeight="1">
      <c r="A749" s="836" t="s">
        <v>2993</v>
      </c>
      <c r="B749" s="964">
        <v>1</v>
      </c>
      <c r="C749" s="1115">
        <f t="shared" si="11"/>
        <v>7283692</v>
      </c>
      <c r="D749" s="1115">
        <v>7283692</v>
      </c>
      <c r="E749" s="834"/>
      <c r="G749"/>
      <c r="H749" s="31"/>
    </row>
    <row r="750" spans="1:8" ht="19.5" customHeight="1">
      <c r="A750" s="836" t="s">
        <v>2994</v>
      </c>
      <c r="B750" s="964">
        <v>18</v>
      </c>
      <c r="C750" s="1115">
        <f t="shared" si="11"/>
        <v>124461.27777777778</v>
      </c>
      <c r="D750" s="1115">
        <v>2240303</v>
      </c>
      <c r="E750" s="834"/>
      <c r="G750"/>
      <c r="H750" s="31"/>
    </row>
    <row r="751" spans="1:8" ht="19.5" customHeight="1">
      <c r="A751" s="836" t="s">
        <v>2995</v>
      </c>
      <c r="B751" s="964">
        <v>18</v>
      </c>
      <c r="C751" s="1115">
        <f t="shared" si="11"/>
        <v>10221.444444444445</v>
      </c>
      <c r="D751" s="1115">
        <v>183986</v>
      </c>
      <c r="E751" s="834"/>
      <c r="G751"/>
      <c r="H751" s="31"/>
    </row>
    <row r="752" spans="1:8" ht="19.5" customHeight="1">
      <c r="A752" s="836" t="s">
        <v>2996</v>
      </c>
      <c r="B752" s="964">
        <v>1</v>
      </c>
      <c r="C752" s="1115">
        <f t="shared" si="11"/>
        <v>3394908</v>
      </c>
      <c r="D752" s="1115">
        <v>3394908</v>
      </c>
      <c r="E752" s="834"/>
      <c r="G752"/>
      <c r="H752" s="31"/>
    </row>
    <row r="753" spans="1:8" ht="19.5" customHeight="1">
      <c r="A753" s="836" t="s">
        <v>2997</v>
      </c>
      <c r="B753" s="964">
        <v>1</v>
      </c>
      <c r="C753" s="1115">
        <f t="shared" si="11"/>
        <v>126265</v>
      </c>
      <c r="D753" s="1115">
        <v>126265</v>
      </c>
      <c r="E753" s="834"/>
      <c r="G753"/>
      <c r="H753" s="31"/>
    </row>
    <row r="754" spans="1:8" ht="19.5" customHeight="1">
      <c r="A754" s="836" t="s">
        <v>3050</v>
      </c>
      <c r="B754" s="964">
        <v>1</v>
      </c>
      <c r="C754" s="1115">
        <f t="shared" si="11"/>
        <v>1315000</v>
      </c>
      <c r="D754" s="1115">
        <v>1315000</v>
      </c>
      <c r="E754" s="834"/>
      <c r="G754"/>
      <c r="H754" s="31"/>
    </row>
    <row r="755" spans="1:8" ht="19.5" customHeight="1">
      <c r="A755" s="836" t="s">
        <v>3051</v>
      </c>
      <c r="B755" s="964">
        <v>16</v>
      </c>
      <c r="C755" s="1115">
        <f t="shared" si="11"/>
        <v>113000</v>
      </c>
      <c r="D755" s="1115">
        <v>1808000</v>
      </c>
      <c r="E755" s="834"/>
      <c r="G755"/>
      <c r="H755" s="31"/>
    </row>
    <row r="756" spans="1:8" ht="19.5" customHeight="1">
      <c r="A756" s="836" t="s">
        <v>3052</v>
      </c>
      <c r="B756" s="964">
        <v>4</v>
      </c>
      <c r="C756" s="1115">
        <f t="shared" si="11"/>
        <v>456000</v>
      </c>
      <c r="D756" s="1115">
        <v>1824000</v>
      </c>
      <c r="E756" s="834"/>
      <c r="G756"/>
      <c r="H756" s="31"/>
    </row>
    <row r="757" spans="1:8" ht="19.5" customHeight="1">
      <c r="A757" s="836" t="s">
        <v>3053</v>
      </c>
      <c r="B757" s="964">
        <v>1</v>
      </c>
      <c r="C757" s="1115">
        <f t="shared" ref="C757:C820" si="12">D757/B757</f>
        <v>2953000</v>
      </c>
      <c r="D757" s="1115">
        <v>2953000</v>
      </c>
      <c r="E757" s="834"/>
      <c r="G757"/>
      <c r="H757" s="31"/>
    </row>
    <row r="758" spans="1:8" ht="19.5" customHeight="1">
      <c r="A758" s="836" t="s">
        <v>3054</v>
      </c>
      <c r="B758" s="964">
        <v>1</v>
      </c>
      <c r="C758" s="1115">
        <f t="shared" si="12"/>
        <v>113000</v>
      </c>
      <c r="D758" s="1115">
        <v>113000</v>
      </c>
      <c r="E758" s="834"/>
      <c r="G758"/>
      <c r="H758" s="31"/>
    </row>
    <row r="759" spans="1:8" ht="19.5" customHeight="1">
      <c r="A759" s="836" t="s">
        <v>3055</v>
      </c>
      <c r="B759" s="964">
        <v>2</v>
      </c>
      <c r="C759" s="1115">
        <f t="shared" si="12"/>
        <v>32000</v>
      </c>
      <c r="D759" s="1115">
        <v>64000</v>
      </c>
      <c r="E759" s="834"/>
      <c r="G759"/>
      <c r="H759" s="31"/>
    </row>
    <row r="760" spans="1:8" ht="19.5" customHeight="1">
      <c r="A760" s="836" t="s">
        <v>3056</v>
      </c>
      <c r="B760" s="964">
        <v>4</v>
      </c>
      <c r="C760" s="1115">
        <f t="shared" si="12"/>
        <v>66000</v>
      </c>
      <c r="D760" s="1115">
        <v>264000</v>
      </c>
      <c r="E760" s="834"/>
      <c r="G760"/>
      <c r="H760" s="31"/>
    </row>
    <row r="761" spans="1:8" ht="19.5" customHeight="1">
      <c r="A761" s="836" t="s">
        <v>3057</v>
      </c>
      <c r="B761" s="964">
        <v>3</v>
      </c>
      <c r="C761" s="1115">
        <f t="shared" si="12"/>
        <v>310000</v>
      </c>
      <c r="D761" s="1115">
        <v>930000</v>
      </c>
      <c r="E761" s="834"/>
      <c r="G761"/>
      <c r="H761" s="31"/>
    </row>
    <row r="762" spans="1:8" ht="19.5" customHeight="1">
      <c r="A762" s="836" t="s">
        <v>3058</v>
      </c>
      <c r="B762" s="964">
        <v>2</v>
      </c>
      <c r="C762" s="1115">
        <f t="shared" si="12"/>
        <v>3000</v>
      </c>
      <c r="D762" s="1115">
        <v>6000</v>
      </c>
      <c r="E762" s="834"/>
      <c r="G762"/>
      <c r="H762" s="31"/>
    </row>
    <row r="763" spans="1:8" ht="19.5" customHeight="1">
      <c r="A763" s="836" t="s">
        <v>3059</v>
      </c>
      <c r="B763" s="964">
        <v>3</v>
      </c>
      <c r="C763" s="1115">
        <f t="shared" si="12"/>
        <v>3000</v>
      </c>
      <c r="D763" s="1115">
        <v>9000</v>
      </c>
      <c r="E763" s="834"/>
      <c r="G763"/>
      <c r="H763" s="31"/>
    </row>
    <row r="764" spans="1:8" ht="19.5" customHeight="1">
      <c r="A764" s="836" t="s">
        <v>3060</v>
      </c>
      <c r="B764" s="964">
        <v>2</v>
      </c>
      <c r="C764" s="1115">
        <f t="shared" si="12"/>
        <v>13000</v>
      </c>
      <c r="D764" s="1115">
        <v>26000</v>
      </c>
      <c r="E764" s="834"/>
      <c r="G764"/>
      <c r="H764" s="31"/>
    </row>
    <row r="765" spans="1:8" ht="19.5" customHeight="1">
      <c r="A765" s="836" t="s">
        <v>3061</v>
      </c>
      <c r="B765" s="964">
        <v>9</v>
      </c>
      <c r="C765" s="1115">
        <f t="shared" si="12"/>
        <v>35000</v>
      </c>
      <c r="D765" s="1115">
        <v>315000</v>
      </c>
      <c r="E765" s="834"/>
      <c r="G765"/>
      <c r="H765" s="31"/>
    </row>
    <row r="766" spans="1:8" ht="19.5" customHeight="1">
      <c r="A766" s="836" t="s">
        <v>3062</v>
      </c>
      <c r="B766" s="964">
        <v>1</v>
      </c>
      <c r="C766" s="1115">
        <f t="shared" si="12"/>
        <v>1400000</v>
      </c>
      <c r="D766" s="1115">
        <v>1400000</v>
      </c>
      <c r="E766" s="834"/>
      <c r="G766"/>
      <c r="H766" s="31"/>
    </row>
    <row r="767" spans="1:8" ht="19.5" customHeight="1">
      <c r="A767" s="836" t="s">
        <v>3063</v>
      </c>
      <c r="B767" s="964">
        <v>4</v>
      </c>
      <c r="C767" s="1115">
        <f t="shared" si="12"/>
        <v>830000</v>
      </c>
      <c r="D767" s="1115">
        <v>3320000</v>
      </c>
      <c r="E767" s="834"/>
      <c r="G767"/>
      <c r="H767" s="31"/>
    </row>
    <row r="768" spans="1:8" ht="19.5" customHeight="1">
      <c r="A768" s="836" t="s">
        <v>3064</v>
      </c>
      <c r="B768" s="964">
        <v>2</v>
      </c>
      <c r="C768" s="1115">
        <f t="shared" si="12"/>
        <v>622000</v>
      </c>
      <c r="D768" s="1115">
        <v>1244000</v>
      </c>
      <c r="E768" s="834"/>
      <c r="G768"/>
      <c r="H768" s="31"/>
    </row>
    <row r="769" spans="1:8" ht="19.5" customHeight="1">
      <c r="A769" s="836" t="s">
        <v>3065</v>
      </c>
      <c r="B769" s="964">
        <v>2</v>
      </c>
      <c r="C769" s="1115">
        <f t="shared" si="12"/>
        <v>678000</v>
      </c>
      <c r="D769" s="1115">
        <v>1356000</v>
      </c>
      <c r="E769" s="834"/>
      <c r="G769"/>
      <c r="H769" s="31"/>
    </row>
    <row r="770" spans="1:8" ht="19.5" customHeight="1">
      <c r="A770" s="836" t="s">
        <v>3066</v>
      </c>
      <c r="B770" s="964">
        <v>3</v>
      </c>
      <c r="C770" s="1115">
        <f t="shared" si="12"/>
        <v>200000</v>
      </c>
      <c r="D770" s="1115">
        <v>600000</v>
      </c>
      <c r="E770" s="834"/>
      <c r="G770"/>
      <c r="H770" s="31"/>
    </row>
    <row r="771" spans="1:8" ht="19.5" customHeight="1">
      <c r="A771" s="836" t="s">
        <v>3067</v>
      </c>
      <c r="B771" s="964">
        <v>2</v>
      </c>
      <c r="C771" s="1115">
        <f t="shared" si="12"/>
        <v>44000</v>
      </c>
      <c r="D771" s="1115">
        <v>88000</v>
      </c>
      <c r="E771" s="834"/>
      <c r="G771"/>
      <c r="H771" s="31"/>
    </row>
    <row r="772" spans="1:8" ht="19.5" customHeight="1">
      <c r="A772" s="836" t="s">
        <v>3068</v>
      </c>
      <c r="B772" s="964">
        <v>1</v>
      </c>
      <c r="C772" s="1115">
        <f t="shared" si="12"/>
        <v>200000</v>
      </c>
      <c r="D772" s="1115">
        <v>200000</v>
      </c>
      <c r="E772" s="834"/>
      <c r="G772"/>
      <c r="H772" s="31"/>
    </row>
    <row r="773" spans="1:8" ht="19.5" customHeight="1">
      <c r="A773" s="836" t="s">
        <v>3069</v>
      </c>
      <c r="B773" s="964">
        <v>4</v>
      </c>
      <c r="C773" s="1115">
        <f t="shared" si="12"/>
        <v>1398000</v>
      </c>
      <c r="D773" s="1115">
        <v>5592000</v>
      </c>
      <c r="E773" s="834"/>
      <c r="G773"/>
      <c r="H773" s="31"/>
    </row>
    <row r="774" spans="1:8" ht="19.5" customHeight="1">
      <c r="A774" s="836" t="s">
        <v>3070</v>
      </c>
      <c r="B774" s="964">
        <v>4</v>
      </c>
      <c r="C774" s="1115">
        <f t="shared" si="12"/>
        <v>1398000</v>
      </c>
      <c r="D774" s="1115">
        <v>5592000</v>
      </c>
      <c r="E774" s="834"/>
      <c r="G774"/>
      <c r="H774" s="31"/>
    </row>
    <row r="775" spans="1:8" ht="19.5" customHeight="1">
      <c r="A775" s="836" t="s">
        <v>3071</v>
      </c>
      <c r="B775" s="964">
        <v>3</v>
      </c>
      <c r="C775" s="1115">
        <f t="shared" si="12"/>
        <v>52000</v>
      </c>
      <c r="D775" s="1115">
        <v>156000</v>
      </c>
      <c r="E775" s="834"/>
      <c r="G775"/>
      <c r="H775" s="31"/>
    </row>
    <row r="776" spans="1:8" ht="19.5" customHeight="1">
      <c r="A776" s="836" t="s">
        <v>3072</v>
      </c>
      <c r="B776" s="964">
        <v>8</v>
      </c>
      <c r="C776" s="1115">
        <f t="shared" si="12"/>
        <v>15500</v>
      </c>
      <c r="D776" s="1115">
        <v>124000</v>
      </c>
      <c r="E776" s="834"/>
      <c r="G776"/>
      <c r="H776" s="31"/>
    </row>
    <row r="777" spans="1:8" ht="19.5" customHeight="1">
      <c r="A777" s="836" t="s">
        <v>3073</v>
      </c>
      <c r="B777" s="964">
        <v>7</v>
      </c>
      <c r="C777" s="1115">
        <f t="shared" si="12"/>
        <v>27000</v>
      </c>
      <c r="D777" s="1115">
        <v>189000</v>
      </c>
      <c r="E777" s="834"/>
      <c r="G777"/>
      <c r="H777" s="31"/>
    </row>
    <row r="778" spans="1:8" ht="19.5" customHeight="1">
      <c r="A778" s="836" t="s">
        <v>3074</v>
      </c>
      <c r="B778" s="964">
        <v>1</v>
      </c>
      <c r="C778" s="1115">
        <f t="shared" si="12"/>
        <v>4414000</v>
      </c>
      <c r="D778" s="1115">
        <v>4414000</v>
      </c>
      <c r="E778" s="834"/>
      <c r="G778"/>
      <c r="H778" s="31"/>
    </row>
    <row r="779" spans="1:8" ht="19.5" customHeight="1">
      <c r="A779" s="836" t="s">
        <v>3075</v>
      </c>
      <c r="B779" s="964">
        <v>1</v>
      </c>
      <c r="C779" s="1115">
        <f t="shared" si="12"/>
        <v>400000</v>
      </c>
      <c r="D779" s="1115">
        <v>400000</v>
      </c>
      <c r="E779" s="834"/>
      <c r="G779"/>
      <c r="H779" s="31"/>
    </row>
    <row r="780" spans="1:8" ht="19.5" customHeight="1">
      <c r="A780" s="836" t="s">
        <v>3076</v>
      </c>
      <c r="B780" s="964">
        <v>1</v>
      </c>
      <c r="C780" s="1115">
        <f t="shared" si="12"/>
        <v>400000</v>
      </c>
      <c r="D780" s="1115">
        <v>400000</v>
      </c>
      <c r="E780" s="834"/>
      <c r="G780"/>
      <c r="H780" s="31"/>
    </row>
    <row r="781" spans="1:8" ht="19.5" customHeight="1">
      <c r="A781" s="836" t="s">
        <v>3077</v>
      </c>
      <c r="B781" s="964">
        <v>1</v>
      </c>
      <c r="C781" s="1115">
        <f t="shared" si="12"/>
        <v>5390000</v>
      </c>
      <c r="D781" s="1115">
        <v>5390000</v>
      </c>
      <c r="E781" s="834"/>
      <c r="G781"/>
      <c r="H781" s="31"/>
    </row>
    <row r="782" spans="1:8" ht="19.5" customHeight="1">
      <c r="A782" s="836" t="s">
        <v>3078</v>
      </c>
      <c r="B782" s="964">
        <v>1</v>
      </c>
      <c r="C782" s="1115">
        <f t="shared" si="12"/>
        <v>98000</v>
      </c>
      <c r="D782" s="1115">
        <v>98000</v>
      </c>
      <c r="E782" s="834"/>
      <c r="G782"/>
      <c r="H782" s="31"/>
    </row>
    <row r="783" spans="1:8" ht="19.5" customHeight="1">
      <c r="A783" s="836" t="s">
        <v>3079</v>
      </c>
      <c r="B783" s="964">
        <v>1</v>
      </c>
      <c r="C783" s="1115">
        <f t="shared" si="12"/>
        <v>853000</v>
      </c>
      <c r="D783" s="1115">
        <v>853000</v>
      </c>
      <c r="E783" s="834"/>
      <c r="G783"/>
      <c r="H783" s="31"/>
    </row>
    <row r="784" spans="1:8" ht="19.5" customHeight="1">
      <c r="A784" s="836" t="s">
        <v>3080</v>
      </c>
      <c r="B784" s="964">
        <v>4</v>
      </c>
      <c r="C784" s="1115">
        <f t="shared" si="12"/>
        <v>90000</v>
      </c>
      <c r="D784" s="1115">
        <v>360000</v>
      </c>
      <c r="E784" s="834"/>
      <c r="G784"/>
      <c r="H784" s="31"/>
    </row>
    <row r="785" spans="1:8" ht="19.5" customHeight="1">
      <c r="A785" s="836" t="s">
        <v>3081</v>
      </c>
      <c r="B785" s="964">
        <v>2</v>
      </c>
      <c r="C785" s="1115">
        <f t="shared" si="12"/>
        <v>71500</v>
      </c>
      <c r="D785" s="1115">
        <v>143000</v>
      </c>
      <c r="E785" s="834"/>
      <c r="G785"/>
      <c r="H785" s="31"/>
    </row>
    <row r="786" spans="1:8" ht="19.5" customHeight="1">
      <c r="A786" s="836" t="s">
        <v>3082</v>
      </c>
      <c r="B786" s="964">
        <v>2</v>
      </c>
      <c r="C786" s="1115">
        <f t="shared" si="12"/>
        <v>20900</v>
      </c>
      <c r="D786" s="1115">
        <v>41800</v>
      </c>
      <c r="E786" s="834"/>
      <c r="G786"/>
      <c r="H786" s="31"/>
    </row>
    <row r="787" spans="1:8" ht="19.5" customHeight="1">
      <c r="A787" s="836" t="s">
        <v>3083</v>
      </c>
      <c r="B787" s="964">
        <v>18</v>
      </c>
      <c r="C787" s="1115">
        <f t="shared" si="12"/>
        <v>63000</v>
      </c>
      <c r="D787" s="1115">
        <v>1134000</v>
      </c>
      <c r="E787" s="834"/>
      <c r="G787"/>
      <c r="H787" s="31"/>
    </row>
    <row r="788" spans="1:8" ht="19.5" customHeight="1">
      <c r="A788" s="836" t="s">
        <v>3084</v>
      </c>
      <c r="B788" s="964">
        <v>18</v>
      </c>
      <c r="C788" s="1115">
        <f t="shared" si="12"/>
        <v>15000</v>
      </c>
      <c r="D788" s="1115">
        <v>270000</v>
      </c>
      <c r="E788" s="834"/>
      <c r="G788"/>
      <c r="H788" s="31"/>
    </row>
    <row r="789" spans="1:8" ht="19.5" customHeight="1">
      <c r="A789" s="836" t="s">
        <v>3085</v>
      </c>
      <c r="B789" s="964">
        <v>1</v>
      </c>
      <c r="C789" s="1115">
        <f t="shared" si="12"/>
        <v>700000</v>
      </c>
      <c r="D789" s="1115">
        <v>700000</v>
      </c>
      <c r="E789" s="834"/>
      <c r="G789"/>
      <c r="H789" s="31"/>
    </row>
    <row r="790" spans="1:8" ht="19.5" customHeight="1">
      <c r="A790" s="836" t="s">
        <v>3086</v>
      </c>
      <c r="B790" s="964">
        <v>1</v>
      </c>
      <c r="C790" s="1115">
        <f t="shared" si="12"/>
        <v>1650000</v>
      </c>
      <c r="D790" s="1115">
        <v>1650000</v>
      </c>
      <c r="E790" s="834"/>
      <c r="G790"/>
      <c r="H790" s="31"/>
    </row>
    <row r="791" spans="1:8" ht="19.5" customHeight="1">
      <c r="A791" s="836" t="s">
        <v>3087</v>
      </c>
      <c r="B791" s="964">
        <v>6</v>
      </c>
      <c r="C791" s="1115">
        <f t="shared" si="12"/>
        <v>12000</v>
      </c>
      <c r="D791" s="1115">
        <v>72000</v>
      </c>
      <c r="E791" s="834"/>
      <c r="G791"/>
      <c r="H791" s="31"/>
    </row>
    <row r="792" spans="1:8" ht="19.5" customHeight="1">
      <c r="A792" s="836" t="s">
        <v>3088</v>
      </c>
      <c r="B792" s="964">
        <v>4</v>
      </c>
      <c r="C792" s="1115">
        <f t="shared" si="12"/>
        <v>130000</v>
      </c>
      <c r="D792" s="1115">
        <v>520000</v>
      </c>
      <c r="E792" s="834"/>
      <c r="G792"/>
      <c r="H792" s="31"/>
    </row>
    <row r="793" spans="1:8" ht="19.5" customHeight="1">
      <c r="A793" s="836" t="s">
        <v>3089</v>
      </c>
      <c r="B793" s="964">
        <v>10</v>
      </c>
      <c r="C793" s="1115">
        <f t="shared" si="12"/>
        <v>12000</v>
      </c>
      <c r="D793" s="1115">
        <v>120000</v>
      </c>
      <c r="E793" s="834"/>
      <c r="G793"/>
      <c r="H793" s="31"/>
    </row>
    <row r="794" spans="1:8" ht="19.5" customHeight="1">
      <c r="A794" s="836" t="s">
        <v>3090</v>
      </c>
      <c r="B794" s="964">
        <v>4</v>
      </c>
      <c r="C794" s="1115">
        <f t="shared" si="12"/>
        <v>50000</v>
      </c>
      <c r="D794" s="1115">
        <v>200000</v>
      </c>
      <c r="E794" s="834"/>
      <c r="G794"/>
      <c r="H794" s="31"/>
    </row>
    <row r="795" spans="1:8" ht="19.5" customHeight="1">
      <c r="A795" s="836" t="s">
        <v>3091</v>
      </c>
      <c r="B795" s="964">
        <v>4</v>
      </c>
      <c r="C795" s="1115">
        <f t="shared" si="12"/>
        <v>70000</v>
      </c>
      <c r="D795" s="1115">
        <v>280000</v>
      </c>
      <c r="E795" s="834"/>
      <c r="G795"/>
      <c r="H795" s="31"/>
    </row>
    <row r="796" spans="1:8" ht="19.5" customHeight="1">
      <c r="A796" s="836" t="s">
        <v>3092</v>
      </c>
      <c r="B796" s="964">
        <v>1</v>
      </c>
      <c r="C796" s="1115">
        <f t="shared" si="12"/>
        <v>8077000</v>
      </c>
      <c r="D796" s="1115">
        <v>8077000</v>
      </c>
      <c r="E796" s="834"/>
      <c r="G796"/>
      <c r="H796" s="31"/>
    </row>
    <row r="797" spans="1:8" ht="19.5" customHeight="1">
      <c r="A797" s="836" t="s">
        <v>3093</v>
      </c>
      <c r="B797" s="964">
        <v>1</v>
      </c>
      <c r="C797" s="1115">
        <f t="shared" si="12"/>
        <v>520000</v>
      </c>
      <c r="D797" s="1115">
        <v>520000</v>
      </c>
      <c r="E797" s="834"/>
      <c r="G797"/>
      <c r="H797" s="31"/>
    </row>
    <row r="798" spans="1:8" ht="19.5" customHeight="1">
      <c r="A798" s="836" t="s">
        <v>3094</v>
      </c>
      <c r="B798" s="964">
        <v>1</v>
      </c>
      <c r="C798" s="1115">
        <f t="shared" si="12"/>
        <v>890000</v>
      </c>
      <c r="D798" s="1115">
        <v>890000</v>
      </c>
      <c r="E798" s="834"/>
      <c r="G798"/>
      <c r="H798" s="31"/>
    </row>
    <row r="799" spans="1:8" ht="19.5" customHeight="1">
      <c r="A799" s="836" t="s">
        <v>3095</v>
      </c>
      <c r="B799" s="964">
        <v>1</v>
      </c>
      <c r="C799" s="1115">
        <f t="shared" si="12"/>
        <v>1050000</v>
      </c>
      <c r="D799" s="1115">
        <v>1050000</v>
      </c>
      <c r="E799" s="834"/>
      <c r="G799"/>
      <c r="H799" s="31"/>
    </row>
    <row r="800" spans="1:8" ht="19.5" customHeight="1">
      <c r="A800" s="836" t="s">
        <v>3096</v>
      </c>
      <c r="B800" s="964">
        <v>1</v>
      </c>
      <c r="C800" s="1115">
        <f t="shared" si="12"/>
        <v>3040000</v>
      </c>
      <c r="D800" s="1115">
        <v>3040000</v>
      </c>
      <c r="E800" s="834"/>
      <c r="G800"/>
      <c r="H800" s="31"/>
    </row>
    <row r="801" spans="1:8" ht="19.5" customHeight="1">
      <c r="A801" s="836" t="s">
        <v>3097</v>
      </c>
      <c r="B801" s="964">
        <v>2</v>
      </c>
      <c r="C801" s="1115">
        <f t="shared" si="12"/>
        <v>1510000</v>
      </c>
      <c r="D801" s="1115">
        <v>3020000</v>
      </c>
      <c r="E801" s="834"/>
      <c r="G801"/>
      <c r="H801" s="31"/>
    </row>
    <row r="802" spans="1:8" ht="19.5" customHeight="1">
      <c r="A802" s="836" t="s">
        <v>3098</v>
      </c>
      <c r="B802" s="964">
        <v>1</v>
      </c>
      <c r="C802" s="1115">
        <f t="shared" si="12"/>
        <v>8600000</v>
      </c>
      <c r="D802" s="1115">
        <v>8600000</v>
      </c>
      <c r="E802" s="834"/>
      <c r="G802"/>
      <c r="H802" s="31"/>
    </row>
    <row r="803" spans="1:8" ht="19.5" customHeight="1">
      <c r="A803" s="836" t="s">
        <v>3099</v>
      </c>
      <c r="B803" s="964">
        <v>3</v>
      </c>
      <c r="C803" s="1115">
        <f t="shared" si="12"/>
        <v>1281000</v>
      </c>
      <c r="D803" s="1115">
        <v>3843000</v>
      </c>
      <c r="E803" s="834"/>
      <c r="G803"/>
      <c r="H803" s="31"/>
    </row>
    <row r="804" spans="1:8" ht="19.5" customHeight="1">
      <c r="A804" s="836" t="s">
        <v>3100</v>
      </c>
      <c r="B804" s="964">
        <v>2</v>
      </c>
      <c r="C804" s="1115">
        <f t="shared" si="12"/>
        <v>720000</v>
      </c>
      <c r="D804" s="1115">
        <v>1440000</v>
      </c>
      <c r="E804" s="834"/>
      <c r="G804"/>
      <c r="H804" s="31"/>
    </row>
    <row r="805" spans="1:8" ht="19.5" customHeight="1">
      <c r="A805" s="836" t="s">
        <v>3101</v>
      </c>
      <c r="B805" s="964">
        <v>3</v>
      </c>
      <c r="C805" s="1115">
        <f t="shared" si="12"/>
        <v>858000</v>
      </c>
      <c r="D805" s="1115">
        <v>2574000</v>
      </c>
      <c r="E805" s="834"/>
      <c r="G805"/>
      <c r="H805" s="31"/>
    </row>
    <row r="806" spans="1:8" ht="19.5" customHeight="1">
      <c r="A806" s="836" t="s">
        <v>3102</v>
      </c>
      <c r="B806" s="964">
        <v>44</v>
      </c>
      <c r="C806" s="1115">
        <f t="shared" si="12"/>
        <v>70000</v>
      </c>
      <c r="D806" s="1115">
        <v>3080000</v>
      </c>
      <c r="E806" s="834"/>
      <c r="G806"/>
      <c r="H806" s="31"/>
    </row>
    <row r="807" spans="1:8" ht="19.5" customHeight="1">
      <c r="A807" s="836" t="s">
        <v>3103</v>
      </c>
      <c r="B807" s="964">
        <v>2</v>
      </c>
      <c r="C807" s="1115">
        <f t="shared" si="12"/>
        <v>20000</v>
      </c>
      <c r="D807" s="1115">
        <v>40000</v>
      </c>
      <c r="E807" s="834"/>
      <c r="G807"/>
      <c r="H807" s="31"/>
    </row>
    <row r="808" spans="1:8" ht="19.5" customHeight="1">
      <c r="A808" s="836" t="s">
        <v>3104</v>
      </c>
      <c r="B808" s="964">
        <v>1</v>
      </c>
      <c r="C808" s="1115">
        <f t="shared" si="12"/>
        <v>1900000</v>
      </c>
      <c r="D808" s="1115">
        <v>1900000</v>
      </c>
      <c r="E808" s="834"/>
      <c r="G808"/>
      <c r="H808" s="31"/>
    </row>
    <row r="809" spans="1:8" ht="19.5" customHeight="1">
      <c r="A809" s="836" t="s">
        <v>3105</v>
      </c>
      <c r="B809" s="964">
        <v>2</v>
      </c>
      <c r="C809" s="1115">
        <f t="shared" si="12"/>
        <v>300000</v>
      </c>
      <c r="D809" s="1115">
        <v>600000</v>
      </c>
      <c r="E809" s="834"/>
      <c r="G809"/>
      <c r="H809" s="31"/>
    </row>
    <row r="810" spans="1:8" ht="19.5" customHeight="1">
      <c r="A810" s="836" t="s">
        <v>3106</v>
      </c>
      <c r="B810" s="964">
        <v>1</v>
      </c>
      <c r="C810" s="1115">
        <f t="shared" si="12"/>
        <v>350000</v>
      </c>
      <c r="D810" s="1115">
        <v>350000</v>
      </c>
      <c r="E810" s="834"/>
      <c r="G810"/>
      <c r="H810" s="31"/>
    </row>
    <row r="811" spans="1:8" ht="19.5" customHeight="1">
      <c r="A811" s="836" t="s">
        <v>3107</v>
      </c>
      <c r="B811" s="964">
        <v>2</v>
      </c>
      <c r="C811" s="1115">
        <f t="shared" si="12"/>
        <v>450000</v>
      </c>
      <c r="D811" s="1115">
        <v>900000</v>
      </c>
      <c r="E811" s="834"/>
      <c r="G811"/>
      <c r="H811" s="31"/>
    </row>
    <row r="812" spans="1:8" ht="19.5" customHeight="1">
      <c r="A812" s="836" t="s">
        <v>3108</v>
      </c>
      <c r="B812" s="964">
        <v>2</v>
      </c>
      <c r="C812" s="1115">
        <f t="shared" si="12"/>
        <v>50000</v>
      </c>
      <c r="D812" s="1115">
        <v>100000</v>
      </c>
      <c r="E812" s="834"/>
      <c r="G812"/>
      <c r="H812" s="31"/>
    </row>
    <row r="813" spans="1:8" ht="19.5" customHeight="1">
      <c r="A813" s="836" t="s">
        <v>3109</v>
      </c>
      <c r="B813" s="964">
        <v>2</v>
      </c>
      <c r="C813" s="1115">
        <f t="shared" si="12"/>
        <v>40000</v>
      </c>
      <c r="D813" s="1115">
        <v>80000</v>
      </c>
      <c r="E813" s="834"/>
      <c r="G813"/>
      <c r="H813" s="31"/>
    </row>
    <row r="814" spans="1:8" ht="19.5" customHeight="1">
      <c r="A814" s="836" t="s">
        <v>3110</v>
      </c>
      <c r="B814" s="964">
        <v>2</v>
      </c>
      <c r="C814" s="1115">
        <f t="shared" si="12"/>
        <v>50000</v>
      </c>
      <c r="D814" s="1115">
        <v>100000</v>
      </c>
      <c r="E814" s="834"/>
      <c r="G814"/>
      <c r="H814" s="31"/>
    </row>
    <row r="815" spans="1:8" ht="19.5" customHeight="1">
      <c r="A815" s="836" t="s">
        <v>3111</v>
      </c>
      <c r="B815" s="964">
        <v>5</v>
      </c>
      <c r="C815" s="1115">
        <f t="shared" si="12"/>
        <v>1130000</v>
      </c>
      <c r="D815" s="1115">
        <v>5650000</v>
      </c>
      <c r="E815" s="834"/>
      <c r="G815"/>
      <c r="H815" s="31"/>
    </row>
    <row r="816" spans="1:8" ht="19.5" customHeight="1">
      <c r="A816" s="836" t="s">
        <v>3112</v>
      </c>
      <c r="B816" s="964">
        <v>2</v>
      </c>
      <c r="C816" s="1115">
        <f t="shared" si="12"/>
        <v>380000</v>
      </c>
      <c r="D816" s="1115">
        <v>760000</v>
      </c>
      <c r="E816" s="834"/>
      <c r="G816"/>
      <c r="H816" s="31"/>
    </row>
    <row r="817" spans="1:8" ht="19.5" customHeight="1">
      <c r="A817" s="836" t="s">
        <v>3113</v>
      </c>
      <c r="B817" s="964">
        <v>5</v>
      </c>
      <c r="C817" s="1115">
        <f t="shared" si="12"/>
        <v>110000</v>
      </c>
      <c r="D817" s="1115">
        <v>550000</v>
      </c>
      <c r="E817" s="834"/>
      <c r="G817"/>
      <c r="H817" s="31"/>
    </row>
    <row r="818" spans="1:8" ht="19.5" customHeight="1">
      <c r="A818" s="836" t="s">
        <v>3114</v>
      </c>
      <c r="B818" s="964">
        <v>64</v>
      </c>
      <c r="C818" s="1115">
        <f t="shared" si="12"/>
        <v>219250.390625</v>
      </c>
      <c r="D818" s="1115">
        <v>14032025</v>
      </c>
      <c r="E818" s="834"/>
      <c r="G818"/>
      <c r="H818" s="31"/>
    </row>
    <row r="819" spans="1:8" ht="19.5" customHeight="1">
      <c r="A819" s="836" t="s">
        <v>3115</v>
      </c>
      <c r="B819" s="964">
        <v>34</v>
      </c>
      <c r="C819" s="1115">
        <f t="shared" si="12"/>
        <v>5837.3529411764703</v>
      </c>
      <c r="D819" s="1115">
        <v>198470</v>
      </c>
      <c r="E819" s="834"/>
      <c r="G819"/>
      <c r="H819" s="31"/>
    </row>
    <row r="820" spans="1:8" ht="19.5" customHeight="1">
      <c r="A820" s="836" t="s">
        <v>3116</v>
      </c>
      <c r="B820" s="964">
        <v>2</v>
      </c>
      <c r="C820" s="1115">
        <f t="shared" si="12"/>
        <v>55000</v>
      </c>
      <c r="D820" s="1115">
        <v>110000</v>
      </c>
      <c r="E820" s="834"/>
      <c r="G820"/>
      <c r="H820" s="31"/>
    </row>
    <row r="821" spans="1:8" ht="19.5" customHeight="1">
      <c r="A821" s="836" t="s">
        <v>3117</v>
      </c>
      <c r="B821" s="964">
        <v>2</v>
      </c>
      <c r="C821" s="1115">
        <f t="shared" ref="C821:C884" si="13">D821/B821</f>
        <v>13790</v>
      </c>
      <c r="D821" s="1115">
        <v>27580</v>
      </c>
      <c r="E821" s="834"/>
      <c r="G821"/>
      <c r="H821" s="31"/>
    </row>
    <row r="822" spans="1:8" ht="19.5" customHeight="1">
      <c r="A822" s="836" t="s">
        <v>3118</v>
      </c>
      <c r="B822" s="964">
        <v>2</v>
      </c>
      <c r="C822" s="1115">
        <f t="shared" si="13"/>
        <v>70760</v>
      </c>
      <c r="D822" s="1115">
        <v>141520</v>
      </c>
      <c r="E822" s="834"/>
      <c r="G822"/>
      <c r="H822" s="31"/>
    </row>
    <row r="823" spans="1:8" ht="19.5" customHeight="1">
      <c r="A823" s="836" t="s">
        <v>3119</v>
      </c>
      <c r="B823" s="964">
        <v>1</v>
      </c>
      <c r="C823" s="1115">
        <f t="shared" si="13"/>
        <v>92000</v>
      </c>
      <c r="D823" s="1115">
        <v>92000</v>
      </c>
      <c r="E823" s="834"/>
      <c r="G823"/>
      <c r="H823" s="31"/>
    </row>
    <row r="824" spans="1:8" ht="19.5" customHeight="1">
      <c r="A824" s="836" t="s">
        <v>3120</v>
      </c>
      <c r="B824" s="964">
        <v>14</v>
      </c>
      <c r="C824" s="1115">
        <f t="shared" si="13"/>
        <v>220000</v>
      </c>
      <c r="D824" s="1115">
        <v>3080000</v>
      </c>
      <c r="E824" s="834"/>
      <c r="G824"/>
      <c r="H824" s="31"/>
    </row>
    <row r="825" spans="1:8" ht="19.5" customHeight="1">
      <c r="A825" s="836" t="s">
        <v>3099</v>
      </c>
      <c r="B825" s="964">
        <v>5</v>
      </c>
      <c r="C825" s="1115">
        <f t="shared" si="13"/>
        <v>1390000</v>
      </c>
      <c r="D825" s="1115">
        <v>6950000</v>
      </c>
      <c r="E825" s="834"/>
      <c r="G825"/>
      <c r="H825" s="31"/>
    </row>
    <row r="826" spans="1:8" ht="19.5" customHeight="1">
      <c r="A826" s="836" t="s">
        <v>3121</v>
      </c>
      <c r="B826" s="964">
        <v>2</v>
      </c>
      <c r="C826" s="1115">
        <f t="shared" si="13"/>
        <v>371600</v>
      </c>
      <c r="D826" s="1115">
        <v>743200</v>
      </c>
      <c r="E826" s="834"/>
      <c r="G826"/>
      <c r="H826" s="31"/>
    </row>
    <row r="827" spans="1:8" ht="19.5" customHeight="1">
      <c r="A827" s="836" t="s">
        <v>3122</v>
      </c>
      <c r="B827" s="964">
        <v>2</v>
      </c>
      <c r="C827" s="1115">
        <f t="shared" si="13"/>
        <v>173000</v>
      </c>
      <c r="D827" s="1115">
        <v>346000</v>
      </c>
      <c r="E827" s="834"/>
      <c r="G827"/>
      <c r="H827" s="31"/>
    </row>
    <row r="828" spans="1:8" ht="19.5" customHeight="1">
      <c r="A828" s="836" t="s">
        <v>3123</v>
      </c>
      <c r="B828" s="964">
        <v>1</v>
      </c>
      <c r="C828" s="1115">
        <f t="shared" si="13"/>
        <v>15000</v>
      </c>
      <c r="D828" s="1115">
        <v>15000</v>
      </c>
      <c r="E828" s="834"/>
      <c r="G828"/>
      <c r="H828" s="31"/>
    </row>
    <row r="829" spans="1:8" ht="19.5" customHeight="1">
      <c r="A829" s="836" t="s">
        <v>3124</v>
      </c>
      <c r="B829" s="964">
        <v>1</v>
      </c>
      <c r="C829" s="1115">
        <f t="shared" si="13"/>
        <v>83000</v>
      </c>
      <c r="D829" s="1115">
        <v>83000</v>
      </c>
      <c r="E829" s="834"/>
      <c r="G829"/>
      <c r="H829" s="31"/>
    </row>
    <row r="830" spans="1:8" ht="19.5" customHeight="1">
      <c r="A830" s="836" t="s">
        <v>3125</v>
      </c>
      <c r="B830" s="964">
        <v>1</v>
      </c>
      <c r="C830" s="1115">
        <f t="shared" si="13"/>
        <v>70000</v>
      </c>
      <c r="D830" s="1115">
        <v>70000</v>
      </c>
      <c r="E830" s="834"/>
      <c r="G830"/>
      <c r="H830" s="31"/>
    </row>
    <row r="831" spans="1:8" ht="19.5" customHeight="1">
      <c r="A831" s="836" t="s">
        <v>3126</v>
      </c>
      <c r="B831" s="964">
        <v>1</v>
      </c>
      <c r="C831" s="1115">
        <f t="shared" si="13"/>
        <v>30000</v>
      </c>
      <c r="D831" s="1115">
        <v>30000</v>
      </c>
      <c r="E831" s="834"/>
      <c r="G831"/>
      <c r="H831" s="31"/>
    </row>
    <row r="832" spans="1:8" ht="19.5" customHeight="1">
      <c r="A832" s="836" t="s">
        <v>3127</v>
      </c>
      <c r="B832" s="964">
        <v>1</v>
      </c>
      <c r="C832" s="1115">
        <f t="shared" si="13"/>
        <v>723000</v>
      </c>
      <c r="D832" s="1115">
        <v>723000</v>
      </c>
      <c r="E832" s="834"/>
      <c r="G832"/>
      <c r="H832" s="31"/>
    </row>
    <row r="833" spans="1:8" ht="19.5" customHeight="1">
      <c r="A833" s="836" t="s">
        <v>3128</v>
      </c>
      <c r="B833" s="964">
        <v>6</v>
      </c>
      <c r="C833" s="1115">
        <f t="shared" si="13"/>
        <v>95000</v>
      </c>
      <c r="D833" s="1115">
        <v>570000</v>
      </c>
      <c r="E833" s="834"/>
      <c r="G833"/>
      <c r="H833" s="31"/>
    </row>
    <row r="834" spans="1:8" ht="19.5" customHeight="1">
      <c r="A834" s="836" t="s">
        <v>3129</v>
      </c>
      <c r="B834" s="964">
        <v>3</v>
      </c>
      <c r="C834" s="1115">
        <f t="shared" si="13"/>
        <v>117000</v>
      </c>
      <c r="D834" s="1115">
        <v>351000</v>
      </c>
      <c r="E834" s="834"/>
      <c r="G834"/>
      <c r="H834" s="31"/>
    </row>
    <row r="835" spans="1:8" ht="19.5" customHeight="1">
      <c r="A835" s="836" t="s">
        <v>3130</v>
      </c>
      <c r="B835" s="964">
        <v>1</v>
      </c>
      <c r="C835" s="1115">
        <f t="shared" si="13"/>
        <v>456000</v>
      </c>
      <c r="D835" s="1115">
        <v>456000</v>
      </c>
      <c r="E835" s="834"/>
      <c r="G835"/>
      <c r="H835" s="31"/>
    </row>
    <row r="836" spans="1:8" ht="19.5" customHeight="1">
      <c r="A836" s="836" t="s">
        <v>3131</v>
      </c>
      <c r="B836" s="964">
        <v>2</v>
      </c>
      <c r="C836" s="1115">
        <f t="shared" si="13"/>
        <v>1556000</v>
      </c>
      <c r="D836" s="1115">
        <v>3112000</v>
      </c>
      <c r="E836" s="834"/>
      <c r="G836"/>
      <c r="H836" s="31"/>
    </row>
    <row r="837" spans="1:8" ht="19.5" customHeight="1">
      <c r="A837" s="836" t="s">
        <v>3132</v>
      </c>
      <c r="B837" s="964">
        <v>2</v>
      </c>
      <c r="C837" s="1115">
        <f t="shared" si="13"/>
        <v>571000</v>
      </c>
      <c r="D837" s="1115">
        <v>1142000</v>
      </c>
      <c r="E837" s="834"/>
      <c r="G837"/>
      <c r="H837" s="31"/>
    </row>
    <row r="838" spans="1:8" ht="19.5" customHeight="1">
      <c r="A838" s="836" t="s">
        <v>3133</v>
      </c>
      <c r="B838" s="964">
        <v>1</v>
      </c>
      <c r="C838" s="1115">
        <f t="shared" si="13"/>
        <v>7550000</v>
      </c>
      <c r="D838" s="1115">
        <v>7550000</v>
      </c>
      <c r="E838" s="834"/>
      <c r="G838"/>
      <c r="H838" s="31"/>
    </row>
    <row r="839" spans="1:8" ht="19.5" customHeight="1">
      <c r="A839" s="836" t="s">
        <v>3134</v>
      </c>
      <c r="B839" s="964">
        <v>1</v>
      </c>
      <c r="C839" s="1115">
        <f t="shared" si="13"/>
        <v>3520000</v>
      </c>
      <c r="D839" s="1115">
        <v>3520000</v>
      </c>
      <c r="E839" s="834"/>
      <c r="G839"/>
      <c r="H839" s="31"/>
    </row>
    <row r="840" spans="1:8" ht="19.5" customHeight="1">
      <c r="A840" s="836" t="s">
        <v>3135</v>
      </c>
      <c r="B840" s="964">
        <v>1</v>
      </c>
      <c r="C840" s="1115">
        <f t="shared" si="13"/>
        <v>43259</v>
      </c>
      <c r="D840" s="1115">
        <v>43259</v>
      </c>
      <c r="E840" s="834"/>
      <c r="G840"/>
      <c r="H840" s="31"/>
    </row>
    <row r="841" spans="1:8" ht="19.5" customHeight="1">
      <c r="A841" s="836" t="s">
        <v>3136</v>
      </c>
      <c r="B841" s="964">
        <v>32</v>
      </c>
      <c r="C841" s="1115">
        <f t="shared" si="13"/>
        <v>226211.03125</v>
      </c>
      <c r="D841" s="1115">
        <v>7238753</v>
      </c>
      <c r="E841" s="834"/>
      <c r="G841"/>
      <c r="H841" s="31"/>
    </row>
    <row r="842" spans="1:8" ht="19.5" customHeight="1">
      <c r="A842" s="836" t="s">
        <v>3137</v>
      </c>
      <c r="B842" s="964">
        <v>1</v>
      </c>
      <c r="C842" s="1115">
        <f t="shared" si="13"/>
        <v>636622</v>
      </c>
      <c r="D842" s="1115">
        <v>636622</v>
      </c>
      <c r="E842" s="834"/>
      <c r="G842"/>
      <c r="H842" s="31"/>
    </row>
    <row r="843" spans="1:8" ht="19.5" customHeight="1">
      <c r="A843" s="836" t="s">
        <v>3138</v>
      </c>
      <c r="B843" s="964">
        <v>6</v>
      </c>
      <c r="C843" s="1115">
        <f t="shared" si="13"/>
        <v>142000</v>
      </c>
      <c r="D843" s="1115">
        <v>852000</v>
      </c>
      <c r="E843" s="834"/>
      <c r="G843"/>
      <c r="H843" s="31"/>
    </row>
    <row r="844" spans="1:8" ht="19.5" customHeight="1">
      <c r="A844" s="836" t="s">
        <v>3139</v>
      </c>
      <c r="B844" s="964">
        <v>1</v>
      </c>
      <c r="C844" s="1115">
        <f t="shared" si="13"/>
        <v>101500000</v>
      </c>
      <c r="D844" s="1115">
        <v>101500000</v>
      </c>
      <c r="E844" s="834"/>
      <c r="G844"/>
      <c r="H844" s="31"/>
    </row>
    <row r="845" spans="1:8" ht="19.5" customHeight="1">
      <c r="A845" s="836" t="s">
        <v>3140</v>
      </c>
      <c r="B845" s="964">
        <v>1</v>
      </c>
      <c r="C845" s="1115">
        <f t="shared" si="13"/>
        <v>650000</v>
      </c>
      <c r="D845" s="1115">
        <v>650000</v>
      </c>
      <c r="E845" s="834"/>
      <c r="G845"/>
      <c r="H845" s="31"/>
    </row>
    <row r="846" spans="1:8" ht="19.5" customHeight="1">
      <c r="A846" s="836" t="s">
        <v>3141</v>
      </c>
      <c r="B846" s="964">
        <v>1</v>
      </c>
      <c r="C846" s="1115">
        <f t="shared" si="13"/>
        <v>1700000</v>
      </c>
      <c r="D846" s="1115">
        <v>1700000</v>
      </c>
      <c r="E846" s="834"/>
      <c r="G846"/>
      <c r="H846" s="31"/>
    </row>
    <row r="847" spans="1:8" ht="19.5" customHeight="1">
      <c r="A847" s="836" t="s">
        <v>3142</v>
      </c>
      <c r="B847" s="964">
        <v>7</v>
      </c>
      <c r="C847" s="1115">
        <f t="shared" si="13"/>
        <v>480000</v>
      </c>
      <c r="D847" s="1115">
        <v>3360000</v>
      </c>
      <c r="E847" s="834"/>
      <c r="G847"/>
      <c r="H847" s="31"/>
    </row>
    <row r="848" spans="1:8" ht="19.5" customHeight="1">
      <c r="A848" s="836" t="s">
        <v>3143</v>
      </c>
      <c r="B848" s="964">
        <v>1</v>
      </c>
      <c r="C848" s="1115">
        <f t="shared" si="13"/>
        <v>95000</v>
      </c>
      <c r="D848" s="1115">
        <v>95000</v>
      </c>
      <c r="E848" s="834"/>
      <c r="G848"/>
      <c r="H848" s="31"/>
    </row>
    <row r="849" spans="1:8" ht="19.5" customHeight="1">
      <c r="A849" s="836" t="s">
        <v>3144</v>
      </c>
      <c r="B849" s="964">
        <v>2</v>
      </c>
      <c r="C849" s="1115">
        <f t="shared" si="13"/>
        <v>95000</v>
      </c>
      <c r="D849" s="1115">
        <v>190000</v>
      </c>
      <c r="E849" s="834"/>
      <c r="G849"/>
      <c r="H849" s="31"/>
    </row>
    <row r="850" spans="1:8" ht="19.5" customHeight="1">
      <c r="A850" s="836" t="s">
        <v>3145</v>
      </c>
      <c r="B850" s="964">
        <v>5</v>
      </c>
      <c r="C850" s="1115">
        <f t="shared" si="13"/>
        <v>24000</v>
      </c>
      <c r="D850" s="1115">
        <v>120000</v>
      </c>
      <c r="E850" s="834"/>
      <c r="G850"/>
      <c r="H850" s="31"/>
    </row>
    <row r="851" spans="1:8" ht="19.5" customHeight="1">
      <c r="A851" s="836" t="s">
        <v>3146</v>
      </c>
      <c r="B851" s="964">
        <v>1</v>
      </c>
      <c r="C851" s="1115">
        <f t="shared" si="13"/>
        <v>48000</v>
      </c>
      <c r="D851" s="1115">
        <v>48000</v>
      </c>
      <c r="E851" s="834"/>
      <c r="G851"/>
      <c r="H851" s="31"/>
    </row>
    <row r="852" spans="1:8" ht="19.5" customHeight="1">
      <c r="A852" s="836" t="s">
        <v>3147</v>
      </c>
      <c r="B852" s="964">
        <v>1</v>
      </c>
      <c r="C852" s="1115">
        <f t="shared" si="13"/>
        <v>107000</v>
      </c>
      <c r="D852" s="1115">
        <v>107000</v>
      </c>
      <c r="E852" s="834"/>
      <c r="G852"/>
      <c r="H852" s="31"/>
    </row>
    <row r="853" spans="1:8" ht="19.5" customHeight="1">
      <c r="A853" s="836" t="s">
        <v>3148</v>
      </c>
      <c r="B853" s="964">
        <v>1</v>
      </c>
      <c r="C853" s="1115">
        <f t="shared" si="13"/>
        <v>320000</v>
      </c>
      <c r="D853" s="1115">
        <v>320000</v>
      </c>
      <c r="E853" s="834"/>
      <c r="G853"/>
      <c r="H853" s="31"/>
    </row>
    <row r="854" spans="1:8" ht="19.5" customHeight="1">
      <c r="A854" s="836" t="s">
        <v>3149</v>
      </c>
      <c r="B854" s="964">
        <v>4</v>
      </c>
      <c r="C854" s="1115">
        <f t="shared" si="13"/>
        <v>1492000</v>
      </c>
      <c r="D854" s="1115">
        <v>5968000</v>
      </c>
      <c r="E854" s="834"/>
      <c r="G854"/>
      <c r="H854" s="31"/>
    </row>
    <row r="855" spans="1:8" ht="19.5" customHeight="1">
      <c r="A855" s="836" t="s">
        <v>3150</v>
      </c>
      <c r="B855" s="964">
        <v>1</v>
      </c>
      <c r="C855" s="1115">
        <f t="shared" si="13"/>
        <v>2500000</v>
      </c>
      <c r="D855" s="1115">
        <v>2500000</v>
      </c>
      <c r="E855" s="834"/>
      <c r="G855"/>
      <c r="H855" s="31"/>
    </row>
    <row r="856" spans="1:8" ht="19.5" customHeight="1">
      <c r="A856" s="836" t="s">
        <v>3214</v>
      </c>
      <c r="B856" s="964">
        <v>1</v>
      </c>
      <c r="C856" s="1115">
        <f t="shared" si="13"/>
        <v>113000</v>
      </c>
      <c r="D856" s="1115">
        <v>113000</v>
      </c>
      <c r="E856" s="834"/>
      <c r="G856"/>
      <c r="H856" s="31"/>
    </row>
    <row r="857" spans="1:8" ht="19.5" customHeight="1">
      <c r="A857" s="836" t="s">
        <v>3215</v>
      </c>
      <c r="B857" s="964">
        <v>1</v>
      </c>
      <c r="C857" s="1115">
        <f t="shared" si="13"/>
        <v>1450000</v>
      </c>
      <c r="D857" s="1115">
        <v>1450000</v>
      </c>
      <c r="E857" s="834"/>
      <c r="G857"/>
      <c r="H857" s="31"/>
    </row>
    <row r="858" spans="1:8" ht="19.5" customHeight="1">
      <c r="A858" s="836" t="s">
        <v>3216</v>
      </c>
      <c r="B858" s="964">
        <v>2</v>
      </c>
      <c r="C858" s="1115">
        <f t="shared" si="13"/>
        <v>508000</v>
      </c>
      <c r="D858" s="1115">
        <v>1016000</v>
      </c>
      <c r="E858" s="834"/>
      <c r="G858"/>
      <c r="H858" s="31"/>
    </row>
    <row r="859" spans="1:8" ht="19.5" customHeight="1">
      <c r="A859" s="836" t="s">
        <v>3217</v>
      </c>
      <c r="B859" s="964">
        <v>1</v>
      </c>
      <c r="C859" s="1115">
        <f t="shared" si="13"/>
        <v>46000</v>
      </c>
      <c r="D859" s="1115">
        <v>46000</v>
      </c>
      <c r="E859" s="834"/>
      <c r="G859"/>
      <c r="H859" s="31"/>
    </row>
    <row r="860" spans="1:8" ht="19.5" customHeight="1">
      <c r="A860" s="836" t="s">
        <v>3218</v>
      </c>
      <c r="B860" s="964">
        <v>3</v>
      </c>
      <c r="C860" s="1115">
        <f t="shared" si="13"/>
        <v>200000</v>
      </c>
      <c r="D860" s="1115">
        <v>600000</v>
      </c>
      <c r="E860" s="834"/>
      <c r="G860"/>
      <c r="H860" s="31"/>
    </row>
    <row r="861" spans="1:8" ht="19.5" customHeight="1">
      <c r="A861" s="836" t="s">
        <v>3219</v>
      </c>
      <c r="B861" s="964">
        <v>1</v>
      </c>
      <c r="C861" s="1115">
        <f t="shared" si="13"/>
        <v>92000</v>
      </c>
      <c r="D861" s="1115">
        <v>92000</v>
      </c>
      <c r="E861" s="834"/>
      <c r="G861"/>
      <c r="H861" s="31"/>
    </row>
    <row r="862" spans="1:8" ht="19.5" customHeight="1">
      <c r="A862" s="836" t="s">
        <v>3220</v>
      </c>
      <c r="B862" s="964">
        <v>2</v>
      </c>
      <c r="C862" s="1115">
        <f t="shared" si="13"/>
        <v>340000</v>
      </c>
      <c r="D862" s="1115">
        <v>680000</v>
      </c>
      <c r="E862" s="834"/>
      <c r="G862"/>
      <c r="H862" s="31"/>
    </row>
    <row r="863" spans="1:8" ht="19.5" customHeight="1">
      <c r="A863" s="836" t="s">
        <v>3221</v>
      </c>
      <c r="B863" s="964">
        <v>2</v>
      </c>
      <c r="C863" s="1115">
        <f t="shared" si="13"/>
        <v>350000</v>
      </c>
      <c r="D863" s="1115">
        <v>700000</v>
      </c>
      <c r="E863" s="834"/>
      <c r="G863"/>
      <c r="H863" s="31"/>
    </row>
    <row r="864" spans="1:8" ht="19.5" customHeight="1">
      <c r="A864" s="836" t="s">
        <v>3222</v>
      </c>
      <c r="B864" s="964">
        <v>1</v>
      </c>
      <c r="C864" s="1115">
        <f t="shared" si="13"/>
        <v>200000</v>
      </c>
      <c r="D864" s="1115">
        <v>200000</v>
      </c>
      <c r="E864" s="834"/>
      <c r="G864"/>
      <c r="H864" s="31"/>
    </row>
    <row r="865" spans="1:8" ht="19.5" customHeight="1">
      <c r="A865" s="836" t="s">
        <v>3223</v>
      </c>
      <c r="B865" s="964">
        <v>1</v>
      </c>
      <c r="C865" s="1115">
        <f t="shared" si="13"/>
        <v>318000</v>
      </c>
      <c r="D865" s="1115">
        <v>318000</v>
      </c>
      <c r="E865" s="834"/>
      <c r="G865"/>
      <c r="H865" s="31"/>
    </row>
    <row r="866" spans="1:8" ht="19.5" customHeight="1">
      <c r="A866" s="836" t="s">
        <v>3224</v>
      </c>
      <c r="B866" s="964">
        <v>1</v>
      </c>
      <c r="C866" s="1115">
        <f t="shared" si="13"/>
        <v>365800</v>
      </c>
      <c r="D866" s="1115">
        <v>365800</v>
      </c>
      <c r="E866" s="834"/>
      <c r="G866"/>
      <c r="H866" s="31"/>
    </row>
    <row r="867" spans="1:8" ht="19.5" customHeight="1">
      <c r="A867" s="836" t="s">
        <v>3225</v>
      </c>
      <c r="B867" s="964">
        <v>1</v>
      </c>
      <c r="C867" s="1115">
        <f t="shared" si="13"/>
        <v>1646000</v>
      </c>
      <c r="D867" s="1115">
        <v>1646000</v>
      </c>
      <c r="E867" s="834"/>
      <c r="G867"/>
      <c r="H867" s="31"/>
    </row>
    <row r="868" spans="1:8" ht="19.5" customHeight="1">
      <c r="A868" s="836" t="s">
        <v>3226</v>
      </c>
      <c r="B868" s="964">
        <v>1</v>
      </c>
      <c r="C868" s="1115">
        <f t="shared" si="13"/>
        <v>611000</v>
      </c>
      <c r="D868" s="1115">
        <v>611000</v>
      </c>
      <c r="E868" s="834"/>
      <c r="G868"/>
      <c r="H868" s="31"/>
    </row>
    <row r="869" spans="1:8" ht="19.5" customHeight="1">
      <c r="A869" s="836" t="s">
        <v>3227</v>
      </c>
      <c r="B869" s="964">
        <v>1</v>
      </c>
      <c r="C869" s="1115">
        <f t="shared" si="13"/>
        <v>2006000</v>
      </c>
      <c r="D869" s="1115">
        <v>2006000</v>
      </c>
      <c r="E869" s="834"/>
      <c r="G869"/>
      <c r="H869" s="31"/>
    </row>
    <row r="870" spans="1:8" ht="19.5" customHeight="1">
      <c r="A870" s="836" t="s">
        <v>3228</v>
      </c>
      <c r="B870" s="964">
        <v>1</v>
      </c>
      <c r="C870" s="1115">
        <f t="shared" si="13"/>
        <v>1245000</v>
      </c>
      <c r="D870" s="1115">
        <v>1245000</v>
      </c>
      <c r="E870" s="834"/>
      <c r="G870"/>
      <c r="H870" s="31"/>
    </row>
    <row r="871" spans="1:8" ht="19.5" customHeight="1">
      <c r="A871" s="836" t="s">
        <v>3229</v>
      </c>
      <c r="B871" s="964">
        <v>1</v>
      </c>
      <c r="C871" s="1115">
        <f t="shared" si="13"/>
        <v>2729000</v>
      </c>
      <c r="D871" s="1115">
        <v>2729000</v>
      </c>
      <c r="E871" s="834"/>
      <c r="G871"/>
      <c r="H871" s="31"/>
    </row>
    <row r="872" spans="1:8" ht="19.5" customHeight="1">
      <c r="A872" s="836" t="s">
        <v>3230</v>
      </c>
      <c r="B872" s="964">
        <v>1</v>
      </c>
      <c r="C872" s="1115">
        <f t="shared" si="13"/>
        <v>1139000</v>
      </c>
      <c r="D872" s="1115">
        <v>1139000</v>
      </c>
      <c r="E872" s="834"/>
      <c r="G872"/>
      <c r="H872" s="31"/>
    </row>
    <row r="873" spans="1:8" ht="19.5" customHeight="1">
      <c r="A873" s="836" t="s">
        <v>3231</v>
      </c>
      <c r="B873" s="964">
        <v>1</v>
      </c>
      <c r="C873" s="1115">
        <f t="shared" si="13"/>
        <v>1174000</v>
      </c>
      <c r="D873" s="1115">
        <v>1174000</v>
      </c>
      <c r="E873" s="834"/>
      <c r="G873"/>
      <c r="H873" s="31"/>
    </row>
    <row r="874" spans="1:8" ht="19.5" customHeight="1">
      <c r="A874" s="836" t="s">
        <v>3232</v>
      </c>
      <c r="B874" s="964">
        <v>1</v>
      </c>
      <c r="C874" s="1115">
        <f t="shared" si="13"/>
        <v>1040000</v>
      </c>
      <c r="D874" s="1115">
        <v>1040000</v>
      </c>
      <c r="E874" s="834"/>
      <c r="G874"/>
      <c r="H874" s="31"/>
    </row>
    <row r="875" spans="1:8" ht="19.5" customHeight="1">
      <c r="A875" s="836" t="s">
        <v>3233</v>
      </c>
      <c r="B875" s="964">
        <v>1</v>
      </c>
      <c r="C875" s="1115">
        <f t="shared" si="13"/>
        <v>1200000</v>
      </c>
      <c r="D875" s="1115">
        <v>1200000</v>
      </c>
      <c r="E875" s="834"/>
      <c r="G875"/>
      <c r="H875" s="31"/>
    </row>
    <row r="876" spans="1:8" ht="19.5" customHeight="1">
      <c r="A876" s="836" t="s">
        <v>3234</v>
      </c>
      <c r="B876" s="964">
        <v>1</v>
      </c>
      <c r="C876" s="1115">
        <f t="shared" si="13"/>
        <v>25000</v>
      </c>
      <c r="D876" s="1115">
        <v>25000</v>
      </c>
      <c r="E876" s="834"/>
      <c r="G876"/>
      <c r="H876" s="31"/>
    </row>
    <row r="877" spans="1:8" ht="19.5" customHeight="1">
      <c r="A877" s="836" t="s">
        <v>3235</v>
      </c>
      <c r="B877" s="964">
        <v>1</v>
      </c>
      <c r="C877" s="1115">
        <f t="shared" si="13"/>
        <v>950000</v>
      </c>
      <c r="D877" s="1115">
        <v>950000</v>
      </c>
      <c r="E877" s="834"/>
      <c r="G877"/>
      <c r="H877" s="31"/>
    </row>
    <row r="878" spans="1:8" ht="19.5" customHeight="1">
      <c r="A878" s="836" t="s">
        <v>3236</v>
      </c>
      <c r="B878" s="964">
        <v>3</v>
      </c>
      <c r="C878" s="1115">
        <f t="shared" si="13"/>
        <v>470000</v>
      </c>
      <c r="D878" s="1115">
        <v>1410000</v>
      </c>
      <c r="E878" s="834"/>
      <c r="G878"/>
      <c r="H878" s="31"/>
    </row>
    <row r="879" spans="1:8" ht="19.5" customHeight="1">
      <c r="A879" s="836" t="s">
        <v>3237</v>
      </c>
      <c r="B879" s="964">
        <v>1</v>
      </c>
      <c r="C879" s="1115">
        <f t="shared" si="13"/>
        <v>25000</v>
      </c>
      <c r="D879" s="1115">
        <v>25000</v>
      </c>
      <c r="E879" s="834"/>
      <c r="G879"/>
      <c r="H879" s="31"/>
    </row>
    <row r="880" spans="1:8" ht="19.5" customHeight="1">
      <c r="A880" s="836" t="s">
        <v>3238</v>
      </c>
      <c r="B880" s="964">
        <v>3</v>
      </c>
      <c r="C880" s="1115">
        <f t="shared" si="13"/>
        <v>380000</v>
      </c>
      <c r="D880" s="1115">
        <v>1140000</v>
      </c>
      <c r="E880" s="834"/>
      <c r="G880"/>
      <c r="H880" s="31"/>
    </row>
    <row r="881" spans="1:8" ht="19.5" customHeight="1">
      <c r="A881" s="836" t="s">
        <v>3239</v>
      </c>
      <c r="B881" s="964">
        <v>2</v>
      </c>
      <c r="C881" s="1115">
        <f t="shared" si="13"/>
        <v>420000</v>
      </c>
      <c r="D881" s="1115">
        <v>840000</v>
      </c>
      <c r="E881" s="834"/>
      <c r="G881"/>
      <c r="H881" s="31"/>
    </row>
    <row r="882" spans="1:8" ht="19.5" customHeight="1">
      <c r="A882" s="836" t="s">
        <v>3240</v>
      </c>
      <c r="B882" s="964">
        <v>8</v>
      </c>
      <c r="C882" s="1115">
        <f t="shared" si="13"/>
        <v>149000</v>
      </c>
      <c r="D882" s="1115">
        <v>1192000</v>
      </c>
      <c r="E882" s="834"/>
      <c r="G882"/>
      <c r="H882" s="31"/>
    </row>
    <row r="883" spans="1:8" ht="19.5" customHeight="1">
      <c r="A883" s="836" t="s">
        <v>3241</v>
      </c>
      <c r="B883" s="964">
        <v>12</v>
      </c>
      <c r="C883" s="1115">
        <f t="shared" si="13"/>
        <v>57000</v>
      </c>
      <c r="D883" s="1115">
        <v>684000</v>
      </c>
      <c r="E883" s="834"/>
      <c r="G883"/>
      <c r="H883" s="31"/>
    </row>
    <row r="884" spans="1:8" ht="19.5" customHeight="1">
      <c r="A884" s="836" t="s">
        <v>3242</v>
      </c>
      <c r="B884" s="964">
        <v>12</v>
      </c>
      <c r="C884" s="1115">
        <f t="shared" si="13"/>
        <v>397750</v>
      </c>
      <c r="D884" s="1115">
        <v>4773000</v>
      </c>
      <c r="E884" s="834"/>
      <c r="G884"/>
      <c r="H884" s="31"/>
    </row>
    <row r="885" spans="1:8" ht="19.5" customHeight="1">
      <c r="A885" s="836" t="s">
        <v>3243</v>
      </c>
      <c r="B885" s="964">
        <v>1</v>
      </c>
      <c r="C885" s="1115">
        <f t="shared" ref="C885:C948" si="14">D885/B885</f>
        <v>5000000</v>
      </c>
      <c r="D885" s="1115">
        <v>5000000</v>
      </c>
      <c r="E885" s="834"/>
      <c r="G885"/>
      <c r="H885" s="31"/>
    </row>
    <row r="886" spans="1:8" ht="19.5" customHeight="1">
      <c r="A886" s="836" t="s">
        <v>3244</v>
      </c>
      <c r="B886" s="964">
        <v>1</v>
      </c>
      <c r="C886" s="1115">
        <f t="shared" si="14"/>
        <v>4850000</v>
      </c>
      <c r="D886" s="1115">
        <v>4850000</v>
      </c>
      <c r="E886" s="834"/>
      <c r="G886"/>
      <c r="H886" s="31"/>
    </row>
    <row r="887" spans="1:8" ht="19.5" customHeight="1">
      <c r="A887" s="836" t="s">
        <v>3245</v>
      </c>
      <c r="B887" s="964">
        <v>1</v>
      </c>
      <c r="C887" s="1115">
        <f t="shared" si="14"/>
        <v>4575000</v>
      </c>
      <c r="D887" s="1115">
        <v>4575000</v>
      </c>
      <c r="E887" s="834"/>
      <c r="G887"/>
      <c r="H887" s="31"/>
    </row>
    <row r="888" spans="1:8" ht="19.5" customHeight="1">
      <c r="A888" s="836" t="s">
        <v>3246</v>
      </c>
      <c r="B888" s="964">
        <v>1</v>
      </c>
      <c r="C888" s="1115">
        <f t="shared" si="14"/>
        <v>128000</v>
      </c>
      <c r="D888" s="1115">
        <v>128000</v>
      </c>
      <c r="E888" s="834"/>
      <c r="G888"/>
      <c r="H888" s="31"/>
    </row>
    <row r="889" spans="1:8" ht="19.5" customHeight="1">
      <c r="A889" s="836" t="s">
        <v>3247</v>
      </c>
      <c r="B889" s="964">
        <v>2</v>
      </c>
      <c r="C889" s="1115">
        <f t="shared" si="14"/>
        <v>605000</v>
      </c>
      <c r="D889" s="1115">
        <v>1210000</v>
      </c>
      <c r="E889" s="834"/>
      <c r="G889"/>
      <c r="H889" s="31"/>
    </row>
    <row r="890" spans="1:8" ht="19.5" customHeight="1">
      <c r="A890" s="836" t="s">
        <v>3248</v>
      </c>
      <c r="B890" s="964">
        <v>2</v>
      </c>
      <c r="C890" s="1115">
        <f t="shared" si="14"/>
        <v>55000</v>
      </c>
      <c r="D890" s="1115">
        <v>110000</v>
      </c>
      <c r="E890" s="834"/>
      <c r="G890"/>
      <c r="H890" s="31"/>
    </row>
    <row r="891" spans="1:8" ht="19.5" customHeight="1">
      <c r="A891" s="836" t="s">
        <v>3249</v>
      </c>
      <c r="B891" s="964">
        <v>1</v>
      </c>
      <c r="C891" s="1115">
        <f t="shared" si="14"/>
        <v>14200000</v>
      </c>
      <c r="D891" s="1115">
        <v>14200000</v>
      </c>
      <c r="E891" s="834"/>
      <c r="G891"/>
      <c r="H891" s="31"/>
    </row>
    <row r="892" spans="1:8" ht="19.5" customHeight="1">
      <c r="A892" s="836" t="s">
        <v>3250</v>
      </c>
      <c r="B892" s="964">
        <v>1</v>
      </c>
      <c r="C892" s="1115">
        <f t="shared" si="14"/>
        <v>680000</v>
      </c>
      <c r="D892" s="1115">
        <v>680000</v>
      </c>
      <c r="E892" s="834"/>
      <c r="G892"/>
      <c r="H892" s="31"/>
    </row>
    <row r="893" spans="1:8" ht="19.5" customHeight="1">
      <c r="A893" s="836" t="s">
        <v>3251</v>
      </c>
      <c r="B893" s="964">
        <v>2</v>
      </c>
      <c r="C893" s="1115">
        <f t="shared" si="14"/>
        <v>30000</v>
      </c>
      <c r="D893" s="1115">
        <v>60000</v>
      </c>
      <c r="E893" s="834"/>
      <c r="G893"/>
      <c r="H893" s="31"/>
    </row>
    <row r="894" spans="1:8" ht="19.5" customHeight="1">
      <c r="A894" s="836" t="s">
        <v>3252</v>
      </c>
      <c r="B894" s="964">
        <v>2</v>
      </c>
      <c r="C894" s="1115">
        <f t="shared" si="14"/>
        <v>4303500</v>
      </c>
      <c r="D894" s="1115">
        <v>8607000</v>
      </c>
      <c r="E894" s="834"/>
      <c r="G894"/>
      <c r="H894" s="31"/>
    </row>
    <row r="895" spans="1:8" ht="19.5" customHeight="1">
      <c r="A895" s="836" t="s">
        <v>3253</v>
      </c>
      <c r="B895" s="964">
        <v>1</v>
      </c>
      <c r="C895" s="1115">
        <f t="shared" si="14"/>
        <v>630000</v>
      </c>
      <c r="D895" s="1115">
        <v>630000</v>
      </c>
      <c r="E895" s="834"/>
      <c r="G895"/>
      <c r="H895" s="31"/>
    </row>
    <row r="896" spans="1:8" ht="19.5" customHeight="1">
      <c r="A896" s="836" t="s">
        <v>3254</v>
      </c>
      <c r="B896" s="964">
        <v>2</v>
      </c>
      <c r="C896" s="1115">
        <f t="shared" si="14"/>
        <v>850000</v>
      </c>
      <c r="D896" s="1115">
        <v>1700000</v>
      </c>
      <c r="E896" s="834"/>
      <c r="G896"/>
      <c r="H896" s="31"/>
    </row>
    <row r="897" spans="1:8" ht="19.5" customHeight="1">
      <c r="A897" s="836" t="s">
        <v>3255</v>
      </c>
      <c r="B897" s="964">
        <v>1</v>
      </c>
      <c r="C897" s="1115">
        <f t="shared" si="14"/>
        <v>2750000</v>
      </c>
      <c r="D897" s="1115">
        <v>2750000</v>
      </c>
      <c r="E897" s="834"/>
      <c r="G897"/>
      <c r="H897" s="31"/>
    </row>
    <row r="898" spans="1:8" ht="19.5" customHeight="1">
      <c r="A898" s="836" t="s">
        <v>3256</v>
      </c>
      <c r="B898" s="964">
        <v>2</v>
      </c>
      <c r="C898" s="1115">
        <f t="shared" si="14"/>
        <v>120000</v>
      </c>
      <c r="D898" s="1115">
        <v>240000</v>
      </c>
      <c r="E898" s="834"/>
      <c r="G898"/>
      <c r="H898" s="31"/>
    </row>
    <row r="899" spans="1:8" ht="19.5" customHeight="1">
      <c r="A899" s="836" t="s">
        <v>3257</v>
      </c>
      <c r="B899" s="964">
        <v>2</v>
      </c>
      <c r="C899" s="1115">
        <f t="shared" si="14"/>
        <v>1200000</v>
      </c>
      <c r="D899" s="1115">
        <v>2400000</v>
      </c>
      <c r="E899" s="834"/>
      <c r="G899"/>
      <c r="H899" s="31"/>
    </row>
    <row r="900" spans="1:8" ht="19.5" customHeight="1">
      <c r="A900" s="836" t="s">
        <v>3258</v>
      </c>
      <c r="B900" s="964">
        <v>3</v>
      </c>
      <c r="C900" s="1115">
        <f t="shared" si="14"/>
        <v>66000</v>
      </c>
      <c r="D900" s="1115">
        <v>198000</v>
      </c>
      <c r="E900" s="834"/>
      <c r="G900"/>
      <c r="H900" s="31"/>
    </row>
    <row r="901" spans="1:8" ht="19.5" customHeight="1">
      <c r="A901" s="836" t="s">
        <v>3259</v>
      </c>
      <c r="B901" s="964">
        <v>1</v>
      </c>
      <c r="C901" s="1115">
        <f t="shared" si="14"/>
        <v>70000</v>
      </c>
      <c r="D901" s="1115">
        <v>70000</v>
      </c>
      <c r="E901" s="834"/>
      <c r="G901"/>
      <c r="H901" s="31"/>
    </row>
    <row r="902" spans="1:8" ht="19.5" customHeight="1">
      <c r="A902" s="836" t="s">
        <v>3260</v>
      </c>
      <c r="B902" s="964">
        <v>1</v>
      </c>
      <c r="C902" s="1115">
        <f t="shared" si="14"/>
        <v>66000</v>
      </c>
      <c r="D902" s="1115">
        <v>66000</v>
      </c>
      <c r="E902" s="834"/>
      <c r="G902"/>
      <c r="H902" s="31"/>
    </row>
    <row r="903" spans="1:8" ht="19.5" customHeight="1">
      <c r="A903" s="836" t="s">
        <v>3261</v>
      </c>
      <c r="B903" s="964">
        <v>1</v>
      </c>
      <c r="C903" s="1115">
        <f t="shared" si="14"/>
        <v>66000</v>
      </c>
      <c r="D903" s="1115">
        <v>66000</v>
      </c>
      <c r="E903" s="834"/>
      <c r="G903"/>
      <c r="H903" s="31"/>
    </row>
    <row r="904" spans="1:8" ht="19.5" customHeight="1">
      <c r="A904" s="836" t="s">
        <v>3262</v>
      </c>
      <c r="B904" s="964">
        <v>1</v>
      </c>
      <c r="C904" s="1115">
        <f t="shared" si="14"/>
        <v>71000</v>
      </c>
      <c r="D904" s="1115">
        <v>71000</v>
      </c>
      <c r="E904" s="834"/>
      <c r="G904"/>
      <c r="H904" s="31"/>
    </row>
    <row r="905" spans="1:8" ht="19.5" customHeight="1">
      <c r="A905" s="836" t="s">
        <v>3263</v>
      </c>
      <c r="B905" s="964">
        <v>3</v>
      </c>
      <c r="C905" s="1115">
        <f t="shared" si="14"/>
        <v>1980000</v>
      </c>
      <c r="D905" s="1115">
        <v>5940000</v>
      </c>
      <c r="E905" s="834"/>
      <c r="G905"/>
      <c r="H905" s="31"/>
    </row>
    <row r="906" spans="1:8" ht="19.5" customHeight="1">
      <c r="A906" s="836" t="s">
        <v>3264</v>
      </c>
      <c r="B906" s="964">
        <v>3</v>
      </c>
      <c r="C906" s="1115">
        <f t="shared" si="14"/>
        <v>1390000</v>
      </c>
      <c r="D906" s="1115">
        <v>4170000</v>
      </c>
      <c r="E906" s="834"/>
      <c r="G906"/>
      <c r="H906" s="31"/>
    </row>
    <row r="907" spans="1:8" ht="19.5" customHeight="1">
      <c r="A907" s="836" t="s">
        <v>3265</v>
      </c>
      <c r="B907" s="964">
        <v>2</v>
      </c>
      <c r="C907" s="1115">
        <f t="shared" si="14"/>
        <v>759000</v>
      </c>
      <c r="D907" s="1115">
        <v>1518000</v>
      </c>
      <c r="E907" s="834"/>
      <c r="G907"/>
      <c r="H907" s="31"/>
    </row>
    <row r="908" spans="1:8" ht="19.5" customHeight="1">
      <c r="A908" s="836" t="s">
        <v>3266</v>
      </c>
      <c r="B908" s="964">
        <v>2</v>
      </c>
      <c r="C908" s="1115">
        <f t="shared" si="14"/>
        <v>345000</v>
      </c>
      <c r="D908" s="1115">
        <v>690000</v>
      </c>
      <c r="E908" s="834"/>
      <c r="G908"/>
      <c r="H908" s="31"/>
    </row>
    <row r="909" spans="1:8" ht="19.5" customHeight="1">
      <c r="A909" s="836" t="s">
        <v>3267</v>
      </c>
      <c r="B909" s="964">
        <v>528</v>
      </c>
      <c r="C909" s="1115">
        <f t="shared" si="14"/>
        <v>86000</v>
      </c>
      <c r="D909" s="1115">
        <v>45408000</v>
      </c>
      <c r="E909" s="834"/>
      <c r="G909"/>
      <c r="H909" s="31"/>
    </row>
    <row r="910" spans="1:8" ht="19.5" customHeight="1">
      <c r="A910" s="836" t="s">
        <v>3268</v>
      </c>
      <c r="B910" s="964">
        <v>528</v>
      </c>
      <c r="C910" s="1115">
        <f t="shared" si="14"/>
        <v>94000</v>
      </c>
      <c r="D910" s="1115">
        <v>49632000</v>
      </c>
      <c r="E910" s="834"/>
      <c r="G910"/>
      <c r="H910" s="31"/>
    </row>
    <row r="911" spans="1:8" ht="19.5" customHeight="1">
      <c r="A911" s="836" t="s">
        <v>3269</v>
      </c>
      <c r="B911" s="964">
        <v>2</v>
      </c>
      <c r="C911" s="1115">
        <f t="shared" si="14"/>
        <v>330000</v>
      </c>
      <c r="D911" s="1115">
        <v>660000</v>
      </c>
      <c r="E911" s="834"/>
      <c r="G911"/>
      <c r="H911" s="31"/>
    </row>
    <row r="912" spans="1:8" ht="19.5" customHeight="1">
      <c r="A912" s="836" t="s">
        <v>3270</v>
      </c>
      <c r="B912" s="964">
        <v>4</v>
      </c>
      <c r="C912" s="1115">
        <f t="shared" si="14"/>
        <v>3955000</v>
      </c>
      <c r="D912" s="1115">
        <v>15820000</v>
      </c>
      <c r="E912" s="834"/>
      <c r="G912"/>
      <c r="H912" s="31"/>
    </row>
    <row r="913" spans="1:8" ht="19.5" customHeight="1">
      <c r="A913" s="836" t="s">
        <v>3271</v>
      </c>
      <c r="B913" s="964">
        <v>1</v>
      </c>
      <c r="C913" s="1115">
        <f t="shared" si="14"/>
        <v>1903000</v>
      </c>
      <c r="D913" s="1115">
        <v>1903000</v>
      </c>
      <c r="E913" s="834"/>
      <c r="G913"/>
      <c r="H913" s="31"/>
    </row>
    <row r="914" spans="1:8" ht="19.5" customHeight="1">
      <c r="A914" s="836" t="s">
        <v>3272</v>
      </c>
      <c r="B914" s="964">
        <v>1</v>
      </c>
      <c r="C914" s="1115">
        <f t="shared" si="14"/>
        <v>6920000</v>
      </c>
      <c r="D914" s="1115">
        <v>6920000</v>
      </c>
      <c r="E914" s="834"/>
      <c r="G914"/>
      <c r="H914" s="31"/>
    </row>
    <row r="915" spans="1:8" ht="19.5" customHeight="1">
      <c r="A915" s="836" t="s">
        <v>3273</v>
      </c>
      <c r="B915" s="964">
        <v>3</v>
      </c>
      <c r="C915" s="1115">
        <f t="shared" si="14"/>
        <v>7118000</v>
      </c>
      <c r="D915" s="1115">
        <v>21354000</v>
      </c>
      <c r="E915" s="834"/>
      <c r="G915"/>
      <c r="H915" s="31"/>
    </row>
    <row r="916" spans="1:8" ht="19.5" customHeight="1">
      <c r="A916" s="836" t="s">
        <v>3274</v>
      </c>
      <c r="B916" s="964">
        <v>2</v>
      </c>
      <c r="C916" s="1115">
        <f t="shared" si="14"/>
        <v>9899000</v>
      </c>
      <c r="D916" s="1115">
        <v>19798000</v>
      </c>
      <c r="E916" s="834"/>
      <c r="G916"/>
      <c r="H916" s="31"/>
    </row>
    <row r="917" spans="1:8" ht="19.5" customHeight="1">
      <c r="A917" s="836" t="s">
        <v>3275</v>
      </c>
      <c r="B917" s="964">
        <v>9</v>
      </c>
      <c r="C917" s="1115">
        <f t="shared" si="14"/>
        <v>2150000</v>
      </c>
      <c r="D917" s="1115">
        <v>19350000</v>
      </c>
      <c r="E917" s="834"/>
      <c r="G917"/>
      <c r="H917" s="31"/>
    </row>
    <row r="918" spans="1:8" ht="19.5" customHeight="1">
      <c r="A918" s="836" t="s">
        <v>3276</v>
      </c>
      <c r="B918" s="964">
        <v>17</v>
      </c>
      <c r="C918" s="1115">
        <f t="shared" si="14"/>
        <v>2720000</v>
      </c>
      <c r="D918" s="1115">
        <v>46240000</v>
      </c>
      <c r="E918" s="834"/>
      <c r="G918"/>
      <c r="H918" s="31"/>
    </row>
    <row r="919" spans="1:8" ht="19.5" customHeight="1">
      <c r="A919" s="836" t="s">
        <v>3277</v>
      </c>
      <c r="B919" s="964">
        <v>7</v>
      </c>
      <c r="C919" s="1115">
        <f t="shared" si="14"/>
        <v>3630000</v>
      </c>
      <c r="D919" s="1115">
        <v>25410000</v>
      </c>
      <c r="E919" s="834"/>
      <c r="G919"/>
      <c r="H919" s="31"/>
    </row>
    <row r="920" spans="1:8" ht="19.5" customHeight="1">
      <c r="A920" s="836" t="s">
        <v>3321</v>
      </c>
      <c r="B920" s="964">
        <v>1</v>
      </c>
      <c r="C920" s="1115">
        <f t="shared" si="14"/>
        <v>22987262</v>
      </c>
      <c r="D920" s="1115">
        <v>22987262</v>
      </c>
      <c r="E920" s="834"/>
      <c r="G920"/>
      <c r="H920" s="31"/>
    </row>
    <row r="921" spans="1:8" ht="19.5" customHeight="1">
      <c r="A921" s="836" t="s">
        <v>3322</v>
      </c>
      <c r="B921" s="964">
        <v>6</v>
      </c>
      <c r="C921" s="1115">
        <f t="shared" si="14"/>
        <v>5053936.833333333</v>
      </c>
      <c r="D921" s="1115">
        <v>30323621</v>
      </c>
      <c r="E921" s="834"/>
      <c r="G921"/>
      <c r="H921" s="31"/>
    </row>
    <row r="922" spans="1:8" ht="19.5" customHeight="1">
      <c r="A922" s="836" t="s">
        <v>3323</v>
      </c>
      <c r="B922" s="964">
        <v>10</v>
      </c>
      <c r="C922" s="1115">
        <f t="shared" si="14"/>
        <v>64000</v>
      </c>
      <c r="D922" s="1115">
        <v>640000</v>
      </c>
      <c r="E922" s="834"/>
      <c r="G922"/>
      <c r="H922" s="31"/>
    </row>
    <row r="923" spans="1:8" ht="19.5" customHeight="1">
      <c r="A923" s="836" t="s">
        <v>3324</v>
      </c>
      <c r="B923" s="964">
        <v>10</v>
      </c>
      <c r="C923" s="1115">
        <f t="shared" si="14"/>
        <v>79000</v>
      </c>
      <c r="D923" s="1115">
        <v>790000</v>
      </c>
      <c r="E923" s="834"/>
      <c r="G923"/>
      <c r="H923" s="31"/>
    </row>
    <row r="924" spans="1:8" ht="19.5" customHeight="1">
      <c r="A924" s="836" t="s">
        <v>3325</v>
      </c>
      <c r="B924" s="964">
        <v>1</v>
      </c>
      <c r="C924" s="1115">
        <f t="shared" si="14"/>
        <v>2594000</v>
      </c>
      <c r="D924" s="1115">
        <v>2594000</v>
      </c>
      <c r="E924" s="834"/>
      <c r="G924"/>
      <c r="H924" s="31"/>
    </row>
    <row r="925" spans="1:8" ht="19.5" customHeight="1">
      <c r="A925" s="836" t="s">
        <v>3326</v>
      </c>
      <c r="B925" s="964">
        <v>3</v>
      </c>
      <c r="C925" s="1115">
        <f t="shared" si="14"/>
        <v>1500000</v>
      </c>
      <c r="D925" s="1115">
        <v>4500000</v>
      </c>
      <c r="E925" s="834"/>
      <c r="G925"/>
      <c r="H925" s="31"/>
    </row>
    <row r="926" spans="1:8" ht="19.5" customHeight="1">
      <c r="A926" s="836" t="s">
        <v>3327</v>
      </c>
      <c r="B926" s="964">
        <v>6</v>
      </c>
      <c r="C926" s="1115">
        <f t="shared" si="14"/>
        <v>14000</v>
      </c>
      <c r="D926" s="1115">
        <v>84000</v>
      </c>
      <c r="E926" s="834"/>
      <c r="G926"/>
      <c r="H926" s="31"/>
    </row>
    <row r="927" spans="1:8" ht="19.5" customHeight="1">
      <c r="A927" s="836" t="s">
        <v>3328</v>
      </c>
      <c r="B927" s="964">
        <v>3</v>
      </c>
      <c r="C927" s="1115">
        <f t="shared" si="14"/>
        <v>1700000</v>
      </c>
      <c r="D927" s="1115">
        <v>5100000</v>
      </c>
      <c r="E927" s="834"/>
      <c r="G927"/>
      <c r="H927" s="31"/>
    </row>
    <row r="928" spans="1:8" ht="19.5" customHeight="1">
      <c r="A928" s="836" t="s">
        <v>3329</v>
      </c>
      <c r="B928" s="964">
        <v>6</v>
      </c>
      <c r="C928" s="1115">
        <f t="shared" si="14"/>
        <v>14000</v>
      </c>
      <c r="D928" s="1115">
        <v>84000</v>
      </c>
      <c r="E928" s="834"/>
      <c r="G928"/>
      <c r="H928" s="31"/>
    </row>
    <row r="929" spans="1:8" ht="19.5" customHeight="1">
      <c r="A929" s="836" t="s">
        <v>3330</v>
      </c>
      <c r="B929" s="964">
        <v>5</v>
      </c>
      <c r="C929" s="1115">
        <f t="shared" si="14"/>
        <v>36000</v>
      </c>
      <c r="D929" s="1115">
        <v>180000</v>
      </c>
      <c r="E929" s="834"/>
      <c r="G929"/>
      <c r="H929" s="31"/>
    </row>
    <row r="930" spans="1:8" ht="19.5" customHeight="1">
      <c r="A930" s="836" t="s">
        <v>3331</v>
      </c>
      <c r="B930" s="964">
        <v>2</v>
      </c>
      <c r="C930" s="1115">
        <f t="shared" si="14"/>
        <v>67000</v>
      </c>
      <c r="D930" s="1115">
        <v>134000</v>
      </c>
      <c r="E930" s="834"/>
      <c r="G930"/>
      <c r="H930" s="31"/>
    </row>
    <row r="931" spans="1:8" ht="19.5" customHeight="1">
      <c r="A931" s="836" t="s">
        <v>3332</v>
      </c>
      <c r="B931" s="964">
        <v>5</v>
      </c>
      <c r="C931" s="1115">
        <f t="shared" si="14"/>
        <v>42000</v>
      </c>
      <c r="D931" s="1115">
        <v>210000</v>
      </c>
      <c r="E931" s="834"/>
      <c r="G931"/>
      <c r="H931" s="31"/>
    </row>
    <row r="932" spans="1:8" ht="19.5" customHeight="1">
      <c r="A932" s="836" t="s">
        <v>3333</v>
      </c>
      <c r="B932" s="964">
        <v>1</v>
      </c>
      <c r="C932" s="1115">
        <f t="shared" si="14"/>
        <v>205000</v>
      </c>
      <c r="D932" s="1115">
        <v>205000</v>
      </c>
      <c r="E932" s="834"/>
      <c r="G932"/>
      <c r="H932" s="31"/>
    </row>
    <row r="933" spans="1:8" ht="19.5" customHeight="1">
      <c r="A933" s="836" t="s">
        <v>3334</v>
      </c>
      <c r="B933" s="964">
        <v>3</v>
      </c>
      <c r="C933" s="1115">
        <f t="shared" si="14"/>
        <v>675000</v>
      </c>
      <c r="D933" s="1115">
        <v>2025000</v>
      </c>
      <c r="E933" s="834"/>
      <c r="G933"/>
      <c r="H933" s="31"/>
    </row>
    <row r="934" spans="1:8" ht="19.5" customHeight="1">
      <c r="A934" s="836" t="s">
        <v>3335</v>
      </c>
      <c r="B934" s="964">
        <v>2</v>
      </c>
      <c r="C934" s="1115">
        <f t="shared" si="14"/>
        <v>112400</v>
      </c>
      <c r="D934" s="1115">
        <v>224800</v>
      </c>
      <c r="E934" s="834"/>
      <c r="G934"/>
      <c r="H934" s="31"/>
    </row>
    <row r="935" spans="1:8" ht="19.5" customHeight="1">
      <c r="A935" s="836" t="s">
        <v>3336</v>
      </c>
      <c r="B935" s="964">
        <v>1</v>
      </c>
      <c r="C935" s="1115">
        <f t="shared" si="14"/>
        <v>9309200</v>
      </c>
      <c r="D935" s="1115">
        <v>9309200</v>
      </c>
      <c r="E935" s="834"/>
      <c r="G935"/>
      <c r="H935" s="31"/>
    </row>
    <row r="936" spans="1:8" ht="19.5" customHeight="1">
      <c r="A936" s="836" t="s">
        <v>3337</v>
      </c>
      <c r="B936" s="964">
        <v>2</v>
      </c>
      <c r="C936" s="1115">
        <f t="shared" si="14"/>
        <v>18800</v>
      </c>
      <c r="D936" s="1115">
        <v>37600</v>
      </c>
      <c r="E936" s="834"/>
      <c r="G936"/>
      <c r="H936" s="31"/>
    </row>
    <row r="937" spans="1:8" ht="19.5" customHeight="1">
      <c r="A937" s="836" t="s">
        <v>3338</v>
      </c>
      <c r="B937" s="964">
        <v>1</v>
      </c>
      <c r="C937" s="1115">
        <f t="shared" si="14"/>
        <v>31760</v>
      </c>
      <c r="D937" s="1115">
        <v>31760</v>
      </c>
      <c r="E937" s="834"/>
      <c r="G937"/>
      <c r="H937" s="31"/>
    </row>
    <row r="938" spans="1:8" ht="19.5" customHeight="1">
      <c r="A938" s="836" t="s">
        <v>3339</v>
      </c>
      <c r="B938" s="964">
        <v>6</v>
      </c>
      <c r="C938" s="1115">
        <f t="shared" si="14"/>
        <v>1620</v>
      </c>
      <c r="D938" s="1115">
        <v>9720</v>
      </c>
      <c r="E938" s="834"/>
      <c r="G938"/>
      <c r="H938" s="31"/>
    </row>
    <row r="939" spans="1:8" ht="19.5" customHeight="1">
      <c r="A939" s="836" t="s">
        <v>3340</v>
      </c>
      <c r="B939" s="964">
        <v>1</v>
      </c>
      <c r="C939" s="1115">
        <f t="shared" si="14"/>
        <v>146900</v>
      </c>
      <c r="D939" s="1115">
        <v>146900</v>
      </c>
      <c r="E939" s="834"/>
      <c r="G939"/>
      <c r="H939" s="31"/>
    </row>
    <row r="940" spans="1:8" ht="19.5" customHeight="1">
      <c r="A940" s="836" t="s">
        <v>3341</v>
      </c>
      <c r="B940" s="964">
        <v>1</v>
      </c>
      <c r="C940" s="1115">
        <f t="shared" si="14"/>
        <v>118300</v>
      </c>
      <c r="D940" s="1115">
        <v>118300</v>
      </c>
      <c r="E940" s="834"/>
      <c r="G940"/>
      <c r="H940" s="31"/>
    </row>
    <row r="941" spans="1:8" ht="19.5" customHeight="1">
      <c r="A941" s="836" t="s">
        <v>3342</v>
      </c>
      <c r="B941" s="964">
        <v>2</v>
      </c>
      <c r="C941" s="1115">
        <f t="shared" si="14"/>
        <v>204800</v>
      </c>
      <c r="D941" s="1115">
        <v>409600</v>
      </c>
      <c r="E941" s="834"/>
      <c r="G941"/>
      <c r="H941" s="31"/>
    </row>
    <row r="942" spans="1:8" ht="19.5" customHeight="1">
      <c r="A942" s="836" t="s">
        <v>3343</v>
      </c>
      <c r="B942" s="964">
        <v>4</v>
      </c>
      <c r="C942" s="1115">
        <f t="shared" si="14"/>
        <v>464800</v>
      </c>
      <c r="D942" s="1115">
        <v>1859200</v>
      </c>
      <c r="E942" s="834"/>
      <c r="G942"/>
      <c r="H942" s="31"/>
    </row>
    <row r="943" spans="1:8" ht="19.5" customHeight="1">
      <c r="A943" s="836" t="s">
        <v>3344</v>
      </c>
      <c r="B943" s="964">
        <v>2</v>
      </c>
      <c r="C943" s="1115">
        <f t="shared" si="14"/>
        <v>1013800</v>
      </c>
      <c r="D943" s="1115">
        <v>2027600</v>
      </c>
      <c r="E943" s="834"/>
      <c r="G943"/>
      <c r="H943" s="31"/>
    </row>
    <row r="944" spans="1:8" ht="19.5" customHeight="1">
      <c r="A944" s="836" t="s">
        <v>3345</v>
      </c>
      <c r="B944" s="964">
        <v>2</v>
      </c>
      <c r="C944" s="1115">
        <f t="shared" si="14"/>
        <v>461000</v>
      </c>
      <c r="D944" s="1115">
        <v>922000</v>
      </c>
      <c r="E944" s="834"/>
      <c r="G944"/>
      <c r="H944" s="31"/>
    </row>
    <row r="945" spans="1:8" ht="19.5" customHeight="1">
      <c r="A945" s="836" t="s">
        <v>3346</v>
      </c>
      <c r="B945" s="964">
        <v>2</v>
      </c>
      <c r="C945" s="1115">
        <f t="shared" si="14"/>
        <v>9500</v>
      </c>
      <c r="D945" s="1115">
        <v>19000</v>
      </c>
      <c r="E945" s="834"/>
      <c r="G945"/>
      <c r="H945" s="31"/>
    </row>
    <row r="946" spans="1:8" ht="19.5" customHeight="1">
      <c r="A946" s="836" t="s">
        <v>3347</v>
      </c>
      <c r="B946" s="964">
        <v>2</v>
      </c>
      <c r="C946" s="1115">
        <f t="shared" si="14"/>
        <v>16600</v>
      </c>
      <c r="D946" s="1115">
        <v>33200</v>
      </c>
      <c r="E946" s="834"/>
      <c r="G946"/>
      <c r="H946" s="31"/>
    </row>
    <row r="947" spans="1:8" ht="19.5" customHeight="1">
      <c r="A947" s="836" t="s">
        <v>3348</v>
      </c>
      <c r="B947" s="964">
        <v>3</v>
      </c>
      <c r="C947" s="1115">
        <f t="shared" si="14"/>
        <v>15600</v>
      </c>
      <c r="D947" s="1115">
        <v>46800</v>
      </c>
      <c r="E947" s="834"/>
      <c r="G947"/>
      <c r="H947" s="31"/>
    </row>
    <row r="948" spans="1:8" ht="19.5" customHeight="1">
      <c r="A948" s="836" t="s">
        <v>3349</v>
      </c>
      <c r="B948" s="964">
        <v>3</v>
      </c>
      <c r="C948" s="1115">
        <f t="shared" si="14"/>
        <v>7259000</v>
      </c>
      <c r="D948" s="1115">
        <v>21777000</v>
      </c>
      <c r="E948" s="834"/>
      <c r="G948"/>
      <c r="H948" s="31"/>
    </row>
    <row r="949" spans="1:8" ht="19.5" customHeight="1">
      <c r="A949" s="836" t="s">
        <v>3350</v>
      </c>
      <c r="B949" s="964">
        <v>1</v>
      </c>
      <c r="C949" s="1115">
        <f t="shared" ref="C949:C1012" si="15">D949/B949</f>
        <v>700000</v>
      </c>
      <c r="D949" s="1115">
        <v>700000</v>
      </c>
      <c r="E949" s="834"/>
      <c r="G949"/>
      <c r="H949" s="31"/>
    </row>
    <row r="950" spans="1:8" ht="19.5" customHeight="1">
      <c r="A950" s="836" t="s">
        <v>3351</v>
      </c>
      <c r="B950" s="964">
        <v>1</v>
      </c>
      <c r="C950" s="1115">
        <f t="shared" si="15"/>
        <v>230000</v>
      </c>
      <c r="D950" s="1115">
        <v>230000</v>
      </c>
      <c r="E950" s="834"/>
      <c r="G950"/>
      <c r="H950" s="31"/>
    </row>
    <row r="951" spans="1:8" ht="19.5" customHeight="1">
      <c r="A951" s="836" t="s">
        <v>3352</v>
      </c>
      <c r="B951" s="964">
        <v>1</v>
      </c>
      <c r="C951" s="1115">
        <f t="shared" si="15"/>
        <v>33000</v>
      </c>
      <c r="D951" s="1115">
        <v>33000</v>
      </c>
      <c r="E951" s="834"/>
      <c r="G951"/>
      <c r="H951" s="31"/>
    </row>
    <row r="952" spans="1:8" ht="19.5" customHeight="1">
      <c r="A952" s="836" t="s">
        <v>3353</v>
      </c>
      <c r="B952" s="964">
        <v>3</v>
      </c>
      <c r="C952" s="1115">
        <f t="shared" si="15"/>
        <v>382000</v>
      </c>
      <c r="D952" s="1115">
        <v>1146000</v>
      </c>
      <c r="E952" s="834"/>
      <c r="G952"/>
      <c r="H952" s="31"/>
    </row>
    <row r="953" spans="1:8" ht="19.5" customHeight="1">
      <c r="A953" s="836" t="s">
        <v>3354</v>
      </c>
      <c r="B953" s="964">
        <v>2</v>
      </c>
      <c r="C953" s="1115">
        <f t="shared" si="15"/>
        <v>300000</v>
      </c>
      <c r="D953" s="1115">
        <v>600000</v>
      </c>
      <c r="E953" s="834"/>
      <c r="G953"/>
      <c r="H953" s="31"/>
    </row>
    <row r="954" spans="1:8" ht="19.5" customHeight="1">
      <c r="A954" s="836" t="s">
        <v>3355</v>
      </c>
      <c r="B954" s="964">
        <v>2</v>
      </c>
      <c r="C954" s="1115">
        <f t="shared" si="15"/>
        <v>530000</v>
      </c>
      <c r="D954" s="1115">
        <v>1060000</v>
      </c>
      <c r="E954" s="834"/>
      <c r="G954"/>
      <c r="H954" s="31"/>
    </row>
    <row r="955" spans="1:8" ht="19.5" customHeight="1">
      <c r="A955" s="836" t="s">
        <v>3356</v>
      </c>
      <c r="B955" s="964">
        <v>1</v>
      </c>
      <c r="C955" s="1115">
        <f t="shared" si="15"/>
        <v>420000</v>
      </c>
      <c r="D955" s="1115">
        <v>420000</v>
      </c>
      <c r="E955" s="834"/>
      <c r="G955"/>
      <c r="H955" s="31"/>
    </row>
    <row r="956" spans="1:8" ht="19.5" customHeight="1">
      <c r="A956" s="836" t="s">
        <v>3357</v>
      </c>
      <c r="B956" s="964">
        <v>1</v>
      </c>
      <c r="C956" s="1115">
        <f t="shared" si="15"/>
        <v>425000</v>
      </c>
      <c r="D956" s="1115">
        <v>425000</v>
      </c>
      <c r="E956" s="834"/>
      <c r="G956"/>
      <c r="H956" s="31"/>
    </row>
    <row r="957" spans="1:8" ht="19.5" customHeight="1">
      <c r="A957" s="836" t="s">
        <v>3358</v>
      </c>
      <c r="B957" s="964">
        <v>1</v>
      </c>
      <c r="C957" s="1115">
        <f t="shared" si="15"/>
        <v>418000</v>
      </c>
      <c r="D957" s="1115">
        <v>418000</v>
      </c>
      <c r="E957" s="834"/>
      <c r="G957"/>
      <c r="H957" s="31"/>
    </row>
    <row r="958" spans="1:8" ht="19.5" customHeight="1">
      <c r="A958" s="836" t="s">
        <v>3359</v>
      </c>
      <c r="B958" s="964">
        <v>1</v>
      </c>
      <c r="C958" s="1115">
        <f t="shared" si="15"/>
        <v>130000</v>
      </c>
      <c r="D958" s="1115">
        <v>130000</v>
      </c>
      <c r="E958" s="834"/>
      <c r="G958"/>
      <c r="H958" s="31"/>
    </row>
    <row r="959" spans="1:8" ht="19.5" customHeight="1">
      <c r="A959" s="836" t="s">
        <v>3360</v>
      </c>
      <c r="B959" s="964">
        <v>3</v>
      </c>
      <c r="C959" s="1115">
        <f t="shared" si="15"/>
        <v>420000</v>
      </c>
      <c r="D959" s="1115">
        <v>1260000</v>
      </c>
      <c r="E959" s="834"/>
      <c r="G959"/>
      <c r="H959" s="31"/>
    </row>
    <row r="960" spans="1:8" ht="19.5" customHeight="1">
      <c r="A960" s="836" t="s">
        <v>3361</v>
      </c>
      <c r="B960" s="964">
        <v>10</v>
      </c>
      <c r="C960" s="1115">
        <f t="shared" si="15"/>
        <v>49000</v>
      </c>
      <c r="D960" s="1115">
        <v>490000</v>
      </c>
      <c r="E960" s="834"/>
      <c r="G960"/>
      <c r="H960" s="31"/>
    </row>
    <row r="961" spans="1:8" ht="19.5" customHeight="1">
      <c r="A961" s="836" t="s">
        <v>3362</v>
      </c>
      <c r="B961" s="964">
        <v>1</v>
      </c>
      <c r="C961" s="1115">
        <f t="shared" si="15"/>
        <v>3000000</v>
      </c>
      <c r="D961" s="1115">
        <v>3000000</v>
      </c>
      <c r="E961" s="834"/>
      <c r="G961"/>
      <c r="H961" s="31"/>
    </row>
    <row r="962" spans="1:8" ht="19.5" customHeight="1">
      <c r="A962" s="836" t="s">
        <v>3363</v>
      </c>
      <c r="B962" s="964">
        <v>1</v>
      </c>
      <c r="C962" s="1115">
        <f t="shared" si="15"/>
        <v>2300000</v>
      </c>
      <c r="D962" s="1115">
        <v>2300000</v>
      </c>
      <c r="E962" s="834"/>
      <c r="G962"/>
      <c r="H962" s="31"/>
    </row>
    <row r="963" spans="1:8" ht="19.5" customHeight="1">
      <c r="A963" s="836" t="s">
        <v>3364</v>
      </c>
      <c r="B963" s="964">
        <v>1</v>
      </c>
      <c r="C963" s="1115">
        <f t="shared" si="15"/>
        <v>204750</v>
      </c>
      <c r="D963" s="1115">
        <v>204750</v>
      </c>
      <c r="E963" s="834"/>
      <c r="G963"/>
      <c r="H963" s="31"/>
    </row>
    <row r="964" spans="1:8" ht="19.5" customHeight="1">
      <c r="A964" s="836" t="s">
        <v>3365</v>
      </c>
      <c r="B964" s="964">
        <v>1</v>
      </c>
      <c r="C964" s="1115">
        <f t="shared" si="15"/>
        <v>270000</v>
      </c>
      <c r="D964" s="1115">
        <v>270000</v>
      </c>
      <c r="E964" s="834"/>
      <c r="G964"/>
      <c r="H964" s="31"/>
    </row>
    <row r="965" spans="1:8" ht="19.5" customHeight="1">
      <c r="A965" s="836" t="s">
        <v>3366</v>
      </c>
      <c r="B965" s="964">
        <v>1</v>
      </c>
      <c r="C965" s="1115">
        <f t="shared" si="15"/>
        <v>950000</v>
      </c>
      <c r="D965" s="1115">
        <v>950000</v>
      </c>
      <c r="E965" s="834"/>
      <c r="G965"/>
      <c r="H965" s="31"/>
    </row>
    <row r="966" spans="1:8" ht="19.5" customHeight="1">
      <c r="A966" s="836" t="s">
        <v>3367</v>
      </c>
      <c r="B966" s="964">
        <v>3</v>
      </c>
      <c r="C966" s="1115">
        <f t="shared" si="15"/>
        <v>150000</v>
      </c>
      <c r="D966" s="1115">
        <v>450000</v>
      </c>
      <c r="E966" s="834"/>
      <c r="G966"/>
      <c r="H966" s="31"/>
    </row>
    <row r="967" spans="1:8" ht="19.5" customHeight="1">
      <c r="A967" s="836" t="s">
        <v>3368</v>
      </c>
      <c r="B967" s="964">
        <v>4</v>
      </c>
      <c r="C967" s="1115">
        <f t="shared" si="15"/>
        <v>160000</v>
      </c>
      <c r="D967" s="1115">
        <v>640000</v>
      </c>
      <c r="E967" s="834"/>
      <c r="G967"/>
      <c r="H967" s="31"/>
    </row>
    <row r="968" spans="1:8" ht="19.5" customHeight="1">
      <c r="A968" s="836" t="s">
        <v>3369</v>
      </c>
      <c r="B968" s="964">
        <v>6</v>
      </c>
      <c r="C968" s="1115">
        <f t="shared" si="15"/>
        <v>434000</v>
      </c>
      <c r="D968" s="1115">
        <v>2604000</v>
      </c>
      <c r="E968" s="834"/>
      <c r="G968"/>
      <c r="H968" s="31"/>
    </row>
    <row r="969" spans="1:8" ht="19.5" customHeight="1">
      <c r="A969" s="836" t="s">
        <v>3370</v>
      </c>
      <c r="B969" s="964">
        <v>12</v>
      </c>
      <c r="C969" s="1115">
        <f t="shared" si="15"/>
        <v>193000</v>
      </c>
      <c r="D969" s="1115">
        <v>2316000</v>
      </c>
      <c r="E969" s="834"/>
      <c r="G969"/>
      <c r="H969" s="31"/>
    </row>
    <row r="970" spans="1:8" ht="19.5" customHeight="1">
      <c r="A970" s="836" t="s">
        <v>3371</v>
      </c>
      <c r="B970" s="964">
        <v>3</v>
      </c>
      <c r="C970" s="1115">
        <f t="shared" si="15"/>
        <v>1429000</v>
      </c>
      <c r="D970" s="1115">
        <v>4287000</v>
      </c>
      <c r="E970" s="834"/>
      <c r="G970"/>
      <c r="H970" s="31"/>
    </row>
    <row r="971" spans="1:8" ht="19.5" customHeight="1">
      <c r="A971" s="836" t="s">
        <v>3372</v>
      </c>
      <c r="B971" s="964">
        <v>1</v>
      </c>
      <c r="C971" s="1115">
        <f t="shared" si="15"/>
        <v>1725000</v>
      </c>
      <c r="D971" s="1115">
        <v>1725000</v>
      </c>
      <c r="E971" s="834"/>
      <c r="G971"/>
      <c r="H971" s="31"/>
    </row>
    <row r="972" spans="1:8" ht="19.5" customHeight="1">
      <c r="A972" s="836" t="s">
        <v>3373</v>
      </c>
      <c r="B972" s="964">
        <v>1</v>
      </c>
      <c r="C972" s="1115">
        <f t="shared" si="15"/>
        <v>1725000</v>
      </c>
      <c r="D972" s="1115">
        <v>1725000</v>
      </c>
      <c r="E972" s="834"/>
      <c r="G972"/>
      <c r="H972" s="31"/>
    </row>
    <row r="973" spans="1:8" ht="19.5" customHeight="1">
      <c r="A973" s="836" t="s">
        <v>3374</v>
      </c>
      <c r="B973" s="964">
        <v>1</v>
      </c>
      <c r="C973" s="1115">
        <f t="shared" si="15"/>
        <v>6040000</v>
      </c>
      <c r="D973" s="1115">
        <v>6040000</v>
      </c>
      <c r="E973" s="834"/>
      <c r="G973"/>
      <c r="H973" s="31"/>
    </row>
    <row r="974" spans="1:8" ht="19.5" customHeight="1">
      <c r="A974" s="836" t="s">
        <v>3375</v>
      </c>
      <c r="B974" s="964">
        <v>1</v>
      </c>
      <c r="C974" s="1115">
        <f t="shared" si="15"/>
        <v>300000</v>
      </c>
      <c r="D974" s="1115">
        <v>300000</v>
      </c>
      <c r="E974" s="834"/>
      <c r="G974"/>
      <c r="H974" s="31"/>
    </row>
    <row r="975" spans="1:8" ht="19.5" customHeight="1">
      <c r="A975" s="836" t="s">
        <v>3376</v>
      </c>
      <c r="B975" s="964">
        <v>1</v>
      </c>
      <c r="C975" s="1115">
        <f t="shared" si="15"/>
        <v>300000</v>
      </c>
      <c r="D975" s="1115">
        <v>300000</v>
      </c>
      <c r="E975" s="834"/>
      <c r="G975"/>
      <c r="H975" s="31"/>
    </row>
    <row r="976" spans="1:8" ht="19.5" customHeight="1">
      <c r="A976" s="836" t="s">
        <v>3377</v>
      </c>
      <c r="B976" s="964">
        <v>1</v>
      </c>
      <c r="C976" s="1115">
        <f t="shared" si="15"/>
        <v>300000</v>
      </c>
      <c r="D976" s="1115">
        <v>300000</v>
      </c>
      <c r="E976" s="834"/>
      <c r="G976"/>
      <c r="H976" s="31"/>
    </row>
    <row r="977" spans="1:8" ht="19.5" customHeight="1">
      <c r="A977" s="836" t="s">
        <v>3378</v>
      </c>
      <c r="B977" s="964">
        <v>1</v>
      </c>
      <c r="C977" s="1115">
        <f t="shared" si="15"/>
        <v>300000</v>
      </c>
      <c r="D977" s="1115">
        <v>300000</v>
      </c>
      <c r="E977" s="834"/>
      <c r="G977"/>
      <c r="H977" s="31"/>
    </row>
    <row r="978" spans="1:8" ht="19.5" customHeight="1">
      <c r="A978" s="836" t="s">
        <v>3379</v>
      </c>
      <c r="B978" s="964">
        <v>1</v>
      </c>
      <c r="C978" s="1115">
        <f t="shared" si="15"/>
        <v>1200000</v>
      </c>
      <c r="D978" s="1115">
        <v>1200000</v>
      </c>
      <c r="E978" s="834"/>
      <c r="G978"/>
      <c r="H978" s="31"/>
    </row>
    <row r="979" spans="1:8" ht="19.5" customHeight="1">
      <c r="A979" s="836" t="s">
        <v>3479</v>
      </c>
      <c r="B979" s="964">
        <v>12</v>
      </c>
      <c r="C979" s="1115">
        <f t="shared" si="15"/>
        <v>150000</v>
      </c>
      <c r="D979" s="1115">
        <v>1800000</v>
      </c>
      <c r="E979" s="834"/>
      <c r="G979"/>
      <c r="H979" s="31"/>
    </row>
    <row r="980" spans="1:8" ht="19.5" customHeight="1">
      <c r="A980" s="836" t="s">
        <v>3480</v>
      </c>
      <c r="B980" s="964">
        <v>11</v>
      </c>
      <c r="C980" s="1115">
        <f t="shared" si="15"/>
        <v>150000</v>
      </c>
      <c r="D980" s="1115">
        <v>1650000</v>
      </c>
      <c r="E980" s="834"/>
      <c r="G980"/>
      <c r="H980" s="31"/>
    </row>
    <row r="981" spans="1:8" ht="19.5" customHeight="1">
      <c r="A981" s="836" t="s">
        <v>3481</v>
      </c>
      <c r="B981" s="964">
        <v>10</v>
      </c>
      <c r="C981" s="1115">
        <f t="shared" si="15"/>
        <v>150000</v>
      </c>
      <c r="D981" s="1115">
        <v>1500000</v>
      </c>
      <c r="E981" s="834"/>
      <c r="G981"/>
      <c r="H981" s="31"/>
    </row>
    <row r="982" spans="1:8" ht="19.5" customHeight="1">
      <c r="A982" s="836" t="s">
        <v>3482</v>
      </c>
      <c r="B982" s="964">
        <v>1</v>
      </c>
      <c r="C982" s="1115">
        <f t="shared" si="15"/>
        <v>2500000</v>
      </c>
      <c r="D982" s="1115">
        <v>2500000</v>
      </c>
      <c r="E982" s="834"/>
      <c r="G982"/>
      <c r="H982" s="31"/>
    </row>
    <row r="983" spans="1:8" ht="19.5" customHeight="1">
      <c r="A983" s="836" t="s">
        <v>3483</v>
      </c>
      <c r="B983" s="964">
        <v>2</v>
      </c>
      <c r="C983" s="1115">
        <f t="shared" si="15"/>
        <v>3000000</v>
      </c>
      <c r="D983" s="1115">
        <v>6000000</v>
      </c>
      <c r="E983" s="834"/>
      <c r="G983"/>
      <c r="H983" s="31"/>
    </row>
    <row r="984" spans="1:8" ht="19.5" customHeight="1">
      <c r="A984" s="836" t="s">
        <v>3484</v>
      </c>
      <c r="B984" s="964">
        <v>1</v>
      </c>
      <c r="C984" s="1115">
        <f t="shared" si="15"/>
        <v>2980000</v>
      </c>
      <c r="D984" s="1115">
        <v>2980000</v>
      </c>
      <c r="E984" s="834"/>
      <c r="G984"/>
      <c r="H984" s="31"/>
    </row>
    <row r="985" spans="1:8" ht="19.5" customHeight="1">
      <c r="A985" s="836" t="s">
        <v>3485</v>
      </c>
      <c r="B985" s="964">
        <v>2</v>
      </c>
      <c r="C985" s="1115">
        <f t="shared" si="15"/>
        <v>470000</v>
      </c>
      <c r="D985" s="1115">
        <v>940000</v>
      </c>
      <c r="E985" s="834"/>
      <c r="G985"/>
      <c r="H985" s="31"/>
    </row>
    <row r="986" spans="1:8" ht="19.5" customHeight="1">
      <c r="A986" s="836" t="s">
        <v>3486</v>
      </c>
      <c r="B986" s="964">
        <v>1</v>
      </c>
      <c r="C986" s="1115">
        <f t="shared" si="15"/>
        <v>355000</v>
      </c>
      <c r="D986" s="1115">
        <v>355000</v>
      </c>
      <c r="E986" s="834"/>
      <c r="G986"/>
      <c r="H986" s="31"/>
    </row>
    <row r="987" spans="1:8" ht="19.5" customHeight="1">
      <c r="A987" s="836" t="s">
        <v>3487</v>
      </c>
      <c r="B987" s="964">
        <v>1</v>
      </c>
      <c r="C987" s="1115">
        <f t="shared" si="15"/>
        <v>64000</v>
      </c>
      <c r="D987" s="1115">
        <v>64000</v>
      </c>
      <c r="E987" s="834"/>
      <c r="G987"/>
      <c r="H987" s="31"/>
    </row>
    <row r="988" spans="1:8" ht="19.5" customHeight="1">
      <c r="A988" s="836" t="s">
        <v>3488</v>
      </c>
      <c r="B988" s="964">
        <v>1</v>
      </c>
      <c r="C988" s="1115">
        <f t="shared" si="15"/>
        <v>5130000</v>
      </c>
      <c r="D988" s="1115">
        <v>5130000</v>
      </c>
      <c r="E988" s="834"/>
      <c r="G988"/>
      <c r="H988" s="31"/>
    </row>
    <row r="989" spans="1:8" ht="19.5" customHeight="1">
      <c r="A989" s="836" t="s">
        <v>3489</v>
      </c>
      <c r="B989" s="964">
        <v>12</v>
      </c>
      <c r="C989" s="1115">
        <f t="shared" si="15"/>
        <v>76000</v>
      </c>
      <c r="D989" s="1115">
        <v>912000</v>
      </c>
      <c r="E989" s="834"/>
      <c r="G989"/>
      <c r="H989" s="31"/>
    </row>
    <row r="990" spans="1:8" ht="19.5" customHeight="1">
      <c r="A990" s="836" t="s">
        <v>3490</v>
      </c>
      <c r="B990" s="964">
        <v>3</v>
      </c>
      <c r="C990" s="1115">
        <f t="shared" si="15"/>
        <v>680000</v>
      </c>
      <c r="D990" s="1115">
        <v>2040000</v>
      </c>
      <c r="E990" s="834"/>
      <c r="G990"/>
      <c r="H990" s="31"/>
    </row>
    <row r="991" spans="1:8" ht="19.5" customHeight="1">
      <c r="A991" s="836" t="s">
        <v>3491</v>
      </c>
      <c r="B991" s="964">
        <v>3</v>
      </c>
      <c r="C991" s="1115">
        <f t="shared" si="15"/>
        <v>1630000</v>
      </c>
      <c r="D991" s="1115">
        <v>4890000</v>
      </c>
      <c r="E991" s="834"/>
      <c r="G991"/>
      <c r="H991" s="31"/>
    </row>
    <row r="992" spans="1:8" ht="19.5" customHeight="1">
      <c r="A992" s="836" t="s">
        <v>3492</v>
      </c>
      <c r="B992" s="964">
        <v>8</v>
      </c>
      <c r="C992" s="1115">
        <f t="shared" si="15"/>
        <v>104000</v>
      </c>
      <c r="D992" s="1115">
        <v>832000</v>
      </c>
      <c r="E992" s="834"/>
      <c r="G992"/>
      <c r="H992" s="31"/>
    </row>
    <row r="993" spans="1:8" ht="19.5" customHeight="1">
      <c r="A993" s="836" t="s">
        <v>3493</v>
      </c>
      <c r="B993" s="964">
        <v>1</v>
      </c>
      <c r="C993" s="1115">
        <f t="shared" si="15"/>
        <v>3120000</v>
      </c>
      <c r="D993" s="1115">
        <v>3120000</v>
      </c>
      <c r="E993" s="834"/>
      <c r="G993"/>
      <c r="H993" s="31"/>
    </row>
    <row r="994" spans="1:8" ht="19.5" customHeight="1">
      <c r="A994" s="836" t="s">
        <v>3494</v>
      </c>
      <c r="B994" s="964">
        <v>2</v>
      </c>
      <c r="C994" s="1115">
        <f t="shared" si="15"/>
        <v>299999.99999999994</v>
      </c>
      <c r="D994" s="1115">
        <v>599999.99999999988</v>
      </c>
      <c r="E994" s="834"/>
      <c r="G994"/>
      <c r="H994" s="31"/>
    </row>
    <row r="995" spans="1:8" ht="19.5" customHeight="1">
      <c r="A995" s="836" t="s">
        <v>3495</v>
      </c>
      <c r="B995" s="964">
        <v>2</v>
      </c>
      <c r="C995" s="1115">
        <f t="shared" si="15"/>
        <v>369999.99999999994</v>
      </c>
      <c r="D995" s="1115">
        <v>739999.99999999988</v>
      </c>
      <c r="E995" s="834"/>
      <c r="G995"/>
      <c r="H995" s="31"/>
    </row>
    <row r="996" spans="1:8" ht="19.5" customHeight="1">
      <c r="A996" s="836" t="s">
        <v>3496</v>
      </c>
      <c r="B996" s="964">
        <v>2</v>
      </c>
      <c r="C996" s="1115">
        <f t="shared" si="15"/>
        <v>369999.99999999994</v>
      </c>
      <c r="D996" s="1115">
        <v>739999.99999999988</v>
      </c>
      <c r="E996" s="834"/>
      <c r="G996"/>
      <c r="H996" s="31"/>
    </row>
    <row r="997" spans="1:8" ht="19.5" customHeight="1">
      <c r="A997" s="836" t="s">
        <v>3497</v>
      </c>
      <c r="B997" s="964">
        <v>1</v>
      </c>
      <c r="C997" s="1115">
        <f t="shared" si="15"/>
        <v>15520000</v>
      </c>
      <c r="D997" s="1115">
        <v>15520000</v>
      </c>
      <c r="E997" s="834"/>
      <c r="G997"/>
      <c r="H997" s="31"/>
    </row>
    <row r="998" spans="1:8" ht="19.5" customHeight="1">
      <c r="A998" s="836" t="s">
        <v>3498</v>
      </c>
      <c r="B998" s="964">
        <v>8</v>
      </c>
      <c r="C998" s="1115">
        <f t="shared" si="15"/>
        <v>180000</v>
      </c>
      <c r="D998" s="1115">
        <v>1440000</v>
      </c>
      <c r="E998" s="834"/>
      <c r="G998"/>
      <c r="H998" s="31"/>
    </row>
    <row r="999" spans="1:8" ht="19.5" customHeight="1">
      <c r="A999" s="836" t="s">
        <v>3499</v>
      </c>
      <c r="B999" s="964">
        <v>1</v>
      </c>
      <c r="C999" s="1115">
        <f t="shared" si="15"/>
        <v>1994000</v>
      </c>
      <c r="D999" s="1115">
        <v>1994000</v>
      </c>
      <c r="E999" s="834"/>
      <c r="G999"/>
      <c r="H999" s="31"/>
    </row>
    <row r="1000" spans="1:8" ht="19.5" customHeight="1">
      <c r="A1000" s="836" t="s">
        <v>3500</v>
      </c>
      <c r="B1000" s="964">
        <v>2</v>
      </c>
      <c r="C1000" s="1115">
        <f t="shared" si="15"/>
        <v>70000</v>
      </c>
      <c r="D1000" s="1115">
        <v>140000</v>
      </c>
      <c r="E1000" s="834"/>
      <c r="G1000"/>
      <c r="H1000" s="31"/>
    </row>
    <row r="1001" spans="1:8" ht="19.5" customHeight="1">
      <c r="A1001" s="836" t="s">
        <v>3501</v>
      </c>
      <c r="B1001" s="964">
        <v>2</v>
      </c>
      <c r="C1001" s="1115">
        <f t="shared" si="15"/>
        <v>37000</v>
      </c>
      <c r="D1001" s="1115">
        <v>74000</v>
      </c>
      <c r="E1001" s="834"/>
      <c r="G1001"/>
      <c r="H1001" s="31"/>
    </row>
    <row r="1002" spans="1:8" ht="19.5" customHeight="1">
      <c r="A1002" s="836" t="s">
        <v>3502</v>
      </c>
      <c r="B1002" s="964">
        <v>2</v>
      </c>
      <c r="C1002" s="1115">
        <f t="shared" si="15"/>
        <v>20000</v>
      </c>
      <c r="D1002" s="1115">
        <v>40000</v>
      </c>
      <c r="E1002" s="834"/>
      <c r="G1002"/>
      <c r="H1002" s="31"/>
    </row>
    <row r="1003" spans="1:8" ht="19.5" customHeight="1">
      <c r="A1003" s="836" t="s">
        <v>3503</v>
      </c>
      <c r="B1003" s="964">
        <v>5</v>
      </c>
      <c r="C1003" s="1115">
        <f t="shared" si="15"/>
        <v>390000</v>
      </c>
      <c r="D1003" s="1115">
        <v>1950000</v>
      </c>
      <c r="E1003" s="834"/>
      <c r="G1003"/>
      <c r="H1003" s="31"/>
    </row>
    <row r="1004" spans="1:8" ht="19.5" customHeight="1">
      <c r="A1004" s="836" t="s">
        <v>3504</v>
      </c>
      <c r="B1004" s="964">
        <v>5</v>
      </c>
      <c r="C1004" s="1115">
        <f t="shared" si="15"/>
        <v>420000</v>
      </c>
      <c r="D1004" s="1115">
        <v>2100000</v>
      </c>
      <c r="E1004" s="834"/>
      <c r="G1004"/>
      <c r="H1004" s="31"/>
    </row>
    <row r="1005" spans="1:8" ht="19.5" customHeight="1">
      <c r="A1005" s="836" t="s">
        <v>3505</v>
      </c>
      <c r="B1005" s="964">
        <v>9</v>
      </c>
      <c r="C1005" s="1115">
        <f t="shared" si="15"/>
        <v>116000</v>
      </c>
      <c r="D1005" s="1115">
        <v>1044000</v>
      </c>
      <c r="E1005" s="834"/>
      <c r="G1005"/>
      <c r="H1005" s="31"/>
    </row>
    <row r="1006" spans="1:8" ht="19.5" customHeight="1">
      <c r="A1006" s="836" t="s">
        <v>3506</v>
      </c>
      <c r="B1006" s="964">
        <v>9</v>
      </c>
      <c r="C1006" s="1115">
        <f t="shared" si="15"/>
        <v>298000</v>
      </c>
      <c r="D1006" s="1115">
        <v>2682000</v>
      </c>
      <c r="E1006" s="834"/>
      <c r="G1006"/>
      <c r="H1006" s="31"/>
    </row>
    <row r="1007" spans="1:8" ht="19.5" customHeight="1">
      <c r="A1007" s="836" t="s">
        <v>3507</v>
      </c>
      <c r="B1007" s="964">
        <v>18</v>
      </c>
      <c r="C1007" s="1115">
        <f t="shared" si="15"/>
        <v>174000</v>
      </c>
      <c r="D1007" s="1115">
        <v>3132000</v>
      </c>
      <c r="E1007" s="834"/>
      <c r="G1007"/>
      <c r="H1007" s="31"/>
    </row>
    <row r="1008" spans="1:8" ht="19.5" customHeight="1">
      <c r="A1008" s="836" t="s">
        <v>3508</v>
      </c>
      <c r="B1008" s="964">
        <v>9</v>
      </c>
      <c r="C1008" s="1115">
        <f t="shared" si="15"/>
        <v>459000</v>
      </c>
      <c r="D1008" s="1115">
        <v>4131000</v>
      </c>
      <c r="E1008" s="834"/>
      <c r="G1008"/>
      <c r="H1008" s="31"/>
    </row>
    <row r="1009" spans="1:8" ht="19.5" customHeight="1">
      <c r="A1009" s="836" t="s">
        <v>3509</v>
      </c>
      <c r="B1009" s="964">
        <v>18</v>
      </c>
      <c r="C1009" s="1115">
        <f t="shared" si="15"/>
        <v>285000</v>
      </c>
      <c r="D1009" s="1115">
        <v>5130000</v>
      </c>
      <c r="E1009" s="834"/>
      <c r="G1009"/>
      <c r="H1009" s="31"/>
    </row>
    <row r="1010" spans="1:8" ht="19.5" customHeight="1">
      <c r="A1010" s="836" t="s">
        <v>3510</v>
      </c>
      <c r="B1010" s="964">
        <v>9</v>
      </c>
      <c r="C1010" s="1115">
        <f t="shared" si="15"/>
        <v>12000</v>
      </c>
      <c r="D1010" s="1115">
        <v>108000</v>
      </c>
      <c r="E1010" s="834"/>
      <c r="G1010"/>
      <c r="H1010" s="31"/>
    </row>
    <row r="1011" spans="1:8" ht="19.5" customHeight="1">
      <c r="A1011" s="836" t="s">
        <v>3511</v>
      </c>
      <c r="B1011" s="964">
        <v>9</v>
      </c>
      <c r="C1011" s="1115">
        <f t="shared" si="15"/>
        <v>30000</v>
      </c>
      <c r="D1011" s="1115">
        <v>270000</v>
      </c>
      <c r="E1011" s="834"/>
      <c r="G1011"/>
      <c r="H1011" s="31"/>
    </row>
    <row r="1012" spans="1:8" ht="19.5" customHeight="1">
      <c r="A1012" s="836" t="s">
        <v>3512</v>
      </c>
      <c r="B1012" s="964">
        <v>17</v>
      </c>
      <c r="C1012" s="1115">
        <f t="shared" si="15"/>
        <v>244900</v>
      </c>
      <c r="D1012" s="1115">
        <v>4163300</v>
      </c>
      <c r="E1012" s="834"/>
      <c r="G1012"/>
      <c r="H1012" s="31"/>
    </row>
    <row r="1013" spans="1:8" ht="19.5" customHeight="1">
      <c r="A1013" s="836" t="s">
        <v>3513</v>
      </c>
      <c r="B1013" s="964">
        <v>17</v>
      </c>
      <c r="C1013" s="1115">
        <f t="shared" ref="C1013:C1076" si="16">D1013/B1013</f>
        <v>72400</v>
      </c>
      <c r="D1013" s="1115">
        <v>1230800</v>
      </c>
      <c r="E1013" s="834"/>
      <c r="G1013"/>
      <c r="H1013" s="31"/>
    </row>
    <row r="1014" spans="1:8" ht="19.5" customHeight="1">
      <c r="A1014" s="836" t="s">
        <v>3514</v>
      </c>
      <c r="B1014" s="964">
        <v>17</v>
      </c>
      <c r="C1014" s="1115">
        <f t="shared" si="16"/>
        <v>100500</v>
      </c>
      <c r="D1014" s="1115">
        <v>1708500</v>
      </c>
      <c r="E1014" s="834"/>
      <c r="G1014"/>
      <c r="H1014" s="31"/>
    </row>
    <row r="1015" spans="1:8" ht="19.5" customHeight="1">
      <c r="A1015" s="836" t="s">
        <v>3515</v>
      </c>
      <c r="B1015" s="964">
        <v>17</v>
      </c>
      <c r="C1015" s="1115">
        <f t="shared" si="16"/>
        <v>72400</v>
      </c>
      <c r="D1015" s="1115">
        <v>1230800</v>
      </c>
      <c r="E1015" s="834"/>
      <c r="G1015"/>
      <c r="H1015" s="31"/>
    </row>
    <row r="1016" spans="1:8" ht="19.5" customHeight="1">
      <c r="A1016" s="836" t="s">
        <v>3516</v>
      </c>
      <c r="B1016" s="964">
        <v>6</v>
      </c>
      <c r="C1016" s="1115">
        <f t="shared" si="16"/>
        <v>89100</v>
      </c>
      <c r="D1016" s="1115">
        <v>534600</v>
      </c>
      <c r="E1016" s="834"/>
      <c r="G1016"/>
      <c r="H1016" s="31"/>
    </row>
    <row r="1017" spans="1:8" ht="19.5" customHeight="1">
      <c r="A1017" s="836" t="s">
        <v>3517</v>
      </c>
      <c r="B1017" s="964">
        <v>2</v>
      </c>
      <c r="C1017" s="1115">
        <f t="shared" si="16"/>
        <v>26000</v>
      </c>
      <c r="D1017" s="1115">
        <v>52000</v>
      </c>
      <c r="E1017" s="834"/>
      <c r="G1017"/>
      <c r="H1017" s="31"/>
    </row>
    <row r="1018" spans="1:8" ht="19.5" customHeight="1">
      <c r="A1018" s="836" t="s">
        <v>3518</v>
      </c>
      <c r="B1018" s="964">
        <v>2</v>
      </c>
      <c r="C1018" s="1115">
        <f t="shared" si="16"/>
        <v>642000</v>
      </c>
      <c r="D1018" s="1115">
        <v>1284000</v>
      </c>
      <c r="E1018" s="834"/>
      <c r="G1018"/>
      <c r="H1018" s="31"/>
    </row>
    <row r="1019" spans="1:8" ht="19.5" customHeight="1">
      <c r="A1019" s="836" t="s">
        <v>3519</v>
      </c>
      <c r="B1019" s="964">
        <v>3</v>
      </c>
      <c r="C1019" s="1115">
        <f t="shared" si="16"/>
        <v>753000</v>
      </c>
      <c r="D1019" s="1115">
        <v>2259000</v>
      </c>
      <c r="E1019" s="834"/>
      <c r="G1019"/>
      <c r="H1019" s="31"/>
    </row>
    <row r="1020" spans="1:8" ht="19.5" customHeight="1">
      <c r="A1020" s="836" t="s">
        <v>3520</v>
      </c>
      <c r="B1020" s="964">
        <v>2</v>
      </c>
      <c r="C1020" s="1115">
        <f t="shared" si="16"/>
        <v>1557000</v>
      </c>
      <c r="D1020" s="1115">
        <v>3114000</v>
      </c>
      <c r="E1020" s="834"/>
      <c r="G1020"/>
      <c r="H1020" s="31"/>
    </row>
    <row r="1021" spans="1:8" ht="19.5" customHeight="1">
      <c r="A1021" s="836" t="s">
        <v>3521</v>
      </c>
      <c r="B1021" s="964">
        <v>1</v>
      </c>
      <c r="C1021" s="1115">
        <f t="shared" si="16"/>
        <v>830000</v>
      </c>
      <c r="D1021" s="1115">
        <v>830000</v>
      </c>
      <c r="E1021" s="834"/>
      <c r="G1021"/>
      <c r="H1021" s="31"/>
    </row>
    <row r="1022" spans="1:8" ht="19.5" customHeight="1">
      <c r="A1022" s="836" t="s">
        <v>3522</v>
      </c>
      <c r="B1022" s="964">
        <v>1</v>
      </c>
      <c r="C1022" s="1115">
        <f t="shared" si="16"/>
        <v>822000</v>
      </c>
      <c r="D1022" s="1115">
        <v>822000</v>
      </c>
      <c r="E1022" s="834"/>
      <c r="G1022"/>
      <c r="H1022" s="31"/>
    </row>
    <row r="1023" spans="1:8" ht="19.5" customHeight="1">
      <c r="A1023" s="836" t="s">
        <v>3523</v>
      </c>
      <c r="B1023" s="964">
        <v>1</v>
      </c>
      <c r="C1023" s="1115">
        <f t="shared" si="16"/>
        <v>420000</v>
      </c>
      <c r="D1023" s="1115">
        <v>420000</v>
      </c>
      <c r="E1023" s="834"/>
      <c r="G1023"/>
      <c r="H1023" s="31"/>
    </row>
    <row r="1024" spans="1:8" ht="19.5" customHeight="1">
      <c r="A1024" s="836" t="s">
        <v>3524</v>
      </c>
      <c r="B1024" s="964">
        <v>2</v>
      </c>
      <c r="C1024" s="1115">
        <f t="shared" si="16"/>
        <v>170000</v>
      </c>
      <c r="D1024" s="1115">
        <v>340000</v>
      </c>
      <c r="E1024" s="834"/>
      <c r="G1024"/>
      <c r="H1024" s="31"/>
    </row>
    <row r="1025" spans="1:8" ht="19.5" customHeight="1">
      <c r="A1025" s="836" t="s">
        <v>3525</v>
      </c>
      <c r="B1025" s="964">
        <v>6</v>
      </c>
      <c r="C1025" s="1115">
        <f t="shared" si="16"/>
        <v>687000</v>
      </c>
      <c r="D1025" s="1115">
        <v>4122000</v>
      </c>
      <c r="E1025" s="834"/>
      <c r="G1025"/>
      <c r="H1025" s="31"/>
    </row>
    <row r="1026" spans="1:8" ht="19.5" customHeight="1">
      <c r="A1026" s="836" t="s">
        <v>3526</v>
      </c>
      <c r="B1026" s="964">
        <v>1</v>
      </c>
      <c r="C1026" s="1115">
        <f t="shared" si="16"/>
        <v>2426000</v>
      </c>
      <c r="D1026" s="1115">
        <v>2426000</v>
      </c>
      <c r="E1026" s="834"/>
      <c r="G1026"/>
      <c r="H1026" s="31"/>
    </row>
    <row r="1027" spans="1:8" ht="19.5" customHeight="1">
      <c r="A1027" s="836" t="s">
        <v>3527</v>
      </c>
      <c r="B1027" s="964">
        <v>1</v>
      </c>
      <c r="C1027" s="1115">
        <f t="shared" si="16"/>
        <v>677000</v>
      </c>
      <c r="D1027" s="1115">
        <v>677000</v>
      </c>
      <c r="E1027" s="834"/>
      <c r="G1027"/>
      <c r="H1027" s="31"/>
    </row>
    <row r="1028" spans="1:8" ht="19.5" customHeight="1">
      <c r="A1028" s="836" t="s">
        <v>3528</v>
      </c>
      <c r="B1028" s="964">
        <v>1</v>
      </c>
      <c r="C1028" s="1115">
        <f t="shared" si="16"/>
        <v>964000</v>
      </c>
      <c r="D1028" s="1115">
        <v>964000</v>
      </c>
      <c r="E1028" s="834"/>
      <c r="G1028"/>
      <c r="H1028" s="31"/>
    </row>
    <row r="1029" spans="1:8" ht="19.5" customHeight="1">
      <c r="A1029" s="836" t="s">
        <v>3529</v>
      </c>
      <c r="B1029" s="964">
        <v>2</v>
      </c>
      <c r="C1029" s="1115">
        <f t="shared" si="16"/>
        <v>751000</v>
      </c>
      <c r="D1029" s="1115">
        <v>1502000</v>
      </c>
      <c r="E1029" s="834"/>
      <c r="G1029"/>
      <c r="H1029" s="31"/>
    </row>
    <row r="1030" spans="1:8" ht="19.5" customHeight="1">
      <c r="A1030" s="836" t="s">
        <v>3607</v>
      </c>
      <c r="B1030" s="964">
        <v>1</v>
      </c>
      <c r="C1030" s="1115">
        <f t="shared" si="16"/>
        <v>9300000</v>
      </c>
      <c r="D1030" s="1115">
        <v>9300000</v>
      </c>
      <c r="E1030" s="834"/>
      <c r="G1030"/>
      <c r="H1030" s="31"/>
    </row>
    <row r="1031" spans="1:8" ht="19.5" customHeight="1">
      <c r="A1031" s="836" t="s">
        <v>3530</v>
      </c>
      <c r="B1031" s="964">
        <v>1</v>
      </c>
      <c r="C1031" s="1115">
        <f t="shared" si="16"/>
        <v>1321967</v>
      </c>
      <c r="D1031" s="1115">
        <v>1321967</v>
      </c>
      <c r="E1031" s="834"/>
      <c r="G1031"/>
      <c r="H1031" s="31"/>
    </row>
    <row r="1032" spans="1:8" ht="19.5" customHeight="1">
      <c r="A1032" s="836" t="s">
        <v>3531</v>
      </c>
      <c r="B1032" s="964">
        <v>3</v>
      </c>
      <c r="C1032" s="1115">
        <f t="shared" si="16"/>
        <v>51639.333333333336</v>
      </c>
      <c r="D1032" s="1115">
        <v>154918</v>
      </c>
      <c r="E1032" s="834"/>
      <c r="G1032"/>
      <c r="H1032" s="31"/>
    </row>
    <row r="1033" spans="1:8" ht="19.5" customHeight="1">
      <c r="A1033" s="836" t="s">
        <v>3532</v>
      </c>
      <c r="B1033" s="964">
        <v>2</v>
      </c>
      <c r="C1033" s="1115">
        <f t="shared" si="16"/>
        <v>154918</v>
      </c>
      <c r="D1033" s="1115">
        <v>309836</v>
      </c>
      <c r="E1033" s="834"/>
      <c r="G1033"/>
      <c r="H1033" s="31"/>
    </row>
    <row r="1034" spans="1:8" ht="19.5" customHeight="1">
      <c r="A1034" s="836" t="s">
        <v>3533</v>
      </c>
      <c r="B1034" s="964">
        <v>2</v>
      </c>
      <c r="C1034" s="1115">
        <f t="shared" si="16"/>
        <v>51639.5</v>
      </c>
      <c r="D1034" s="1115">
        <v>103279</v>
      </c>
      <c r="E1034" s="834"/>
      <c r="G1034"/>
      <c r="H1034" s="31"/>
    </row>
    <row r="1035" spans="1:8" ht="19.5" customHeight="1">
      <c r="A1035" s="836" t="s">
        <v>3534</v>
      </c>
      <c r="B1035" s="964">
        <v>1</v>
      </c>
      <c r="C1035" s="1115">
        <f t="shared" si="16"/>
        <v>1386600</v>
      </c>
      <c r="D1035" s="1115">
        <v>1386600</v>
      </c>
      <c r="E1035" s="834"/>
      <c r="G1035"/>
      <c r="H1035" s="31"/>
    </row>
    <row r="1036" spans="1:8" ht="19.5" customHeight="1">
      <c r="A1036" s="836" t="s">
        <v>3535</v>
      </c>
      <c r="B1036" s="964">
        <v>10</v>
      </c>
      <c r="C1036" s="1115">
        <f t="shared" si="16"/>
        <v>400</v>
      </c>
      <c r="D1036" s="1115">
        <v>4000</v>
      </c>
      <c r="E1036" s="834"/>
      <c r="G1036"/>
      <c r="H1036" s="31"/>
    </row>
    <row r="1037" spans="1:8" ht="19.5" customHeight="1">
      <c r="A1037" s="836" t="s">
        <v>3536</v>
      </c>
      <c r="B1037" s="964">
        <v>10</v>
      </c>
      <c r="C1037" s="1115">
        <f t="shared" si="16"/>
        <v>550</v>
      </c>
      <c r="D1037" s="1115">
        <v>5500</v>
      </c>
      <c r="E1037" s="834"/>
      <c r="G1037"/>
      <c r="H1037" s="31"/>
    </row>
    <row r="1038" spans="1:8" ht="19.5" customHeight="1">
      <c r="A1038" s="836" t="s">
        <v>3537</v>
      </c>
      <c r="B1038" s="964">
        <v>10</v>
      </c>
      <c r="C1038" s="1115">
        <f t="shared" si="16"/>
        <v>1300</v>
      </c>
      <c r="D1038" s="1115">
        <v>13000</v>
      </c>
      <c r="E1038" s="834"/>
      <c r="G1038"/>
      <c r="H1038" s="31"/>
    </row>
    <row r="1039" spans="1:8" ht="19.5" customHeight="1">
      <c r="A1039" s="836" t="s">
        <v>3538</v>
      </c>
      <c r="B1039" s="964">
        <v>10</v>
      </c>
      <c r="C1039" s="1115">
        <f t="shared" si="16"/>
        <v>1300</v>
      </c>
      <c r="D1039" s="1115">
        <v>13000</v>
      </c>
      <c r="E1039" s="834"/>
      <c r="G1039"/>
      <c r="H1039" s="31"/>
    </row>
    <row r="1040" spans="1:8" ht="19.5" customHeight="1">
      <c r="A1040" s="836" t="s">
        <v>3539</v>
      </c>
      <c r="B1040" s="964">
        <v>1</v>
      </c>
      <c r="C1040" s="1115">
        <f t="shared" si="16"/>
        <v>164000</v>
      </c>
      <c r="D1040" s="1115">
        <v>164000</v>
      </c>
      <c r="E1040" s="834"/>
      <c r="G1040"/>
      <c r="H1040" s="31"/>
    </row>
    <row r="1041" spans="1:8" ht="19.5" customHeight="1">
      <c r="A1041" s="836" t="s">
        <v>3540</v>
      </c>
      <c r="B1041" s="964">
        <v>8</v>
      </c>
      <c r="C1041" s="1115">
        <f t="shared" si="16"/>
        <v>620000</v>
      </c>
      <c r="D1041" s="1115">
        <v>4960000</v>
      </c>
      <c r="E1041" s="834"/>
      <c r="G1041"/>
      <c r="H1041" s="31"/>
    </row>
    <row r="1042" spans="1:8" ht="19.5" customHeight="1">
      <c r="A1042" s="836" t="s">
        <v>3541</v>
      </c>
      <c r="B1042" s="964">
        <v>2</v>
      </c>
      <c r="C1042" s="1115">
        <f t="shared" si="16"/>
        <v>390000</v>
      </c>
      <c r="D1042" s="1115">
        <v>780000</v>
      </c>
      <c r="E1042" s="834"/>
      <c r="G1042"/>
      <c r="H1042" s="31"/>
    </row>
    <row r="1043" spans="1:8" ht="19.5" customHeight="1">
      <c r="A1043" s="836" t="s">
        <v>3542</v>
      </c>
      <c r="B1043" s="964">
        <v>4</v>
      </c>
      <c r="C1043" s="1115">
        <f t="shared" si="16"/>
        <v>333000</v>
      </c>
      <c r="D1043" s="1115">
        <v>1332000</v>
      </c>
      <c r="E1043" s="834"/>
      <c r="G1043"/>
      <c r="H1043" s="31"/>
    </row>
    <row r="1044" spans="1:8" ht="19.5" customHeight="1">
      <c r="A1044" s="836" t="s">
        <v>3543</v>
      </c>
      <c r="B1044" s="964">
        <v>132</v>
      </c>
      <c r="C1044" s="1115">
        <f t="shared" si="16"/>
        <v>301113.86363636365</v>
      </c>
      <c r="D1044" s="1115">
        <v>39747030</v>
      </c>
      <c r="E1044" s="834"/>
      <c r="G1044"/>
      <c r="H1044" s="31"/>
    </row>
    <row r="1045" spans="1:8" ht="19.5" customHeight="1">
      <c r="A1045" s="836" t="s">
        <v>3544</v>
      </c>
      <c r="B1045" s="964">
        <v>33</v>
      </c>
      <c r="C1045" s="1115">
        <f t="shared" si="16"/>
        <v>201993.12121212122</v>
      </c>
      <c r="D1045" s="1115">
        <v>6665773</v>
      </c>
      <c r="E1045" s="834"/>
      <c r="G1045"/>
      <c r="H1045" s="31"/>
    </row>
    <row r="1046" spans="1:8" ht="19.5" customHeight="1">
      <c r="A1046" s="836" t="s">
        <v>3545</v>
      </c>
      <c r="B1046" s="964">
        <v>165</v>
      </c>
      <c r="C1046" s="1115">
        <f t="shared" si="16"/>
        <v>103299.55151515151</v>
      </c>
      <c r="D1046" s="1115">
        <v>17044426</v>
      </c>
      <c r="E1046" s="834"/>
      <c r="G1046"/>
      <c r="H1046" s="31"/>
    </row>
    <row r="1047" spans="1:8" ht="19.5" customHeight="1">
      <c r="A1047" s="836" t="s">
        <v>3608</v>
      </c>
      <c r="B1047" s="964">
        <v>2</v>
      </c>
      <c r="C1047" s="1115">
        <f t="shared" si="16"/>
        <v>147000</v>
      </c>
      <c r="D1047" s="1115">
        <v>294000</v>
      </c>
      <c r="E1047" s="834"/>
      <c r="G1047"/>
      <c r="H1047" s="31"/>
    </row>
    <row r="1048" spans="1:8" ht="19.5" customHeight="1">
      <c r="A1048" s="836" t="s">
        <v>3609</v>
      </c>
      <c r="B1048" s="964">
        <v>4</v>
      </c>
      <c r="C1048" s="1115">
        <f t="shared" si="16"/>
        <v>152000</v>
      </c>
      <c r="D1048" s="1115">
        <v>608000</v>
      </c>
      <c r="E1048" s="834"/>
      <c r="G1048"/>
      <c r="H1048" s="31"/>
    </row>
    <row r="1049" spans="1:8" ht="19.5" customHeight="1">
      <c r="A1049" s="836" t="s">
        <v>3610</v>
      </c>
      <c r="B1049" s="964">
        <v>2</v>
      </c>
      <c r="C1049" s="1115">
        <f t="shared" si="16"/>
        <v>65000</v>
      </c>
      <c r="D1049" s="1115">
        <v>130000</v>
      </c>
      <c r="E1049" s="834"/>
      <c r="G1049"/>
      <c r="H1049" s="31"/>
    </row>
    <row r="1050" spans="1:8" ht="19.5" customHeight="1">
      <c r="A1050" s="836" t="s">
        <v>3611</v>
      </c>
      <c r="B1050" s="964">
        <v>1</v>
      </c>
      <c r="C1050" s="1115">
        <f t="shared" si="16"/>
        <v>163000</v>
      </c>
      <c r="D1050" s="1115">
        <v>163000</v>
      </c>
      <c r="E1050" s="834"/>
      <c r="G1050"/>
      <c r="H1050" s="31"/>
    </row>
    <row r="1051" spans="1:8" ht="19.5" customHeight="1">
      <c r="A1051" s="836" t="s">
        <v>3612</v>
      </c>
      <c r="B1051" s="964">
        <v>2</v>
      </c>
      <c r="C1051" s="1115">
        <f t="shared" si="16"/>
        <v>171000</v>
      </c>
      <c r="D1051" s="1115">
        <v>342000</v>
      </c>
      <c r="E1051" s="834"/>
      <c r="G1051"/>
      <c r="H1051" s="31"/>
    </row>
    <row r="1052" spans="1:8" ht="19.5" customHeight="1">
      <c r="A1052" s="836" t="s">
        <v>3613</v>
      </c>
      <c r="B1052" s="964">
        <v>1</v>
      </c>
      <c r="C1052" s="1115">
        <f t="shared" si="16"/>
        <v>5300000</v>
      </c>
      <c r="D1052" s="1115">
        <v>5300000</v>
      </c>
      <c r="E1052" s="834"/>
      <c r="G1052"/>
      <c r="H1052" s="31"/>
    </row>
    <row r="1053" spans="1:8" ht="19.5" customHeight="1">
      <c r="A1053" s="836" t="s">
        <v>3614</v>
      </c>
      <c r="B1053" s="964">
        <v>2</v>
      </c>
      <c r="C1053" s="1115">
        <f t="shared" si="16"/>
        <v>24752.5</v>
      </c>
      <c r="D1053" s="1115">
        <v>49505</v>
      </c>
      <c r="E1053" s="834"/>
      <c r="G1053"/>
      <c r="H1053" s="31"/>
    </row>
    <row r="1054" spans="1:8" ht="19.5" customHeight="1">
      <c r="A1054" s="836" t="s">
        <v>3615</v>
      </c>
      <c r="B1054" s="964">
        <v>1</v>
      </c>
      <c r="C1054" s="1115">
        <f t="shared" si="16"/>
        <v>247525</v>
      </c>
      <c r="D1054" s="1115">
        <v>247525</v>
      </c>
      <c r="E1054" s="834"/>
      <c r="G1054"/>
      <c r="H1054" s="31"/>
    </row>
    <row r="1055" spans="1:8" ht="19.5" customHeight="1">
      <c r="A1055" s="836" t="s">
        <v>3616</v>
      </c>
      <c r="B1055" s="964">
        <v>3</v>
      </c>
      <c r="C1055" s="1115">
        <f t="shared" si="16"/>
        <v>247524.66666666666</v>
      </c>
      <c r="D1055" s="1115">
        <v>742574</v>
      </c>
      <c r="E1055" s="834"/>
      <c r="G1055"/>
      <c r="H1055" s="31"/>
    </row>
    <row r="1056" spans="1:8" ht="19.5" customHeight="1">
      <c r="A1056" s="836" t="s">
        <v>3617</v>
      </c>
      <c r="B1056" s="964">
        <v>3</v>
      </c>
      <c r="C1056" s="1115">
        <f t="shared" si="16"/>
        <v>940593.66666666663</v>
      </c>
      <c r="D1056" s="1115">
        <v>2821781</v>
      </c>
      <c r="E1056" s="834"/>
      <c r="G1056"/>
      <c r="H1056" s="31"/>
    </row>
    <row r="1057" spans="1:8" ht="19.5" customHeight="1">
      <c r="A1057" s="836" t="s">
        <v>3618</v>
      </c>
      <c r="B1057" s="964">
        <v>3</v>
      </c>
      <c r="C1057" s="1115">
        <f t="shared" si="16"/>
        <v>297029.66666666669</v>
      </c>
      <c r="D1057" s="1115">
        <v>891089</v>
      </c>
      <c r="E1057" s="834"/>
      <c r="G1057"/>
      <c r="H1057" s="31"/>
    </row>
    <row r="1058" spans="1:8" ht="19.5" customHeight="1">
      <c r="A1058" s="836" t="s">
        <v>3619</v>
      </c>
      <c r="B1058" s="964">
        <v>3</v>
      </c>
      <c r="C1058" s="1115">
        <f t="shared" si="16"/>
        <v>19802</v>
      </c>
      <c r="D1058" s="1115">
        <v>59406</v>
      </c>
      <c r="E1058" s="834"/>
      <c r="G1058"/>
      <c r="H1058" s="31"/>
    </row>
    <row r="1059" spans="1:8" ht="19.5" customHeight="1">
      <c r="A1059" s="836" t="s">
        <v>3620</v>
      </c>
      <c r="B1059" s="964">
        <v>5</v>
      </c>
      <c r="C1059" s="1115">
        <f t="shared" si="16"/>
        <v>17821.8</v>
      </c>
      <c r="D1059" s="1115">
        <v>89109</v>
      </c>
      <c r="E1059" s="834"/>
      <c r="G1059"/>
      <c r="H1059" s="31"/>
    </row>
    <row r="1060" spans="1:8" ht="19.5" customHeight="1">
      <c r="A1060" s="836" t="s">
        <v>3621</v>
      </c>
      <c r="B1060" s="964">
        <v>3</v>
      </c>
      <c r="C1060" s="1115">
        <f t="shared" si="16"/>
        <v>198019.66666666666</v>
      </c>
      <c r="D1060" s="1115">
        <v>594059</v>
      </c>
      <c r="E1060" s="834"/>
      <c r="G1060"/>
      <c r="H1060" s="31"/>
    </row>
    <row r="1061" spans="1:8" ht="19.5" customHeight="1">
      <c r="A1061" s="836" t="s">
        <v>3622</v>
      </c>
      <c r="B1061" s="964">
        <v>1</v>
      </c>
      <c r="C1061" s="1115">
        <f t="shared" si="16"/>
        <v>16000000</v>
      </c>
      <c r="D1061" s="1115">
        <v>16000000</v>
      </c>
      <c r="E1061" s="834"/>
      <c r="G1061"/>
      <c r="H1061" s="31"/>
    </row>
    <row r="1062" spans="1:8" ht="19.5" customHeight="1">
      <c r="A1062" s="836" t="s">
        <v>3623</v>
      </c>
      <c r="B1062" s="964">
        <v>1</v>
      </c>
      <c r="C1062" s="1115">
        <f t="shared" si="16"/>
        <v>18200</v>
      </c>
      <c r="D1062" s="1115">
        <v>18200</v>
      </c>
      <c r="E1062" s="834"/>
      <c r="G1062"/>
      <c r="H1062" s="31"/>
    </row>
    <row r="1063" spans="1:8" ht="19.5" customHeight="1">
      <c r="A1063" s="836" t="s">
        <v>3624</v>
      </c>
      <c r="B1063" s="964">
        <v>1</v>
      </c>
      <c r="C1063" s="1115">
        <f t="shared" si="16"/>
        <v>17200</v>
      </c>
      <c r="D1063" s="1115">
        <v>17200</v>
      </c>
      <c r="E1063" s="834"/>
      <c r="G1063"/>
      <c r="H1063" s="31"/>
    </row>
    <row r="1064" spans="1:8" ht="19.5" customHeight="1">
      <c r="A1064" s="836" t="s">
        <v>3625</v>
      </c>
      <c r="B1064" s="964">
        <v>10</v>
      </c>
      <c r="C1064" s="1115">
        <f t="shared" si="16"/>
        <v>69000</v>
      </c>
      <c r="D1064" s="1115">
        <v>690000</v>
      </c>
      <c r="E1064" s="834"/>
      <c r="G1064"/>
      <c r="H1064" s="31"/>
    </row>
    <row r="1065" spans="1:8" ht="19.5" customHeight="1">
      <c r="A1065" s="836" t="s">
        <v>3626</v>
      </c>
      <c r="B1065" s="964">
        <v>4</v>
      </c>
      <c r="C1065" s="1115">
        <f t="shared" si="16"/>
        <v>480000</v>
      </c>
      <c r="D1065" s="1115">
        <v>1920000</v>
      </c>
      <c r="E1065" s="834"/>
      <c r="G1065"/>
      <c r="H1065" s="31"/>
    </row>
    <row r="1066" spans="1:8" ht="19.5" customHeight="1">
      <c r="A1066" s="836" t="s">
        <v>3627</v>
      </c>
      <c r="B1066" s="964">
        <v>1</v>
      </c>
      <c r="C1066" s="1115">
        <f t="shared" si="16"/>
        <v>95000</v>
      </c>
      <c r="D1066" s="1115">
        <v>95000</v>
      </c>
      <c r="E1066" s="834"/>
      <c r="G1066"/>
      <c r="H1066" s="31"/>
    </row>
    <row r="1067" spans="1:8" ht="19.5" customHeight="1">
      <c r="A1067" s="836" t="s">
        <v>3628</v>
      </c>
      <c r="B1067" s="964">
        <v>2</v>
      </c>
      <c r="C1067" s="1115">
        <f t="shared" si="16"/>
        <v>105000</v>
      </c>
      <c r="D1067" s="1115">
        <v>210000</v>
      </c>
      <c r="E1067" s="834"/>
      <c r="G1067"/>
      <c r="H1067" s="31"/>
    </row>
    <row r="1068" spans="1:8" ht="19.5" customHeight="1">
      <c r="A1068" s="836" t="s">
        <v>3629</v>
      </c>
      <c r="B1068" s="964">
        <v>2</v>
      </c>
      <c r="C1068" s="1115">
        <f t="shared" si="16"/>
        <v>91000</v>
      </c>
      <c r="D1068" s="1115">
        <v>182000</v>
      </c>
      <c r="E1068" s="834"/>
      <c r="G1068"/>
      <c r="H1068" s="31"/>
    </row>
    <row r="1069" spans="1:8" ht="19.5" customHeight="1">
      <c r="A1069" s="836" t="s">
        <v>3630</v>
      </c>
      <c r="B1069" s="964">
        <v>1</v>
      </c>
      <c r="C1069" s="1115">
        <f t="shared" si="16"/>
        <v>65000</v>
      </c>
      <c r="D1069" s="1115">
        <v>65000</v>
      </c>
      <c r="E1069" s="834"/>
      <c r="G1069"/>
      <c r="H1069" s="31"/>
    </row>
    <row r="1070" spans="1:8" ht="19.5" customHeight="1">
      <c r="A1070" s="836" t="s">
        <v>3631</v>
      </c>
      <c r="B1070" s="964">
        <v>2</v>
      </c>
      <c r="C1070" s="1115">
        <f t="shared" si="16"/>
        <v>35000</v>
      </c>
      <c r="D1070" s="1115">
        <v>70000</v>
      </c>
      <c r="E1070" s="834"/>
      <c r="G1070"/>
      <c r="H1070" s="31"/>
    </row>
    <row r="1071" spans="1:8" ht="19.5" customHeight="1">
      <c r="A1071" s="836" t="s">
        <v>3632</v>
      </c>
      <c r="B1071" s="964">
        <v>2</v>
      </c>
      <c r="C1071" s="1115">
        <f t="shared" si="16"/>
        <v>65000</v>
      </c>
      <c r="D1071" s="1115">
        <v>130000</v>
      </c>
      <c r="E1071" s="834"/>
      <c r="G1071"/>
      <c r="H1071" s="31"/>
    </row>
    <row r="1072" spans="1:8" ht="19.5" customHeight="1">
      <c r="A1072" s="836" t="s">
        <v>3633</v>
      </c>
      <c r="B1072" s="964">
        <v>2</v>
      </c>
      <c r="C1072" s="1115">
        <f t="shared" si="16"/>
        <v>169500</v>
      </c>
      <c r="D1072" s="1115">
        <v>339000</v>
      </c>
      <c r="E1072" s="834"/>
      <c r="G1072"/>
      <c r="H1072" s="31"/>
    </row>
    <row r="1073" spans="1:8" ht="19.5" customHeight="1">
      <c r="A1073" s="836" t="s">
        <v>3634</v>
      </c>
      <c r="B1073" s="964">
        <v>5</v>
      </c>
      <c r="C1073" s="1115">
        <f t="shared" si="16"/>
        <v>8800</v>
      </c>
      <c r="D1073" s="1115">
        <v>44000</v>
      </c>
      <c r="E1073" s="834"/>
      <c r="G1073"/>
      <c r="H1073" s="31"/>
    </row>
    <row r="1074" spans="1:8" ht="19.5" customHeight="1">
      <c r="A1074" s="836" t="s">
        <v>3635</v>
      </c>
      <c r="B1074" s="964">
        <v>1</v>
      </c>
      <c r="C1074" s="1115">
        <f t="shared" si="16"/>
        <v>6000</v>
      </c>
      <c r="D1074" s="1115">
        <v>6000</v>
      </c>
      <c r="E1074" s="834"/>
      <c r="G1074"/>
      <c r="H1074" s="31"/>
    </row>
    <row r="1075" spans="1:8" ht="19.5" customHeight="1">
      <c r="A1075" s="836" t="s">
        <v>3636</v>
      </c>
      <c r="B1075" s="964">
        <v>3</v>
      </c>
      <c r="C1075" s="1115">
        <f t="shared" si="16"/>
        <v>145000</v>
      </c>
      <c r="D1075" s="1115">
        <v>435000</v>
      </c>
      <c r="E1075" s="834"/>
      <c r="G1075"/>
      <c r="H1075" s="31"/>
    </row>
    <row r="1076" spans="1:8" ht="19.5" customHeight="1">
      <c r="A1076" s="836" t="s">
        <v>3637</v>
      </c>
      <c r="B1076" s="964">
        <v>1</v>
      </c>
      <c r="C1076" s="1115">
        <f t="shared" si="16"/>
        <v>300000</v>
      </c>
      <c r="D1076" s="1115">
        <v>300000</v>
      </c>
      <c r="E1076" s="834"/>
      <c r="G1076"/>
      <c r="H1076" s="31"/>
    </row>
    <row r="1077" spans="1:8" ht="19.5" customHeight="1">
      <c r="A1077" s="836" t="s">
        <v>3638</v>
      </c>
      <c r="B1077" s="964">
        <v>4</v>
      </c>
      <c r="C1077" s="1115">
        <f t="shared" ref="C1077:C1140" si="17">D1077/B1077</f>
        <v>300000</v>
      </c>
      <c r="D1077" s="1115">
        <v>1200000</v>
      </c>
      <c r="E1077" s="834"/>
      <c r="G1077"/>
      <c r="H1077" s="31"/>
    </row>
    <row r="1078" spans="1:8" ht="19.5" customHeight="1">
      <c r="A1078" s="836" t="s">
        <v>3639</v>
      </c>
      <c r="B1078" s="964">
        <v>1</v>
      </c>
      <c r="C1078" s="1115">
        <f t="shared" si="17"/>
        <v>1100000</v>
      </c>
      <c r="D1078" s="1115">
        <v>1100000</v>
      </c>
      <c r="E1078" s="834"/>
      <c r="G1078"/>
      <c r="H1078" s="31"/>
    </row>
    <row r="1079" spans="1:8" ht="19.5" customHeight="1">
      <c r="A1079" s="836" t="s">
        <v>3640</v>
      </c>
      <c r="B1079" s="964">
        <v>6</v>
      </c>
      <c r="C1079" s="1115">
        <f t="shared" si="17"/>
        <v>265000</v>
      </c>
      <c r="D1079" s="1115">
        <v>1590000</v>
      </c>
      <c r="E1079" s="834"/>
      <c r="G1079"/>
      <c r="H1079" s="31"/>
    </row>
    <row r="1080" spans="1:8" ht="19.5" customHeight="1">
      <c r="A1080" s="836" t="s">
        <v>3641</v>
      </c>
      <c r="B1080" s="964">
        <v>2</v>
      </c>
      <c r="C1080" s="1115">
        <f t="shared" si="17"/>
        <v>66000</v>
      </c>
      <c r="D1080" s="1115">
        <v>132000</v>
      </c>
      <c r="E1080" s="834"/>
      <c r="G1080"/>
      <c r="H1080" s="31"/>
    </row>
    <row r="1081" spans="1:8" ht="19.5" customHeight="1">
      <c r="A1081" s="836" t="s">
        <v>3642</v>
      </c>
      <c r="B1081" s="964">
        <v>2</v>
      </c>
      <c r="C1081" s="1115">
        <f t="shared" si="17"/>
        <v>70000</v>
      </c>
      <c r="D1081" s="1115">
        <v>140000</v>
      </c>
      <c r="E1081" s="834"/>
      <c r="G1081"/>
      <c r="H1081" s="31"/>
    </row>
    <row r="1082" spans="1:8" ht="19.5" customHeight="1">
      <c r="A1082" s="836" t="s">
        <v>3643</v>
      </c>
      <c r="B1082" s="964">
        <v>2</v>
      </c>
      <c r="C1082" s="1115">
        <f t="shared" si="17"/>
        <v>66000</v>
      </c>
      <c r="D1082" s="1115">
        <v>132000</v>
      </c>
      <c r="E1082" s="834"/>
      <c r="G1082"/>
      <c r="H1082" s="31"/>
    </row>
    <row r="1083" spans="1:8" ht="19.5" customHeight="1">
      <c r="A1083" s="836" t="s">
        <v>3644</v>
      </c>
      <c r="B1083" s="964">
        <v>3</v>
      </c>
      <c r="C1083" s="1115">
        <f t="shared" si="17"/>
        <v>162000</v>
      </c>
      <c r="D1083" s="1115">
        <v>486000</v>
      </c>
      <c r="E1083" s="834"/>
      <c r="G1083"/>
      <c r="H1083" s="31"/>
    </row>
    <row r="1084" spans="1:8" ht="19.5" customHeight="1">
      <c r="A1084" s="836" t="s">
        <v>3645</v>
      </c>
      <c r="B1084" s="964">
        <v>5</v>
      </c>
      <c r="C1084" s="1115">
        <f t="shared" si="17"/>
        <v>162000</v>
      </c>
      <c r="D1084" s="1115">
        <v>810000</v>
      </c>
      <c r="E1084" s="834"/>
      <c r="G1084"/>
      <c r="H1084" s="31"/>
    </row>
    <row r="1085" spans="1:8" ht="19.5" customHeight="1">
      <c r="A1085" s="836" t="s">
        <v>3646</v>
      </c>
      <c r="B1085" s="964">
        <v>8</v>
      </c>
      <c r="C1085" s="1115">
        <f t="shared" si="17"/>
        <v>400000</v>
      </c>
      <c r="D1085" s="1115">
        <v>3200000</v>
      </c>
      <c r="E1085" s="834"/>
      <c r="G1085"/>
      <c r="H1085" s="31"/>
    </row>
    <row r="1086" spans="1:8" ht="19.5" customHeight="1">
      <c r="A1086" s="836" t="s">
        <v>3647</v>
      </c>
      <c r="B1086" s="964">
        <v>6</v>
      </c>
      <c r="C1086" s="1115">
        <f t="shared" si="17"/>
        <v>590000</v>
      </c>
      <c r="D1086" s="1115">
        <v>3540000</v>
      </c>
      <c r="E1086" s="834"/>
      <c r="G1086"/>
      <c r="H1086" s="31"/>
    </row>
    <row r="1087" spans="1:8" ht="19.5" customHeight="1">
      <c r="A1087" s="836" t="s">
        <v>3648</v>
      </c>
      <c r="B1087" s="964">
        <v>2</v>
      </c>
      <c r="C1087" s="1115">
        <f t="shared" si="17"/>
        <v>450000</v>
      </c>
      <c r="D1087" s="1115">
        <v>900000</v>
      </c>
      <c r="E1087" s="834"/>
      <c r="G1087"/>
      <c r="H1087" s="31"/>
    </row>
    <row r="1088" spans="1:8" ht="19.5" customHeight="1">
      <c r="A1088" s="836" t="s">
        <v>3649</v>
      </c>
      <c r="B1088" s="964">
        <v>4</v>
      </c>
      <c r="C1088" s="1115">
        <f t="shared" si="17"/>
        <v>2039636.8362499999</v>
      </c>
      <c r="D1088" s="1115">
        <v>8158547.3449999997</v>
      </c>
      <c r="E1088" s="834"/>
      <c r="G1088"/>
      <c r="H1088" s="31"/>
    </row>
    <row r="1089" spans="1:8" ht="19.5" customHeight="1">
      <c r="A1089" s="836" t="s">
        <v>3650</v>
      </c>
      <c r="B1089" s="964">
        <v>1</v>
      </c>
      <c r="C1089" s="1115">
        <f t="shared" si="17"/>
        <v>300000</v>
      </c>
      <c r="D1089" s="1115">
        <v>300000</v>
      </c>
      <c r="E1089" s="834"/>
      <c r="G1089"/>
      <c r="H1089" s="31"/>
    </row>
    <row r="1090" spans="1:8" ht="19.5" customHeight="1">
      <c r="A1090" s="836" t="s">
        <v>3651</v>
      </c>
      <c r="B1090" s="964">
        <v>1</v>
      </c>
      <c r="C1090" s="1115">
        <f t="shared" si="17"/>
        <v>300000</v>
      </c>
      <c r="D1090" s="1115">
        <v>300000</v>
      </c>
      <c r="E1090" s="834"/>
      <c r="G1090"/>
      <c r="H1090" s="31"/>
    </row>
    <row r="1091" spans="1:8" ht="19.5" customHeight="1">
      <c r="A1091" s="836" t="s">
        <v>3652</v>
      </c>
      <c r="B1091" s="964">
        <v>1</v>
      </c>
      <c r="C1091" s="1115">
        <f t="shared" si="17"/>
        <v>800000</v>
      </c>
      <c r="D1091" s="1115">
        <v>800000</v>
      </c>
      <c r="E1091" s="834"/>
      <c r="G1091"/>
      <c r="H1091" s="31"/>
    </row>
    <row r="1092" spans="1:8" ht="19.5" customHeight="1">
      <c r="A1092" s="836" t="s">
        <v>3653</v>
      </c>
      <c r="B1092" s="964">
        <v>18</v>
      </c>
      <c r="C1092" s="1115">
        <f t="shared" si="17"/>
        <v>729000</v>
      </c>
      <c r="D1092" s="1115">
        <v>13122000</v>
      </c>
      <c r="E1092" s="834"/>
      <c r="G1092"/>
      <c r="H1092" s="31"/>
    </row>
    <row r="1093" spans="1:8" ht="19.5" customHeight="1">
      <c r="A1093" s="836" t="s">
        <v>3654</v>
      </c>
      <c r="B1093" s="964">
        <v>18</v>
      </c>
      <c r="C1093" s="1115">
        <f t="shared" si="17"/>
        <v>21000</v>
      </c>
      <c r="D1093" s="1115">
        <v>378000</v>
      </c>
      <c r="E1093" s="834"/>
      <c r="G1093"/>
      <c r="H1093" s="31"/>
    </row>
    <row r="1094" spans="1:8" ht="19.5" customHeight="1">
      <c r="A1094" s="836" t="s">
        <v>3655</v>
      </c>
      <c r="B1094" s="964">
        <v>36</v>
      </c>
      <c r="C1094" s="1115">
        <f t="shared" si="17"/>
        <v>20000</v>
      </c>
      <c r="D1094" s="1115">
        <v>720000</v>
      </c>
      <c r="E1094" s="834"/>
      <c r="G1094"/>
      <c r="H1094" s="31"/>
    </row>
    <row r="1095" spans="1:8" ht="19.5" customHeight="1">
      <c r="A1095" s="836" t="s">
        <v>3656</v>
      </c>
      <c r="B1095" s="964">
        <v>18</v>
      </c>
      <c r="C1095" s="1115">
        <f t="shared" si="17"/>
        <v>15000</v>
      </c>
      <c r="D1095" s="1115">
        <v>270000</v>
      </c>
      <c r="E1095" s="834"/>
      <c r="G1095"/>
      <c r="H1095" s="31"/>
    </row>
    <row r="1096" spans="1:8" ht="19.5" customHeight="1">
      <c r="A1096" s="836" t="s">
        <v>3657</v>
      </c>
      <c r="B1096" s="964">
        <v>2</v>
      </c>
      <c r="C1096" s="1115">
        <f t="shared" si="17"/>
        <v>390000</v>
      </c>
      <c r="D1096" s="1115">
        <v>780000</v>
      </c>
      <c r="E1096" s="834"/>
      <c r="G1096"/>
      <c r="H1096" s="31"/>
    </row>
    <row r="1097" spans="1:8" ht="19.5" customHeight="1">
      <c r="A1097" s="836" t="s">
        <v>3658</v>
      </c>
      <c r="B1097" s="964">
        <v>1</v>
      </c>
      <c r="C1097" s="1115">
        <f t="shared" si="17"/>
        <v>425000</v>
      </c>
      <c r="D1097" s="1115">
        <v>425000</v>
      </c>
      <c r="E1097" s="834"/>
      <c r="G1097"/>
      <c r="H1097" s="31"/>
    </row>
    <row r="1098" spans="1:8" ht="19.5" customHeight="1">
      <c r="A1098" s="836" t="s">
        <v>3659</v>
      </c>
      <c r="B1098" s="964">
        <v>1</v>
      </c>
      <c r="C1098" s="1115">
        <f t="shared" si="17"/>
        <v>2120000</v>
      </c>
      <c r="D1098" s="1115">
        <v>2120000</v>
      </c>
      <c r="E1098" s="834"/>
      <c r="G1098"/>
      <c r="H1098" s="31"/>
    </row>
    <row r="1099" spans="1:8" ht="19.5" customHeight="1">
      <c r="A1099" s="836" t="s">
        <v>3660</v>
      </c>
      <c r="B1099" s="964">
        <v>3</v>
      </c>
      <c r="C1099" s="1115">
        <f t="shared" si="17"/>
        <v>180000</v>
      </c>
      <c r="D1099" s="1115">
        <v>540000</v>
      </c>
      <c r="E1099" s="834"/>
      <c r="G1099"/>
      <c r="H1099" s="31"/>
    </row>
    <row r="1100" spans="1:8" ht="19.5" customHeight="1">
      <c r="A1100" s="836" t="s">
        <v>3661</v>
      </c>
      <c r="B1100" s="964">
        <v>3</v>
      </c>
      <c r="C1100" s="1115">
        <f t="shared" si="17"/>
        <v>200000</v>
      </c>
      <c r="D1100" s="1115">
        <v>600000</v>
      </c>
      <c r="E1100" s="834"/>
      <c r="G1100"/>
      <c r="H1100" s="31"/>
    </row>
    <row r="1101" spans="1:8" ht="19.5" customHeight="1">
      <c r="A1101" s="836" t="s">
        <v>3662</v>
      </c>
      <c r="B1101" s="964">
        <v>3</v>
      </c>
      <c r="C1101" s="1115">
        <f t="shared" si="17"/>
        <v>1020000</v>
      </c>
      <c r="D1101" s="1115">
        <v>3060000</v>
      </c>
      <c r="E1101" s="834"/>
      <c r="G1101"/>
      <c r="H1101" s="31"/>
    </row>
    <row r="1102" spans="1:8" ht="19.5" customHeight="1">
      <c r="A1102" s="836" t="s">
        <v>3663</v>
      </c>
      <c r="B1102" s="964">
        <v>3</v>
      </c>
      <c r="C1102" s="1115">
        <f t="shared" si="17"/>
        <v>2600000</v>
      </c>
      <c r="D1102" s="1115">
        <v>7800000</v>
      </c>
      <c r="E1102" s="834"/>
      <c r="G1102"/>
      <c r="H1102" s="31"/>
    </row>
    <row r="1103" spans="1:8" ht="19.5" customHeight="1">
      <c r="A1103" s="836" t="s">
        <v>3739</v>
      </c>
      <c r="B1103" s="964">
        <v>1</v>
      </c>
      <c r="C1103" s="1115">
        <f t="shared" si="17"/>
        <v>8864000</v>
      </c>
      <c r="D1103" s="1115">
        <v>8864000</v>
      </c>
      <c r="E1103" s="834"/>
      <c r="G1103"/>
      <c r="H1103" s="31"/>
    </row>
    <row r="1104" spans="1:8" ht="19.5" customHeight="1">
      <c r="A1104" s="836" t="s">
        <v>3740</v>
      </c>
      <c r="B1104" s="964">
        <v>1</v>
      </c>
      <c r="C1104" s="1115">
        <f t="shared" si="17"/>
        <v>1609000</v>
      </c>
      <c r="D1104" s="1115">
        <v>1609000</v>
      </c>
      <c r="E1104" s="834"/>
      <c r="G1104"/>
      <c r="H1104" s="31"/>
    </row>
    <row r="1105" spans="1:8" ht="19.5" customHeight="1">
      <c r="A1105" s="836" t="s">
        <v>3741</v>
      </c>
      <c r="B1105" s="964">
        <v>1</v>
      </c>
      <c r="C1105" s="1115">
        <f t="shared" si="17"/>
        <v>1133000</v>
      </c>
      <c r="D1105" s="1115">
        <v>1133000</v>
      </c>
      <c r="E1105" s="834"/>
      <c r="G1105"/>
      <c r="H1105" s="31"/>
    </row>
    <row r="1106" spans="1:8" ht="19.5" customHeight="1">
      <c r="A1106" s="836" t="s">
        <v>3742</v>
      </c>
      <c r="B1106" s="964">
        <v>1</v>
      </c>
      <c r="C1106" s="1115">
        <f t="shared" si="17"/>
        <v>900000</v>
      </c>
      <c r="D1106" s="1115">
        <v>900000</v>
      </c>
      <c r="E1106" s="834"/>
      <c r="G1106"/>
      <c r="H1106" s="31"/>
    </row>
    <row r="1107" spans="1:8" ht="19.5" customHeight="1">
      <c r="A1107" s="836" t="s">
        <v>3743</v>
      </c>
      <c r="B1107" s="964">
        <v>1</v>
      </c>
      <c r="C1107" s="1115">
        <f t="shared" si="17"/>
        <v>110000</v>
      </c>
      <c r="D1107" s="1115">
        <v>110000</v>
      </c>
      <c r="E1107" s="834"/>
      <c r="G1107"/>
      <c r="H1107" s="31"/>
    </row>
    <row r="1108" spans="1:8" ht="19.5" customHeight="1">
      <c r="A1108" s="836" t="s">
        <v>3744</v>
      </c>
      <c r="B1108" s="964">
        <v>1</v>
      </c>
      <c r="C1108" s="1115">
        <f t="shared" si="17"/>
        <v>110000</v>
      </c>
      <c r="D1108" s="1115">
        <v>110000</v>
      </c>
      <c r="E1108" s="834"/>
      <c r="G1108"/>
      <c r="H1108" s="31"/>
    </row>
    <row r="1109" spans="1:8" ht="19.5" customHeight="1">
      <c r="A1109" s="836" t="s">
        <v>3745</v>
      </c>
      <c r="B1109" s="964">
        <v>1</v>
      </c>
      <c r="C1109" s="1115">
        <f t="shared" si="17"/>
        <v>140000</v>
      </c>
      <c r="D1109" s="1115">
        <v>140000</v>
      </c>
      <c r="E1109" s="834"/>
      <c r="G1109"/>
      <c r="H1109" s="31"/>
    </row>
    <row r="1110" spans="1:8" ht="19.5" customHeight="1">
      <c r="A1110" s="836" t="s">
        <v>3746</v>
      </c>
      <c r="B1110" s="964">
        <v>1</v>
      </c>
      <c r="C1110" s="1115">
        <f t="shared" si="17"/>
        <v>240000</v>
      </c>
      <c r="D1110" s="1115">
        <v>240000</v>
      </c>
      <c r="E1110" s="834"/>
      <c r="G1110"/>
      <c r="H1110" s="31"/>
    </row>
    <row r="1111" spans="1:8" ht="19.5" customHeight="1">
      <c r="A1111" s="836" t="s">
        <v>3747</v>
      </c>
      <c r="B1111" s="964">
        <v>1</v>
      </c>
      <c r="C1111" s="1115">
        <f t="shared" si="17"/>
        <v>980000</v>
      </c>
      <c r="D1111" s="1115">
        <v>980000</v>
      </c>
      <c r="E1111" s="834"/>
      <c r="G1111"/>
      <c r="H1111" s="31"/>
    </row>
    <row r="1112" spans="1:8" ht="19.5" customHeight="1">
      <c r="A1112" s="836" t="s">
        <v>3748</v>
      </c>
      <c r="B1112" s="964">
        <v>1</v>
      </c>
      <c r="C1112" s="1115">
        <f t="shared" si="17"/>
        <v>1420000</v>
      </c>
      <c r="D1112" s="1115">
        <v>1420000</v>
      </c>
      <c r="E1112" s="834"/>
      <c r="G1112"/>
      <c r="H1112" s="31"/>
    </row>
    <row r="1113" spans="1:8" ht="19.5" customHeight="1">
      <c r="A1113" s="836" t="s">
        <v>3749</v>
      </c>
      <c r="B1113" s="964">
        <v>6</v>
      </c>
      <c r="C1113" s="1115">
        <f t="shared" si="17"/>
        <v>28000</v>
      </c>
      <c r="D1113" s="1115">
        <v>168000</v>
      </c>
      <c r="E1113" s="834"/>
      <c r="G1113"/>
      <c r="H1113" s="31"/>
    </row>
    <row r="1114" spans="1:8" ht="19.5" customHeight="1">
      <c r="A1114" s="836" t="s">
        <v>3750</v>
      </c>
      <c r="B1114" s="964">
        <v>3</v>
      </c>
      <c r="C1114" s="1115">
        <f t="shared" si="17"/>
        <v>34000</v>
      </c>
      <c r="D1114" s="1115">
        <v>102000</v>
      </c>
      <c r="E1114" s="834"/>
      <c r="G1114"/>
      <c r="H1114" s="31"/>
    </row>
    <row r="1115" spans="1:8" ht="19.5" customHeight="1">
      <c r="A1115" s="836" t="s">
        <v>3751</v>
      </c>
      <c r="B1115" s="964">
        <v>2</v>
      </c>
      <c r="C1115" s="1115">
        <f t="shared" si="17"/>
        <v>46000</v>
      </c>
      <c r="D1115" s="1115">
        <v>92000</v>
      </c>
      <c r="E1115" s="834"/>
      <c r="G1115"/>
      <c r="H1115" s="31"/>
    </row>
    <row r="1116" spans="1:8" ht="19.5" customHeight="1">
      <c r="A1116" s="836" t="s">
        <v>3752</v>
      </c>
      <c r="B1116" s="964">
        <v>4</v>
      </c>
      <c r="C1116" s="1115">
        <f t="shared" si="17"/>
        <v>240000</v>
      </c>
      <c r="D1116" s="1115">
        <v>960000</v>
      </c>
      <c r="E1116" s="834"/>
      <c r="G1116"/>
      <c r="H1116" s="31"/>
    </row>
    <row r="1117" spans="1:8" ht="19.5" customHeight="1">
      <c r="A1117" s="836" t="s">
        <v>3753</v>
      </c>
      <c r="B1117" s="964">
        <v>1</v>
      </c>
      <c r="C1117" s="1115">
        <f t="shared" si="17"/>
        <v>330000</v>
      </c>
      <c r="D1117" s="1115">
        <v>330000</v>
      </c>
      <c r="E1117" s="834"/>
      <c r="G1117"/>
      <c r="H1117" s="31"/>
    </row>
    <row r="1118" spans="1:8" ht="19.5" customHeight="1">
      <c r="A1118" s="836" t="s">
        <v>3754</v>
      </c>
      <c r="B1118" s="964">
        <v>3</v>
      </c>
      <c r="C1118" s="1115">
        <f t="shared" si="17"/>
        <v>340000</v>
      </c>
      <c r="D1118" s="1115">
        <v>1020000</v>
      </c>
      <c r="E1118" s="834"/>
      <c r="G1118"/>
      <c r="H1118" s="31"/>
    </row>
    <row r="1119" spans="1:8" ht="19.5" customHeight="1">
      <c r="A1119" s="836" t="s">
        <v>3755</v>
      </c>
      <c r="B1119" s="964">
        <v>3</v>
      </c>
      <c r="C1119" s="1115">
        <f t="shared" si="17"/>
        <v>120000</v>
      </c>
      <c r="D1119" s="1115">
        <v>360000</v>
      </c>
      <c r="E1119" s="834"/>
      <c r="G1119"/>
      <c r="H1119" s="31"/>
    </row>
    <row r="1120" spans="1:8" ht="19.5" customHeight="1">
      <c r="A1120" s="836" t="s">
        <v>3756</v>
      </c>
      <c r="B1120" s="964">
        <v>5</v>
      </c>
      <c r="C1120" s="1115">
        <f t="shared" si="17"/>
        <v>1930000</v>
      </c>
      <c r="D1120" s="1115">
        <v>9650000</v>
      </c>
      <c r="E1120" s="834"/>
      <c r="G1120"/>
      <c r="H1120" s="31"/>
    </row>
    <row r="1121" spans="1:8" ht="19.5" customHeight="1">
      <c r="A1121" s="836" t="s">
        <v>3757</v>
      </c>
      <c r="B1121" s="964">
        <v>1</v>
      </c>
      <c r="C1121" s="1115">
        <f t="shared" si="17"/>
        <v>1100000</v>
      </c>
      <c r="D1121" s="1115">
        <v>1100000</v>
      </c>
      <c r="E1121" s="834"/>
      <c r="G1121"/>
      <c r="H1121" s="31"/>
    </row>
    <row r="1122" spans="1:8" ht="19.5" customHeight="1">
      <c r="A1122" s="836" t="s">
        <v>3758</v>
      </c>
      <c r="B1122" s="964">
        <v>1</v>
      </c>
      <c r="C1122" s="1115">
        <f t="shared" si="17"/>
        <v>590000</v>
      </c>
      <c r="D1122" s="1115">
        <v>590000</v>
      </c>
      <c r="E1122" s="834"/>
      <c r="G1122"/>
      <c r="H1122" s="31"/>
    </row>
    <row r="1123" spans="1:8" ht="19.5" customHeight="1">
      <c r="A1123" s="836" t="s">
        <v>3759</v>
      </c>
      <c r="B1123" s="964">
        <v>3</v>
      </c>
      <c r="C1123" s="1115">
        <f t="shared" si="17"/>
        <v>550000</v>
      </c>
      <c r="D1123" s="1115">
        <v>1650000</v>
      </c>
      <c r="E1123" s="834"/>
      <c r="G1123"/>
      <c r="H1123" s="31"/>
    </row>
    <row r="1124" spans="1:8" ht="19.5" customHeight="1">
      <c r="A1124" s="836" t="s">
        <v>3760</v>
      </c>
      <c r="B1124" s="964">
        <v>1</v>
      </c>
      <c r="C1124" s="1115">
        <f t="shared" si="17"/>
        <v>1590000</v>
      </c>
      <c r="D1124" s="1115">
        <v>1590000</v>
      </c>
      <c r="E1124" s="834"/>
      <c r="G1124"/>
      <c r="H1124" s="31"/>
    </row>
    <row r="1125" spans="1:8" ht="19.5" customHeight="1">
      <c r="A1125" s="836" t="s">
        <v>3761</v>
      </c>
      <c r="B1125" s="964">
        <v>1</v>
      </c>
      <c r="C1125" s="1115">
        <f t="shared" si="17"/>
        <v>1830000</v>
      </c>
      <c r="D1125" s="1115">
        <v>1830000</v>
      </c>
      <c r="E1125" s="834"/>
      <c r="G1125"/>
      <c r="H1125" s="31"/>
    </row>
    <row r="1126" spans="1:8" ht="19.5" customHeight="1">
      <c r="A1126" s="836" t="s">
        <v>3762</v>
      </c>
      <c r="B1126" s="964">
        <v>1</v>
      </c>
      <c r="C1126" s="1115">
        <f t="shared" si="17"/>
        <v>1830000</v>
      </c>
      <c r="D1126" s="1115">
        <v>1830000</v>
      </c>
      <c r="E1126" s="834"/>
      <c r="G1126"/>
      <c r="H1126" s="31"/>
    </row>
    <row r="1127" spans="1:8" ht="19.5" customHeight="1">
      <c r="A1127" s="836" t="s">
        <v>3763</v>
      </c>
      <c r="B1127" s="964">
        <v>3</v>
      </c>
      <c r="C1127" s="1115">
        <f t="shared" si="17"/>
        <v>163000</v>
      </c>
      <c r="D1127" s="1115">
        <v>489000</v>
      </c>
      <c r="E1127" s="834"/>
      <c r="G1127"/>
      <c r="H1127" s="31"/>
    </row>
    <row r="1128" spans="1:8" ht="19.5" customHeight="1">
      <c r="A1128" s="836" t="s">
        <v>3764</v>
      </c>
      <c r="B1128" s="964">
        <v>1</v>
      </c>
      <c r="C1128" s="1115">
        <f t="shared" si="17"/>
        <v>5200000</v>
      </c>
      <c r="D1128" s="1115">
        <v>5200000</v>
      </c>
      <c r="E1128" s="834"/>
      <c r="G1128"/>
      <c r="H1128" s="31"/>
    </row>
    <row r="1129" spans="1:8" ht="19.5" customHeight="1">
      <c r="A1129" s="836" t="s">
        <v>3765</v>
      </c>
      <c r="B1129" s="964">
        <v>5</v>
      </c>
      <c r="C1129" s="1115">
        <f t="shared" si="17"/>
        <v>430000</v>
      </c>
      <c r="D1129" s="1115">
        <v>2150000</v>
      </c>
      <c r="E1129" s="834"/>
      <c r="G1129"/>
      <c r="H1129" s="31"/>
    </row>
    <row r="1130" spans="1:8" ht="19.5" customHeight="1">
      <c r="A1130" s="836" t="s">
        <v>3766</v>
      </c>
      <c r="B1130" s="964">
        <v>2</v>
      </c>
      <c r="C1130" s="1115">
        <f t="shared" si="17"/>
        <v>87000</v>
      </c>
      <c r="D1130" s="1115">
        <v>174000</v>
      </c>
      <c r="E1130" s="834"/>
      <c r="G1130"/>
      <c r="H1130" s="31"/>
    </row>
    <row r="1131" spans="1:8" ht="19.5" customHeight="1">
      <c r="A1131" s="836" t="s">
        <v>3767</v>
      </c>
      <c r="B1131" s="964">
        <v>2</v>
      </c>
      <c r="C1131" s="1115">
        <f t="shared" si="17"/>
        <v>64000</v>
      </c>
      <c r="D1131" s="1115">
        <v>128000</v>
      </c>
      <c r="E1131" s="834"/>
      <c r="G1131"/>
      <c r="H1131" s="31"/>
    </row>
    <row r="1132" spans="1:8" ht="19.5" customHeight="1">
      <c r="A1132" s="836" t="s">
        <v>3768</v>
      </c>
      <c r="B1132" s="964">
        <v>1</v>
      </c>
      <c r="C1132" s="1115">
        <f t="shared" si="17"/>
        <v>1060000</v>
      </c>
      <c r="D1132" s="1115">
        <v>1060000</v>
      </c>
      <c r="E1132" s="834"/>
      <c r="G1132"/>
      <c r="H1132" s="31"/>
    </row>
    <row r="1133" spans="1:8" ht="19.5" customHeight="1">
      <c r="A1133" s="836" t="s">
        <v>3769</v>
      </c>
      <c r="B1133" s="964">
        <v>1</v>
      </c>
      <c r="C1133" s="1115">
        <f t="shared" si="17"/>
        <v>820000</v>
      </c>
      <c r="D1133" s="1115">
        <v>820000</v>
      </c>
      <c r="E1133" s="834"/>
      <c r="G1133"/>
      <c r="H1133" s="31"/>
    </row>
    <row r="1134" spans="1:8" ht="19.5" customHeight="1">
      <c r="A1134" s="836" t="s">
        <v>3770</v>
      </c>
      <c r="B1134" s="964">
        <v>1</v>
      </c>
      <c r="C1134" s="1115">
        <f t="shared" si="17"/>
        <v>2550000</v>
      </c>
      <c r="D1134" s="1115">
        <v>2550000</v>
      </c>
      <c r="E1134" s="834"/>
      <c r="G1134"/>
      <c r="H1134" s="31"/>
    </row>
    <row r="1135" spans="1:8" ht="19.5" customHeight="1">
      <c r="A1135" s="836" t="s">
        <v>3771</v>
      </c>
      <c r="B1135" s="964">
        <v>1</v>
      </c>
      <c r="C1135" s="1115">
        <f t="shared" si="17"/>
        <v>105000</v>
      </c>
      <c r="D1135" s="1115">
        <v>105000</v>
      </c>
      <c r="E1135" s="834"/>
      <c r="G1135"/>
      <c r="H1135" s="31"/>
    </row>
    <row r="1136" spans="1:8" ht="19.5" customHeight="1">
      <c r="A1136" s="836" t="s">
        <v>3772</v>
      </c>
      <c r="B1136" s="964">
        <v>1</v>
      </c>
      <c r="C1136" s="1115">
        <f t="shared" si="17"/>
        <v>105000</v>
      </c>
      <c r="D1136" s="1115">
        <v>105000</v>
      </c>
      <c r="E1136" s="834"/>
      <c r="G1136"/>
      <c r="H1136" s="31"/>
    </row>
    <row r="1137" spans="1:8" ht="19.5" customHeight="1">
      <c r="A1137" s="836" t="s">
        <v>3773</v>
      </c>
      <c r="B1137" s="964">
        <v>1</v>
      </c>
      <c r="C1137" s="1115">
        <f t="shared" si="17"/>
        <v>122000</v>
      </c>
      <c r="D1137" s="1115">
        <v>122000</v>
      </c>
      <c r="E1137" s="834"/>
      <c r="G1137"/>
      <c r="H1137" s="31"/>
    </row>
    <row r="1138" spans="1:8" ht="19.5" customHeight="1">
      <c r="A1138" s="836" t="s">
        <v>3774</v>
      </c>
      <c r="B1138" s="964">
        <v>1</v>
      </c>
      <c r="C1138" s="1115">
        <f t="shared" si="17"/>
        <v>210000</v>
      </c>
      <c r="D1138" s="1115">
        <v>210000</v>
      </c>
      <c r="E1138" s="834"/>
      <c r="G1138"/>
      <c r="H1138" s="31"/>
    </row>
    <row r="1139" spans="1:8" ht="19.5" customHeight="1">
      <c r="A1139" s="836" t="s">
        <v>3775</v>
      </c>
      <c r="B1139" s="964">
        <v>1</v>
      </c>
      <c r="C1139" s="1115">
        <f t="shared" si="17"/>
        <v>468000</v>
      </c>
      <c r="D1139" s="1115">
        <v>468000</v>
      </c>
      <c r="E1139" s="834"/>
      <c r="G1139"/>
      <c r="H1139" s="31"/>
    </row>
    <row r="1140" spans="1:8" ht="19.5" customHeight="1">
      <c r="A1140" s="836" t="s">
        <v>3776</v>
      </c>
      <c r="B1140" s="964">
        <v>1</v>
      </c>
      <c r="C1140" s="1115">
        <f t="shared" si="17"/>
        <v>481000</v>
      </c>
      <c r="D1140" s="1115">
        <v>481000</v>
      </c>
      <c r="E1140" s="834"/>
      <c r="G1140"/>
      <c r="H1140" s="31"/>
    </row>
    <row r="1141" spans="1:8" ht="19.5" customHeight="1">
      <c r="A1141" s="836" t="s">
        <v>3777</v>
      </c>
      <c r="B1141" s="964">
        <v>1</v>
      </c>
      <c r="C1141" s="1115">
        <f t="shared" ref="C1141:C1153" si="18">D1141/B1141</f>
        <v>1086000</v>
      </c>
      <c r="D1141" s="1115">
        <v>1086000</v>
      </c>
      <c r="E1141" s="834"/>
      <c r="G1141"/>
      <c r="H1141" s="31"/>
    </row>
    <row r="1142" spans="1:8" ht="19.5" customHeight="1">
      <c r="A1142" s="836" t="s">
        <v>3778</v>
      </c>
      <c r="B1142" s="964">
        <v>8</v>
      </c>
      <c r="C1142" s="1115">
        <f t="shared" si="18"/>
        <v>34000</v>
      </c>
      <c r="D1142" s="1115">
        <v>272000</v>
      </c>
      <c r="E1142" s="834"/>
      <c r="G1142"/>
      <c r="H1142" s="31"/>
    </row>
    <row r="1143" spans="1:8" ht="19.5" customHeight="1">
      <c r="A1143" s="836" t="s">
        <v>3779</v>
      </c>
      <c r="B1143" s="964">
        <v>1</v>
      </c>
      <c r="C1143" s="1115">
        <f t="shared" si="18"/>
        <v>40000</v>
      </c>
      <c r="D1143" s="1115">
        <v>40000</v>
      </c>
      <c r="E1143" s="834"/>
      <c r="G1143"/>
      <c r="H1143" s="31"/>
    </row>
    <row r="1144" spans="1:8" ht="19.5" customHeight="1">
      <c r="A1144" s="836" t="s">
        <v>3780</v>
      </c>
      <c r="B1144" s="964">
        <v>1</v>
      </c>
      <c r="C1144" s="1115">
        <f t="shared" si="18"/>
        <v>138000</v>
      </c>
      <c r="D1144" s="1115">
        <v>138000</v>
      </c>
      <c r="E1144" s="834"/>
      <c r="G1144"/>
      <c r="H1144" s="31"/>
    </row>
    <row r="1145" spans="1:8" ht="19.5" customHeight="1">
      <c r="A1145" s="836" t="s">
        <v>3781</v>
      </c>
      <c r="B1145" s="964">
        <v>1</v>
      </c>
      <c r="C1145" s="1115">
        <f t="shared" si="18"/>
        <v>318000</v>
      </c>
      <c r="D1145" s="1115">
        <v>318000</v>
      </c>
      <c r="E1145" s="834"/>
      <c r="G1145"/>
      <c r="H1145" s="31"/>
    </row>
    <row r="1146" spans="1:8" ht="19.5" customHeight="1">
      <c r="A1146" s="836" t="s">
        <v>3782</v>
      </c>
      <c r="B1146" s="964">
        <v>1</v>
      </c>
      <c r="C1146" s="1115">
        <f t="shared" si="18"/>
        <v>318000</v>
      </c>
      <c r="D1146" s="1115">
        <v>318000</v>
      </c>
      <c r="E1146" s="834"/>
      <c r="G1146"/>
      <c r="H1146" s="31"/>
    </row>
    <row r="1147" spans="1:8" ht="19.5" customHeight="1">
      <c r="A1147" s="836" t="s">
        <v>3783</v>
      </c>
      <c r="B1147" s="964">
        <v>1</v>
      </c>
      <c r="C1147" s="1115">
        <f t="shared" si="18"/>
        <v>361000</v>
      </c>
      <c r="D1147" s="1115">
        <v>361000</v>
      </c>
      <c r="E1147" s="834"/>
      <c r="G1147"/>
      <c r="H1147" s="31"/>
    </row>
    <row r="1148" spans="1:8" ht="19.5" customHeight="1">
      <c r="A1148" s="836" t="s">
        <v>3784</v>
      </c>
      <c r="B1148" s="964">
        <v>1</v>
      </c>
      <c r="C1148" s="1115">
        <f t="shared" si="18"/>
        <v>3770000</v>
      </c>
      <c r="D1148" s="1115">
        <v>3770000</v>
      </c>
      <c r="E1148" s="834"/>
      <c r="G1148"/>
      <c r="H1148" s="31"/>
    </row>
    <row r="1149" spans="1:8" ht="19.5" customHeight="1">
      <c r="A1149" s="836" t="s">
        <v>3785</v>
      </c>
      <c r="B1149" s="964">
        <v>1</v>
      </c>
      <c r="C1149" s="1115">
        <f t="shared" si="18"/>
        <v>750000</v>
      </c>
      <c r="D1149" s="1115">
        <v>750000</v>
      </c>
      <c r="E1149" s="834"/>
      <c r="G1149"/>
      <c r="H1149" s="31"/>
    </row>
    <row r="1150" spans="1:8" ht="19.5" customHeight="1">
      <c r="A1150" s="836" t="s">
        <v>3786</v>
      </c>
      <c r="B1150" s="964">
        <v>1</v>
      </c>
      <c r="C1150" s="1115">
        <f t="shared" si="18"/>
        <v>450000</v>
      </c>
      <c r="D1150" s="1115">
        <v>450000</v>
      </c>
      <c r="E1150" s="834"/>
      <c r="G1150"/>
      <c r="H1150" s="31"/>
    </row>
    <row r="1151" spans="1:8" ht="19.5" customHeight="1">
      <c r="A1151" s="836" t="s">
        <v>3787</v>
      </c>
      <c r="B1151" s="964">
        <v>3</v>
      </c>
      <c r="C1151" s="1115">
        <f t="shared" si="18"/>
        <v>2776000</v>
      </c>
      <c r="D1151" s="1115">
        <v>8328000</v>
      </c>
      <c r="E1151" s="834"/>
      <c r="G1151"/>
      <c r="H1151" s="31"/>
    </row>
    <row r="1152" spans="1:8" ht="19.5" customHeight="1">
      <c r="A1152" s="836" t="s">
        <v>3788</v>
      </c>
      <c r="B1152" s="964">
        <v>3</v>
      </c>
      <c r="C1152" s="1115">
        <f t="shared" si="18"/>
        <v>864000</v>
      </c>
      <c r="D1152" s="1115">
        <v>2592000</v>
      </c>
      <c r="E1152" s="834"/>
      <c r="G1152"/>
      <c r="H1152" s="31"/>
    </row>
    <row r="1153" spans="1:8" ht="19.5" customHeight="1">
      <c r="A1153" s="836" t="s">
        <v>3789</v>
      </c>
      <c r="B1153" s="964">
        <v>3</v>
      </c>
      <c r="C1153" s="1115">
        <f t="shared" si="18"/>
        <v>468000</v>
      </c>
      <c r="D1153" s="1115">
        <v>1404000</v>
      </c>
      <c r="E1153" s="834"/>
      <c r="G1153"/>
      <c r="H1153" s="31"/>
    </row>
    <row r="1154" spans="1:8" ht="19.5" customHeight="1">
      <c r="A1154" s="836"/>
      <c r="B1154" s="964"/>
      <c r="C1154" s="1115"/>
      <c r="D1154" s="1115"/>
      <c r="E1154" s="834"/>
      <c r="G1154"/>
      <c r="H1154" s="31"/>
    </row>
    <row r="1155" spans="1:8" ht="18.75" customHeight="1">
      <c r="A1155" s="305"/>
      <c r="B1155" s="1617"/>
      <c r="C1155" s="1616"/>
      <c r="D1155" s="301">
        <f>SUM(D24:D1154)</f>
        <v>3614056727.3449998</v>
      </c>
      <c r="E1155" s="290"/>
      <c r="F1155" s="1395">
        <f>D1155-BS!D64</f>
        <v>0.34499979019165039</v>
      </c>
      <c r="G1155" s="31"/>
    </row>
    <row r="1156" spans="1:8" ht="18.75" customHeight="1">
      <c r="F1156" s="279"/>
    </row>
    <row r="1157" spans="1:8" ht="18.75" customHeight="1">
      <c r="F1157" s="262"/>
    </row>
    <row r="1169" spans="2:2" ht="18.75" customHeight="1">
      <c r="B1169" s="299"/>
    </row>
    <row r="1170" spans="2:2" ht="18.75" customHeight="1">
      <c r="B1170" s="299"/>
    </row>
    <row r="1171" spans="2:2" ht="18.75" customHeight="1">
      <c r="B1171" s="299"/>
    </row>
    <row r="1172" spans="2:2" ht="18.75" customHeight="1">
      <c r="B1172" s="299"/>
    </row>
    <row r="1173" spans="2:2" ht="18.75" customHeight="1">
      <c r="B1173" s="299"/>
    </row>
  </sheetData>
  <mergeCells count="10">
    <mergeCell ref="A2:E2"/>
    <mergeCell ref="A3:E3"/>
    <mergeCell ref="B1155:C1155"/>
    <mergeCell ref="B18:C18"/>
    <mergeCell ref="A20:E20"/>
    <mergeCell ref="A21:E21"/>
    <mergeCell ref="A13:E13"/>
    <mergeCell ref="A14:E14"/>
    <mergeCell ref="B6:B7"/>
    <mergeCell ref="E6:E7"/>
  </mergeCells>
  <phoneticPr fontId="73" type="noConversion"/>
  <printOptions horizontalCentered="1"/>
  <pageMargins left="0.59055118110236227" right="0.59055118110236227" top="0.78740157480314965" bottom="0.59055118110236227" header="0.39370078740157483" footer="0.39370078740157483"/>
  <pageSetup paperSize="9" scale="76" fitToHeight="0" orientation="portrait" r:id="rId1"/>
  <headerFooter alignWithMargins="0"/>
  <rowBreaks count="1" manualBreakCount="1">
    <brk id="18" max="4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6" tint="0.79998168889431442"/>
    <pageSetUpPr fitToPage="1"/>
  </sheetPr>
  <dimension ref="A1:D8"/>
  <sheetViews>
    <sheetView view="pageBreakPreview" zoomScale="85" zoomScaleSheetLayoutView="85" workbookViewId="0"/>
  </sheetViews>
  <sheetFormatPr defaultColWidth="10" defaultRowHeight="33.950000000000003" customHeight="1"/>
  <cols>
    <col min="1" max="1" width="29.25" style="28" bestFit="1" customWidth="1"/>
    <col min="2" max="2" width="20.875" style="28" customWidth="1"/>
    <col min="3" max="3" width="45.125" style="28" customWidth="1"/>
    <col min="4" max="4" width="17.25" style="28" customWidth="1"/>
    <col min="5" max="5" width="18.625" style="28" bestFit="1" customWidth="1"/>
    <col min="6" max="16384" width="10" style="28"/>
  </cols>
  <sheetData>
    <row r="1" spans="1:4" ht="19.350000000000001" customHeight="1"/>
    <row r="2" spans="1:4" ht="26.25">
      <c r="A2" s="1593" t="s">
        <v>1962</v>
      </c>
      <c r="B2" s="1593"/>
      <c r="C2" s="1593"/>
    </row>
    <row r="3" spans="1:4" ht="19.350000000000001" customHeight="1">
      <c r="A3" s="1594" t="str">
        <f>'10~11.단기금융자산,현금등가'!A14:E14</f>
        <v xml:space="preserve">2024. 07. 31 현재 </v>
      </c>
      <c r="B3" s="1594"/>
      <c r="C3" s="1594"/>
      <c r="D3" s="307"/>
    </row>
    <row r="4" spans="1:4" ht="19.350000000000001" customHeight="1">
      <c r="A4" s="31" t="s">
        <v>20</v>
      </c>
      <c r="B4" s="296"/>
      <c r="C4" s="296" t="s">
        <v>19</v>
      </c>
      <c r="D4" s="307"/>
    </row>
    <row r="5" spans="1:4" s="279" customFormat="1" ht="24" customHeight="1">
      <c r="A5" s="311" t="s">
        <v>47</v>
      </c>
      <c r="B5" s="311" t="s">
        <v>2</v>
      </c>
      <c r="C5" s="311" t="s">
        <v>46</v>
      </c>
    </row>
    <row r="6" spans="1:4" ht="19.5" customHeight="1">
      <c r="A6" s="312" t="s">
        <v>2162</v>
      </c>
      <c r="B6" s="313">
        <v>6050000</v>
      </c>
      <c r="C6" s="312"/>
      <c r="D6" s="1160"/>
    </row>
    <row r="7" spans="1:4" ht="19.5" customHeight="1">
      <c r="A7" s="312" t="s">
        <v>2811</v>
      </c>
      <c r="B7" s="313">
        <v>0</v>
      </c>
      <c r="C7" s="1305" t="s">
        <v>3428</v>
      </c>
      <c r="D7" s="1160"/>
    </row>
    <row r="8" spans="1:4" ht="19.5" customHeight="1">
      <c r="A8" s="300" t="s">
        <v>2810</v>
      </c>
      <c r="B8" s="1190">
        <f>SUM(B6:B7)</f>
        <v>6050000</v>
      </c>
      <c r="C8" s="300"/>
      <c r="D8" s="1160">
        <f>B8-BS!D66</f>
        <v>0</v>
      </c>
    </row>
  </sheetData>
  <mergeCells count="2">
    <mergeCell ref="A2:C2"/>
    <mergeCell ref="A3:C3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scale="93" fitToHeight="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6:G38"/>
  <sheetViews>
    <sheetView view="pageBreakPreview" zoomScale="60" zoomScaleNormal="55" workbookViewId="0"/>
  </sheetViews>
  <sheetFormatPr defaultColWidth="9" defaultRowHeight="16.5"/>
  <cols>
    <col min="1" max="4" width="9" style="2"/>
    <col min="5" max="5" width="30" style="2" customWidth="1"/>
    <col min="6" max="6" width="44.375" style="2" customWidth="1"/>
    <col min="7" max="7" width="9" style="2"/>
  </cols>
  <sheetData>
    <row r="16" spans="4:4">
      <c r="D16" s="2" t="s">
        <v>1909</v>
      </c>
    </row>
    <row r="17" spans="1:6" ht="69.75">
      <c r="A17" s="1560" t="s">
        <v>1915</v>
      </c>
      <c r="B17" s="1560"/>
      <c r="C17" s="1560"/>
      <c r="D17" s="1560"/>
      <c r="E17" s="1560"/>
      <c r="F17" s="1560"/>
    </row>
    <row r="18" spans="1:6">
      <c r="D18" s="2" t="s">
        <v>1909</v>
      </c>
    </row>
    <row r="19" spans="1:6">
      <c r="D19" s="2" t="s">
        <v>1909</v>
      </c>
    </row>
    <row r="20" spans="1:6">
      <c r="D20" s="2" t="s">
        <v>1910</v>
      </c>
    </row>
    <row r="22" spans="1:6">
      <c r="D22" s="2" t="s">
        <v>1909</v>
      </c>
    </row>
    <row r="23" spans="1:6">
      <c r="D23" s="2" t="s">
        <v>1910</v>
      </c>
    </row>
    <row r="38" spans="6:6" ht="31.5">
      <c r="F38" s="1004"/>
    </row>
  </sheetData>
  <mergeCells count="1">
    <mergeCell ref="A17:F17"/>
  </mergeCells>
  <phoneticPr fontId="75" type="noConversion"/>
  <pageMargins left="0.7" right="0.7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zoomScaleNormal="100" workbookViewId="0">
      <selection sqref="A1:A2"/>
    </sheetView>
  </sheetViews>
  <sheetFormatPr defaultRowHeight="13.5"/>
  <cols>
    <col min="1" max="1" width="27.125" customWidth="1"/>
    <col min="2" max="5" width="14.75" bestFit="1" customWidth="1"/>
    <col min="6" max="6" width="18.375" style="53" bestFit="1" customWidth="1"/>
    <col min="7" max="7" width="19.375" bestFit="1" customWidth="1"/>
    <col min="9" max="9" width="19.375" bestFit="1" customWidth="1"/>
    <col min="10" max="10" width="37.125" bestFit="1" customWidth="1"/>
    <col min="11" max="11" width="14.75" bestFit="1" customWidth="1"/>
    <col min="12" max="12" width="18.5" bestFit="1" customWidth="1"/>
    <col min="13" max="14" width="13" bestFit="1" customWidth="1"/>
  </cols>
  <sheetData>
    <row r="1" spans="1:14">
      <c r="A1" s="1483" t="s">
        <v>935</v>
      </c>
      <c r="B1" s="1483" t="s">
        <v>2126</v>
      </c>
      <c r="C1" s="1483" t="s">
        <v>1398</v>
      </c>
      <c r="D1" s="1483" t="s">
        <v>2067</v>
      </c>
      <c r="E1" s="1483" t="s">
        <v>1399</v>
      </c>
      <c r="J1" s="1483" t="s">
        <v>935</v>
      </c>
      <c r="K1" s="1483" t="s">
        <v>2126</v>
      </c>
      <c r="L1" s="1483" t="s">
        <v>1398</v>
      </c>
      <c r="M1" s="1483" t="s">
        <v>2067</v>
      </c>
      <c r="N1" s="1483" t="s">
        <v>1399</v>
      </c>
    </row>
    <row r="2" spans="1:14">
      <c r="A2" s="1483" t="s">
        <v>935</v>
      </c>
      <c r="B2" s="1483" t="s">
        <v>938</v>
      </c>
      <c r="C2" s="1483" t="s">
        <v>938</v>
      </c>
      <c r="D2" s="1483" t="s">
        <v>939</v>
      </c>
      <c r="E2" s="1483" t="s">
        <v>939</v>
      </c>
      <c r="J2" s="1483" t="s">
        <v>935</v>
      </c>
      <c r="K2" s="1483" t="s">
        <v>938</v>
      </c>
      <c r="L2" s="1483" t="s">
        <v>938</v>
      </c>
      <c r="M2" s="1483" t="s">
        <v>939</v>
      </c>
      <c r="N2" s="1483" t="s">
        <v>939</v>
      </c>
    </row>
    <row r="3" spans="1:14">
      <c r="A3" s="617" t="s">
        <v>1045</v>
      </c>
      <c r="B3" s="799">
        <f>IFERROR(VLOOKUP($A3,$J$3:$N$149,2,0),0)</f>
        <v>0</v>
      </c>
      <c r="C3" s="799">
        <f t="shared" ref="C3:C15" si="0">IFERROR(VLOOKUP($A3,$J$3:$N$149,3,0),0)</f>
        <v>447364148762</v>
      </c>
      <c r="D3" s="799">
        <f>IFERROR(VLOOKUP($A3,$J$3:$N$149,4,0),0)</f>
        <v>0</v>
      </c>
      <c r="E3" s="799">
        <f t="shared" ref="E3:E15" si="1">IFERROR(VLOOKUP($A3,$J$3:$N$149,5,0),0)</f>
        <v>836647916487</v>
      </c>
      <c r="F3" s="798">
        <f>C3-SUM(B4:B16)</f>
        <v>0</v>
      </c>
      <c r="J3" s="617" t="s">
        <v>1045</v>
      </c>
      <c r="K3" s="1220">
        <v>0</v>
      </c>
      <c r="L3" s="1220">
        <v>447364148762</v>
      </c>
      <c r="M3" s="618">
        <v>0</v>
      </c>
      <c r="N3" s="618">
        <v>836647916487</v>
      </c>
    </row>
    <row r="4" spans="1:14">
      <c r="A4" s="617" t="s">
        <v>1046</v>
      </c>
      <c r="B4" s="799">
        <f>IFERROR(VLOOKUP($A4,$J$3:$N$149,2,0),0)</f>
        <v>29192045534</v>
      </c>
      <c r="C4" s="799">
        <f t="shared" si="0"/>
        <v>0</v>
      </c>
      <c r="D4" s="799">
        <f>IFERROR(VLOOKUP($A4,$J$3:$N$149,4,0),0)</f>
        <v>39337094190</v>
      </c>
      <c r="E4" s="799">
        <f t="shared" si="1"/>
        <v>0</v>
      </c>
      <c r="F4" s="799">
        <f t="shared" ref="F4:F15" si="2">B4-D4</f>
        <v>-10145048656</v>
      </c>
      <c r="J4" s="617" t="s">
        <v>1046</v>
      </c>
      <c r="K4" s="1220">
        <v>29192045534</v>
      </c>
      <c r="L4" s="1220">
        <v>0</v>
      </c>
      <c r="M4" s="618">
        <v>39337094190</v>
      </c>
      <c r="N4" s="618">
        <v>0</v>
      </c>
    </row>
    <row r="5" spans="1:14">
      <c r="A5" s="617" t="s">
        <v>2822</v>
      </c>
      <c r="B5" s="799">
        <f t="shared" ref="B5:B16" si="3">IFERROR(VLOOKUP($A5,$J$3:$N$149,2,0),0)</f>
        <v>261714313910</v>
      </c>
      <c r="C5" s="799">
        <f t="shared" si="0"/>
        <v>0</v>
      </c>
      <c r="D5" s="799">
        <f t="shared" ref="D5:D10" si="4">M5</f>
        <v>6966820100</v>
      </c>
      <c r="E5" s="799">
        <f t="shared" si="1"/>
        <v>0</v>
      </c>
      <c r="F5" s="799">
        <f t="shared" si="2"/>
        <v>254747493810</v>
      </c>
      <c r="G5" s="54">
        <f>SUM(B4:B11)-SUM(C47:C48,C51,C52)</f>
        <v>91383775115</v>
      </c>
      <c r="I5" s="54">
        <f>SUM(M4:M10,M14:M19)-SUM(N51,N50,N46,N47)</f>
        <v>575480250431</v>
      </c>
      <c r="J5" s="617" t="s">
        <v>1048</v>
      </c>
      <c r="K5" s="1220">
        <v>3137893132</v>
      </c>
      <c r="L5" s="1220">
        <v>0</v>
      </c>
      <c r="M5" s="618">
        <v>6966820100</v>
      </c>
      <c r="N5" s="618">
        <v>0</v>
      </c>
    </row>
    <row r="6" spans="1:14">
      <c r="A6" s="617" t="s">
        <v>2823</v>
      </c>
      <c r="B6" s="799">
        <f t="shared" si="3"/>
        <v>39911560802</v>
      </c>
      <c r="C6" s="799">
        <f t="shared" si="0"/>
        <v>0</v>
      </c>
      <c r="D6" s="799">
        <f t="shared" si="4"/>
        <v>36146218961</v>
      </c>
      <c r="E6" s="799">
        <f t="shared" si="1"/>
        <v>0</v>
      </c>
      <c r="F6" s="799">
        <f t="shared" si="2"/>
        <v>3765341841</v>
      </c>
      <c r="J6" s="617" t="s">
        <v>1050</v>
      </c>
      <c r="K6" s="1220">
        <v>33477257296</v>
      </c>
      <c r="L6" s="1220">
        <v>0</v>
      </c>
      <c r="M6" s="618">
        <v>36146218961</v>
      </c>
      <c r="N6" s="618">
        <v>0</v>
      </c>
    </row>
    <row r="7" spans="1:14">
      <c r="A7" s="617" t="s">
        <v>2824</v>
      </c>
      <c r="B7" s="799">
        <f t="shared" si="3"/>
        <v>67087861258</v>
      </c>
      <c r="C7" s="799">
        <f t="shared" si="0"/>
        <v>0</v>
      </c>
      <c r="D7" s="799">
        <f t="shared" si="4"/>
        <v>2461563062</v>
      </c>
      <c r="E7" s="799">
        <f t="shared" si="1"/>
        <v>0</v>
      </c>
      <c r="F7" s="799">
        <f t="shared" si="2"/>
        <v>64626298196</v>
      </c>
      <c r="J7" s="617" t="s">
        <v>1051</v>
      </c>
      <c r="K7" s="1220">
        <v>1511491401</v>
      </c>
      <c r="L7" s="1220">
        <v>0</v>
      </c>
      <c r="M7" s="618">
        <v>2461563062</v>
      </c>
      <c r="N7" s="618">
        <v>0</v>
      </c>
    </row>
    <row r="8" spans="1:14">
      <c r="A8" s="617" t="s">
        <v>1047</v>
      </c>
      <c r="B8" s="799">
        <f t="shared" si="3"/>
        <v>1073197300</v>
      </c>
      <c r="C8" s="799">
        <f t="shared" si="0"/>
        <v>0</v>
      </c>
      <c r="D8" s="799">
        <f t="shared" si="4"/>
        <v>476367791</v>
      </c>
      <c r="E8" s="799">
        <f t="shared" si="1"/>
        <v>0</v>
      </c>
      <c r="F8" s="799">
        <f t="shared" si="2"/>
        <v>596829509</v>
      </c>
      <c r="G8" s="54">
        <f>SUM(B4:B11)-SUM(C51:C52,C47:C48)</f>
        <v>91383775115</v>
      </c>
      <c r="I8" s="54">
        <f>SUM(D4:D11)-SUM(E51:E52,E47:E48)</f>
        <v>50549034984</v>
      </c>
      <c r="J8" s="617" t="s">
        <v>1052</v>
      </c>
      <c r="K8" s="1220">
        <v>583075316</v>
      </c>
      <c r="L8" s="1220">
        <v>0</v>
      </c>
      <c r="M8" s="618">
        <v>476367791</v>
      </c>
      <c r="N8" s="618">
        <v>0</v>
      </c>
    </row>
    <row r="9" spans="1:14">
      <c r="A9" s="617" t="s">
        <v>1048</v>
      </c>
      <c r="B9" s="799">
        <f t="shared" si="3"/>
        <v>3137893132</v>
      </c>
      <c r="C9" s="799">
        <f t="shared" si="0"/>
        <v>0</v>
      </c>
      <c r="D9" s="799">
        <f t="shared" si="4"/>
        <v>529961288344</v>
      </c>
      <c r="E9" s="799">
        <f t="shared" si="1"/>
        <v>0</v>
      </c>
      <c r="F9" s="799">
        <f t="shared" si="2"/>
        <v>-526823395212</v>
      </c>
      <c r="J9" s="617" t="s">
        <v>2822</v>
      </c>
      <c r="K9" s="1220">
        <v>261714313910</v>
      </c>
      <c r="L9" s="1220">
        <v>0</v>
      </c>
      <c r="M9" s="618">
        <v>529961288344</v>
      </c>
      <c r="N9" s="618">
        <v>0</v>
      </c>
    </row>
    <row r="10" spans="1:14">
      <c r="A10" s="617" t="s">
        <v>2825</v>
      </c>
      <c r="B10" s="799">
        <f t="shared" si="3"/>
        <v>1139653162</v>
      </c>
      <c r="C10" s="799">
        <f t="shared" si="0"/>
        <v>0</v>
      </c>
      <c r="D10" s="799">
        <f t="shared" si="4"/>
        <v>64453614258</v>
      </c>
      <c r="E10" s="799">
        <f t="shared" si="1"/>
        <v>0</v>
      </c>
      <c r="F10" s="799">
        <f t="shared" si="2"/>
        <v>-63313961096</v>
      </c>
      <c r="J10" s="617" t="s">
        <v>2823</v>
      </c>
      <c r="K10" s="1220">
        <v>39911560802</v>
      </c>
      <c r="L10" s="1220">
        <v>0</v>
      </c>
      <c r="M10" s="618">
        <v>64453614258</v>
      </c>
      <c r="N10" s="618">
        <v>0</v>
      </c>
    </row>
    <row r="11" spans="1:14">
      <c r="A11" s="1106" t="s">
        <v>2826</v>
      </c>
      <c r="B11" s="799">
        <f t="shared" si="3"/>
        <v>8535799651</v>
      </c>
      <c r="C11" s="799">
        <f t="shared" si="0"/>
        <v>0</v>
      </c>
      <c r="D11" s="799">
        <f>IFERROR(VLOOKUP($A11,$J$3:$N$149,4,0),0)</f>
        <v>21398900037</v>
      </c>
      <c r="E11" s="799">
        <f t="shared" si="1"/>
        <v>0</v>
      </c>
      <c r="F11" s="799">
        <f t="shared" si="2"/>
        <v>-12863100386</v>
      </c>
      <c r="J11" s="617" t="s">
        <v>2824</v>
      </c>
      <c r="K11" s="1220">
        <v>67087861258</v>
      </c>
      <c r="L11" s="1220">
        <v>0</v>
      </c>
      <c r="M11" s="618">
        <v>129915900476</v>
      </c>
      <c r="N11" s="618">
        <v>0</v>
      </c>
    </row>
    <row r="12" spans="1:14">
      <c r="A12" s="617" t="s">
        <v>1049</v>
      </c>
      <c r="B12" s="799">
        <f t="shared" si="3"/>
        <v>0</v>
      </c>
      <c r="C12" s="799">
        <f t="shared" si="0"/>
        <v>0</v>
      </c>
      <c r="D12" s="799">
        <f>IFERROR(VLOOKUP($A12,$J$3:$N$149,4,0),0)</f>
        <v>0</v>
      </c>
      <c r="E12" s="799">
        <f t="shared" si="1"/>
        <v>0</v>
      </c>
      <c r="F12" s="799">
        <f t="shared" si="2"/>
        <v>0</v>
      </c>
      <c r="J12" s="617" t="s">
        <v>1047</v>
      </c>
      <c r="K12" s="1220">
        <v>1073197300</v>
      </c>
      <c r="L12" s="1220">
        <v>0</v>
      </c>
      <c r="M12" s="618">
        <v>2199404156</v>
      </c>
      <c r="N12" s="618">
        <v>0</v>
      </c>
    </row>
    <row r="13" spans="1:14">
      <c r="A13" s="617" t="s">
        <v>1050</v>
      </c>
      <c r="B13" s="799">
        <f t="shared" si="3"/>
        <v>33477257296</v>
      </c>
      <c r="C13" s="799">
        <f t="shared" si="0"/>
        <v>0</v>
      </c>
      <c r="D13" s="799">
        <f>IFERROR(VLOOKUP($A13,$J$3:$N$149,4,0),0)</f>
        <v>36146218961</v>
      </c>
      <c r="E13" s="799">
        <f t="shared" si="1"/>
        <v>0</v>
      </c>
      <c r="F13" s="799">
        <f t="shared" si="2"/>
        <v>-2668961665</v>
      </c>
      <c r="J13" s="617" t="s">
        <v>2825</v>
      </c>
      <c r="K13" s="1220">
        <v>1139653162</v>
      </c>
      <c r="L13" s="1220">
        <v>0</v>
      </c>
      <c r="M13" s="618">
        <v>3330745112</v>
      </c>
      <c r="N13" s="618">
        <v>0</v>
      </c>
    </row>
    <row r="14" spans="1:14">
      <c r="A14" s="617" t="s">
        <v>1051</v>
      </c>
      <c r="B14" s="799">
        <f t="shared" si="3"/>
        <v>1511491401</v>
      </c>
      <c r="C14" s="799">
        <f t="shared" si="0"/>
        <v>0</v>
      </c>
      <c r="D14" s="799">
        <f>IFERROR(VLOOKUP($A14,$J$3:$N$149,4,0),0)</f>
        <v>2461563062</v>
      </c>
      <c r="E14" s="799">
        <f t="shared" si="1"/>
        <v>0</v>
      </c>
      <c r="F14" s="799">
        <f t="shared" si="2"/>
        <v>-950071661</v>
      </c>
      <c r="J14" s="617" t="s">
        <v>2826</v>
      </c>
      <c r="K14" s="1220">
        <v>8535799651</v>
      </c>
      <c r="L14" s="1220">
        <v>0</v>
      </c>
      <c r="M14" s="618">
        <v>21398900037</v>
      </c>
      <c r="N14" s="618">
        <v>0</v>
      </c>
    </row>
    <row r="15" spans="1:14">
      <c r="A15" s="617" t="s">
        <v>1052</v>
      </c>
      <c r="B15" s="799">
        <f t="shared" si="3"/>
        <v>583075316</v>
      </c>
      <c r="C15" s="799">
        <f t="shared" si="0"/>
        <v>0</v>
      </c>
      <c r="D15" s="799">
        <f>IFERROR(VLOOKUP($A15,$J$3:$N$149,4,0),0)</f>
        <v>476367791</v>
      </c>
      <c r="E15" s="799">
        <f t="shared" si="1"/>
        <v>0</v>
      </c>
      <c r="F15" s="799">
        <f t="shared" si="2"/>
        <v>106707525</v>
      </c>
      <c r="I15" s="751"/>
      <c r="J15" s="617" t="s">
        <v>1053</v>
      </c>
      <c r="K15" s="1220">
        <v>0</v>
      </c>
      <c r="L15" s="1220">
        <v>392552449787</v>
      </c>
      <c r="M15" s="618">
        <v>0</v>
      </c>
      <c r="N15" s="618">
        <v>746559127216</v>
      </c>
    </row>
    <row r="16" spans="1:14">
      <c r="A16" s="617" t="s">
        <v>1994</v>
      </c>
      <c r="B16" s="799">
        <f t="shared" si="3"/>
        <v>0</v>
      </c>
      <c r="C16" s="799">
        <v>0</v>
      </c>
      <c r="D16" s="799">
        <v>0</v>
      </c>
      <c r="E16" s="799">
        <v>0</v>
      </c>
      <c r="F16" s="53">
        <v>0</v>
      </c>
      <c r="J16" s="617" t="s">
        <v>1054</v>
      </c>
      <c r="K16" s="1220">
        <v>0</v>
      </c>
      <c r="L16" s="1220">
        <v>713212780</v>
      </c>
      <c r="M16" s="618">
        <v>0</v>
      </c>
      <c r="N16" s="618">
        <v>1256019915</v>
      </c>
    </row>
    <row r="17" spans="1:14">
      <c r="A17" s="617" t="s">
        <v>1053</v>
      </c>
      <c r="B17" s="799">
        <f t="shared" ref="B17:B48" si="5">IFERROR(VLOOKUP($A17,$J$3:$N$149,2,0),0)</f>
        <v>0</v>
      </c>
      <c r="C17" s="799">
        <f t="shared" ref="C17:C48" si="6">IFERROR(VLOOKUP($A17,$J$3:$N$149,3,0),0)</f>
        <v>392552449787</v>
      </c>
      <c r="D17" s="799">
        <f t="shared" ref="D17:D48" si="7">IFERROR(VLOOKUP($A17,$J$3:$N$149,4,0),0)</f>
        <v>0</v>
      </c>
      <c r="E17" s="799">
        <f t="shared" ref="E17:E48" si="8">IFERROR(VLOOKUP($A17,$J$3:$N$149,5,0),0)</f>
        <v>746559127216</v>
      </c>
      <c r="F17" s="798">
        <f>C17-SUM(C18:C56)</f>
        <v>0</v>
      </c>
      <c r="J17" s="617" t="s">
        <v>1790</v>
      </c>
      <c r="K17" s="1220">
        <v>0</v>
      </c>
      <c r="L17" s="1220">
        <v>138941215</v>
      </c>
      <c r="M17" s="618">
        <v>0</v>
      </c>
      <c r="N17" s="618">
        <v>651018570</v>
      </c>
    </row>
    <row r="18" spans="1:14">
      <c r="A18" s="617" t="s">
        <v>1054</v>
      </c>
      <c r="B18" s="799">
        <f t="shared" si="5"/>
        <v>0</v>
      </c>
      <c r="C18" s="799">
        <f t="shared" si="6"/>
        <v>713212780</v>
      </c>
      <c r="D18" s="799">
        <f t="shared" si="7"/>
        <v>0</v>
      </c>
      <c r="E18" s="799">
        <f t="shared" si="8"/>
        <v>1256019915</v>
      </c>
      <c r="F18" s="799">
        <f t="shared" ref="F18:F37" si="9">C18-E18</f>
        <v>-542807135</v>
      </c>
      <c r="J18" s="617" t="s">
        <v>1791</v>
      </c>
      <c r="K18" s="1220">
        <v>0</v>
      </c>
      <c r="L18" s="1220">
        <v>83432202</v>
      </c>
      <c r="M18" s="618">
        <v>0</v>
      </c>
      <c r="N18" s="618">
        <v>31684291</v>
      </c>
    </row>
    <row r="19" spans="1:14">
      <c r="A19" s="827" t="s">
        <v>1790</v>
      </c>
      <c r="B19" s="799">
        <f t="shared" si="5"/>
        <v>0</v>
      </c>
      <c r="C19" s="799">
        <f t="shared" si="6"/>
        <v>138941215</v>
      </c>
      <c r="D19" s="799">
        <f t="shared" si="7"/>
        <v>0</v>
      </c>
      <c r="E19" s="799">
        <f t="shared" si="8"/>
        <v>651018570</v>
      </c>
      <c r="F19" s="799">
        <f t="shared" si="9"/>
        <v>-512077355</v>
      </c>
      <c r="J19" s="617" t="s">
        <v>1055</v>
      </c>
      <c r="K19" s="1220">
        <v>0</v>
      </c>
      <c r="L19" s="1220">
        <v>51967746</v>
      </c>
      <c r="M19" s="618">
        <v>0</v>
      </c>
      <c r="N19" s="618">
        <v>143947001</v>
      </c>
    </row>
    <row r="20" spans="1:14">
      <c r="A20" s="827" t="s">
        <v>1791</v>
      </c>
      <c r="B20" s="799">
        <f t="shared" si="5"/>
        <v>0</v>
      </c>
      <c r="C20" s="799">
        <f t="shared" si="6"/>
        <v>83432202</v>
      </c>
      <c r="D20" s="799">
        <f t="shared" si="7"/>
        <v>0</v>
      </c>
      <c r="E20" s="799">
        <f t="shared" si="8"/>
        <v>31684291</v>
      </c>
      <c r="F20" s="799">
        <f t="shared" si="9"/>
        <v>51747911</v>
      </c>
      <c r="J20" s="617" t="s">
        <v>1056</v>
      </c>
      <c r="K20" s="1220">
        <v>0</v>
      </c>
      <c r="L20" s="1220">
        <v>197384294</v>
      </c>
      <c r="M20" s="618">
        <v>0</v>
      </c>
      <c r="N20" s="618">
        <v>288194461</v>
      </c>
    </row>
    <row r="21" spans="1:14">
      <c r="A21" s="617" t="s">
        <v>1055</v>
      </c>
      <c r="B21" s="799">
        <f t="shared" si="5"/>
        <v>0</v>
      </c>
      <c r="C21" s="799">
        <f t="shared" si="6"/>
        <v>51967746</v>
      </c>
      <c r="D21" s="799">
        <f t="shared" si="7"/>
        <v>0</v>
      </c>
      <c r="E21" s="799">
        <f t="shared" si="8"/>
        <v>143947001</v>
      </c>
      <c r="F21" s="799">
        <f t="shared" si="9"/>
        <v>-91979255</v>
      </c>
      <c r="J21" s="617" t="s">
        <v>1057</v>
      </c>
      <c r="K21" s="1220">
        <v>0</v>
      </c>
      <c r="L21" s="1220">
        <v>4072888</v>
      </c>
      <c r="M21" s="618">
        <v>0</v>
      </c>
      <c r="N21" s="618">
        <v>6560255</v>
      </c>
    </row>
    <row r="22" spans="1:14">
      <c r="A22" s="617" t="s">
        <v>1056</v>
      </c>
      <c r="B22" s="799">
        <f t="shared" si="5"/>
        <v>0</v>
      </c>
      <c r="C22" s="799">
        <f t="shared" si="6"/>
        <v>197384294</v>
      </c>
      <c r="D22" s="799">
        <f t="shared" si="7"/>
        <v>0</v>
      </c>
      <c r="E22" s="799">
        <f t="shared" si="8"/>
        <v>288194461</v>
      </c>
      <c r="F22" s="799">
        <f t="shared" si="9"/>
        <v>-90810167</v>
      </c>
      <c r="J22" s="617" t="s">
        <v>1058</v>
      </c>
      <c r="K22" s="1220">
        <v>0</v>
      </c>
      <c r="L22" s="1220">
        <v>10068090</v>
      </c>
      <c r="M22" s="618">
        <v>0</v>
      </c>
      <c r="N22" s="618">
        <v>21723770</v>
      </c>
    </row>
    <row r="23" spans="1:14">
      <c r="A23" s="617" t="s">
        <v>1057</v>
      </c>
      <c r="B23" s="799">
        <f t="shared" si="5"/>
        <v>0</v>
      </c>
      <c r="C23" s="799">
        <f t="shared" si="6"/>
        <v>4072888</v>
      </c>
      <c r="D23" s="799">
        <f t="shared" si="7"/>
        <v>0</v>
      </c>
      <c r="E23" s="799">
        <f t="shared" si="8"/>
        <v>6560255</v>
      </c>
      <c r="F23" s="799">
        <f t="shared" si="9"/>
        <v>-2487367</v>
      </c>
      <c r="J23" s="617" t="s">
        <v>1059</v>
      </c>
      <c r="K23" s="1220">
        <v>0</v>
      </c>
      <c r="L23" s="1220">
        <v>31177823</v>
      </c>
      <c r="M23" s="618">
        <v>0</v>
      </c>
      <c r="N23" s="618">
        <v>54031360</v>
      </c>
    </row>
    <row r="24" spans="1:14">
      <c r="A24" s="617" t="s">
        <v>1058</v>
      </c>
      <c r="B24" s="799">
        <f t="shared" si="5"/>
        <v>0</v>
      </c>
      <c r="C24" s="799">
        <f t="shared" si="6"/>
        <v>10068090</v>
      </c>
      <c r="D24" s="799">
        <f t="shared" si="7"/>
        <v>0</v>
      </c>
      <c r="E24" s="799">
        <f t="shared" si="8"/>
        <v>21723770</v>
      </c>
      <c r="F24" s="799">
        <f t="shared" si="9"/>
        <v>-11655680</v>
      </c>
      <c r="J24" s="617" t="s">
        <v>1060</v>
      </c>
      <c r="K24" s="1220">
        <v>0</v>
      </c>
      <c r="L24" s="1220">
        <v>2470826356</v>
      </c>
      <c r="M24" s="618">
        <v>0</v>
      </c>
      <c r="N24" s="618">
        <v>3364998942</v>
      </c>
    </row>
    <row r="25" spans="1:14">
      <c r="A25" s="617" t="s">
        <v>1059</v>
      </c>
      <c r="B25" s="799">
        <f t="shared" si="5"/>
        <v>0</v>
      </c>
      <c r="C25" s="799">
        <f t="shared" si="6"/>
        <v>31177823</v>
      </c>
      <c r="D25" s="799">
        <f t="shared" si="7"/>
        <v>0</v>
      </c>
      <c r="E25" s="799">
        <f t="shared" si="8"/>
        <v>54031360</v>
      </c>
      <c r="F25" s="799">
        <f t="shared" si="9"/>
        <v>-22853537</v>
      </c>
      <c r="J25" s="617" t="s">
        <v>1061</v>
      </c>
      <c r="K25" s="1220">
        <v>0</v>
      </c>
      <c r="L25" s="1220">
        <v>966521880</v>
      </c>
      <c r="M25" s="618">
        <v>0</v>
      </c>
      <c r="N25" s="618">
        <v>1720958380</v>
      </c>
    </row>
    <row r="26" spans="1:14">
      <c r="A26" s="617" t="s">
        <v>1060</v>
      </c>
      <c r="B26" s="799">
        <f t="shared" si="5"/>
        <v>0</v>
      </c>
      <c r="C26" s="799">
        <f t="shared" si="6"/>
        <v>2470826356</v>
      </c>
      <c r="D26" s="799">
        <f t="shared" si="7"/>
        <v>0</v>
      </c>
      <c r="E26" s="799">
        <f t="shared" si="8"/>
        <v>3364998942</v>
      </c>
      <c r="F26" s="799">
        <f t="shared" si="9"/>
        <v>-894172586</v>
      </c>
      <c r="J26" s="617" t="s">
        <v>1062</v>
      </c>
      <c r="K26" s="1220">
        <v>0</v>
      </c>
      <c r="L26" s="1220">
        <v>2258801</v>
      </c>
      <c r="M26" s="618">
        <v>0</v>
      </c>
      <c r="N26" s="618">
        <v>197949008</v>
      </c>
    </row>
    <row r="27" spans="1:14">
      <c r="A27" s="617" t="s">
        <v>1061</v>
      </c>
      <c r="B27" s="799">
        <f t="shared" si="5"/>
        <v>0</v>
      </c>
      <c r="C27" s="799">
        <f t="shared" si="6"/>
        <v>966521880</v>
      </c>
      <c r="D27" s="799">
        <f t="shared" si="7"/>
        <v>0</v>
      </c>
      <c r="E27" s="799">
        <f t="shared" si="8"/>
        <v>1720958380</v>
      </c>
      <c r="F27" s="799">
        <f t="shared" si="9"/>
        <v>-754436500</v>
      </c>
      <c r="J27" s="617" t="s">
        <v>1063</v>
      </c>
      <c r="K27" s="1220">
        <v>0</v>
      </c>
      <c r="L27" s="1220">
        <v>1296156020</v>
      </c>
      <c r="M27" s="618">
        <v>0</v>
      </c>
      <c r="N27" s="618">
        <v>1218970530</v>
      </c>
    </row>
    <row r="28" spans="1:14">
      <c r="A28" s="617" t="s">
        <v>1062</v>
      </c>
      <c r="B28" s="799">
        <f t="shared" si="5"/>
        <v>0</v>
      </c>
      <c r="C28" s="799">
        <f t="shared" si="6"/>
        <v>2258801</v>
      </c>
      <c r="D28" s="799">
        <f t="shared" si="7"/>
        <v>0</v>
      </c>
      <c r="E28" s="799">
        <f t="shared" si="8"/>
        <v>197949008</v>
      </c>
      <c r="F28" s="799">
        <f t="shared" si="9"/>
        <v>-195690207</v>
      </c>
      <c r="J28" s="617" t="s">
        <v>1064</v>
      </c>
      <c r="K28" s="1220">
        <v>0</v>
      </c>
      <c r="L28" s="1220">
        <v>16777448579</v>
      </c>
      <c r="M28" s="618">
        <v>0</v>
      </c>
      <c r="N28" s="618">
        <v>28131121764</v>
      </c>
    </row>
    <row r="29" spans="1:14">
      <c r="A29" s="617" t="s">
        <v>1063</v>
      </c>
      <c r="B29" s="799">
        <f t="shared" si="5"/>
        <v>0</v>
      </c>
      <c r="C29" s="799">
        <f t="shared" si="6"/>
        <v>1296156020</v>
      </c>
      <c r="D29" s="799">
        <f t="shared" si="7"/>
        <v>0</v>
      </c>
      <c r="E29" s="799">
        <f t="shared" si="8"/>
        <v>1218970530</v>
      </c>
      <c r="F29" s="799">
        <f t="shared" si="9"/>
        <v>77185490</v>
      </c>
      <c r="J29" s="617" t="s">
        <v>1065</v>
      </c>
      <c r="K29" s="1220">
        <v>0</v>
      </c>
      <c r="L29" s="1220">
        <v>14180467</v>
      </c>
      <c r="M29" s="618">
        <v>0</v>
      </c>
      <c r="N29" s="618">
        <v>16045666</v>
      </c>
    </row>
    <row r="30" spans="1:14">
      <c r="A30" s="617" t="s">
        <v>1064</v>
      </c>
      <c r="B30" s="799">
        <f t="shared" si="5"/>
        <v>0</v>
      </c>
      <c r="C30" s="799">
        <f t="shared" si="6"/>
        <v>16777448579</v>
      </c>
      <c r="D30" s="799">
        <f t="shared" si="7"/>
        <v>0</v>
      </c>
      <c r="E30" s="799">
        <f t="shared" si="8"/>
        <v>28131121764</v>
      </c>
      <c r="F30" s="799">
        <f t="shared" si="9"/>
        <v>-11353673185</v>
      </c>
      <c r="J30" s="617" t="s">
        <v>1066</v>
      </c>
      <c r="K30" s="1220">
        <v>0</v>
      </c>
      <c r="L30" s="1220">
        <v>1029526447</v>
      </c>
      <c r="M30" s="618">
        <v>0</v>
      </c>
      <c r="N30" s="618">
        <v>2636189396</v>
      </c>
    </row>
    <row r="31" spans="1:14">
      <c r="A31" s="617" t="s">
        <v>1065</v>
      </c>
      <c r="B31" s="799">
        <f t="shared" si="5"/>
        <v>0</v>
      </c>
      <c r="C31" s="799">
        <f t="shared" si="6"/>
        <v>14180467</v>
      </c>
      <c r="D31" s="799">
        <f t="shared" si="7"/>
        <v>0</v>
      </c>
      <c r="E31" s="799">
        <f t="shared" si="8"/>
        <v>16045666</v>
      </c>
      <c r="F31" s="799">
        <f t="shared" si="9"/>
        <v>-1865199</v>
      </c>
      <c r="J31" s="617" t="s">
        <v>1067</v>
      </c>
      <c r="K31" s="1220">
        <v>0</v>
      </c>
      <c r="L31" s="1220">
        <v>700676299</v>
      </c>
      <c r="M31" s="618">
        <v>0</v>
      </c>
      <c r="N31" s="618">
        <v>1324986552</v>
      </c>
    </row>
    <row r="32" spans="1:14">
      <c r="A32" s="617" t="s">
        <v>1066</v>
      </c>
      <c r="B32" s="799">
        <f t="shared" si="5"/>
        <v>0</v>
      </c>
      <c r="C32" s="799">
        <f t="shared" si="6"/>
        <v>1029526447</v>
      </c>
      <c r="D32" s="799">
        <f t="shared" si="7"/>
        <v>0</v>
      </c>
      <c r="E32" s="799">
        <f t="shared" si="8"/>
        <v>2636189396</v>
      </c>
      <c r="F32" s="799">
        <f t="shared" si="9"/>
        <v>-1606662949</v>
      </c>
      <c r="J32" s="617" t="s">
        <v>1068</v>
      </c>
      <c r="K32" s="1220">
        <v>0</v>
      </c>
      <c r="L32" s="1220">
        <v>1666000</v>
      </c>
      <c r="M32" s="618">
        <v>0</v>
      </c>
      <c r="N32" s="618">
        <v>8951500</v>
      </c>
    </row>
    <row r="33" spans="1:14">
      <c r="A33" s="617" t="s">
        <v>1067</v>
      </c>
      <c r="B33" s="799">
        <f t="shared" si="5"/>
        <v>0</v>
      </c>
      <c r="C33" s="799">
        <f t="shared" si="6"/>
        <v>700676299</v>
      </c>
      <c r="D33" s="799">
        <f t="shared" si="7"/>
        <v>0</v>
      </c>
      <c r="E33" s="799">
        <f t="shared" si="8"/>
        <v>1324986552</v>
      </c>
      <c r="F33" s="799">
        <f t="shared" si="9"/>
        <v>-624310253</v>
      </c>
      <c r="J33" s="617" t="s">
        <v>1070</v>
      </c>
      <c r="K33" s="1220">
        <v>0</v>
      </c>
      <c r="L33" s="1220">
        <v>90182599</v>
      </c>
      <c r="M33" s="618">
        <v>0</v>
      </c>
      <c r="N33" s="618">
        <v>220340430</v>
      </c>
    </row>
    <row r="34" spans="1:14">
      <c r="A34" s="617" t="s">
        <v>1068</v>
      </c>
      <c r="B34" s="799">
        <f t="shared" si="5"/>
        <v>0</v>
      </c>
      <c r="C34" s="799">
        <f t="shared" si="6"/>
        <v>1666000</v>
      </c>
      <c r="D34" s="799">
        <f t="shared" si="7"/>
        <v>0</v>
      </c>
      <c r="E34" s="799">
        <f t="shared" si="8"/>
        <v>8951500</v>
      </c>
      <c r="F34" s="799">
        <f t="shared" si="9"/>
        <v>-7285500</v>
      </c>
      <c r="J34" s="617" t="s">
        <v>1071</v>
      </c>
      <c r="K34" s="1220">
        <v>0</v>
      </c>
      <c r="L34" s="1220">
        <v>175100770</v>
      </c>
      <c r="M34" s="618">
        <v>0</v>
      </c>
      <c r="N34" s="618">
        <v>587776518</v>
      </c>
    </row>
    <row r="35" spans="1:14">
      <c r="A35" s="617" t="s">
        <v>1069</v>
      </c>
      <c r="B35" s="799">
        <f t="shared" si="5"/>
        <v>0</v>
      </c>
      <c r="C35" s="799">
        <f t="shared" si="6"/>
        <v>0</v>
      </c>
      <c r="D35" s="799">
        <f t="shared" si="7"/>
        <v>0</v>
      </c>
      <c r="E35" s="799">
        <f t="shared" si="8"/>
        <v>0</v>
      </c>
      <c r="F35" s="799">
        <f t="shared" si="9"/>
        <v>0</v>
      </c>
      <c r="J35" s="617" t="s">
        <v>1073</v>
      </c>
      <c r="K35" s="1220">
        <v>0</v>
      </c>
      <c r="L35" s="1220">
        <v>791855077</v>
      </c>
      <c r="M35" s="618">
        <v>0</v>
      </c>
      <c r="N35" s="618">
        <v>1227205798</v>
      </c>
    </row>
    <row r="36" spans="1:14">
      <c r="A36" s="617" t="s">
        <v>1070</v>
      </c>
      <c r="B36" s="799">
        <f t="shared" si="5"/>
        <v>0</v>
      </c>
      <c r="C36" s="799">
        <f t="shared" si="6"/>
        <v>90182599</v>
      </c>
      <c r="D36" s="799">
        <f t="shared" si="7"/>
        <v>0</v>
      </c>
      <c r="E36" s="799">
        <f t="shared" si="8"/>
        <v>220340430</v>
      </c>
      <c r="F36" s="799">
        <f t="shared" si="9"/>
        <v>-130157831</v>
      </c>
      <c r="J36" s="617" t="s">
        <v>1075</v>
      </c>
      <c r="K36" s="1220">
        <v>0</v>
      </c>
      <c r="L36" s="1220">
        <v>8059942109</v>
      </c>
      <c r="M36" s="618">
        <v>0</v>
      </c>
      <c r="N36" s="618">
        <v>11121092664</v>
      </c>
    </row>
    <row r="37" spans="1:14">
      <c r="A37" s="617" t="s">
        <v>1071</v>
      </c>
      <c r="B37" s="799">
        <f t="shared" si="5"/>
        <v>0</v>
      </c>
      <c r="C37" s="799">
        <f t="shared" si="6"/>
        <v>175100770</v>
      </c>
      <c r="D37" s="799">
        <f t="shared" si="7"/>
        <v>0</v>
      </c>
      <c r="E37" s="799">
        <f t="shared" si="8"/>
        <v>587776518</v>
      </c>
      <c r="F37" s="799">
        <f t="shared" si="9"/>
        <v>-412675748</v>
      </c>
      <c r="J37" s="617" t="s">
        <v>1077</v>
      </c>
      <c r="K37" s="1220">
        <v>0</v>
      </c>
      <c r="L37" s="1220">
        <v>255547024</v>
      </c>
      <c r="M37" s="618">
        <v>0</v>
      </c>
      <c r="N37" s="618">
        <v>605954209</v>
      </c>
    </row>
    <row r="38" spans="1:14">
      <c r="A38" s="617" t="s">
        <v>1072</v>
      </c>
      <c r="B38" s="799">
        <f t="shared" si="5"/>
        <v>0</v>
      </c>
      <c r="C38" s="799">
        <f t="shared" si="6"/>
        <v>0</v>
      </c>
      <c r="D38" s="799">
        <f t="shared" si="7"/>
        <v>0</v>
      </c>
      <c r="E38" s="799">
        <f t="shared" si="8"/>
        <v>0</v>
      </c>
      <c r="F38" s="799">
        <f t="shared" ref="F38:F46" si="10">C38-E38</f>
        <v>0</v>
      </c>
      <c r="J38" s="617" t="s">
        <v>1078</v>
      </c>
      <c r="K38" s="1220">
        <v>0</v>
      </c>
      <c r="L38" s="1220">
        <v>2333731313</v>
      </c>
      <c r="M38" s="618">
        <v>0</v>
      </c>
      <c r="N38" s="618">
        <v>3729918097</v>
      </c>
    </row>
    <row r="39" spans="1:14">
      <c r="A39" s="617" t="s">
        <v>1073</v>
      </c>
      <c r="B39" s="799">
        <f t="shared" si="5"/>
        <v>0</v>
      </c>
      <c r="C39" s="799">
        <f t="shared" si="6"/>
        <v>791855077</v>
      </c>
      <c r="D39" s="799">
        <f t="shared" si="7"/>
        <v>0</v>
      </c>
      <c r="E39" s="799">
        <f t="shared" si="8"/>
        <v>1227205798</v>
      </c>
      <c r="F39" s="799">
        <f t="shared" si="10"/>
        <v>-435350721</v>
      </c>
      <c r="J39" s="617" t="s">
        <v>1079</v>
      </c>
      <c r="K39" s="1220">
        <v>0</v>
      </c>
      <c r="L39" s="1220">
        <v>3850674093</v>
      </c>
      <c r="M39" s="618">
        <v>0</v>
      </c>
      <c r="N39" s="618">
        <v>6091917374</v>
      </c>
    </row>
    <row r="40" spans="1:14">
      <c r="A40" s="617" t="s">
        <v>1074</v>
      </c>
      <c r="B40" s="799">
        <f t="shared" si="5"/>
        <v>0</v>
      </c>
      <c r="C40" s="799">
        <f t="shared" si="6"/>
        <v>0</v>
      </c>
      <c r="D40" s="799">
        <f t="shared" si="7"/>
        <v>0</v>
      </c>
      <c r="E40" s="799">
        <f t="shared" si="8"/>
        <v>0</v>
      </c>
      <c r="F40" s="799">
        <f t="shared" si="10"/>
        <v>0</v>
      </c>
      <c r="J40" s="617" t="s">
        <v>1080</v>
      </c>
      <c r="K40" s="1220">
        <v>0</v>
      </c>
      <c r="L40" s="1220">
        <v>9419928</v>
      </c>
      <c r="M40" s="618">
        <v>0</v>
      </c>
      <c r="N40" s="618">
        <v>29902565</v>
      </c>
    </row>
    <row r="41" spans="1:14">
      <c r="A41" s="617" t="s">
        <v>1075</v>
      </c>
      <c r="B41" s="799">
        <f t="shared" si="5"/>
        <v>0</v>
      </c>
      <c r="C41" s="799">
        <f t="shared" si="6"/>
        <v>8059942109</v>
      </c>
      <c r="D41" s="799">
        <f t="shared" si="7"/>
        <v>0</v>
      </c>
      <c r="E41" s="799">
        <f t="shared" si="8"/>
        <v>11121092664</v>
      </c>
      <c r="F41" s="799">
        <f t="shared" si="10"/>
        <v>-3061150555</v>
      </c>
      <c r="J41" s="617" t="s">
        <v>1081</v>
      </c>
      <c r="K41" s="1220">
        <v>0</v>
      </c>
      <c r="L41" s="1220">
        <v>317263292694</v>
      </c>
      <c r="M41" s="618">
        <v>0</v>
      </c>
      <c r="N41" s="618">
        <v>645899165960</v>
      </c>
    </row>
    <row r="42" spans="1:14">
      <c r="A42" s="617" t="s">
        <v>1076</v>
      </c>
      <c r="B42" s="799">
        <f t="shared" si="5"/>
        <v>0</v>
      </c>
      <c r="C42" s="799">
        <f t="shared" si="6"/>
        <v>0</v>
      </c>
      <c r="D42" s="799">
        <f t="shared" si="7"/>
        <v>0</v>
      </c>
      <c r="E42" s="799">
        <f t="shared" si="8"/>
        <v>0</v>
      </c>
      <c r="F42" s="799">
        <f t="shared" si="10"/>
        <v>0</v>
      </c>
      <c r="J42" s="617" t="s">
        <v>1082</v>
      </c>
      <c r="K42" s="1220">
        <v>0</v>
      </c>
      <c r="L42" s="1220">
        <v>82900159</v>
      </c>
      <c r="M42" s="618">
        <v>0</v>
      </c>
      <c r="N42" s="618">
        <v>902475577</v>
      </c>
    </row>
    <row r="43" spans="1:14">
      <c r="A43" s="617" t="s">
        <v>1077</v>
      </c>
      <c r="B43" s="799">
        <f t="shared" si="5"/>
        <v>0</v>
      </c>
      <c r="C43" s="799">
        <f t="shared" si="6"/>
        <v>255547024</v>
      </c>
      <c r="D43" s="799">
        <f t="shared" si="7"/>
        <v>0</v>
      </c>
      <c r="E43" s="799">
        <f t="shared" si="8"/>
        <v>605954209</v>
      </c>
      <c r="F43" s="799">
        <f t="shared" si="10"/>
        <v>-350407185</v>
      </c>
      <c r="J43" s="617" t="s">
        <v>1230</v>
      </c>
      <c r="K43" s="1220">
        <v>0</v>
      </c>
      <c r="L43" s="1220">
        <v>2300250</v>
      </c>
      <c r="M43" s="618">
        <v>0</v>
      </c>
      <c r="N43" s="618">
        <v>11310000</v>
      </c>
    </row>
    <row r="44" spans="1:14">
      <c r="A44" s="617" t="s">
        <v>1078</v>
      </c>
      <c r="B44" s="799">
        <f t="shared" si="5"/>
        <v>0</v>
      </c>
      <c r="C44" s="799">
        <f t="shared" si="6"/>
        <v>2333731313</v>
      </c>
      <c r="D44" s="799">
        <f t="shared" si="7"/>
        <v>0</v>
      </c>
      <c r="E44" s="799">
        <f t="shared" si="8"/>
        <v>3729918097</v>
      </c>
      <c r="F44" s="799">
        <f t="shared" si="10"/>
        <v>-1396186784</v>
      </c>
      <c r="J44" s="617" t="s">
        <v>1231</v>
      </c>
      <c r="K44" s="1220">
        <v>0</v>
      </c>
      <c r="L44" s="1220">
        <v>-1534403650</v>
      </c>
      <c r="M44" s="618">
        <v>0</v>
      </c>
      <c r="N44" s="618">
        <v>-1172789000</v>
      </c>
    </row>
    <row r="45" spans="1:14">
      <c r="A45" s="617" t="s">
        <v>1079</v>
      </c>
      <c r="B45" s="799">
        <f t="shared" si="5"/>
        <v>0</v>
      </c>
      <c r="C45" s="799">
        <f t="shared" si="6"/>
        <v>3850674093</v>
      </c>
      <c r="D45" s="799">
        <f t="shared" si="7"/>
        <v>0</v>
      </c>
      <c r="E45" s="799">
        <f t="shared" si="8"/>
        <v>6091917374</v>
      </c>
      <c r="F45" s="799">
        <f t="shared" si="10"/>
        <v>-2241243281</v>
      </c>
      <c r="J45" s="617" t="s">
        <v>1459</v>
      </c>
      <c r="K45" s="1220">
        <v>0</v>
      </c>
      <c r="L45" s="1220">
        <v>575652636</v>
      </c>
      <c r="M45" s="618">
        <v>0</v>
      </c>
      <c r="N45" s="618">
        <v>54605685</v>
      </c>
    </row>
    <row r="46" spans="1:14">
      <c r="A46" s="617" t="s">
        <v>1080</v>
      </c>
      <c r="B46" s="799">
        <f t="shared" si="5"/>
        <v>0</v>
      </c>
      <c r="C46" s="799">
        <f t="shared" si="6"/>
        <v>9419928</v>
      </c>
      <c r="D46" s="799">
        <f t="shared" si="7"/>
        <v>0</v>
      </c>
      <c r="E46" s="799">
        <f t="shared" si="8"/>
        <v>29902565</v>
      </c>
      <c r="F46" s="799">
        <f t="shared" si="10"/>
        <v>-20482637</v>
      </c>
      <c r="J46" s="617" t="s">
        <v>1669</v>
      </c>
      <c r="K46" s="1220">
        <v>0</v>
      </c>
      <c r="L46" s="1220">
        <v>2486704145</v>
      </c>
      <c r="M46" s="618">
        <v>0</v>
      </c>
      <c r="N46" s="618">
        <v>3796584537</v>
      </c>
    </row>
    <row r="47" spans="1:14">
      <c r="A47" s="617" t="s">
        <v>1081</v>
      </c>
      <c r="B47" s="799">
        <f t="shared" si="5"/>
        <v>0</v>
      </c>
      <c r="C47" s="799">
        <f t="shared" si="6"/>
        <v>317263292694</v>
      </c>
      <c r="D47" s="799">
        <f t="shared" si="7"/>
        <v>0</v>
      </c>
      <c r="E47" s="799">
        <f t="shared" si="8"/>
        <v>645899165960</v>
      </c>
      <c r="F47" s="799">
        <f t="shared" ref="F47:F56" si="11">C47-E47</f>
        <v>-328635873266</v>
      </c>
      <c r="J47" s="617" t="s">
        <v>1792</v>
      </c>
      <c r="K47" s="1220">
        <v>0</v>
      </c>
      <c r="L47" s="1220">
        <v>27991605932</v>
      </c>
      <c r="M47" s="618">
        <v>0</v>
      </c>
      <c r="N47" s="618">
        <v>31836242504</v>
      </c>
    </row>
    <row r="48" spans="1:14">
      <c r="A48" s="617" t="s">
        <v>1082</v>
      </c>
      <c r="B48" s="799">
        <f t="shared" si="5"/>
        <v>0</v>
      </c>
      <c r="C48" s="799">
        <f t="shared" si="6"/>
        <v>82900159</v>
      </c>
      <c r="D48" s="799">
        <f t="shared" si="7"/>
        <v>0</v>
      </c>
      <c r="E48" s="799">
        <f t="shared" si="8"/>
        <v>902475577</v>
      </c>
      <c r="F48" s="799">
        <f t="shared" si="11"/>
        <v>-819575418</v>
      </c>
      <c r="I48" s="751"/>
      <c r="J48" s="617" t="s">
        <v>3291</v>
      </c>
      <c r="K48" s="1220">
        <v>0</v>
      </c>
      <c r="L48" s="1220">
        <v>5287938180</v>
      </c>
      <c r="M48" s="618">
        <v>0</v>
      </c>
      <c r="N48" s="618">
        <v>544072937</v>
      </c>
    </row>
    <row r="49" spans="1:14">
      <c r="A49" s="617" t="s">
        <v>1230</v>
      </c>
      <c r="B49" s="799">
        <f t="shared" ref="B49:B83" si="12">IFERROR(VLOOKUP($A49,$J$3:$N$149,2,0),0)</f>
        <v>0</v>
      </c>
      <c r="C49" s="799">
        <f t="shared" ref="C49:C83" si="13">IFERROR(VLOOKUP($A49,$J$3:$N$149,3,0),0)</f>
        <v>2300250</v>
      </c>
      <c r="D49" s="799">
        <f t="shared" ref="D49:D83" si="14">IFERROR(VLOOKUP($A49,$J$3:$N$149,4,0),0)</f>
        <v>0</v>
      </c>
      <c r="E49" s="799">
        <f t="shared" ref="E49:E83" si="15">IFERROR(VLOOKUP($A49,$J$3:$N$149,5,0),0)</f>
        <v>11310000</v>
      </c>
      <c r="F49" s="799">
        <f t="shared" si="11"/>
        <v>-9009750</v>
      </c>
      <c r="I49" s="751"/>
      <c r="J49" s="617" t="s">
        <v>3443</v>
      </c>
      <c r="K49" s="1220">
        <v>0</v>
      </c>
      <c r="L49" s="1220">
        <v>7055304</v>
      </c>
      <c r="M49" s="618">
        <v>0</v>
      </c>
      <c r="N49" s="618">
        <v>0</v>
      </c>
    </row>
    <row r="50" spans="1:14">
      <c r="A50" s="617" t="s">
        <v>1231</v>
      </c>
      <c r="B50" s="799">
        <f t="shared" si="12"/>
        <v>0</v>
      </c>
      <c r="C50" s="799">
        <f t="shared" si="13"/>
        <v>-1534403650</v>
      </c>
      <c r="D50" s="799">
        <f t="shared" si="14"/>
        <v>0</v>
      </c>
      <c r="E50" s="799">
        <f t="shared" si="15"/>
        <v>-1172789000</v>
      </c>
      <c r="F50" s="799">
        <f t="shared" si="11"/>
        <v>-361614650</v>
      </c>
      <c r="J50" s="617" t="s">
        <v>3444</v>
      </c>
      <c r="K50" s="1220">
        <v>0</v>
      </c>
      <c r="L50" s="1220">
        <v>333433337</v>
      </c>
      <c r="M50" s="618">
        <v>0</v>
      </c>
      <c r="N50" s="618">
        <v>0</v>
      </c>
    </row>
    <row r="51" spans="1:14">
      <c r="A51" s="617" t="s">
        <v>1459</v>
      </c>
      <c r="B51" s="799">
        <f t="shared" si="12"/>
        <v>0</v>
      </c>
      <c r="C51" s="799">
        <f t="shared" si="13"/>
        <v>575652636</v>
      </c>
      <c r="D51" s="799">
        <f t="shared" si="14"/>
        <v>0</v>
      </c>
      <c r="E51" s="799">
        <f t="shared" si="15"/>
        <v>54605685</v>
      </c>
      <c r="F51" s="799">
        <f t="shared" si="11"/>
        <v>521046951</v>
      </c>
      <c r="J51" s="617" t="s">
        <v>1083</v>
      </c>
      <c r="K51" s="1220">
        <v>0</v>
      </c>
      <c r="L51" s="1220">
        <v>54811698975</v>
      </c>
      <c r="M51" s="618">
        <v>0</v>
      </c>
      <c r="N51" s="618">
        <v>90088789271</v>
      </c>
    </row>
    <row r="52" spans="1:14">
      <c r="A52" s="827" t="s">
        <v>1669</v>
      </c>
      <c r="B52" s="799">
        <f t="shared" si="12"/>
        <v>0</v>
      </c>
      <c r="C52" s="799">
        <f t="shared" si="13"/>
        <v>2486704145</v>
      </c>
      <c r="D52" s="799">
        <f t="shared" si="14"/>
        <v>0</v>
      </c>
      <c r="E52" s="799">
        <f t="shared" si="15"/>
        <v>3796584537</v>
      </c>
      <c r="F52" s="799">
        <f t="shared" si="11"/>
        <v>-1309880392</v>
      </c>
      <c r="J52" s="617" t="s">
        <v>1084</v>
      </c>
      <c r="K52" s="1220">
        <v>0</v>
      </c>
      <c r="L52" s="1220">
        <v>2282864675</v>
      </c>
      <c r="M52" s="618">
        <v>0</v>
      </c>
      <c r="N52" s="618">
        <v>3073192385</v>
      </c>
    </row>
    <row r="53" spans="1:14">
      <c r="A53" s="1106" t="s">
        <v>1792</v>
      </c>
      <c r="B53" s="799">
        <f t="shared" si="12"/>
        <v>0</v>
      </c>
      <c r="C53" s="799">
        <f t="shared" si="13"/>
        <v>27991605932</v>
      </c>
      <c r="D53" s="799">
        <f t="shared" si="14"/>
        <v>0</v>
      </c>
      <c r="E53" s="799">
        <f t="shared" si="15"/>
        <v>31836242504</v>
      </c>
      <c r="F53" s="799">
        <f>C53-E53</f>
        <v>-3844636572</v>
      </c>
      <c r="J53" s="617" t="s">
        <v>1085</v>
      </c>
      <c r="K53" s="1220">
        <v>292000007</v>
      </c>
      <c r="L53" s="1220">
        <v>0</v>
      </c>
      <c r="M53" s="618">
        <v>387897859</v>
      </c>
      <c r="N53" s="618">
        <v>0</v>
      </c>
    </row>
    <row r="54" spans="1:14">
      <c r="A54" s="1106" t="s">
        <v>3291</v>
      </c>
      <c r="B54" s="799">
        <f t="shared" si="12"/>
        <v>0</v>
      </c>
      <c r="C54" s="799">
        <f t="shared" si="13"/>
        <v>5287938180</v>
      </c>
      <c r="D54" s="799">
        <f t="shared" si="14"/>
        <v>0</v>
      </c>
      <c r="E54" s="799">
        <f t="shared" si="15"/>
        <v>544072937</v>
      </c>
      <c r="F54" s="799">
        <f t="shared" ref="F54:F55" si="16">C54-E54</f>
        <v>4743865243</v>
      </c>
      <c r="J54" s="617" t="s">
        <v>1086</v>
      </c>
      <c r="K54" s="1220">
        <v>553925018</v>
      </c>
      <c r="L54" s="1220">
        <v>0</v>
      </c>
      <c r="M54" s="618">
        <v>816404701</v>
      </c>
      <c r="N54" s="618">
        <v>0</v>
      </c>
    </row>
    <row r="55" spans="1:14">
      <c r="A55" s="1106" t="s">
        <v>3443</v>
      </c>
      <c r="B55" s="799">
        <f t="shared" si="12"/>
        <v>0</v>
      </c>
      <c r="C55" s="799">
        <f t="shared" si="13"/>
        <v>7055304</v>
      </c>
      <c r="D55" s="799">
        <f t="shared" si="14"/>
        <v>0</v>
      </c>
      <c r="E55" s="799">
        <f t="shared" si="15"/>
        <v>0</v>
      </c>
      <c r="F55" s="799">
        <f t="shared" si="16"/>
        <v>7055304</v>
      </c>
      <c r="J55" s="617" t="s">
        <v>1087</v>
      </c>
      <c r="K55" s="1220">
        <v>63031507</v>
      </c>
      <c r="L55" s="1220">
        <v>0</v>
      </c>
      <c r="M55" s="618">
        <v>26468491</v>
      </c>
      <c r="N55" s="618">
        <v>0</v>
      </c>
    </row>
    <row r="56" spans="1:14">
      <c r="A56" s="827" t="s">
        <v>3444</v>
      </c>
      <c r="B56" s="799">
        <f t="shared" si="12"/>
        <v>0</v>
      </c>
      <c r="C56" s="799">
        <f t="shared" si="13"/>
        <v>333433337</v>
      </c>
      <c r="D56" s="799">
        <f t="shared" si="14"/>
        <v>0</v>
      </c>
      <c r="E56" s="799">
        <f t="shared" si="15"/>
        <v>0</v>
      </c>
      <c r="F56" s="799">
        <f t="shared" si="11"/>
        <v>333433337</v>
      </c>
      <c r="J56" s="617" t="s">
        <v>1088</v>
      </c>
      <c r="K56" s="1220">
        <v>118953400</v>
      </c>
      <c r="L56" s="1220">
        <v>0</v>
      </c>
      <c r="M56" s="618">
        <v>477519363</v>
      </c>
      <c r="N56" s="618">
        <v>0</v>
      </c>
    </row>
    <row r="57" spans="1:14">
      <c r="A57" s="617" t="s">
        <v>1083</v>
      </c>
      <c r="B57" s="799">
        <f t="shared" si="12"/>
        <v>0</v>
      </c>
      <c r="C57" s="799">
        <f t="shared" si="13"/>
        <v>54811698975</v>
      </c>
      <c r="D57" s="799">
        <f t="shared" si="14"/>
        <v>0</v>
      </c>
      <c r="E57" s="799">
        <f t="shared" si="15"/>
        <v>90088789271</v>
      </c>
      <c r="G57" s="54">
        <f>C3-C17</f>
        <v>54811698975</v>
      </c>
      <c r="J57" s="617" t="s">
        <v>1089</v>
      </c>
      <c r="K57" s="1220">
        <v>51129753</v>
      </c>
      <c r="L57" s="1220">
        <v>0</v>
      </c>
      <c r="M57" s="618">
        <v>21334260</v>
      </c>
      <c r="N57" s="618">
        <v>0</v>
      </c>
    </row>
    <row r="58" spans="1:14">
      <c r="A58" s="617" t="s">
        <v>1084</v>
      </c>
      <c r="B58" s="799">
        <f t="shared" si="12"/>
        <v>0</v>
      </c>
      <c r="C58" s="799">
        <f t="shared" si="13"/>
        <v>2282864675</v>
      </c>
      <c r="D58" s="799">
        <f t="shared" si="14"/>
        <v>0</v>
      </c>
      <c r="E58" s="799">
        <f t="shared" si="15"/>
        <v>3073192385</v>
      </c>
      <c r="F58" s="798">
        <f>C58-SUM(B59:B149)</f>
        <v>0</v>
      </c>
      <c r="J58" s="617" t="s">
        <v>2103</v>
      </c>
      <c r="K58" s="1220">
        <v>0</v>
      </c>
      <c r="L58" s="1220">
        <v>0</v>
      </c>
      <c r="M58" s="618">
        <v>115500000</v>
      </c>
      <c r="N58" s="618">
        <v>0</v>
      </c>
    </row>
    <row r="59" spans="1:14">
      <c r="A59" s="617" t="s">
        <v>1085</v>
      </c>
      <c r="B59" s="799">
        <f t="shared" si="12"/>
        <v>292000007</v>
      </c>
      <c r="C59" s="799">
        <f t="shared" si="13"/>
        <v>0</v>
      </c>
      <c r="D59" s="799">
        <f t="shared" si="14"/>
        <v>387897859</v>
      </c>
      <c r="E59" s="799">
        <f t="shared" si="15"/>
        <v>0</v>
      </c>
      <c r="J59" s="617" t="s">
        <v>1090</v>
      </c>
      <c r="K59" s="1220">
        <v>51246402</v>
      </c>
      <c r="L59" s="1220">
        <v>0</v>
      </c>
      <c r="M59" s="618">
        <v>92024460</v>
      </c>
      <c r="N59" s="618">
        <v>0</v>
      </c>
    </row>
    <row r="60" spans="1:14">
      <c r="A60" s="617" t="s">
        <v>1086</v>
      </c>
      <c r="B60" s="799">
        <f t="shared" si="12"/>
        <v>553925018</v>
      </c>
      <c r="C60" s="799">
        <f t="shared" si="13"/>
        <v>0</v>
      </c>
      <c r="D60" s="799">
        <f t="shared" si="14"/>
        <v>816404701</v>
      </c>
      <c r="E60" s="799">
        <f t="shared" si="15"/>
        <v>0</v>
      </c>
      <c r="J60" s="617" t="s">
        <v>1091</v>
      </c>
      <c r="K60" s="1220">
        <v>-10817520</v>
      </c>
      <c r="L60" s="1220">
        <v>0</v>
      </c>
      <c r="M60" s="618">
        <v>-22879908</v>
      </c>
      <c r="N60" s="618">
        <v>0</v>
      </c>
    </row>
    <row r="61" spans="1:14">
      <c r="A61" s="617" t="s">
        <v>1087</v>
      </c>
      <c r="B61" s="799">
        <f t="shared" si="12"/>
        <v>63031507</v>
      </c>
      <c r="C61" s="799">
        <f t="shared" si="13"/>
        <v>0</v>
      </c>
      <c r="D61" s="799">
        <f t="shared" si="14"/>
        <v>26468491</v>
      </c>
      <c r="E61" s="799">
        <f t="shared" si="15"/>
        <v>0</v>
      </c>
      <c r="J61" s="617" t="s">
        <v>1092</v>
      </c>
      <c r="K61" s="1220">
        <v>9494364</v>
      </c>
      <c r="L61" s="1220">
        <v>0</v>
      </c>
      <c r="M61" s="618">
        <v>18202956</v>
      </c>
      <c r="N61" s="618">
        <v>0</v>
      </c>
    </row>
    <row r="62" spans="1:14">
      <c r="A62" s="617" t="s">
        <v>1088</v>
      </c>
      <c r="B62" s="799">
        <f t="shared" si="12"/>
        <v>118953400</v>
      </c>
      <c r="C62" s="799">
        <f t="shared" si="13"/>
        <v>0</v>
      </c>
      <c r="D62" s="799">
        <f t="shared" si="14"/>
        <v>477519363</v>
      </c>
      <c r="E62" s="799">
        <f t="shared" si="15"/>
        <v>0</v>
      </c>
      <c r="J62" s="617" t="s">
        <v>1093</v>
      </c>
      <c r="K62" s="1220">
        <v>13178415</v>
      </c>
      <c r="L62" s="1220">
        <v>0</v>
      </c>
      <c r="M62" s="618">
        <v>15892478</v>
      </c>
      <c r="N62" s="618">
        <v>0</v>
      </c>
    </row>
    <row r="63" spans="1:14">
      <c r="A63" s="617" t="s">
        <v>1089</v>
      </c>
      <c r="B63" s="799">
        <f t="shared" si="12"/>
        <v>51129753</v>
      </c>
      <c r="C63" s="799">
        <f t="shared" si="13"/>
        <v>0</v>
      </c>
      <c r="D63" s="799">
        <f t="shared" si="14"/>
        <v>21334260</v>
      </c>
      <c r="E63" s="799">
        <f t="shared" si="15"/>
        <v>0</v>
      </c>
      <c r="J63" s="617" t="s">
        <v>1094</v>
      </c>
      <c r="K63" s="1220">
        <v>115704800</v>
      </c>
      <c r="L63" s="1220">
        <v>0</v>
      </c>
      <c r="M63" s="618">
        <v>154373220</v>
      </c>
      <c r="N63" s="618">
        <v>0</v>
      </c>
    </row>
    <row r="64" spans="1:14">
      <c r="A64" s="1106" t="s">
        <v>2103</v>
      </c>
      <c r="B64" s="799">
        <f t="shared" si="12"/>
        <v>0</v>
      </c>
      <c r="C64" s="799">
        <f t="shared" si="13"/>
        <v>0</v>
      </c>
      <c r="D64" s="799">
        <f t="shared" si="14"/>
        <v>115500000</v>
      </c>
      <c r="E64" s="799">
        <f t="shared" si="15"/>
        <v>0</v>
      </c>
      <c r="J64" s="617" t="s">
        <v>1095</v>
      </c>
      <c r="K64" s="1220">
        <v>24746000</v>
      </c>
      <c r="L64" s="1220">
        <v>0</v>
      </c>
      <c r="M64" s="618">
        <v>27885000</v>
      </c>
      <c r="N64" s="618">
        <v>0</v>
      </c>
    </row>
    <row r="65" spans="1:14">
      <c r="A65" s="617" t="s">
        <v>1090</v>
      </c>
      <c r="B65" s="799">
        <f t="shared" si="12"/>
        <v>51246402</v>
      </c>
      <c r="C65" s="799">
        <f t="shared" si="13"/>
        <v>0</v>
      </c>
      <c r="D65" s="799">
        <f t="shared" si="14"/>
        <v>92024460</v>
      </c>
      <c r="E65" s="799">
        <f t="shared" si="15"/>
        <v>0</v>
      </c>
      <c r="J65" s="617" t="s">
        <v>1096</v>
      </c>
      <c r="K65" s="1220">
        <v>12065000</v>
      </c>
      <c r="L65" s="1220">
        <v>0</v>
      </c>
      <c r="M65" s="618">
        <v>10385637</v>
      </c>
      <c r="N65" s="618">
        <v>0</v>
      </c>
    </row>
    <row r="66" spans="1:14">
      <c r="A66" s="617" t="s">
        <v>1091</v>
      </c>
      <c r="B66" s="799">
        <f t="shared" si="12"/>
        <v>-10817520</v>
      </c>
      <c r="C66" s="799">
        <f t="shared" si="13"/>
        <v>0</v>
      </c>
      <c r="D66" s="799">
        <f t="shared" si="14"/>
        <v>-22879908</v>
      </c>
      <c r="E66" s="799">
        <f t="shared" si="15"/>
        <v>0</v>
      </c>
      <c r="J66" s="617" t="s">
        <v>1097</v>
      </c>
      <c r="K66" s="1220">
        <v>25410441</v>
      </c>
      <c r="L66" s="1220">
        <v>0</v>
      </c>
      <c r="M66" s="618">
        <v>37846110</v>
      </c>
      <c r="N66" s="618">
        <v>0</v>
      </c>
    </row>
    <row r="67" spans="1:14">
      <c r="A67" s="617" t="s">
        <v>1092</v>
      </c>
      <c r="B67" s="799">
        <f t="shared" si="12"/>
        <v>9494364</v>
      </c>
      <c r="C67" s="799">
        <f t="shared" si="13"/>
        <v>0</v>
      </c>
      <c r="D67" s="799">
        <f t="shared" si="14"/>
        <v>18202956</v>
      </c>
      <c r="E67" s="799">
        <f t="shared" si="15"/>
        <v>0</v>
      </c>
      <c r="J67" s="617" t="s">
        <v>1098</v>
      </c>
      <c r="K67" s="1220">
        <v>66190040</v>
      </c>
      <c r="L67" s="1220">
        <v>0</v>
      </c>
      <c r="M67" s="618">
        <v>107083610</v>
      </c>
      <c r="N67" s="618">
        <v>0</v>
      </c>
    </row>
    <row r="68" spans="1:14">
      <c r="A68" s="617" t="s">
        <v>1093</v>
      </c>
      <c r="B68" s="799">
        <f t="shared" si="12"/>
        <v>13178415</v>
      </c>
      <c r="C68" s="799">
        <f t="shared" si="13"/>
        <v>0</v>
      </c>
      <c r="D68" s="799">
        <f t="shared" si="14"/>
        <v>15892478</v>
      </c>
      <c r="E68" s="799">
        <f t="shared" si="15"/>
        <v>0</v>
      </c>
      <c r="J68" s="617" t="s">
        <v>1670</v>
      </c>
      <c r="K68" s="1220">
        <v>18162295</v>
      </c>
      <c r="L68" s="1220">
        <v>0</v>
      </c>
      <c r="M68" s="618">
        <v>28280350</v>
      </c>
      <c r="N68" s="618">
        <v>0</v>
      </c>
    </row>
    <row r="69" spans="1:14">
      <c r="A69" s="617" t="s">
        <v>1094</v>
      </c>
      <c r="B69" s="799">
        <f t="shared" si="12"/>
        <v>115704800</v>
      </c>
      <c r="C69" s="799">
        <f t="shared" si="13"/>
        <v>0</v>
      </c>
      <c r="D69" s="799">
        <f t="shared" si="14"/>
        <v>154373220</v>
      </c>
      <c r="E69" s="799">
        <f t="shared" si="15"/>
        <v>0</v>
      </c>
      <c r="J69" s="617" t="s">
        <v>1099</v>
      </c>
      <c r="K69" s="1220">
        <v>10762600</v>
      </c>
      <c r="L69" s="1220">
        <v>0</v>
      </c>
      <c r="M69" s="618">
        <v>31219800</v>
      </c>
      <c r="N69" s="618">
        <v>0</v>
      </c>
    </row>
    <row r="70" spans="1:14">
      <c r="A70" s="617" t="s">
        <v>1095</v>
      </c>
      <c r="B70" s="799">
        <f t="shared" si="12"/>
        <v>24746000</v>
      </c>
      <c r="C70" s="799">
        <f t="shared" si="13"/>
        <v>0</v>
      </c>
      <c r="D70" s="799">
        <f t="shared" si="14"/>
        <v>27885000</v>
      </c>
      <c r="E70" s="799">
        <f t="shared" si="15"/>
        <v>0</v>
      </c>
      <c r="J70" s="617" t="s">
        <v>1100</v>
      </c>
      <c r="K70" s="1220">
        <v>0</v>
      </c>
      <c r="L70" s="1220">
        <v>0</v>
      </c>
      <c r="M70" s="618">
        <v>25773200</v>
      </c>
      <c r="N70" s="618">
        <v>0</v>
      </c>
    </row>
    <row r="71" spans="1:14">
      <c r="A71" s="617" t="s">
        <v>1096</v>
      </c>
      <c r="B71" s="799">
        <f t="shared" si="12"/>
        <v>12065000</v>
      </c>
      <c r="C71" s="799">
        <f t="shared" si="13"/>
        <v>0</v>
      </c>
      <c r="D71" s="799">
        <f t="shared" si="14"/>
        <v>10385637</v>
      </c>
      <c r="E71" s="799">
        <f t="shared" si="15"/>
        <v>0</v>
      </c>
      <c r="J71" s="617" t="s">
        <v>1101</v>
      </c>
      <c r="K71" s="1220">
        <v>1600000</v>
      </c>
      <c r="L71" s="1220">
        <v>0</v>
      </c>
      <c r="M71" s="618">
        <v>1698189</v>
      </c>
      <c r="N71" s="618">
        <v>0</v>
      </c>
    </row>
    <row r="72" spans="1:14">
      <c r="A72" s="617" t="s">
        <v>1097</v>
      </c>
      <c r="B72" s="799">
        <f t="shared" si="12"/>
        <v>25410441</v>
      </c>
      <c r="C72" s="799">
        <f t="shared" si="13"/>
        <v>0</v>
      </c>
      <c r="D72" s="799">
        <f t="shared" si="14"/>
        <v>37846110</v>
      </c>
      <c r="E72" s="799">
        <f t="shared" si="15"/>
        <v>0</v>
      </c>
      <c r="J72" s="617" t="s">
        <v>1102</v>
      </c>
      <c r="K72" s="1220">
        <v>17049481</v>
      </c>
      <c r="L72" s="1220">
        <v>0</v>
      </c>
      <c r="M72" s="618">
        <v>35913138</v>
      </c>
      <c r="N72" s="618">
        <v>0</v>
      </c>
    </row>
    <row r="73" spans="1:14">
      <c r="A73" s="617" t="s">
        <v>1098</v>
      </c>
      <c r="B73" s="799">
        <f t="shared" si="12"/>
        <v>66190040</v>
      </c>
      <c r="C73" s="799">
        <f t="shared" si="13"/>
        <v>0</v>
      </c>
      <c r="D73" s="799">
        <f t="shared" si="14"/>
        <v>107083610</v>
      </c>
      <c r="E73" s="799">
        <f t="shared" si="15"/>
        <v>0</v>
      </c>
      <c r="J73" s="617" t="s">
        <v>1103</v>
      </c>
      <c r="K73" s="1220">
        <v>14160000</v>
      </c>
      <c r="L73" s="1220">
        <v>0</v>
      </c>
      <c r="M73" s="618">
        <v>21580000</v>
      </c>
      <c r="N73" s="618">
        <v>0</v>
      </c>
    </row>
    <row r="74" spans="1:14">
      <c r="A74" s="617" t="s">
        <v>1670</v>
      </c>
      <c r="B74" s="799">
        <f t="shared" si="12"/>
        <v>18162295</v>
      </c>
      <c r="C74" s="799">
        <f t="shared" si="13"/>
        <v>0</v>
      </c>
      <c r="D74" s="799">
        <f t="shared" si="14"/>
        <v>28280350</v>
      </c>
      <c r="E74" s="799">
        <f t="shared" si="15"/>
        <v>0</v>
      </c>
      <c r="J74" s="617" t="s">
        <v>1105</v>
      </c>
      <c r="K74" s="1220">
        <v>12108600</v>
      </c>
      <c r="L74" s="1220">
        <v>0</v>
      </c>
      <c r="M74" s="618">
        <v>11083334</v>
      </c>
      <c r="N74" s="618">
        <v>0</v>
      </c>
    </row>
    <row r="75" spans="1:14">
      <c r="A75" s="617" t="s">
        <v>1099</v>
      </c>
      <c r="B75" s="799">
        <f t="shared" si="12"/>
        <v>10762600</v>
      </c>
      <c r="C75" s="799">
        <f t="shared" si="13"/>
        <v>0</v>
      </c>
      <c r="D75" s="799">
        <f t="shared" si="14"/>
        <v>31219800</v>
      </c>
      <c r="E75" s="799">
        <f t="shared" si="15"/>
        <v>0</v>
      </c>
      <c r="J75" s="617" t="s">
        <v>1106</v>
      </c>
      <c r="K75" s="1220">
        <v>21817717</v>
      </c>
      <c r="L75" s="1220">
        <v>0</v>
      </c>
      <c r="M75" s="618">
        <v>24980021</v>
      </c>
      <c r="N75" s="618">
        <v>0</v>
      </c>
    </row>
    <row r="76" spans="1:14">
      <c r="A76" s="617" t="s">
        <v>1100</v>
      </c>
      <c r="B76" s="799">
        <f t="shared" si="12"/>
        <v>0</v>
      </c>
      <c r="C76" s="799">
        <f t="shared" si="13"/>
        <v>0</v>
      </c>
      <c r="D76" s="799">
        <f t="shared" si="14"/>
        <v>25773200</v>
      </c>
      <c r="E76" s="799">
        <f t="shared" si="15"/>
        <v>0</v>
      </c>
      <c r="J76" s="617" t="s">
        <v>1793</v>
      </c>
      <c r="K76" s="1220">
        <v>26950667</v>
      </c>
      <c r="L76" s="1220">
        <v>0</v>
      </c>
      <c r="M76" s="618">
        <v>29900000</v>
      </c>
      <c r="N76" s="618">
        <v>0</v>
      </c>
    </row>
    <row r="77" spans="1:14">
      <c r="A77" s="617" t="s">
        <v>1101</v>
      </c>
      <c r="B77" s="799">
        <f t="shared" si="12"/>
        <v>1600000</v>
      </c>
      <c r="C77" s="799">
        <f t="shared" si="13"/>
        <v>0</v>
      </c>
      <c r="D77" s="799">
        <f t="shared" si="14"/>
        <v>1698189</v>
      </c>
      <c r="E77" s="799">
        <f t="shared" si="15"/>
        <v>0</v>
      </c>
      <c r="J77" s="617" t="s">
        <v>1107</v>
      </c>
      <c r="K77" s="1220">
        <v>12370948</v>
      </c>
      <c r="L77" s="1220">
        <v>0</v>
      </c>
      <c r="M77" s="618">
        <v>20122231</v>
      </c>
      <c r="N77" s="618">
        <v>0</v>
      </c>
    </row>
    <row r="78" spans="1:14">
      <c r="A78" s="617" t="s">
        <v>1242</v>
      </c>
      <c r="B78" s="799">
        <f t="shared" si="12"/>
        <v>0</v>
      </c>
      <c r="C78" s="799">
        <f t="shared" si="13"/>
        <v>0</v>
      </c>
      <c r="D78" s="799">
        <f t="shared" si="14"/>
        <v>0</v>
      </c>
      <c r="E78" s="799">
        <f t="shared" si="15"/>
        <v>0</v>
      </c>
      <c r="J78" s="617" t="s">
        <v>1108</v>
      </c>
      <c r="K78" s="1220">
        <v>4290979</v>
      </c>
      <c r="L78" s="1220">
        <v>0</v>
      </c>
      <c r="M78" s="618">
        <v>9897985</v>
      </c>
      <c r="N78" s="618">
        <v>0</v>
      </c>
    </row>
    <row r="79" spans="1:14">
      <c r="A79" s="617" t="s">
        <v>1102</v>
      </c>
      <c r="B79" s="799">
        <f t="shared" si="12"/>
        <v>17049481</v>
      </c>
      <c r="C79" s="799">
        <f t="shared" si="13"/>
        <v>0</v>
      </c>
      <c r="D79" s="799">
        <f t="shared" si="14"/>
        <v>35913138</v>
      </c>
      <c r="E79" s="799">
        <f t="shared" si="15"/>
        <v>0</v>
      </c>
      <c r="J79" s="617" t="s">
        <v>1110</v>
      </c>
      <c r="K79" s="1220">
        <v>409600</v>
      </c>
      <c r="L79" s="1220">
        <v>0</v>
      </c>
      <c r="M79" s="618">
        <v>515500</v>
      </c>
      <c r="N79" s="618">
        <v>0</v>
      </c>
    </row>
    <row r="80" spans="1:14">
      <c r="A80" s="617" t="s">
        <v>1103</v>
      </c>
      <c r="B80" s="799">
        <f t="shared" si="12"/>
        <v>14160000</v>
      </c>
      <c r="C80" s="799">
        <f t="shared" si="13"/>
        <v>0</v>
      </c>
      <c r="D80" s="799">
        <f t="shared" si="14"/>
        <v>21580000</v>
      </c>
      <c r="E80" s="799">
        <f t="shared" si="15"/>
        <v>0</v>
      </c>
      <c r="J80" s="617" t="s">
        <v>1671</v>
      </c>
      <c r="K80" s="1220">
        <v>28957220</v>
      </c>
      <c r="L80" s="1220">
        <v>0</v>
      </c>
      <c r="M80" s="618">
        <v>44894177</v>
      </c>
      <c r="N80" s="618">
        <v>0</v>
      </c>
    </row>
    <row r="81" spans="1:14">
      <c r="A81" s="617" t="s">
        <v>1104</v>
      </c>
      <c r="B81" s="799">
        <f t="shared" si="12"/>
        <v>0</v>
      </c>
      <c r="C81" s="799">
        <f t="shared" si="13"/>
        <v>0</v>
      </c>
      <c r="D81" s="799">
        <f t="shared" si="14"/>
        <v>0</v>
      </c>
      <c r="E81" s="799">
        <f t="shared" si="15"/>
        <v>0</v>
      </c>
      <c r="J81" s="617" t="s">
        <v>1794</v>
      </c>
      <c r="K81" s="1220">
        <v>2500000</v>
      </c>
      <c r="L81" s="1220">
        <v>0</v>
      </c>
      <c r="M81" s="618">
        <v>1885000</v>
      </c>
      <c r="N81" s="618">
        <v>0</v>
      </c>
    </row>
    <row r="82" spans="1:14">
      <c r="A82" s="617" t="s">
        <v>1105</v>
      </c>
      <c r="B82" s="799">
        <f t="shared" si="12"/>
        <v>12108600</v>
      </c>
      <c r="C82" s="799">
        <f t="shared" si="13"/>
        <v>0</v>
      </c>
      <c r="D82" s="799">
        <f t="shared" si="14"/>
        <v>11083334</v>
      </c>
      <c r="E82" s="799">
        <f t="shared" si="15"/>
        <v>0</v>
      </c>
      <c r="J82" s="617" t="s">
        <v>1111</v>
      </c>
      <c r="K82" s="1220">
        <v>20130294</v>
      </c>
      <c r="L82" s="1220">
        <v>0</v>
      </c>
      <c r="M82" s="618">
        <v>32967759</v>
      </c>
      <c r="N82" s="618">
        <v>0</v>
      </c>
    </row>
    <row r="83" spans="1:14">
      <c r="A83" s="617" t="s">
        <v>1106</v>
      </c>
      <c r="B83" s="799">
        <f t="shared" si="12"/>
        <v>21817717</v>
      </c>
      <c r="C83" s="799">
        <f t="shared" si="13"/>
        <v>0</v>
      </c>
      <c r="D83" s="799">
        <f t="shared" si="14"/>
        <v>24980021</v>
      </c>
      <c r="E83" s="799">
        <f t="shared" si="15"/>
        <v>0</v>
      </c>
      <c r="J83" s="617" t="s">
        <v>1113</v>
      </c>
      <c r="K83" s="1220">
        <v>286340</v>
      </c>
      <c r="L83" s="1220">
        <v>0</v>
      </c>
      <c r="M83" s="618">
        <v>614200</v>
      </c>
      <c r="N83" s="618">
        <v>0</v>
      </c>
    </row>
    <row r="84" spans="1:14">
      <c r="A84" s="617" t="s">
        <v>1429</v>
      </c>
      <c r="B84" s="799">
        <f t="shared" ref="B84:B115" si="17">IFERROR(VLOOKUP($A84,$J$3:$N$149,2,0),0)</f>
        <v>0</v>
      </c>
      <c r="C84" s="799">
        <f t="shared" ref="C84:C115" si="18">IFERROR(VLOOKUP($A84,$J$3:$N$149,3,0),0)</f>
        <v>0</v>
      </c>
      <c r="D84" s="799">
        <f t="shared" ref="D84:D115" si="19">IFERROR(VLOOKUP($A84,$J$3:$N$149,4,0),0)</f>
        <v>0</v>
      </c>
      <c r="E84" s="799">
        <f t="shared" ref="E84:E115" si="20">IFERROR(VLOOKUP($A84,$J$3:$N$149,5,0),0)</f>
        <v>0</v>
      </c>
      <c r="J84" s="617" t="s">
        <v>1115</v>
      </c>
      <c r="K84" s="1220">
        <v>52800</v>
      </c>
      <c r="L84" s="1220">
        <v>0</v>
      </c>
      <c r="M84" s="618">
        <v>133100</v>
      </c>
      <c r="N84" s="618">
        <v>0</v>
      </c>
    </row>
    <row r="85" spans="1:14">
      <c r="A85" s="617" t="s">
        <v>1793</v>
      </c>
      <c r="B85" s="799">
        <f t="shared" si="17"/>
        <v>26950667</v>
      </c>
      <c r="C85" s="799">
        <f t="shared" si="18"/>
        <v>0</v>
      </c>
      <c r="D85" s="799">
        <f t="shared" si="19"/>
        <v>29900000</v>
      </c>
      <c r="E85" s="799">
        <f t="shared" si="20"/>
        <v>0</v>
      </c>
      <c r="J85" s="617" t="s">
        <v>1117</v>
      </c>
      <c r="K85" s="1220">
        <v>0</v>
      </c>
      <c r="L85" s="1220">
        <v>0</v>
      </c>
      <c r="M85" s="618">
        <v>30472</v>
      </c>
      <c r="N85" s="618">
        <v>0</v>
      </c>
    </row>
    <row r="86" spans="1:14">
      <c r="A86" s="617" t="s">
        <v>1107</v>
      </c>
      <c r="B86" s="799">
        <f t="shared" si="17"/>
        <v>12370948</v>
      </c>
      <c r="C86" s="799">
        <f t="shared" si="18"/>
        <v>0</v>
      </c>
      <c r="D86" s="799">
        <f t="shared" si="19"/>
        <v>20122231</v>
      </c>
      <c r="E86" s="799">
        <f t="shared" si="20"/>
        <v>0</v>
      </c>
      <c r="J86" s="617" t="s">
        <v>1119</v>
      </c>
      <c r="K86" s="1220">
        <v>0</v>
      </c>
      <c r="L86" s="1220">
        <v>0</v>
      </c>
      <c r="M86" s="618">
        <v>343750</v>
      </c>
      <c r="N86" s="618">
        <v>0</v>
      </c>
    </row>
    <row r="87" spans="1:14">
      <c r="A87" s="617" t="s">
        <v>1108</v>
      </c>
      <c r="B87" s="799">
        <f t="shared" si="17"/>
        <v>4290979</v>
      </c>
      <c r="C87" s="799">
        <f t="shared" si="18"/>
        <v>0</v>
      </c>
      <c r="D87" s="799">
        <f t="shared" si="19"/>
        <v>9897985</v>
      </c>
      <c r="E87" s="799">
        <f t="shared" si="20"/>
        <v>0</v>
      </c>
      <c r="J87" s="617" t="s">
        <v>1120</v>
      </c>
      <c r="K87" s="1220">
        <v>137400000</v>
      </c>
      <c r="L87" s="1220">
        <v>0</v>
      </c>
      <c r="M87" s="618">
        <v>137030000</v>
      </c>
      <c r="N87" s="618">
        <v>0</v>
      </c>
    </row>
    <row r="88" spans="1:14">
      <c r="A88" s="617" t="s">
        <v>1109</v>
      </c>
      <c r="B88" s="799">
        <f t="shared" si="17"/>
        <v>0</v>
      </c>
      <c r="C88" s="799">
        <f t="shared" si="18"/>
        <v>0</v>
      </c>
      <c r="D88" s="799">
        <f t="shared" si="19"/>
        <v>0</v>
      </c>
      <c r="E88" s="799">
        <f t="shared" si="20"/>
        <v>0</v>
      </c>
      <c r="J88" s="617" t="s">
        <v>1275</v>
      </c>
      <c r="K88" s="1220">
        <v>175000</v>
      </c>
      <c r="L88" s="1220">
        <v>0</v>
      </c>
      <c r="M88" s="618">
        <v>350000</v>
      </c>
      <c r="N88" s="618">
        <v>0</v>
      </c>
    </row>
    <row r="89" spans="1:14">
      <c r="A89" s="617" t="s">
        <v>1110</v>
      </c>
      <c r="B89" s="799">
        <f t="shared" si="17"/>
        <v>409600</v>
      </c>
      <c r="C89" s="799">
        <f t="shared" si="18"/>
        <v>0</v>
      </c>
      <c r="D89" s="799">
        <f t="shared" si="19"/>
        <v>515500</v>
      </c>
      <c r="E89" s="799">
        <f t="shared" si="20"/>
        <v>0</v>
      </c>
      <c r="J89" s="617" t="s">
        <v>1121</v>
      </c>
      <c r="K89" s="1220">
        <v>0</v>
      </c>
      <c r="L89" s="1220">
        <v>0</v>
      </c>
      <c r="M89" s="618">
        <v>596250</v>
      </c>
      <c r="N89" s="618">
        <v>0</v>
      </c>
    </row>
    <row r="90" spans="1:14">
      <c r="A90" s="617" t="s">
        <v>1671</v>
      </c>
      <c r="B90" s="799">
        <f t="shared" si="17"/>
        <v>28957220</v>
      </c>
      <c r="C90" s="799">
        <f t="shared" si="18"/>
        <v>0</v>
      </c>
      <c r="D90" s="799">
        <f t="shared" si="19"/>
        <v>44894177</v>
      </c>
      <c r="E90" s="799">
        <f t="shared" si="20"/>
        <v>0</v>
      </c>
      <c r="J90" s="617" t="s">
        <v>1243</v>
      </c>
      <c r="K90" s="1220">
        <v>0</v>
      </c>
      <c r="L90" s="1220">
        <v>0</v>
      </c>
      <c r="M90" s="618">
        <v>11200000</v>
      </c>
      <c r="N90" s="618">
        <v>0</v>
      </c>
    </row>
    <row r="91" spans="1:14">
      <c r="A91" s="617" t="s">
        <v>1794</v>
      </c>
      <c r="B91" s="799">
        <f t="shared" si="17"/>
        <v>2500000</v>
      </c>
      <c r="C91" s="799">
        <f t="shared" si="18"/>
        <v>0</v>
      </c>
      <c r="D91" s="799">
        <f t="shared" si="19"/>
        <v>1885000</v>
      </c>
      <c r="E91" s="799">
        <f t="shared" si="20"/>
        <v>0</v>
      </c>
      <c r="J91" s="617" t="s">
        <v>1858</v>
      </c>
      <c r="K91" s="1220">
        <v>16321970</v>
      </c>
      <c r="L91" s="1220">
        <v>0</v>
      </c>
      <c r="M91" s="618">
        <v>12391730</v>
      </c>
      <c r="N91" s="618">
        <v>0</v>
      </c>
    </row>
    <row r="92" spans="1:14">
      <c r="A92" s="617" t="s">
        <v>1111</v>
      </c>
      <c r="B92" s="799">
        <f t="shared" si="17"/>
        <v>20130294</v>
      </c>
      <c r="C92" s="799">
        <f t="shared" si="18"/>
        <v>0</v>
      </c>
      <c r="D92" s="799">
        <f t="shared" si="19"/>
        <v>32967759</v>
      </c>
      <c r="E92" s="799">
        <f t="shared" si="20"/>
        <v>0</v>
      </c>
      <c r="J92" s="617" t="s">
        <v>1636</v>
      </c>
      <c r="K92" s="1220">
        <v>77634960</v>
      </c>
      <c r="L92" s="1220">
        <v>0</v>
      </c>
      <c r="M92" s="618">
        <v>131964327</v>
      </c>
      <c r="N92" s="618">
        <v>0</v>
      </c>
    </row>
    <row r="93" spans="1:14">
      <c r="A93" s="617" t="s">
        <v>1112</v>
      </c>
      <c r="B93" s="799">
        <f t="shared" si="17"/>
        <v>0</v>
      </c>
      <c r="C93" s="799">
        <f t="shared" si="18"/>
        <v>0</v>
      </c>
      <c r="D93" s="799">
        <f t="shared" si="19"/>
        <v>0</v>
      </c>
      <c r="E93" s="799">
        <f t="shared" si="20"/>
        <v>0</v>
      </c>
      <c r="J93" s="617" t="s">
        <v>1125</v>
      </c>
      <c r="K93" s="1220">
        <v>21354280</v>
      </c>
      <c r="L93" s="1220">
        <v>0</v>
      </c>
      <c r="M93" s="618">
        <v>12497482</v>
      </c>
      <c r="N93" s="618">
        <v>0</v>
      </c>
    </row>
    <row r="94" spans="1:14">
      <c r="A94" s="617" t="s">
        <v>1113</v>
      </c>
      <c r="B94" s="799">
        <f t="shared" si="17"/>
        <v>286340</v>
      </c>
      <c r="C94" s="799">
        <f t="shared" si="18"/>
        <v>0</v>
      </c>
      <c r="D94" s="799">
        <f t="shared" si="19"/>
        <v>614200</v>
      </c>
      <c r="E94" s="799">
        <f t="shared" si="20"/>
        <v>0</v>
      </c>
      <c r="J94" s="617" t="s">
        <v>1126</v>
      </c>
      <c r="K94" s="1220">
        <v>15547592</v>
      </c>
      <c r="L94" s="1220">
        <v>0</v>
      </c>
      <c r="M94" s="618">
        <v>21481372</v>
      </c>
      <c r="N94" s="618">
        <v>0</v>
      </c>
    </row>
    <row r="95" spans="1:14">
      <c r="A95" s="617" t="s">
        <v>1114</v>
      </c>
      <c r="B95" s="799">
        <f t="shared" si="17"/>
        <v>0</v>
      </c>
      <c r="C95" s="799">
        <f t="shared" si="18"/>
        <v>0</v>
      </c>
      <c r="D95" s="799">
        <f t="shared" si="19"/>
        <v>0</v>
      </c>
      <c r="E95" s="799">
        <f t="shared" si="20"/>
        <v>0</v>
      </c>
      <c r="J95" s="617" t="s">
        <v>1127</v>
      </c>
      <c r="K95" s="1220">
        <v>0</v>
      </c>
      <c r="L95" s="1220">
        <v>0</v>
      </c>
      <c r="M95" s="618">
        <v>10071727</v>
      </c>
      <c r="N95" s="618">
        <v>0</v>
      </c>
    </row>
    <row r="96" spans="1:14">
      <c r="A96" s="617" t="s">
        <v>1115</v>
      </c>
      <c r="B96" s="799">
        <f t="shared" si="17"/>
        <v>52800</v>
      </c>
      <c r="C96" s="799">
        <f t="shared" si="18"/>
        <v>0</v>
      </c>
      <c r="D96" s="799">
        <f t="shared" si="19"/>
        <v>133100</v>
      </c>
      <c r="E96" s="799">
        <f t="shared" si="20"/>
        <v>0</v>
      </c>
      <c r="J96" s="617" t="s">
        <v>1128</v>
      </c>
      <c r="K96" s="1220">
        <v>3566728</v>
      </c>
      <c r="L96" s="1220">
        <v>0</v>
      </c>
      <c r="M96" s="618">
        <v>5752747</v>
      </c>
      <c r="N96" s="618">
        <v>0</v>
      </c>
    </row>
    <row r="97" spans="1:14">
      <c r="A97" s="617" t="s">
        <v>1116</v>
      </c>
      <c r="B97" s="799">
        <f t="shared" si="17"/>
        <v>0</v>
      </c>
      <c r="C97" s="799">
        <f t="shared" si="18"/>
        <v>0</v>
      </c>
      <c r="D97" s="799">
        <f t="shared" si="19"/>
        <v>0</v>
      </c>
      <c r="E97" s="799">
        <f t="shared" si="20"/>
        <v>0</v>
      </c>
      <c r="J97" s="617" t="s">
        <v>1129</v>
      </c>
      <c r="K97" s="1220">
        <v>0</v>
      </c>
      <c r="L97" s="1220">
        <v>0</v>
      </c>
      <c r="M97" s="618">
        <v>360000</v>
      </c>
      <c r="N97" s="618">
        <v>0</v>
      </c>
    </row>
    <row r="98" spans="1:14">
      <c r="A98" s="617" t="s">
        <v>1117</v>
      </c>
      <c r="B98" s="799">
        <f t="shared" si="17"/>
        <v>0</v>
      </c>
      <c r="C98" s="799">
        <f t="shared" si="18"/>
        <v>0</v>
      </c>
      <c r="D98" s="799">
        <f t="shared" si="19"/>
        <v>30472</v>
      </c>
      <c r="E98" s="799">
        <f t="shared" si="20"/>
        <v>0</v>
      </c>
      <c r="J98" s="617" t="s">
        <v>1131</v>
      </c>
      <c r="K98" s="1220">
        <v>2535700</v>
      </c>
      <c r="L98" s="1220">
        <v>0</v>
      </c>
      <c r="M98" s="618">
        <v>2737000</v>
      </c>
      <c r="N98" s="618">
        <v>0</v>
      </c>
    </row>
    <row r="99" spans="1:14">
      <c r="A99" s="617" t="s">
        <v>1118</v>
      </c>
      <c r="B99" s="799">
        <f t="shared" si="17"/>
        <v>0</v>
      </c>
      <c r="C99" s="799">
        <f t="shared" si="18"/>
        <v>0</v>
      </c>
      <c r="D99" s="799">
        <f t="shared" si="19"/>
        <v>0</v>
      </c>
      <c r="E99" s="799">
        <f t="shared" si="20"/>
        <v>0</v>
      </c>
      <c r="J99" s="617" t="s">
        <v>1132</v>
      </c>
      <c r="K99" s="1220">
        <v>3338422</v>
      </c>
      <c r="L99" s="1220">
        <v>0</v>
      </c>
      <c r="M99" s="618">
        <v>3581017</v>
      </c>
      <c r="N99" s="618">
        <v>0</v>
      </c>
    </row>
    <row r="100" spans="1:14">
      <c r="A100" s="617" t="s">
        <v>1119</v>
      </c>
      <c r="B100" s="799">
        <f t="shared" si="17"/>
        <v>0</v>
      </c>
      <c r="C100" s="799">
        <f t="shared" si="18"/>
        <v>0</v>
      </c>
      <c r="D100" s="799">
        <f t="shared" si="19"/>
        <v>343750</v>
      </c>
      <c r="E100" s="799">
        <f t="shared" si="20"/>
        <v>0</v>
      </c>
      <c r="J100" s="617" t="s">
        <v>1133</v>
      </c>
      <c r="K100" s="1220">
        <v>4680557</v>
      </c>
      <c r="L100" s="1220">
        <v>0</v>
      </c>
      <c r="M100" s="618">
        <v>6874134</v>
      </c>
      <c r="N100" s="618">
        <v>0</v>
      </c>
    </row>
    <row r="101" spans="1:14">
      <c r="A101" s="617" t="s">
        <v>1120</v>
      </c>
      <c r="B101" s="799">
        <f t="shared" si="17"/>
        <v>137400000</v>
      </c>
      <c r="C101" s="799">
        <f t="shared" si="18"/>
        <v>0</v>
      </c>
      <c r="D101" s="799">
        <f t="shared" si="19"/>
        <v>137030000</v>
      </c>
      <c r="E101" s="799">
        <f t="shared" si="20"/>
        <v>0</v>
      </c>
      <c r="J101" s="617" t="s">
        <v>1134</v>
      </c>
      <c r="K101" s="1220">
        <v>1415940</v>
      </c>
      <c r="L101" s="1220">
        <v>0</v>
      </c>
      <c r="M101" s="618">
        <v>1634480</v>
      </c>
      <c r="N101" s="618">
        <v>0</v>
      </c>
    </row>
    <row r="102" spans="1:14">
      <c r="A102" s="617" t="s">
        <v>1275</v>
      </c>
      <c r="B102" s="799">
        <f t="shared" si="17"/>
        <v>175000</v>
      </c>
      <c r="C102" s="799">
        <f t="shared" si="18"/>
        <v>0</v>
      </c>
      <c r="D102" s="799">
        <f t="shared" si="19"/>
        <v>350000</v>
      </c>
      <c r="E102" s="799">
        <f t="shared" si="20"/>
        <v>0</v>
      </c>
      <c r="J102" s="617" t="s">
        <v>1135</v>
      </c>
      <c r="K102" s="1220">
        <v>4738200</v>
      </c>
      <c r="L102" s="1220">
        <v>0</v>
      </c>
      <c r="M102" s="618">
        <v>8050060</v>
      </c>
      <c r="N102" s="618">
        <v>0</v>
      </c>
    </row>
    <row r="103" spans="1:14">
      <c r="A103" s="617" t="s">
        <v>1121</v>
      </c>
      <c r="B103" s="799">
        <f t="shared" si="17"/>
        <v>0</v>
      </c>
      <c r="C103" s="799">
        <f t="shared" si="18"/>
        <v>0</v>
      </c>
      <c r="D103" s="799">
        <f t="shared" si="19"/>
        <v>596250</v>
      </c>
      <c r="E103" s="799">
        <f t="shared" si="20"/>
        <v>0</v>
      </c>
      <c r="J103" s="617" t="s">
        <v>3445</v>
      </c>
      <c r="K103" s="1220">
        <v>526000</v>
      </c>
      <c r="L103" s="1220">
        <v>0</v>
      </c>
      <c r="M103" s="618">
        <v>0</v>
      </c>
      <c r="N103" s="618">
        <v>0</v>
      </c>
    </row>
    <row r="104" spans="1:14">
      <c r="A104" s="617" t="s">
        <v>1243</v>
      </c>
      <c r="B104" s="799">
        <f t="shared" si="17"/>
        <v>0</v>
      </c>
      <c r="C104" s="799">
        <f t="shared" si="18"/>
        <v>0</v>
      </c>
      <c r="D104" s="799">
        <f t="shared" si="19"/>
        <v>11200000</v>
      </c>
      <c r="E104" s="799">
        <f t="shared" si="20"/>
        <v>0</v>
      </c>
      <c r="J104" s="617" t="s">
        <v>3714</v>
      </c>
      <c r="K104" s="1220">
        <v>3725000</v>
      </c>
      <c r="L104" s="1220">
        <v>0</v>
      </c>
      <c r="M104" s="618">
        <v>0</v>
      </c>
      <c r="N104" s="618">
        <v>0</v>
      </c>
    </row>
    <row r="105" spans="1:14">
      <c r="A105" s="617" t="s">
        <v>1122</v>
      </c>
      <c r="B105" s="799">
        <f t="shared" si="17"/>
        <v>0</v>
      </c>
      <c r="C105" s="799">
        <f t="shared" si="18"/>
        <v>0</v>
      </c>
      <c r="D105" s="799">
        <f t="shared" si="19"/>
        <v>0</v>
      </c>
      <c r="E105" s="799">
        <f t="shared" si="20"/>
        <v>0</v>
      </c>
      <c r="J105" s="617" t="s">
        <v>1430</v>
      </c>
      <c r="K105" s="1220">
        <v>5683483</v>
      </c>
      <c r="L105" s="1220">
        <v>0</v>
      </c>
      <c r="M105" s="618">
        <v>4160549</v>
      </c>
      <c r="N105" s="618">
        <v>0</v>
      </c>
    </row>
    <row r="106" spans="1:14">
      <c r="A106" s="617" t="s">
        <v>1123</v>
      </c>
      <c r="B106" s="799">
        <f t="shared" si="17"/>
        <v>0</v>
      </c>
      <c r="C106" s="799">
        <f t="shared" si="18"/>
        <v>0</v>
      </c>
      <c r="D106" s="799">
        <f t="shared" si="19"/>
        <v>0</v>
      </c>
      <c r="E106" s="799">
        <f t="shared" si="20"/>
        <v>0</v>
      </c>
      <c r="J106" s="617" t="s">
        <v>1136</v>
      </c>
      <c r="K106" s="1220">
        <v>13178000</v>
      </c>
      <c r="L106" s="1220">
        <v>0</v>
      </c>
      <c r="M106" s="618">
        <v>8135190</v>
      </c>
      <c r="N106" s="618">
        <v>0</v>
      </c>
    </row>
    <row r="107" spans="1:14">
      <c r="A107" s="827" t="s">
        <v>1858</v>
      </c>
      <c r="B107" s="799">
        <f t="shared" si="17"/>
        <v>16321970</v>
      </c>
      <c r="C107" s="799">
        <f t="shared" si="18"/>
        <v>0</v>
      </c>
      <c r="D107" s="799">
        <f t="shared" si="19"/>
        <v>12391730</v>
      </c>
      <c r="E107" s="799">
        <f t="shared" si="20"/>
        <v>0</v>
      </c>
      <c r="J107" s="617" t="s">
        <v>1138</v>
      </c>
      <c r="K107" s="1220">
        <v>371920</v>
      </c>
      <c r="L107" s="1220">
        <v>0</v>
      </c>
      <c r="M107" s="618">
        <v>299100</v>
      </c>
      <c r="N107" s="618">
        <v>0</v>
      </c>
    </row>
    <row r="108" spans="1:14">
      <c r="A108" s="617" t="s">
        <v>1124</v>
      </c>
      <c r="B108" s="799">
        <f t="shared" si="17"/>
        <v>0</v>
      </c>
      <c r="C108" s="799">
        <f t="shared" si="18"/>
        <v>0</v>
      </c>
      <c r="D108" s="799">
        <f t="shared" si="19"/>
        <v>0</v>
      </c>
      <c r="E108" s="799">
        <f t="shared" si="20"/>
        <v>0</v>
      </c>
      <c r="J108" s="617" t="s">
        <v>1139</v>
      </c>
      <c r="K108" s="1220">
        <v>322000</v>
      </c>
      <c r="L108" s="1220">
        <v>0</v>
      </c>
      <c r="M108" s="618">
        <v>209000</v>
      </c>
      <c r="N108" s="618">
        <v>0</v>
      </c>
    </row>
    <row r="109" spans="1:14">
      <c r="A109" s="827" t="s">
        <v>1636</v>
      </c>
      <c r="B109" s="799">
        <f t="shared" si="17"/>
        <v>77634960</v>
      </c>
      <c r="C109" s="799">
        <f t="shared" si="18"/>
        <v>0</v>
      </c>
      <c r="D109" s="799">
        <f t="shared" si="19"/>
        <v>131964327</v>
      </c>
      <c r="E109" s="799">
        <f t="shared" si="20"/>
        <v>0</v>
      </c>
      <c r="J109" s="617" t="s">
        <v>1140</v>
      </c>
      <c r="K109" s="1220">
        <v>0</v>
      </c>
      <c r="L109" s="1220">
        <v>0</v>
      </c>
      <c r="M109" s="618">
        <v>592272</v>
      </c>
      <c r="N109" s="618">
        <v>0</v>
      </c>
    </row>
    <row r="110" spans="1:14">
      <c r="A110" s="617" t="s">
        <v>1125</v>
      </c>
      <c r="B110" s="799">
        <f t="shared" si="17"/>
        <v>21354280</v>
      </c>
      <c r="C110" s="799">
        <f t="shared" si="18"/>
        <v>0</v>
      </c>
      <c r="D110" s="799">
        <f t="shared" si="19"/>
        <v>12497482</v>
      </c>
      <c r="E110" s="799">
        <f t="shared" si="20"/>
        <v>0</v>
      </c>
      <c r="J110" s="617" t="s">
        <v>1142</v>
      </c>
      <c r="K110" s="1220">
        <v>1829092</v>
      </c>
      <c r="L110" s="1220">
        <v>0</v>
      </c>
      <c r="M110" s="618">
        <v>3780818</v>
      </c>
      <c r="N110" s="618">
        <v>0</v>
      </c>
    </row>
    <row r="111" spans="1:14">
      <c r="A111" s="617" t="s">
        <v>1126</v>
      </c>
      <c r="B111" s="799">
        <f t="shared" si="17"/>
        <v>15547592</v>
      </c>
      <c r="C111" s="799">
        <f t="shared" si="18"/>
        <v>0</v>
      </c>
      <c r="D111" s="799">
        <f t="shared" si="19"/>
        <v>21481372</v>
      </c>
      <c r="E111" s="799">
        <f t="shared" si="20"/>
        <v>0</v>
      </c>
      <c r="J111" s="617" t="s">
        <v>1145</v>
      </c>
      <c r="K111" s="1220">
        <v>343692</v>
      </c>
      <c r="L111" s="1220">
        <v>0</v>
      </c>
      <c r="M111" s="618">
        <v>3533850</v>
      </c>
      <c r="N111" s="618">
        <v>0</v>
      </c>
    </row>
    <row r="112" spans="1:14">
      <c r="A112" s="617" t="s">
        <v>1127</v>
      </c>
      <c r="B112" s="799">
        <f t="shared" si="17"/>
        <v>0</v>
      </c>
      <c r="C112" s="799">
        <f t="shared" si="18"/>
        <v>0</v>
      </c>
      <c r="D112" s="799">
        <f t="shared" si="19"/>
        <v>10071727</v>
      </c>
      <c r="E112" s="799">
        <f t="shared" si="20"/>
        <v>0</v>
      </c>
      <c r="J112" s="617" t="s">
        <v>3025</v>
      </c>
      <c r="K112" s="1220">
        <v>2434000</v>
      </c>
      <c r="L112" s="1220">
        <v>0</v>
      </c>
      <c r="M112" s="618">
        <v>4116700</v>
      </c>
      <c r="N112" s="618">
        <v>0</v>
      </c>
    </row>
    <row r="113" spans="1:14">
      <c r="A113" s="617" t="s">
        <v>1128</v>
      </c>
      <c r="B113" s="799">
        <f t="shared" si="17"/>
        <v>3566728</v>
      </c>
      <c r="C113" s="799">
        <f t="shared" si="18"/>
        <v>0</v>
      </c>
      <c r="D113" s="799">
        <f t="shared" si="19"/>
        <v>5752747</v>
      </c>
      <c r="E113" s="799">
        <f t="shared" si="20"/>
        <v>0</v>
      </c>
      <c r="J113" s="617" t="s">
        <v>1146</v>
      </c>
      <c r="K113" s="1220">
        <v>954017</v>
      </c>
      <c r="L113" s="1220">
        <v>0</v>
      </c>
      <c r="M113" s="618">
        <v>1510716</v>
      </c>
      <c r="N113" s="618">
        <v>0</v>
      </c>
    </row>
    <row r="114" spans="1:14">
      <c r="A114" s="617" t="s">
        <v>1795</v>
      </c>
      <c r="B114" s="799">
        <f t="shared" si="17"/>
        <v>0</v>
      </c>
      <c r="C114" s="799">
        <f t="shared" si="18"/>
        <v>0</v>
      </c>
      <c r="D114" s="799">
        <f t="shared" si="19"/>
        <v>0</v>
      </c>
      <c r="E114" s="799">
        <f t="shared" si="20"/>
        <v>0</v>
      </c>
      <c r="J114" s="617" t="s">
        <v>1148</v>
      </c>
      <c r="K114" s="1220">
        <v>97453700</v>
      </c>
      <c r="L114" s="1220">
        <v>0</v>
      </c>
      <c r="M114" s="618">
        <v>197878735</v>
      </c>
      <c r="N114" s="618">
        <v>0</v>
      </c>
    </row>
    <row r="115" spans="1:14">
      <c r="A115" s="617" t="s">
        <v>1129</v>
      </c>
      <c r="B115" s="799">
        <f t="shared" si="17"/>
        <v>0</v>
      </c>
      <c r="C115" s="799">
        <f t="shared" si="18"/>
        <v>0</v>
      </c>
      <c r="D115" s="799">
        <f t="shared" si="19"/>
        <v>360000</v>
      </c>
      <c r="E115" s="799">
        <f t="shared" si="20"/>
        <v>0</v>
      </c>
      <c r="J115" s="617" t="s">
        <v>1149</v>
      </c>
      <c r="K115" s="1220">
        <v>384240</v>
      </c>
      <c r="L115" s="1220">
        <v>0</v>
      </c>
      <c r="M115" s="618">
        <v>2681910</v>
      </c>
      <c r="N115" s="618">
        <v>0</v>
      </c>
    </row>
    <row r="116" spans="1:14">
      <c r="A116" s="617" t="s">
        <v>1130</v>
      </c>
      <c r="B116" s="799">
        <f t="shared" ref="B116:B149" si="21">IFERROR(VLOOKUP($A116,$J$3:$N$149,2,0),0)</f>
        <v>0</v>
      </c>
      <c r="C116" s="799">
        <f t="shared" ref="C116:C149" si="22">IFERROR(VLOOKUP($A116,$J$3:$N$149,3,0),0)</f>
        <v>0</v>
      </c>
      <c r="D116" s="799">
        <f t="shared" ref="D116:D149" si="23">IFERROR(VLOOKUP($A116,$J$3:$N$149,4,0),0)</f>
        <v>0</v>
      </c>
      <c r="E116" s="799">
        <f t="shared" ref="E116:E149" si="24">IFERROR(VLOOKUP($A116,$J$3:$N$149,5,0),0)</f>
        <v>0</v>
      </c>
      <c r="J116" s="617" t="s">
        <v>1150</v>
      </c>
      <c r="K116" s="1220">
        <v>12248000</v>
      </c>
      <c r="L116" s="1220">
        <v>0</v>
      </c>
      <c r="M116" s="618">
        <v>27517000</v>
      </c>
      <c r="N116" s="618">
        <v>0</v>
      </c>
    </row>
    <row r="117" spans="1:14">
      <c r="A117" s="617" t="s">
        <v>1131</v>
      </c>
      <c r="B117" s="799">
        <f t="shared" si="21"/>
        <v>2535700</v>
      </c>
      <c r="C117" s="799">
        <f t="shared" si="22"/>
        <v>0</v>
      </c>
      <c r="D117" s="799">
        <f t="shared" si="23"/>
        <v>2737000</v>
      </c>
      <c r="E117" s="799">
        <f t="shared" si="24"/>
        <v>0</v>
      </c>
      <c r="J117" s="617" t="s">
        <v>1151</v>
      </c>
      <c r="K117" s="1220">
        <v>39431762</v>
      </c>
      <c r="L117" s="1220">
        <v>0</v>
      </c>
      <c r="M117" s="618">
        <v>43712243</v>
      </c>
      <c r="N117" s="618">
        <v>0</v>
      </c>
    </row>
    <row r="118" spans="1:14">
      <c r="A118" s="617" t="s">
        <v>1132</v>
      </c>
      <c r="B118" s="799">
        <f t="shared" si="21"/>
        <v>3338422</v>
      </c>
      <c r="C118" s="799">
        <f t="shared" si="22"/>
        <v>0</v>
      </c>
      <c r="D118" s="799">
        <f t="shared" si="23"/>
        <v>3581017</v>
      </c>
      <c r="E118" s="799">
        <f t="shared" si="24"/>
        <v>0</v>
      </c>
      <c r="J118" s="617" t="s">
        <v>1152</v>
      </c>
      <c r="K118" s="1220">
        <v>213698441</v>
      </c>
      <c r="L118" s="1220">
        <v>0</v>
      </c>
      <c r="M118" s="618">
        <v>346735872</v>
      </c>
      <c r="N118" s="618">
        <v>0</v>
      </c>
    </row>
    <row r="119" spans="1:14">
      <c r="A119" s="617" t="s">
        <v>1133</v>
      </c>
      <c r="B119" s="799">
        <f t="shared" si="21"/>
        <v>4680557</v>
      </c>
      <c r="C119" s="799">
        <f t="shared" si="22"/>
        <v>0</v>
      </c>
      <c r="D119" s="799">
        <f t="shared" si="23"/>
        <v>6874134</v>
      </c>
      <c r="E119" s="799">
        <f t="shared" si="24"/>
        <v>0</v>
      </c>
      <c r="J119" s="617" t="s">
        <v>3446</v>
      </c>
      <c r="K119" s="1220">
        <v>66600</v>
      </c>
      <c r="L119" s="1220">
        <v>0</v>
      </c>
      <c r="M119" s="618">
        <v>0</v>
      </c>
      <c r="N119" s="618">
        <v>0</v>
      </c>
    </row>
    <row r="120" spans="1:14">
      <c r="A120" s="617" t="s">
        <v>1134</v>
      </c>
      <c r="B120" s="799">
        <f t="shared" si="21"/>
        <v>1415940</v>
      </c>
      <c r="C120" s="799">
        <f t="shared" si="22"/>
        <v>0</v>
      </c>
      <c r="D120" s="799">
        <f t="shared" si="23"/>
        <v>1634480</v>
      </c>
      <c r="E120" s="799">
        <f t="shared" si="24"/>
        <v>0</v>
      </c>
      <c r="J120" s="617" t="s">
        <v>1890</v>
      </c>
      <c r="K120" s="1220">
        <v>21363211</v>
      </c>
      <c r="L120" s="1220">
        <v>0</v>
      </c>
      <c r="M120" s="618">
        <v>-611829339</v>
      </c>
      <c r="N120" s="618">
        <v>0</v>
      </c>
    </row>
    <row r="121" spans="1:14">
      <c r="A121" s="617" t="s">
        <v>1135</v>
      </c>
      <c r="B121" s="799">
        <f t="shared" si="21"/>
        <v>4738200</v>
      </c>
      <c r="C121" s="799">
        <f t="shared" si="22"/>
        <v>0</v>
      </c>
      <c r="D121" s="799">
        <f t="shared" si="23"/>
        <v>8050060</v>
      </c>
      <c r="E121" s="799">
        <f t="shared" si="24"/>
        <v>0</v>
      </c>
      <c r="J121" s="617" t="s">
        <v>3292</v>
      </c>
      <c r="K121" s="1220">
        <v>2275000</v>
      </c>
      <c r="L121" s="1220">
        <v>0</v>
      </c>
      <c r="M121" s="618">
        <v>3900000</v>
      </c>
      <c r="N121" s="618">
        <v>0</v>
      </c>
    </row>
    <row r="122" spans="1:14">
      <c r="A122" s="617" t="s">
        <v>3445</v>
      </c>
      <c r="B122" s="799">
        <f t="shared" si="21"/>
        <v>526000</v>
      </c>
      <c r="C122" s="799">
        <f t="shared" si="22"/>
        <v>0</v>
      </c>
      <c r="D122" s="799">
        <f t="shared" si="23"/>
        <v>0</v>
      </c>
      <c r="E122" s="799">
        <f t="shared" si="24"/>
        <v>0</v>
      </c>
      <c r="J122" s="617" t="s">
        <v>1154</v>
      </c>
      <c r="K122" s="1220">
        <v>0</v>
      </c>
      <c r="L122" s="1220">
        <v>0</v>
      </c>
      <c r="M122" s="618">
        <v>61915000</v>
      </c>
      <c r="N122" s="618">
        <v>0</v>
      </c>
    </row>
    <row r="123" spans="1:14">
      <c r="A123" s="1106" t="s">
        <v>3714</v>
      </c>
      <c r="B123" s="799">
        <f t="shared" si="21"/>
        <v>3725000</v>
      </c>
      <c r="C123" s="799">
        <f t="shared" si="22"/>
        <v>0</v>
      </c>
      <c r="D123" s="799">
        <f t="shared" si="23"/>
        <v>0</v>
      </c>
      <c r="E123" s="799">
        <f t="shared" si="24"/>
        <v>0</v>
      </c>
      <c r="J123" s="617" t="s">
        <v>1155</v>
      </c>
      <c r="K123" s="1220">
        <v>0</v>
      </c>
      <c r="L123" s="1220">
        <v>52528834300</v>
      </c>
      <c r="M123" s="618">
        <v>0</v>
      </c>
      <c r="N123" s="618">
        <v>87015596886</v>
      </c>
    </row>
    <row r="124" spans="1:14">
      <c r="A124" s="617" t="s">
        <v>1430</v>
      </c>
      <c r="B124" s="799">
        <f t="shared" si="21"/>
        <v>5683483</v>
      </c>
      <c r="C124" s="799">
        <f t="shared" si="22"/>
        <v>0</v>
      </c>
      <c r="D124" s="799">
        <f t="shared" si="23"/>
        <v>4160549</v>
      </c>
      <c r="E124" s="799">
        <f t="shared" si="24"/>
        <v>0</v>
      </c>
      <c r="J124" s="617" t="s">
        <v>1156</v>
      </c>
      <c r="K124" s="1220">
        <v>0</v>
      </c>
      <c r="L124" s="1220">
        <v>2336300526</v>
      </c>
      <c r="M124" s="618">
        <v>0</v>
      </c>
      <c r="N124" s="618">
        <v>7533063196</v>
      </c>
    </row>
    <row r="125" spans="1:14">
      <c r="A125" s="617" t="s">
        <v>1136</v>
      </c>
      <c r="B125" s="799">
        <f t="shared" si="21"/>
        <v>13178000</v>
      </c>
      <c r="C125" s="799">
        <f t="shared" si="22"/>
        <v>0</v>
      </c>
      <c r="D125" s="799">
        <f t="shared" si="23"/>
        <v>8135190</v>
      </c>
      <c r="E125" s="799">
        <f t="shared" si="24"/>
        <v>0</v>
      </c>
      <c r="I125" s="1154"/>
      <c r="J125" s="617" t="s">
        <v>1157</v>
      </c>
      <c r="K125" s="1220">
        <v>2206146594</v>
      </c>
      <c r="L125" s="1220">
        <v>0</v>
      </c>
      <c r="M125" s="618">
        <v>4130872354</v>
      </c>
      <c r="N125" s="618">
        <v>0</v>
      </c>
    </row>
    <row r="126" spans="1:14">
      <c r="A126" s="617" t="s">
        <v>1137</v>
      </c>
      <c r="B126" s="799">
        <f t="shared" si="21"/>
        <v>0</v>
      </c>
      <c r="C126" s="799">
        <f t="shared" si="22"/>
        <v>0</v>
      </c>
      <c r="D126" s="799">
        <f t="shared" si="23"/>
        <v>0</v>
      </c>
      <c r="E126" s="799">
        <f t="shared" si="24"/>
        <v>0</v>
      </c>
      <c r="I126" s="1154"/>
      <c r="J126" s="617" t="s">
        <v>1158</v>
      </c>
      <c r="K126" s="1220">
        <v>8920612</v>
      </c>
      <c r="L126" s="1220">
        <v>0</v>
      </c>
      <c r="M126" s="618">
        <v>0</v>
      </c>
      <c r="N126" s="618">
        <v>0</v>
      </c>
    </row>
    <row r="127" spans="1:14">
      <c r="A127" s="617" t="s">
        <v>1262</v>
      </c>
      <c r="B127" s="799">
        <f t="shared" si="21"/>
        <v>0</v>
      </c>
      <c r="C127" s="799">
        <f t="shared" si="22"/>
        <v>0</v>
      </c>
      <c r="D127" s="799">
        <f t="shared" si="23"/>
        <v>0</v>
      </c>
      <c r="E127" s="799">
        <f t="shared" si="24"/>
        <v>0</v>
      </c>
      <c r="I127" s="1154"/>
      <c r="J127" s="617" t="s">
        <v>1160</v>
      </c>
      <c r="K127" s="1220">
        <v>85329046</v>
      </c>
      <c r="L127" s="1220">
        <v>0</v>
      </c>
      <c r="M127" s="618">
        <v>0</v>
      </c>
      <c r="N127" s="618">
        <v>0</v>
      </c>
    </row>
    <row r="128" spans="1:14">
      <c r="A128" s="617" t="s">
        <v>1138</v>
      </c>
      <c r="B128" s="799">
        <f t="shared" si="21"/>
        <v>371920</v>
      </c>
      <c r="C128" s="799">
        <f t="shared" si="22"/>
        <v>0</v>
      </c>
      <c r="D128" s="799">
        <f t="shared" si="23"/>
        <v>299100</v>
      </c>
      <c r="E128" s="799">
        <f t="shared" si="24"/>
        <v>0</v>
      </c>
      <c r="I128" s="1154"/>
      <c r="J128" s="617" t="s">
        <v>1400</v>
      </c>
      <c r="K128" s="1220">
        <v>4889876</v>
      </c>
      <c r="L128" s="1220">
        <v>0</v>
      </c>
      <c r="M128" s="618">
        <v>842593214</v>
      </c>
      <c r="N128" s="618">
        <v>0</v>
      </c>
    </row>
    <row r="129" spans="1:14">
      <c r="A129" s="617" t="s">
        <v>1139</v>
      </c>
      <c r="B129" s="799">
        <f t="shared" si="21"/>
        <v>322000</v>
      </c>
      <c r="C129" s="799">
        <f t="shared" si="22"/>
        <v>0</v>
      </c>
      <c r="D129" s="799">
        <f t="shared" si="23"/>
        <v>209000</v>
      </c>
      <c r="E129" s="799">
        <f t="shared" si="24"/>
        <v>0</v>
      </c>
      <c r="J129" s="617" t="s">
        <v>1161</v>
      </c>
      <c r="K129" s="1220">
        <v>6650828</v>
      </c>
      <c r="L129" s="1220">
        <v>0</v>
      </c>
      <c r="M129" s="618">
        <v>17000567</v>
      </c>
      <c r="N129" s="618">
        <v>0</v>
      </c>
    </row>
    <row r="130" spans="1:14">
      <c r="A130" s="617" t="s">
        <v>1140</v>
      </c>
      <c r="B130" s="799">
        <f t="shared" si="21"/>
        <v>0</v>
      </c>
      <c r="C130" s="799">
        <f t="shared" si="22"/>
        <v>0</v>
      </c>
      <c r="D130" s="799">
        <f t="shared" si="23"/>
        <v>592272</v>
      </c>
      <c r="E130" s="799">
        <f t="shared" si="24"/>
        <v>0</v>
      </c>
      <c r="J130" s="617" t="s">
        <v>1162</v>
      </c>
      <c r="K130" s="1220">
        <v>24363570</v>
      </c>
      <c r="L130" s="1220">
        <v>0</v>
      </c>
      <c r="M130" s="618">
        <v>2542597061</v>
      </c>
      <c r="N130" s="618">
        <v>0</v>
      </c>
    </row>
    <row r="131" spans="1:14">
      <c r="A131" s="617" t="s">
        <v>1141</v>
      </c>
      <c r="B131" s="799">
        <f t="shared" si="21"/>
        <v>0</v>
      </c>
      <c r="C131" s="799">
        <f t="shared" si="22"/>
        <v>0</v>
      </c>
      <c r="D131" s="799">
        <f t="shared" si="23"/>
        <v>0</v>
      </c>
      <c r="E131" s="799">
        <f t="shared" si="24"/>
        <v>0</v>
      </c>
      <c r="J131" s="617" t="s">
        <v>1163</v>
      </c>
      <c r="K131" s="1220">
        <v>0</v>
      </c>
      <c r="L131" s="1220">
        <v>10697009845</v>
      </c>
      <c r="M131" s="618">
        <v>0</v>
      </c>
      <c r="N131" s="618">
        <v>18951913774</v>
      </c>
    </row>
    <row r="132" spans="1:14">
      <c r="A132" s="617" t="s">
        <v>1142</v>
      </c>
      <c r="B132" s="799">
        <f t="shared" si="21"/>
        <v>1829092</v>
      </c>
      <c r="C132" s="799">
        <f t="shared" si="22"/>
        <v>0</v>
      </c>
      <c r="D132" s="799">
        <f t="shared" si="23"/>
        <v>3780818</v>
      </c>
      <c r="E132" s="799">
        <f t="shared" si="24"/>
        <v>0</v>
      </c>
      <c r="J132" s="617" t="s">
        <v>1587</v>
      </c>
      <c r="K132" s="1220">
        <v>2439797516</v>
      </c>
      <c r="L132" s="1220">
        <v>0</v>
      </c>
      <c r="M132" s="618">
        <v>1698180821</v>
      </c>
      <c r="N132" s="618">
        <v>0</v>
      </c>
    </row>
    <row r="133" spans="1:14">
      <c r="A133" s="617" t="s">
        <v>1143</v>
      </c>
      <c r="B133" s="799">
        <f t="shared" si="21"/>
        <v>0</v>
      </c>
      <c r="C133" s="799">
        <f t="shared" si="22"/>
        <v>0</v>
      </c>
      <c r="D133" s="799">
        <f t="shared" si="23"/>
        <v>0</v>
      </c>
      <c r="E133" s="799">
        <f t="shared" si="24"/>
        <v>0</v>
      </c>
      <c r="J133" s="617" t="s">
        <v>1165</v>
      </c>
      <c r="K133" s="1220">
        <v>2099220541</v>
      </c>
      <c r="L133" s="1220">
        <v>0</v>
      </c>
      <c r="M133" s="618">
        <v>3297428072</v>
      </c>
      <c r="N133" s="618">
        <v>0</v>
      </c>
    </row>
    <row r="134" spans="1:14">
      <c r="A134" s="617" t="s">
        <v>1144</v>
      </c>
      <c r="B134" s="799">
        <f t="shared" si="21"/>
        <v>0</v>
      </c>
      <c r="C134" s="799">
        <f t="shared" si="22"/>
        <v>0</v>
      </c>
      <c r="D134" s="799">
        <f t="shared" si="23"/>
        <v>0</v>
      </c>
      <c r="E134" s="799">
        <f t="shared" si="24"/>
        <v>0</v>
      </c>
      <c r="J134" s="617" t="s">
        <v>1166</v>
      </c>
      <c r="K134" s="1220">
        <v>5975655991</v>
      </c>
      <c r="L134" s="1220">
        <v>0</v>
      </c>
      <c r="M134" s="618">
        <v>13092034173</v>
      </c>
      <c r="N134" s="618">
        <v>0</v>
      </c>
    </row>
    <row r="135" spans="1:14">
      <c r="A135" s="617" t="s">
        <v>1145</v>
      </c>
      <c r="B135" s="799">
        <f t="shared" si="21"/>
        <v>343692</v>
      </c>
      <c r="C135" s="799">
        <f t="shared" si="22"/>
        <v>0</v>
      </c>
      <c r="D135" s="799">
        <f t="shared" si="23"/>
        <v>3533850</v>
      </c>
      <c r="E135" s="799">
        <f t="shared" si="24"/>
        <v>0</v>
      </c>
      <c r="J135" s="617" t="s">
        <v>1654</v>
      </c>
      <c r="K135" s="1220">
        <v>3199130</v>
      </c>
      <c r="L135" s="1220">
        <v>0</v>
      </c>
      <c r="M135" s="618">
        <v>8445960</v>
      </c>
      <c r="N135" s="618">
        <v>0</v>
      </c>
    </row>
    <row r="136" spans="1:14">
      <c r="A136" s="617" t="s">
        <v>1146</v>
      </c>
      <c r="B136" s="799">
        <f t="shared" si="21"/>
        <v>954017</v>
      </c>
      <c r="C136" s="799">
        <f t="shared" si="22"/>
        <v>0</v>
      </c>
      <c r="D136" s="799">
        <f t="shared" si="23"/>
        <v>1510716</v>
      </c>
      <c r="E136" s="799">
        <f t="shared" si="24"/>
        <v>0</v>
      </c>
      <c r="F136" s="53">
        <f t="shared" ref="F136:F144" si="25">B136-D136</f>
        <v>-556699</v>
      </c>
      <c r="J136" s="617" t="s">
        <v>1637</v>
      </c>
      <c r="K136" s="1220">
        <v>14777224</v>
      </c>
      <c r="L136" s="1220">
        <v>0</v>
      </c>
      <c r="M136" s="618">
        <v>21028908</v>
      </c>
      <c r="N136" s="618">
        <v>0</v>
      </c>
    </row>
    <row r="137" spans="1:14">
      <c r="A137" s="617" t="s">
        <v>3025</v>
      </c>
      <c r="B137" s="799">
        <f t="shared" si="21"/>
        <v>2434000</v>
      </c>
      <c r="C137" s="799">
        <f t="shared" si="22"/>
        <v>0</v>
      </c>
      <c r="D137" s="799">
        <f t="shared" si="23"/>
        <v>4116700</v>
      </c>
      <c r="E137" s="799">
        <f t="shared" si="24"/>
        <v>0</v>
      </c>
      <c r="F137" s="53">
        <f>B137-D137</f>
        <v>-1682700</v>
      </c>
      <c r="J137" s="617" t="s">
        <v>1167</v>
      </c>
      <c r="K137" s="1220">
        <v>4397048</v>
      </c>
      <c r="L137" s="1220">
        <v>0</v>
      </c>
      <c r="M137" s="618">
        <v>559389374</v>
      </c>
      <c r="N137" s="618">
        <v>0</v>
      </c>
    </row>
    <row r="138" spans="1:14">
      <c r="A138" s="617" t="s">
        <v>1147</v>
      </c>
      <c r="B138" s="799">
        <f t="shared" si="21"/>
        <v>0</v>
      </c>
      <c r="C138" s="799">
        <f t="shared" si="22"/>
        <v>0</v>
      </c>
      <c r="D138" s="799">
        <f t="shared" si="23"/>
        <v>0</v>
      </c>
      <c r="E138" s="799">
        <f t="shared" si="24"/>
        <v>0</v>
      </c>
      <c r="F138" s="53">
        <f t="shared" si="25"/>
        <v>0</v>
      </c>
      <c r="J138" s="617" t="s">
        <v>1169</v>
      </c>
      <c r="K138" s="1220">
        <v>157490719</v>
      </c>
      <c r="L138" s="1220">
        <v>0</v>
      </c>
      <c r="M138" s="618">
        <v>37327601</v>
      </c>
      <c r="N138" s="618">
        <v>0</v>
      </c>
    </row>
    <row r="139" spans="1:14">
      <c r="A139" s="617" t="s">
        <v>1148</v>
      </c>
      <c r="B139" s="799">
        <f t="shared" si="21"/>
        <v>97453700</v>
      </c>
      <c r="C139" s="799">
        <f t="shared" si="22"/>
        <v>0</v>
      </c>
      <c r="D139" s="799">
        <f t="shared" si="23"/>
        <v>197878735</v>
      </c>
      <c r="E139" s="799">
        <f t="shared" si="24"/>
        <v>0</v>
      </c>
      <c r="F139" s="53">
        <f t="shared" si="25"/>
        <v>-100425035</v>
      </c>
      <c r="J139" s="617" t="s">
        <v>1172</v>
      </c>
      <c r="K139" s="1220">
        <v>0</v>
      </c>
      <c r="L139" s="1220">
        <v>0</v>
      </c>
      <c r="M139" s="618">
        <v>90839718</v>
      </c>
      <c r="N139" s="618">
        <v>0</v>
      </c>
    </row>
    <row r="140" spans="1:14">
      <c r="A140" s="617" t="s">
        <v>1149</v>
      </c>
      <c r="B140" s="799">
        <f t="shared" si="21"/>
        <v>384240</v>
      </c>
      <c r="C140" s="799">
        <f t="shared" si="22"/>
        <v>0</v>
      </c>
      <c r="D140" s="799">
        <f t="shared" si="23"/>
        <v>2681910</v>
      </c>
      <c r="E140" s="799">
        <f t="shared" si="24"/>
        <v>0</v>
      </c>
      <c r="F140" s="53">
        <f t="shared" si="25"/>
        <v>-2297670</v>
      </c>
      <c r="J140" s="617" t="s">
        <v>1283</v>
      </c>
      <c r="K140" s="1220">
        <v>0</v>
      </c>
      <c r="L140" s="1220">
        <v>0</v>
      </c>
      <c r="M140" s="618">
        <v>144937000</v>
      </c>
      <c r="N140" s="618">
        <v>0</v>
      </c>
    </row>
    <row r="141" spans="1:14">
      <c r="A141" s="617" t="s">
        <v>1150</v>
      </c>
      <c r="B141" s="799">
        <f t="shared" si="21"/>
        <v>12248000</v>
      </c>
      <c r="C141" s="799">
        <f t="shared" si="22"/>
        <v>0</v>
      </c>
      <c r="D141" s="799">
        <f t="shared" si="23"/>
        <v>27517000</v>
      </c>
      <c r="E141" s="799">
        <f t="shared" si="24"/>
        <v>0</v>
      </c>
      <c r="F141" s="53">
        <f t="shared" si="25"/>
        <v>-15269000</v>
      </c>
      <c r="J141" s="617" t="s">
        <v>1173</v>
      </c>
      <c r="K141" s="1220">
        <v>2471676</v>
      </c>
      <c r="L141" s="1220">
        <v>0</v>
      </c>
      <c r="M141" s="618">
        <v>2302147</v>
      </c>
      <c r="N141" s="618">
        <v>0</v>
      </c>
    </row>
    <row r="142" spans="1:14">
      <c r="A142" s="1106" t="s">
        <v>3446</v>
      </c>
      <c r="B142" s="799">
        <f t="shared" si="21"/>
        <v>66600</v>
      </c>
      <c r="C142" s="799">
        <f t="shared" si="22"/>
        <v>0</v>
      </c>
      <c r="D142" s="799">
        <f t="shared" si="23"/>
        <v>0</v>
      </c>
      <c r="E142" s="799">
        <f t="shared" si="24"/>
        <v>0</v>
      </c>
      <c r="J142" s="617" t="s">
        <v>1174</v>
      </c>
      <c r="K142" s="1220">
        <v>0</v>
      </c>
      <c r="L142" s="1220">
        <v>44168124981</v>
      </c>
      <c r="M142" s="618">
        <v>0</v>
      </c>
      <c r="N142" s="618">
        <v>75596746308</v>
      </c>
    </row>
    <row r="143" spans="1:14">
      <c r="A143" s="617" t="s">
        <v>1151</v>
      </c>
      <c r="B143" s="799">
        <f t="shared" si="21"/>
        <v>39431762</v>
      </c>
      <c r="C143" s="799">
        <f t="shared" si="22"/>
        <v>0</v>
      </c>
      <c r="D143" s="799">
        <f t="shared" si="23"/>
        <v>43712243</v>
      </c>
      <c r="E143" s="799">
        <f t="shared" si="24"/>
        <v>0</v>
      </c>
      <c r="F143" s="53">
        <f t="shared" si="25"/>
        <v>-4280481</v>
      </c>
      <c r="J143" s="617" t="s">
        <v>1175</v>
      </c>
      <c r="K143" s="1220">
        <v>0</v>
      </c>
      <c r="L143" s="1220">
        <v>8601732568</v>
      </c>
      <c r="M143" s="618">
        <v>0</v>
      </c>
      <c r="N143" s="618">
        <v>17208960247</v>
      </c>
    </row>
    <row r="144" spans="1:14">
      <c r="A144" s="617" t="s">
        <v>1152</v>
      </c>
      <c r="B144" s="799">
        <f t="shared" si="21"/>
        <v>213698441</v>
      </c>
      <c r="C144" s="799">
        <f t="shared" si="22"/>
        <v>0</v>
      </c>
      <c r="D144" s="799">
        <f t="shared" si="23"/>
        <v>346735872</v>
      </c>
      <c r="E144" s="799">
        <f t="shared" si="24"/>
        <v>0</v>
      </c>
      <c r="F144" s="53">
        <f t="shared" si="25"/>
        <v>-133037431</v>
      </c>
      <c r="J144" s="617" t="s">
        <v>1176</v>
      </c>
      <c r="K144" s="1220">
        <v>8601732568</v>
      </c>
      <c r="L144" s="1220">
        <v>0</v>
      </c>
      <c r="M144" s="618">
        <v>17208960247</v>
      </c>
      <c r="N144" s="618">
        <v>0</v>
      </c>
    </row>
    <row r="145" spans="1:14">
      <c r="A145" s="617" t="s">
        <v>1276</v>
      </c>
      <c r="B145" s="799">
        <f t="shared" si="21"/>
        <v>0</v>
      </c>
      <c r="C145" s="799">
        <f t="shared" si="22"/>
        <v>0</v>
      </c>
      <c r="D145" s="799">
        <f t="shared" si="23"/>
        <v>0</v>
      </c>
      <c r="E145" s="799">
        <f t="shared" si="24"/>
        <v>0</v>
      </c>
      <c r="J145" s="617" t="s">
        <v>1177</v>
      </c>
      <c r="K145" s="1220">
        <v>0</v>
      </c>
      <c r="L145" s="1220">
        <v>35566392413</v>
      </c>
      <c r="M145" s="618">
        <v>0</v>
      </c>
      <c r="N145" s="618">
        <v>58387786061</v>
      </c>
    </row>
    <row r="146" spans="1:14">
      <c r="A146" s="997" t="s">
        <v>1890</v>
      </c>
      <c r="B146" s="998">
        <f t="shared" si="21"/>
        <v>21363211</v>
      </c>
      <c r="C146" s="998">
        <f t="shared" si="22"/>
        <v>0</v>
      </c>
      <c r="D146" s="998">
        <f t="shared" si="23"/>
        <v>-611829339</v>
      </c>
      <c r="E146" s="998">
        <f t="shared" si="24"/>
        <v>0</v>
      </c>
      <c r="J146" s="617"/>
      <c r="K146" s="1220"/>
      <c r="L146" s="1220"/>
      <c r="M146" s="618"/>
      <c r="N146" s="618"/>
    </row>
    <row r="147" spans="1:14">
      <c r="A147" s="617" t="s">
        <v>1153</v>
      </c>
      <c r="B147" s="799">
        <f t="shared" si="21"/>
        <v>0</v>
      </c>
      <c r="C147" s="799">
        <f t="shared" si="22"/>
        <v>0</v>
      </c>
      <c r="D147" s="799">
        <f t="shared" si="23"/>
        <v>0</v>
      </c>
      <c r="E147" s="799">
        <f t="shared" si="24"/>
        <v>0</v>
      </c>
      <c r="J147" s="617"/>
      <c r="K147" s="1220"/>
      <c r="L147" s="1220"/>
      <c r="M147" s="618"/>
      <c r="N147" s="618"/>
    </row>
    <row r="148" spans="1:14">
      <c r="A148" s="617" t="s">
        <v>3292</v>
      </c>
      <c r="B148" s="799">
        <f t="shared" si="21"/>
        <v>2275000</v>
      </c>
      <c r="C148" s="799">
        <f t="shared" si="22"/>
        <v>0</v>
      </c>
      <c r="D148" s="799">
        <f t="shared" si="23"/>
        <v>3900000</v>
      </c>
      <c r="E148" s="799">
        <f t="shared" si="24"/>
        <v>0</v>
      </c>
      <c r="J148" s="617"/>
      <c r="K148" s="1220"/>
      <c r="L148" s="1220"/>
      <c r="M148" s="618"/>
      <c r="N148" s="618"/>
    </row>
    <row r="149" spans="1:14">
      <c r="A149" s="617" t="s">
        <v>1154</v>
      </c>
      <c r="B149" s="799">
        <f t="shared" si="21"/>
        <v>0</v>
      </c>
      <c r="C149" s="799">
        <f t="shared" si="22"/>
        <v>0</v>
      </c>
      <c r="D149" s="799">
        <f t="shared" si="23"/>
        <v>61915000</v>
      </c>
      <c r="E149" s="799">
        <f t="shared" si="24"/>
        <v>0</v>
      </c>
      <c r="J149" s="617"/>
      <c r="K149" s="618"/>
      <c r="L149" s="618"/>
      <c r="M149" s="618"/>
      <c r="N149" s="618"/>
    </row>
    <row r="150" spans="1:14">
      <c r="A150" s="617" t="s">
        <v>1155</v>
      </c>
      <c r="B150" s="799">
        <f t="shared" ref="B150:B185" si="26">IFERROR(VLOOKUP($A150,$J$3:$N$149,2,0),0)</f>
        <v>0</v>
      </c>
      <c r="C150" s="799">
        <f t="shared" ref="C150:C170" si="27">IFERROR(VLOOKUP($A150,$J$3:$N$149,3,0),0)</f>
        <v>52528834300</v>
      </c>
      <c r="D150" s="799">
        <f t="shared" ref="D150:D170" si="28">IFERROR(VLOOKUP($A150,$J$3:$N$149,4,0),0)</f>
        <v>0</v>
      </c>
      <c r="E150" s="799">
        <f t="shared" ref="E150:E170" si="29">IFERROR(VLOOKUP($A150,$J$3:$N$149,5,0),0)</f>
        <v>87015596886</v>
      </c>
      <c r="G150" s="54">
        <f>C57-C58</f>
        <v>52528834300</v>
      </c>
      <c r="J150" s="617"/>
      <c r="K150" s="618"/>
      <c r="L150" s="618"/>
      <c r="M150" s="618"/>
      <c r="N150" s="618"/>
    </row>
    <row r="151" spans="1:14">
      <c r="A151" s="617" t="s">
        <v>1156</v>
      </c>
      <c r="B151" s="799">
        <f t="shared" si="26"/>
        <v>0</v>
      </c>
      <c r="C151" s="799">
        <f t="shared" si="27"/>
        <v>2336300526</v>
      </c>
      <c r="D151" s="799">
        <f t="shared" si="28"/>
        <v>0</v>
      </c>
      <c r="E151" s="799">
        <f t="shared" si="29"/>
        <v>7533063196</v>
      </c>
      <c r="F151" s="798">
        <f>C151-SUM(B152:B162)</f>
        <v>0</v>
      </c>
    </row>
    <row r="152" spans="1:14">
      <c r="A152" s="617" t="s">
        <v>1157</v>
      </c>
      <c r="B152" s="799">
        <f t="shared" si="26"/>
        <v>2206146594</v>
      </c>
      <c r="C152" s="799">
        <f t="shared" si="27"/>
        <v>0</v>
      </c>
      <c r="D152" s="799">
        <f t="shared" si="28"/>
        <v>4130872354</v>
      </c>
      <c r="E152" s="799">
        <f t="shared" si="29"/>
        <v>0</v>
      </c>
      <c r="F152" s="53">
        <f>B152-D152</f>
        <v>-1924725760</v>
      </c>
      <c r="L152" s="751"/>
    </row>
    <row r="153" spans="1:14">
      <c r="A153" s="617" t="s">
        <v>1158</v>
      </c>
      <c r="B153" s="799">
        <f t="shared" si="26"/>
        <v>8920612</v>
      </c>
      <c r="C153" s="799">
        <f t="shared" si="27"/>
        <v>0</v>
      </c>
      <c r="D153" s="799">
        <f t="shared" si="28"/>
        <v>0</v>
      </c>
      <c r="E153" s="799">
        <f t="shared" si="29"/>
        <v>0</v>
      </c>
      <c r="F153" s="53">
        <f>B153-D153</f>
        <v>8920612</v>
      </c>
    </row>
    <row r="154" spans="1:14">
      <c r="A154" s="617" t="s">
        <v>1159</v>
      </c>
      <c r="B154" s="799">
        <f t="shared" si="26"/>
        <v>0</v>
      </c>
      <c r="C154" s="799">
        <f t="shared" si="27"/>
        <v>0</v>
      </c>
      <c r="D154" s="799">
        <f t="shared" si="28"/>
        <v>0</v>
      </c>
      <c r="E154" s="799">
        <f t="shared" si="29"/>
        <v>0</v>
      </c>
    </row>
    <row r="155" spans="1:14">
      <c r="A155" s="1106" t="s">
        <v>2059</v>
      </c>
      <c r="B155" s="799">
        <f t="shared" si="26"/>
        <v>0</v>
      </c>
      <c r="C155" s="799">
        <f t="shared" si="27"/>
        <v>0</v>
      </c>
      <c r="D155" s="799">
        <f t="shared" si="28"/>
        <v>0</v>
      </c>
      <c r="E155" s="799">
        <f t="shared" si="29"/>
        <v>0</v>
      </c>
    </row>
    <row r="156" spans="1:14">
      <c r="A156" s="617" t="s">
        <v>1160</v>
      </c>
      <c r="B156" s="799">
        <f t="shared" si="26"/>
        <v>85329046</v>
      </c>
      <c r="C156" s="799">
        <f t="shared" si="27"/>
        <v>0</v>
      </c>
      <c r="D156" s="799">
        <f t="shared" si="28"/>
        <v>0</v>
      </c>
      <c r="E156" s="799">
        <f t="shared" si="29"/>
        <v>0</v>
      </c>
    </row>
    <row r="157" spans="1:14">
      <c r="A157" s="617" t="s">
        <v>1400</v>
      </c>
      <c r="B157" s="799">
        <f t="shared" si="26"/>
        <v>4889876</v>
      </c>
      <c r="C157" s="799">
        <f t="shared" si="27"/>
        <v>0</v>
      </c>
      <c r="D157" s="799">
        <f t="shared" si="28"/>
        <v>842593214</v>
      </c>
      <c r="E157" s="799">
        <f t="shared" si="29"/>
        <v>0</v>
      </c>
      <c r="F157" s="53">
        <f>B157-D157</f>
        <v>-837703338</v>
      </c>
    </row>
    <row r="158" spans="1:14">
      <c r="A158" s="1240" t="s">
        <v>2014</v>
      </c>
      <c r="B158" s="1241">
        <f t="shared" si="26"/>
        <v>0</v>
      </c>
      <c r="C158" s="1241">
        <f t="shared" si="27"/>
        <v>0</v>
      </c>
      <c r="D158" s="1241">
        <f t="shared" si="28"/>
        <v>0</v>
      </c>
      <c r="E158" s="1241">
        <f t="shared" si="29"/>
        <v>0</v>
      </c>
      <c r="F158" s="53">
        <f>B158-D158</f>
        <v>0</v>
      </c>
    </row>
    <row r="159" spans="1:14">
      <c r="A159" s="1242" t="s">
        <v>2104</v>
      </c>
      <c r="B159" s="1241">
        <f t="shared" si="26"/>
        <v>0</v>
      </c>
      <c r="C159" s="1241">
        <f t="shared" si="27"/>
        <v>0</v>
      </c>
      <c r="D159" s="1241">
        <f t="shared" si="28"/>
        <v>0</v>
      </c>
      <c r="E159" s="1241">
        <f t="shared" si="29"/>
        <v>0</v>
      </c>
      <c r="F159" s="53">
        <f>B159-D159</f>
        <v>0</v>
      </c>
    </row>
    <row r="160" spans="1:14">
      <c r="A160" s="1240" t="s">
        <v>1161</v>
      </c>
      <c r="B160" s="1241">
        <f t="shared" si="26"/>
        <v>6650828</v>
      </c>
      <c r="C160" s="1241">
        <f t="shared" si="27"/>
        <v>0</v>
      </c>
      <c r="D160" s="1241">
        <f t="shared" si="28"/>
        <v>17000567</v>
      </c>
      <c r="E160" s="1241">
        <f t="shared" si="29"/>
        <v>0</v>
      </c>
      <c r="F160" s="53">
        <f>B160-D160</f>
        <v>-10349739</v>
      </c>
    </row>
    <row r="161" spans="1:6">
      <c r="A161" s="1240" t="s">
        <v>1162</v>
      </c>
      <c r="B161" s="1241">
        <f t="shared" si="26"/>
        <v>24363570</v>
      </c>
      <c r="C161" s="1241">
        <f t="shared" si="27"/>
        <v>0</v>
      </c>
      <c r="D161" s="1241">
        <f t="shared" si="28"/>
        <v>2542597061</v>
      </c>
      <c r="E161" s="1241">
        <f t="shared" si="29"/>
        <v>0</v>
      </c>
      <c r="F161" s="53">
        <f>B161-D161</f>
        <v>-2518233491</v>
      </c>
    </row>
    <row r="162" spans="1:6">
      <c r="A162" s="617" t="s">
        <v>1401</v>
      </c>
      <c r="B162" s="799">
        <f t="shared" si="26"/>
        <v>0</v>
      </c>
      <c r="C162" s="799">
        <f t="shared" si="27"/>
        <v>0</v>
      </c>
      <c r="D162" s="799">
        <f t="shared" si="28"/>
        <v>0</v>
      </c>
      <c r="E162" s="799">
        <f t="shared" si="29"/>
        <v>0</v>
      </c>
    </row>
    <row r="163" spans="1:6">
      <c r="A163" s="617" t="s">
        <v>1163</v>
      </c>
      <c r="B163" s="799">
        <f t="shared" si="26"/>
        <v>0</v>
      </c>
      <c r="C163" s="799">
        <f t="shared" si="27"/>
        <v>10697009845</v>
      </c>
      <c r="D163" s="799">
        <f t="shared" si="28"/>
        <v>0</v>
      </c>
      <c r="E163" s="799">
        <f t="shared" si="29"/>
        <v>18951913774</v>
      </c>
      <c r="F163" s="798">
        <f>C163-SUM(B164:B181)</f>
        <v>0</v>
      </c>
    </row>
    <row r="164" spans="1:6">
      <c r="A164" s="617" t="s">
        <v>1587</v>
      </c>
      <c r="B164" s="799">
        <f t="shared" si="26"/>
        <v>2439797516</v>
      </c>
      <c r="C164" s="799">
        <f t="shared" si="27"/>
        <v>0</v>
      </c>
      <c r="D164" s="799">
        <f t="shared" si="28"/>
        <v>1698180821</v>
      </c>
      <c r="E164" s="799">
        <f t="shared" si="29"/>
        <v>0</v>
      </c>
    </row>
    <row r="165" spans="1:6">
      <c r="A165" s="617" t="s">
        <v>1164</v>
      </c>
      <c r="B165" s="799">
        <f t="shared" si="26"/>
        <v>0</v>
      </c>
      <c r="C165" s="799">
        <f t="shared" si="27"/>
        <v>0</v>
      </c>
      <c r="D165" s="799">
        <f t="shared" si="28"/>
        <v>0</v>
      </c>
      <c r="E165" s="799">
        <f t="shared" si="29"/>
        <v>0</v>
      </c>
      <c r="F165" s="53">
        <f t="shared" ref="F165:F170" si="30">B165-D165</f>
        <v>0</v>
      </c>
    </row>
    <row r="166" spans="1:6">
      <c r="A166" s="617" t="s">
        <v>1165</v>
      </c>
      <c r="B166" s="799">
        <f t="shared" si="26"/>
        <v>2099220541</v>
      </c>
      <c r="C166" s="799">
        <f t="shared" si="27"/>
        <v>0</v>
      </c>
      <c r="D166" s="799">
        <f t="shared" si="28"/>
        <v>3297428072</v>
      </c>
      <c r="E166" s="799">
        <f t="shared" si="29"/>
        <v>0</v>
      </c>
      <c r="F166" s="53">
        <f t="shared" si="30"/>
        <v>-1198207531</v>
      </c>
    </row>
    <row r="167" spans="1:6">
      <c r="A167" s="617" t="s">
        <v>1166</v>
      </c>
      <c r="B167" s="799">
        <f t="shared" si="26"/>
        <v>5975655991</v>
      </c>
      <c r="C167" s="799">
        <f t="shared" si="27"/>
        <v>0</v>
      </c>
      <c r="D167" s="799">
        <f t="shared" si="28"/>
        <v>13092034173</v>
      </c>
      <c r="E167" s="799">
        <f t="shared" si="29"/>
        <v>0</v>
      </c>
      <c r="F167" s="53">
        <f t="shared" si="30"/>
        <v>-7116378182</v>
      </c>
    </row>
    <row r="168" spans="1:6">
      <c r="A168" s="827" t="s">
        <v>1654</v>
      </c>
      <c r="B168" s="799">
        <f t="shared" si="26"/>
        <v>3199130</v>
      </c>
      <c r="C168" s="799">
        <f t="shared" si="27"/>
        <v>0</v>
      </c>
      <c r="D168" s="799">
        <f t="shared" si="28"/>
        <v>8445960</v>
      </c>
      <c r="E168" s="799">
        <f t="shared" si="29"/>
        <v>0</v>
      </c>
      <c r="F168" s="53">
        <f t="shared" si="30"/>
        <v>-5246830</v>
      </c>
    </row>
    <row r="169" spans="1:6">
      <c r="A169" s="827" t="s">
        <v>1637</v>
      </c>
      <c r="B169" s="799">
        <f t="shared" si="26"/>
        <v>14777224</v>
      </c>
      <c r="C169" s="799">
        <f t="shared" si="27"/>
        <v>0</v>
      </c>
      <c r="D169" s="799">
        <f t="shared" si="28"/>
        <v>21028908</v>
      </c>
      <c r="E169" s="799">
        <f t="shared" si="29"/>
        <v>0</v>
      </c>
      <c r="F169" s="53">
        <f t="shared" si="30"/>
        <v>-6251684</v>
      </c>
    </row>
    <row r="170" spans="1:6">
      <c r="A170" s="617" t="s">
        <v>1167</v>
      </c>
      <c r="B170" s="799">
        <f t="shared" si="26"/>
        <v>4397048</v>
      </c>
      <c r="C170" s="799">
        <f t="shared" si="27"/>
        <v>0</v>
      </c>
      <c r="D170" s="799">
        <f t="shared" si="28"/>
        <v>559389374</v>
      </c>
      <c r="E170" s="799">
        <f t="shared" si="29"/>
        <v>0</v>
      </c>
      <c r="F170" s="53">
        <f t="shared" si="30"/>
        <v>-554992326</v>
      </c>
    </row>
    <row r="171" spans="1:6">
      <c r="A171" s="1240" t="s">
        <v>1168</v>
      </c>
      <c r="B171" s="1241">
        <f t="shared" si="26"/>
        <v>0</v>
      </c>
      <c r="C171" s="1241">
        <f>IFERROR(VLOOKUP($A171,$J$3:$N$149,2,0),0)</f>
        <v>0</v>
      </c>
      <c r="D171" s="1241">
        <f>IFERROR(VLOOKUP($A171,$J$3:$N$149,2,0),0)</f>
        <v>0</v>
      </c>
      <c r="E171" s="1241">
        <f>IFERROR(VLOOKUP($A171,$J$3:$N$149,2,0),0)</f>
        <v>0</v>
      </c>
    </row>
    <row r="172" spans="1:6">
      <c r="A172" s="617" t="s">
        <v>1245</v>
      </c>
      <c r="B172" s="799">
        <f t="shared" si="26"/>
        <v>0</v>
      </c>
      <c r="C172" s="799">
        <f t="shared" ref="C172:C185" si="31">IFERROR(VLOOKUP($A172,$J$3:$N$149,3,0),0)</f>
        <v>0</v>
      </c>
      <c r="D172" s="799">
        <f t="shared" ref="D172:D184" si="32">IFERROR(VLOOKUP($A172,$J$3:$N$149,4,0),0)</f>
        <v>0</v>
      </c>
      <c r="E172" s="799">
        <f t="shared" ref="E172:E184" si="33">IFERROR(VLOOKUP($A172,$J$3:$N$149,5,0),0)</f>
        <v>0</v>
      </c>
    </row>
    <row r="173" spans="1:6">
      <c r="A173" s="617" t="s">
        <v>1169</v>
      </c>
      <c r="B173" s="799">
        <f t="shared" si="26"/>
        <v>157490719</v>
      </c>
      <c r="C173" s="799">
        <f t="shared" si="31"/>
        <v>0</v>
      </c>
      <c r="D173" s="799">
        <f t="shared" si="32"/>
        <v>37327601</v>
      </c>
      <c r="E173" s="799">
        <f t="shared" si="33"/>
        <v>0</v>
      </c>
    </row>
    <row r="174" spans="1:6">
      <c r="A174" s="1240" t="s">
        <v>1170</v>
      </c>
      <c r="B174" s="1241">
        <f t="shared" si="26"/>
        <v>0</v>
      </c>
      <c r="C174" s="1241">
        <f t="shared" si="31"/>
        <v>0</v>
      </c>
      <c r="D174" s="1241">
        <f t="shared" si="32"/>
        <v>0</v>
      </c>
      <c r="E174" s="1241">
        <f t="shared" si="33"/>
        <v>0</v>
      </c>
      <c r="F174" s="53">
        <f t="shared" ref="F174:F181" si="34">B174-D174</f>
        <v>0</v>
      </c>
    </row>
    <row r="175" spans="1:6">
      <c r="A175" s="1240" t="s">
        <v>1171</v>
      </c>
      <c r="B175" s="1241">
        <f t="shared" si="26"/>
        <v>0</v>
      </c>
      <c r="C175" s="1241">
        <f t="shared" si="31"/>
        <v>0</v>
      </c>
      <c r="D175" s="1241">
        <f t="shared" si="32"/>
        <v>0</v>
      </c>
      <c r="E175" s="1241">
        <f t="shared" si="33"/>
        <v>0</v>
      </c>
      <c r="F175" s="53">
        <f t="shared" si="34"/>
        <v>0</v>
      </c>
    </row>
    <row r="176" spans="1:6">
      <c r="A176" s="1240" t="s">
        <v>1842</v>
      </c>
      <c r="B176" s="1241">
        <f t="shared" si="26"/>
        <v>0</v>
      </c>
      <c r="C176" s="1241">
        <f t="shared" si="31"/>
        <v>0</v>
      </c>
      <c r="D176" s="1241">
        <f t="shared" si="32"/>
        <v>0</v>
      </c>
      <c r="E176" s="1241">
        <f t="shared" si="33"/>
        <v>0</v>
      </c>
      <c r="F176" s="53">
        <f t="shared" si="34"/>
        <v>0</v>
      </c>
    </row>
    <row r="177" spans="1:7">
      <c r="A177" s="1240" t="s">
        <v>1172</v>
      </c>
      <c r="B177" s="1241">
        <f t="shared" si="26"/>
        <v>0</v>
      </c>
      <c r="C177" s="1241">
        <f t="shared" si="31"/>
        <v>0</v>
      </c>
      <c r="D177" s="1241">
        <f t="shared" si="32"/>
        <v>90839718</v>
      </c>
      <c r="E177" s="1241">
        <f t="shared" si="33"/>
        <v>0</v>
      </c>
      <c r="F177" s="53">
        <f t="shared" si="34"/>
        <v>-90839718</v>
      </c>
    </row>
    <row r="178" spans="1:7">
      <c r="A178" s="617" t="s">
        <v>1194</v>
      </c>
      <c r="B178" s="1243">
        <f t="shared" si="26"/>
        <v>0</v>
      </c>
      <c r="C178" s="1243">
        <f t="shared" si="31"/>
        <v>0</v>
      </c>
      <c r="D178" s="1243">
        <f t="shared" si="32"/>
        <v>0</v>
      </c>
      <c r="E178" s="1243">
        <f t="shared" si="33"/>
        <v>0</v>
      </c>
      <c r="F178" s="53">
        <f t="shared" si="34"/>
        <v>0</v>
      </c>
    </row>
    <row r="179" spans="1:7">
      <c r="A179" s="617" t="s">
        <v>1283</v>
      </c>
      <c r="B179" s="1243">
        <f t="shared" si="26"/>
        <v>0</v>
      </c>
      <c r="C179" s="1243">
        <f t="shared" si="31"/>
        <v>0</v>
      </c>
      <c r="D179" s="1243">
        <f t="shared" si="32"/>
        <v>144937000</v>
      </c>
      <c r="E179" s="1243">
        <f t="shared" si="33"/>
        <v>0</v>
      </c>
      <c r="F179" s="53">
        <f t="shared" si="34"/>
        <v>-144937000</v>
      </c>
    </row>
    <row r="180" spans="1:7">
      <c r="A180" s="617" t="s">
        <v>1534</v>
      </c>
      <c r="B180" s="1243">
        <f t="shared" si="26"/>
        <v>0</v>
      </c>
      <c r="C180" s="1243">
        <f t="shared" si="31"/>
        <v>0</v>
      </c>
      <c r="D180" s="1243">
        <f t="shared" si="32"/>
        <v>0</v>
      </c>
      <c r="E180" s="1243">
        <f t="shared" si="33"/>
        <v>0</v>
      </c>
      <c r="F180" s="53">
        <f t="shared" si="34"/>
        <v>0</v>
      </c>
    </row>
    <row r="181" spans="1:7">
      <c r="A181" s="1240" t="s">
        <v>1173</v>
      </c>
      <c r="B181" s="1241">
        <f t="shared" si="26"/>
        <v>2471676</v>
      </c>
      <c r="C181" s="1241">
        <f t="shared" si="31"/>
        <v>0</v>
      </c>
      <c r="D181" s="1241">
        <f t="shared" si="32"/>
        <v>2302147</v>
      </c>
      <c r="E181" s="1241">
        <f t="shared" si="33"/>
        <v>0</v>
      </c>
      <c r="F181" s="53">
        <f t="shared" si="34"/>
        <v>169529</v>
      </c>
    </row>
    <row r="182" spans="1:7">
      <c r="A182" s="617" t="s">
        <v>1174</v>
      </c>
      <c r="B182" s="799">
        <f t="shared" si="26"/>
        <v>0</v>
      </c>
      <c r="C182" s="799">
        <f t="shared" si="31"/>
        <v>44168124981</v>
      </c>
      <c r="D182" s="799">
        <f t="shared" si="32"/>
        <v>0</v>
      </c>
      <c r="E182" s="799">
        <f t="shared" si="33"/>
        <v>75596746308</v>
      </c>
      <c r="G182" s="54">
        <f>C150+C151-C163</f>
        <v>44168124981</v>
      </c>
    </row>
    <row r="183" spans="1:7">
      <c r="A183" s="617" t="s">
        <v>1175</v>
      </c>
      <c r="B183" s="799">
        <f t="shared" si="26"/>
        <v>0</v>
      </c>
      <c r="C183" s="799">
        <f t="shared" si="31"/>
        <v>8601732568</v>
      </c>
      <c r="D183" s="799">
        <f t="shared" si="32"/>
        <v>0</v>
      </c>
      <c r="E183" s="799">
        <f t="shared" si="33"/>
        <v>17208960247</v>
      </c>
    </row>
    <row r="184" spans="1:7">
      <c r="A184" s="617" t="s">
        <v>1176</v>
      </c>
      <c r="B184" s="799">
        <f t="shared" si="26"/>
        <v>8601732568</v>
      </c>
      <c r="C184" s="799">
        <f t="shared" si="31"/>
        <v>0</v>
      </c>
      <c r="D184" s="799">
        <f t="shared" si="32"/>
        <v>17208960247</v>
      </c>
      <c r="E184" s="799">
        <f t="shared" si="33"/>
        <v>0</v>
      </c>
      <c r="F184" s="53">
        <f>B184-D184</f>
        <v>-8607227679</v>
      </c>
    </row>
    <row r="185" spans="1:7">
      <c r="A185" s="617" t="s">
        <v>1177</v>
      </c>
      <c r="B185" s="799">
        <f t="shared" si="26"/>
        <v>0</v>
      </c>
      <c r="C185" s="799">
        <f t="shared" si="31"/>
        <v>35566392413</v>
      </c>
      <c r="D185" s="799">
        <f>IFERROR(VLOOKUP($A185,$J$3:$N$150,4,0),0)</f>
        <v>0</v>
      </c>
      <c r="E185" s="799">
        <f>IFERROR(VLOOKUP($A185,$J$3:$N$150,5,0),0)</f>
        <v>58387786061</v>
      </c>
      <c r="F185" s="798">
        <f>C185-L144</f>
        <v>35566392413</v>
      </c>
      <c r="G185" s="54">
        <f>C182-C183</f>
        <v>35566392413</v>
      </c>
    </row>
    <row r="188" spans="1:7">
      <c r="C188" s="751"/>
    </row>
  </sheetData>
  <autoFilter ref="A2:J150">
    <filterColumn colId="1" showButton="0"/>
    <filterColumn colId="3" showButton="0"/>
  </autoFilter>
  <mergeCells count="10">
    <mergeCell ref="A1:A2"/>
    <mergeCell ref="B1:C1"/>
    <mergeCell ref="D1:E1"/>
    <mergeCell ref="B2:C2"/>
    <mergeCell ref="D2:E2"/>
    <mergeCell ref="J1:J2"/>
    <mergeCell ref="K1:L1"/>
    <mergeCell ref="M1:N1"/>
    <mergeCell ref="K2:L2"/>
    <mergeCell ref="M2:N2"/>
  </mergeCells>
  <phoneticPr fontId="75" type="noConversion"/>
  <conditionalFormatting sqref="A50">
    <cfRule type="duplicateValues" dxfId="11" priority="11"/>
  </conditionalFormatting>
  <conditionalFormatting sqref="A90">
    <cfRule type="duplicateValues" dxfId="10" priority="6"/>
  </conditionalFormatting>
  <conditionalFormatting sqref="A114">
    <cfRule type="duplicateValues" dxfId="9" priority="5"/>
  </conditionalFormatting>
  <conditionalFormatting sqref="A122:A123">
    <cfRule type="duplicateValues" dxfId="8" priority="9"/>
  </conditionalFormatting>
  <conditionalFormatting sqref="A137">
    <cfRule type="duplicateValues" dxfId="7" priority="2"/>
  </conditionalFormatting>
  <conditionalFormatting sqref="A171">
    <cfRule type="duplicateValues" dxfId="6" priority="3"/>
  </conditionalFormatting>
  <conditionalFormatting sqref="A176">
    <cfRule type="duplicateValues" dxfId="5" priority="4"/>
  </conditionalFormatting>
  <conditionalFormatting sqref="A180">
    <cfRule type="duplicateValues" dxfId="4" priority="7"/>
  </conditionalFormatting>
  <conditionalFormatting sqref="A181:A1048576 A160:A163 A1:A15 A86:A89 A57:A83 A125:A136 A165:A170 A91:A113 A115:A121 A177:A179 A17:A49 A172:A175 A138:A156">
    <cfRule type="duplicateValues" dxfId="3" priority="12"/>
  </conditionalFormatting>
  <conditionalFormatting sqref="A124">
    <cfRule type="duplicateValues" dxfId="2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6" tint="0.79998168889431442"/>
    <pageSetUpPr fitToPage="1"/>
  </sheetPr>
  <dimension ref="A2:Y40"/>
  <sheetViews>
    <sheetView view="pageBreakPreview" topLeftCell="B1" zoomScale="85" zoomScaleSheetLayoutView="85" workbookViewId="0">
      <selection activeCell="B1" sqref="B1"/>
    </sheetView>
  </sheetViews>
  <sheetFormatPr defaultColWidth="10" defaultRowHeight="16.5"/>
  <cols>
    <col min="1" max="1" width="6.125" style="33" hidden="1" customWidth="1"/>
    <col min="2" max="2" width="14.5" style="33" customWidth="1"/>
    <col min="3" max="3" width="12.25" style="33" customWidth="1"/>
    <col min="4" max="4" width="20.75" style="394" customWidth="1"/>
    <col min="5" max="5" width="7.875" style="24" customWidth="1"/>
    <col min="6" max="7" width="11" style="259" customWidth="1"/>
    <col min="8" max="8" width="20.75" style="259" customWidth="1"/>
    <col min="9" max="10" width="20.75" style="23" customWidth="1"/>
    <col min="11" max="11" width="4" style="1174" bestFit="1" customWidth="1"/>
    <col min="12" max="12" width="13.375" style="1174" customWidth="1"/>
    <col min="13" max="21" width="15.625" style="250" bestFit="1" customWidth="1"/>
    <col min="22" max="22" width="16.875" style="250" bestFit="1" customWidth="1"/>
    <col min="23" max="23" width="13.875" style="250" bestFit="1" customWidth="1"/>
    <col min="24" max="24" width="23.5" style="250" bestFit="1" customWidth="1"/>
    <col min="25" max="16384" width="10" style="250"/>
  </cols>
  <sheetData>
    <row r="2" spans="1:25" s="252" customFormat="1" ht="26.25">
      <c r="A2" s="372"/>
      <c r="B2" s="1588" t="s">
        <v>367</v>
      </c>
      <c r="C2" s="1588"/>
      <c r="D2" s="1588"/>
      <c r="E2" s="1588"/>
      <c r="F2" s="1588"/>
      <c r="G2" s="1588"/>
      <c r="H2" s="1588"/>
      <c r="I2" s="1588"/>
      <c r="J2" s="1588"/>
      <c r="K2" s="1191"/>
      <c r="L2" s="1191"/>
    </row>
    <row r="3" spans="1:25" s="252" customFormat="1" ht="18.75" customHeight="1">
      <c r="A3" s="373" t="s">
        <v>508</v>
      </c>
      <c r="B3" s="1659" t="str">
        <f>'10~11.단기금융자산,현금등가'!A14</f>
        <v xml:space="preserve">2024. 07. 31 현재 </v>
      </c>
      <c r="C3" s="1659"/>
      <c r="D3" s="1659"/>
      <c r="E3" s="1659"/>
      <c r="F3" s="1659"/>
      <c r="G3" s="1659"/>
      <c r="H3" s="1659"/>
      <c r="I3" s="1659"/>
      <c r="J3" s="1659"/>
      <c r="K3" s="1192"/>
      <c r="L3" s="1192"/>
    </row>
    <row r="4" spans="1:25" s="373" customFormat="1" ht="18.75" customHeight="1">
      <c r="B4" s="31" t="s">
        <v>20</v>
      </c>
      <c r="C4" s="31"/>
      <c r="D4" s="364"/>
      <c r="E4" s="374"/>
      <c r="F4" s="375"/>
      <c r="I4" s="376"/>
      <c r="J4" s="376" t="s">
        <v>7</v>
      </c>
      <c r="K4" s="1193"/>
      <c r="L4" s="1193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</row>
    <row r="5" spans="1:25" ht="36" customHeight="1">
      <c r="A5" s="378" t="s">
        <v>26</v>
      </c>
      <c r="B5" s="541" t="s">
        <v>509</v>
      </c>
      <c r="C5" s="924" t="s">
        <v>1734</v>
      </c>
      <c r="D5" s="1308" t="s">
        <v>3429</v>
      </c>
      <c r="E5" s="542" t="s">
        <v>366</v>
      </c>
      <c r="F5" s="541" t="s">
        <v>511</v>
      </c>
      <c r="G5" s="542" t="s">
        <v>512</v>
      </c>
      <c r="H5" s="542" t="s">
        <v>45</v>
      </c>
      <c r="I5" s="543" t="s">
        <v>513</v>
      </c>
      <c r="J5" s="543" t="s">
        <v>46</v>
      </c>
      <c r="K5" s="1194"/>
      <c r="L5" s="1194"/>
      <c r="M5" s="1195"/>
      <c r="N5" s="1194" t="s">
        <v>2812</v>
      </c>
      <c r="O5" s="1194" t="s">
        <v>2815</v>
      </c>
      <c r="P5" s="1194" t="s">
        <v>2813</v>
      </c>
      <c r="Q5" s="1194" t="s">
        <v>2814</v>
      </c>
      <c r="R5" s="1195" t="s">
        <v>2877</v>
      </c>
      <c r="S5" s="1195"/>
      <c r="T5" s="1195"/>
      <c r="U5" s="1195"/>
      <c r="V5" s="1195"/>
      <c r="W5" s="1195"/>
      <c r="X5" s="1195"/>
      <c r="Y5" s="383"/>
    </row>
    <row r="6" spans="1:25" ht="19.5" customHeight="1">
      <c r="A6" s="385"/>
      <c r="B6" s="386" t="s">
        <v>1735</v>
      </c>
      <c r="C6" s="1273" t="s">
        <v>3160</v>
      </c>
      <c r="D6" s="1149">
        <v>11000000000</v>
      </c>
      <c r="E6" s="1310">
        <v>5.2443588889999997E-2</v>
      </c>
      <c r="F6" s="1204">
        <v>45049</v>
      </c>
      <c r="G6" s="1204">
        <v>46142</v>
      </c>
      <c r="H6" s="1274">
        <v>33238000</v>
      </c>
      <c r="I6" s="540">
        <f>D6-H6</f>
        <v>10966762000</v>
      </c>
      <c r="J6" s="742" t="s">
        <v>1738</v>
      </c>
      <c r="K6" s="1194"/>
      <c r="L6" s="1194"/>
      <c r="M6" s="1195" t="s">
        <v>3586</v>
      </c>
      <c r="N6" s="1194">
        <v>20000000000</v>
      </c>
      <c r="O6" s="1194"/>
      <c r="P6" s="1194">
        <v>33667661</v>
      </c>
      <c r="Q6" s="1194"/>
      <c r="R6" s="1194">
        <v>19962646822</v>
      </c>
      <c r="S6" s="1195"/>
      <c r="T6" s="1195"/>
      <c r="U6" s="1195"/>
      <c r="V6" s="1195"/>
      <c r="W6" s="1195"/>
      <c r="X6" s="1195"/>
      <c r="Y6" s="383"/>
    </row>
    <row r="7" spans="1:25" ht="19.5" customHeight="1">
      <c r="A7" s="385"/>
      <c r="B7" s="544" t="s">
        <v>1735</v>
      </c>
      <c r="C7" s="921"/>
      <c r="D7" s="545">
        <f>SUM(D6:D6)</f>
        <v>11000000000</v>
      </c>
      <c r="E7" s="546"/>
      <c r="F7" s="547"/>
      <c r="G7" s="547"/>
      <c r="H7" s="545">
        <f>SUM(H6:H6)</f>
        <v>33238000</v>
      </c>
      <c r="I7" s="545">
        <f>SUM(I6:I6)</f>
        <v>10966762000</v>
      </c>
      <c r="J7" s="548"/>
      <c r="K7" s="1194">
        <f>I7-'BS(현금흐름표용)'!D73</f>
        <v>0</v>
      </c>
      <c r="L7" s="1194"/>
      <c r="M7" s="1195" t="s">
        <v>3587</v>
      </c>
      <c r="N7" s="1194">
        <v>11000000000</v>
      </c>
      <c r="O7" s="1194"/>
      <c r="P7" s="1194">
        <v>33238001</v>
      </c>
      <c r="Q7" s="1194"/>
      <c r="R7" s="1194">
        <v>10965238370</v>
      </c>
      <c r="S7" s="1195"/>
      <c r="T7" s="1195"/>
      <c r="U7" s="1195"/>
      <c r="V7" s="1195"/>
      <c r="W7" s="1195"/>
      <c r="X7" s="1195"/>
      <c r="Y7" s="383"/>
    </row>
    <row r="8" spans="1:25" ht="19.5" customHeight="1">
      <c r="A8" s="385"/>
      <c r="B8" s="389" t="s">
        <v>1736</v>
      </c>
      <c r="C8" s="922">
        <v>1</v>
      </c>
      <c r="D8" s="387">
        <f t="shared" ref="D8:D13" si="0">N10-O10</f>
        <v>1038210000</v>
      </c>
      <c r="E8" s="1310">
        <v>5.3499999999999999E-2</v>
      </c>
      <c r="F8" s="1153">
        <v>42398</v>
      </c>
      <c r="G8" s="1153">
        <v>46051</v>
      </c>
      <c r="H8" s="390">
        <f t="shared" ref="H8:H13" si="1">P10-Q10</f>
        <v>438642</v>
      </c>
      <c r="I8" s="540">
        <f>D8-H8</f>
        <v>1037771358</v>
      </c>
      <c r="J8" s="742" t="s">
        <v>796</v>
      </c>
      <c r="K8" s="1194"/>
      <c r="L8" s="1194"/>
      <c r="M8" s="1195" t="s">
        <v>3588</v>
      </c>
      <c r="N8" s="1194">
        <v>20000000000</v>
      </c>
      <c r="O8" s="1194"/>
      <c r="P8" s="1194">
        <v>50940945</v>
      </c>
      <c r="Q8" s="1194"/>
      <c r="R8" s="1194">
        <v>19944609126</v>
      </c>
      <c r="S8" s="1195"/>
      <c r="T8" s="1195"/>
      <c r="U8" s="1195"/>
      <c r="V8" s="1195"/>
      <c r="W8" s="1195"/>
      <c r="X8" s="1195"/>
      <c r="Y8" s="383"/>
    </row>
    <row r="9" spans="1:25" ht="19.5" customHeight="1">
      <c r="A9" s="385"/>
      <c r="B9" s="389" t="s">
        <v>1736</v>
      </c>
      <c r="C9" s="922">
        <v>2</v>
      </c>
      <c r="D9" s="387">
        <f t="shared" si="0"/>
        <v>975690000</v>
      </c>
      <c r="E9" s="1310">
        <v>5.3900000000000003E-2</v>
      </c>
      <c r="F9" s="1153">
        <v>42520</v>
      </c>
      <c r="G9" s="1153">
        <v>46051</v>
      </c>
      <c r="H9" s="390">
        <f t="shared" si="1"/>
        <v>434362</v>
      </c>
      <c r="I9" s="540">
        <f t="shared" ref="I9:I18" si="2">D9-H9</f>
        <v>975255638</v>
      </c>
      <c r="J9" s="742" t="s">
        <v>796</v>
      </c>
      <c r="M9" s="1362"/>
      <c r="N9" s="1194"/>
      <c r="O9" s="1194"/>
      <c r="P9" s="1194"/>
      <c r="Q9" s="1194"/>
      <c r="R9" s="1194">
        <v>39995141320</v>
      </c>
      <c r="S9" s="1195"/>
      <c r="T9" s="1195"/>
      <c r="U9" s="1195"/>
      <c r="V9" s="1195"/>
      <c r="W9" s="1195"/>
      <c r="X9" s="1195"/>
      <c r="Y9" s="383"/>
    </row>
    <row r="10" spans="1:25">
      <c r="A10" s="385"/>
      <c r="B10" s="389" t="s">
        <v>1736</v>
      </c>
      <c r="C10" s="922">
        <v>3</v>
      </c>
      <c r="D10" s="387">
        <f t="shared" si="0"/>
        <v>1734300000</v>
      </c>
      <c r="E10" s="1310">
        <v>5.0799999999999998E-2</v>
      </c>
      <c r="F10" s="1153">
        <v>42580</v>
      </c>
      <c r="G10" s="1153">
        <v>46051</v>
      </c>
      <c r="H10" s="390">
        <f t="shared" si="1"/>
        <v>786266</v>
      </c>
      <c r="I10" s="540">
        <f t="shared" si="2"/>
        <v>1733513734</v>
      </c>
      <c r="J10" s="742" t="s">
        <v>796</v>
      </c>
      <c r="K10" s="1194"/>
      <c r="L10" s="1194"/>
      <c r="M10" s="1195" t="s">
        <v>796</v>
      </c>
      <c r="N10" s="1194">
        <v>2076420000</v>
      </c>
      <c r="O10" s="1194">
        <v>1038210000</v>
      </c>
      <c r="P10" s="1194">
        <v>748779</v>
      </c>
      <c r="Q10" s="1194">
        <v>310137</v>
      </c>
      <c r="R10" s="1194">
        <f t="shared" ref="R10:R20" si="3">N10-P10</f>
        <v>2075671221</v>
      </c>
      <c r="S10" s="1195"/>
      <c r="T10" s="1195"/>
      <c r="U10" s="1195"/>
      <c r="V10" s="1195"/>
      <c r="W10" s="1195"/>
      <c r="X10" s="1195"/>
      <c r="Y10" s="383"/>
    </row>
    <row r="11" spans="1:25">
      <c r="A11" s="385"/>
      <c r="B11" s="683" t="s">
        <v>1736</v>
      </c>
      <c r="C11" s="922">
        <v>5</v>
      </c>
      <c r="D11" s="387">
        <f t="shared" si="0"/>
        <v>1806630000</v>
      </c>
      <c r="E11" s="1310">
        <v>5.28E-2</v>
      </c>
      <c r="F11" s="1153">
        <v>42914</v>
      </c>
      <c r="G11" s="1153">
        <v>46051</v>
      </c>
      <c r="H11" s="390">
        <f t="shared" si="1"/>
        <v>941414</v>
      </c>
      <c r="I11" s="540">
        <f t="shared" si="2"/>
        <v>1805688586</v>
      </c>
      <c r="J11" s="686" t="s">
        <v>796</v>
      </c>
      <c r="K11" s="1194"/>
      <c r="L11" s="1194"/>
      <c r="M11" s="1195" t="s">
        <v>796</v>
      </c>
      <c r="N11" s="1194">
        <v>1951380000</v>
      </c>
      <c r="O11" s="1194">
        <v>975690000</v>
      </c>
      <c r="P11" s="1194">
        <v>744188</v>
      </c>
      <c r="Q11" s="1194">
        <v>309826</v>
      </c>
      <c r="R11" s="1194">
        <f t="shared" si="3"/>
        <v>1950635812</v>
      </c>
      <c r="S11" s="1195"/>
      <c r="T11" s="1195"/>
      <c r="U11" s="1195"/>
      <c r="V11" s="1195"/>
      <c r="W11" s="1195"/>
      <c r="X11" s="1195"/>
      <c r="Y11" s="383"/>
    </row>
    <row r="12" spans="1:25">
      <c r="A12" s="385"/>
      <c r="B12" s="683" t="s">
        <v>1736</v>
      </c>
      <c r="C12" s="922">
        <v>6</v>
      </c>
      <c r="D12" s="387">
        <f t="shared" si="0"/>
        <v>418590000</v>
      </c>
      <c r="E12" s="1310">
        <v>5.2600000000000001E-2</v>
      </c>
      <c r="F12" s="1153">
        <v>43280</v>
      </c>
      <c r="G12" s="1153">
        <v>46051</v>
      </c>
      <c r="H12" s="390">
        <f t="shared" si="1"/>
        <v>266238</v>
      </c>
      <c r="I12" s="540">
        <f t="shared" si="2"/>
        <v>418323762</v>
      </c>
      <c r="J12" s="686" t="s">
        <v>796</v>
      </c>
      <c r="K12" s="1194"/>
      <c r="L12" s="1194"/>
      <c r="M12" s="1195" t="s">
        <v>796</v>
      </c>
      <c r="N12" s="1194">
        <v>3468600000</v>
      </c>
      <c r="O12" s="1194">
        <v>1734300000</v>
      </c>
      <c r="P12" s="1194">
        <v>1345167</v>
      </c>
      <c r="Q12" s="1194">
        <v>558901</v>
      </c>
      <c r="R12" s="1194">
        <f t="shared" si="3"/>
        <v>3467254833</v>
      </c>
      <c r="S12" s="1195"/>
      <c r="T12" s="1195"/>
      <c r="U12" s="1195"/>
      <c r="V12" s="1195"/>
      <c r="W12" s="1195"/>
      <c r="X12" s="1195"/>
      <c r="Y12" s="383"/>
    </row>
    <row r="13" spans="1:25">
      <c r="A13" s="385"/>
      <c r="B13" s="683" t="s">
        <v>1737</v>
      </c>
      <c r="C13" s="922"/>
      <c r="D13" s="387">
        <f t="shared" si="0"/>
        <v>172400000</v>
      </c>
      <c r="E13" s="1310">
        <v>0.02</v>
      </c>
      <c r="F13" s="1153">
        <v>43664</v>
      </c>
      <c r="G13" s="1153">
        <v>46553</v>
      </c>
      <c r="H13" s="390">
        <f t="shared" si="1"/>
        <v>0</v>
      </c>
      <c r="I13" s="540">
        <f t="shared" si="2"/>
        <v>172400000</v>
      </c>
      <c r="J13" s="686" t="s">
        <v>796</v>
      </c>
      <c r="K13" s="1194"/>
      <c r="L13" s="1194"/>
      <c r="M13" s="1195" t="s">
        <v>796</v>
      </c>
      <c r="N13" s="1194">
        <v>3613260000</v>
      </c>
      <c r="O13" s="1194">
        <v>1806630000</v>
      </c>
      <c r="P13" s="1194">
        <v>1635805</v>
      </c>
      <c r="Q13" s="1194">
        <v>694391</v>
      </c>
      <c r="R13" s="1194">
        <f t="shared" si="3"/>
        <v>3611624195</v>
      </c>
      <c r="S13" s="1195"/>
      <c r="T13" s="1195"/>
      <c r="U13" s="1195"/>
      <c r="V13" s="1195"/>
      <c r="W13" s="1195"/>
      <c r="X13" s="1195"/>
      <c r="Y13" s="383"/>
    </row>
    <row r="14" spans="1:25">
      <c r="A14" s="385"/>
      <c r="B14" s="1103" t="s">
        <v>2042</v>
      </c>
      <c r="C14" s="1103" t="s">
        <v>2050</v>
      </c>
      <c r="D14" s="387">
        <f>N16-O16</f>
        <v>40937500000</v>
      </c>
      <c r="E14" s="1310">
        <v>5.4800000000000001E-2</v>
      </c>
      <c r="F14" s="1153">
        <v>44322</v>
      </c>
      <c r="G14" s="1153">
        <v>50166</v>
      </c>
      <c r="H14" s="390">
        <f>P16-Q16</f>
        <v>1140296490</v>
      </c>
      <c r="I14" s="540">
        <f t="shared" si="2"/>
        <v>39797203510</v>
      </c>
      <c r="J14" s="1104" t="s">
        <v>2045</v>
      </c>
      <c r="K14" s="1194"/>
      <c r="L14" s="1194"/>
      <c r="M14" s="1195" t="s">
        <v>796</v>
      </c>
      <c r="N14" s="1194">
        <v>837180000</v>
      </c>
      <c r="O14" s="1194">
        <v>418590000</v>
      </c>
      <c r="P14" s="1194">
        <v>466941</v>
      </c>
      <c r="Q14" s="1194">
        <v>200703</v>
      </c>
      <c r="R14" s="1194">
        <f t="shared" si="3"/>
        <v>836713059</v>
      </c>
      <c r="S14" s="1195"/>
      <c r="T14" s="1195"/>
      <c r="U14" s="1195"/>
      <c r="V14" s="1195"/>
      <c r="W14" s="1195"/>
      <c r="X14" s="1195"/>
      <c r="Y14" s="383"/>
    </row>
    <row r="15" spans="1:25">
      <c r="A15" s="385"/>
      <c r="B15" s="1103" t="s">
        <v>2041</v>
      </c>
      <c r="C15" s="1103" t="s">
        <v>2043</v>
      </c>
      <c r="D15" s="387">
        <f>N17-O17</f>
        <v>24562500000</v>
      </c>
      <c r="E15" s="1310">
        <v>5.9799999999999999E-2</v>
      </c>
      <c r="F15" s="1153">
        <v>44322</v>
      </c>
      <c r="G15" s="1153">
        <v>50166</v>
      </c>
      <c r="H15" s="390">
        <f>P17-Q17</f>
        <v>374580527</v>
      </c>
      <c r="I15" s="540">
        <f t="shared" si="2"/>
        <v>24187919473</v>
      </c>
      <c r="J15" s="1104" t="s">
        <v>1222</v>
      </c>
      <c r="K15" s="1194"/>
      <c r="L15" s="1194"/>
      <c r="M15" s="1195" t="s">
        <v>796</v>
      </c>
      <c r="N15" s="1194">
        <v>258600000</v>
      </c>
      <c r="O15" s="1194">
        <v>86200000</v>
      </c>
      <c r="P15" s="1194"/>
      <c r="Q15" s="1194"/>
      <c r="R15" s="1194">
        <f t="shared" si="3"/>
        <v>258600000</v>
      </c>
      <c r="S15" s="1195"/>
      <c r="T15" s="1195"/>
      <c r="U15" s="1195"/>
      <c r="V15" s="1195"/>
      <c r="W15" s="1195"/>
      <c r="X15" s="1195"/>
      <c r="Y15" s="383"/>
    </row>
    <row r="16" spans="1:25">
      <c r="A16" s="385"/>
      <c r="B16" s="1103" t="s">
        <v>2041</v>
      </c>
      <c r="C16" s="1103" t="s">
        <v>2051</v>
      </c>
      <c r="D16" s="387">
        <f>N18-O18</f>
        <v>65500000000</v>
      </c>
      <c r="E16" s="1310">
        <v>3.5999999999999997E-2</v>
      </c>
      <c r="F16" s="1153">
        <v>44322</v>
      </c>
      <c r="G16" s="1153">
        <v>50166</v>
      </c>
      <c r="H16" s="390">
        <f>P18-Q18</f>
        <v>846923759</v>
      </c>
      <c r="I16" s="540">
        <f t="shared" si="2"/>
        <v>64653076241</v>
      </c>
      <c r="J16" s="1104" t="s">
        <v>2048</v>
      </c>
      <c r="K16" s="1194"/>
      <c r="L16" s="1194"/>
      <c r="M16" s="1195" t="s">
        <v>2045</v>
      </c>
      <c r="N16" s="1194">
        <v>43750000000</v>
      </c>
      <c r="O16" s="1194">
        <v>2812500000</v>
      </c>
      <c r="P16" s="1194">
        <v>1201877405</v>
      </c>
      <c r="Q16" s="1194">
        <v>61580915</v>
      </c>
      <c r="R16" s="1194">
        <f t="shared" si="3"/>
        <v>42548122595</v>
      </c>
      <c r="S16" s="1195"/>
      <c r="T16" s="1195"/>
      <c r="U16" s="1195"/>
      <c r="V16" s="1195"/>
      <c r="W16" s="1195"/>
      <c r="X16" s="1195"/>
      <c r="Y16" s="383"/>
    </row>
    <row r="17" spans="1:25">
      <c r="A17" s="385"/>
      <c r="B17" s="1200" t="s">
        <v>2871</v>
      </c>
      <c r="C17" s="1200" t="s">
        <v>2872</v>
      </c>
      <c r="D17" s="387">
        <f>N19-O19</f>
        <v>15500000000</v>
      </c>
      <c r="E17" s="1311">
        <v>4.3900000000000002E-2</v>
      </c>
      <c r="F17" s="1204">
        <v>44748</v>
      </c>
      <c r="G17" s="1204">
        <v>45845</v>
      </c>
      <c r="H17" s="1150">
        <v>0</v>
      </c>
      <c r="I17" s="540">
        <f t="shared" si="2"/>
        <v>15500000000</v>
      </c>
      <c r="J17" s="1151" t="s">
        <v>796</v>
      </c>
      <c r="K17" s="1194"/>
      <c r="L17" s="1194"/>
      <c r="M17" s="1195" t="s">
        <v>1222</v>
      </c>
      <c r="N17" s="1194">
        <v>26250000000</v>
      </c>
      <c r="O17" s="1194">
        <v>1687500000</v>
      </c>
      <c r="P17" s="1194">
        <v>394792624</v>
      </c>
      <c r="Q17" s="1194">
        <v>20212097</v>
      </c>
      <c r="R17" s="1194">
        <f t="shared" si="3"/>
        <v>25855207376</v>
      </c>
      <c r="S17" s="1195"/>
      <c r="T17" s="1195"/>
      <c r="U17" s="1195"/>
      <c r="V17" s="1195"/>
      <c r="W17" s="1195"/>
      <c r="X17" s="1195"/>
      <c r="Y17" s="383"/>
    </row>
    <row r="18" spans="1:25">
      <c r="A18" s="385"/>
      <c r="B18" s="1200" t="s">
        <v>2871</v>
      </c>
      <c r="C18" s="1200" t="s">
        <v>2999</v>
      </c>
      <c r="D18" s="387">
        <f>N20-O20</f>
        <v>23250000000</v>
      </c>
      <c r="E18" s="1311">
        <v>5.1699999999999996E-2</v>
      </c>
      <c r="F18" s="1204">
        <v>44871</v>
      </c>
      <c r="G18" s="1204">
        <v>45845</v>
      </c>
      <c r="H18" s="1150">
        <v>0</v>
      </c>
      <c r="I18" s="540">
        <f t="shared" si="2"/>
        <v>23250000000</v>
      </c>
      <c r="J18" s="1151" t="s">
        <v>796</v>
      </c>
      <c r="K18" s="1194"/>
      <c r="L18" s="1194"/>
      <c r="M18" s="1195" t="s">
        <v>2048</v>
      </c>
      <c r="N18" s="1194">
        <v>70000000000</v>
      </c>
      <c r="O18" s="1194">
        <v>4500000000</v>
      </c>
      <c r="P18" s="1194">
        <v>892551349</v>
      </c>
      <c r="Q18" s="1194">
        <v>45627590</v>
      </c>
      <c r="R18" s="1194">
        <f t="shared" si="3"/>
        <v>69107448651</v>
      </c>
      <c r="S18" s="1195"/>
      <c r="T18" s="1195"/>
      <c r="U18" s="1195"/>
      <c r="V18" s="1195"/>
      <c r="W18" s="1195"/>
      <c r="X18" s="1195"/>
      <c r="Y18" s="383"/>
    </row>
    <row r="19" spans="1:25">
      <c r="A19" s="385"/>
      <c r="B19" s="544" t="s">
        <v>1371</v>
      </c>
      <c r="C19" s="921"/>
      <c r="D19" s="545">
        <f>SUM(D8:D18)</f>
        <v>175895820000</v>
      </c>
      <c r="E19" s="546"/>
      <c r="F19" s="547"/>
      <c r="G19" s="547"/>
      <c r="H19" s="545">
        <f>SUM(H8:H18)</f>
        <v>2364667698</v>
      </c>
      <c r="I19" s="1244">
        <f>SUM(I8:I18)</f>
        <v>173531152302</v>
      </c>
      <c r="J19" s="548"/>
      <c r="K19" s="1194">
        <f>I19-'BS(현금흐름표용)'!D75</f>
        <v>0</v>
      </c>
      <c r="L19" s="1194"/>
      <c r="M19" s="1195" t="s">
        <v>796</v>
      </c>
      <c r="N19" s="1194">
        <v>17500000000</v>
      </c>
      <c r="O19" s="1194">
        <v>2000000000</v>
      </c>
      <c r="P19" s="1194"/>
      <c r="Q19" s="1194"/>
      <c r="R19" s="1194">
        <f t="shared" si="3"/>
        <v>17500000000</v>
      </c>
      <c r="S19" s="1195"/>
      <c r="T19" s="1195"/>
      <c r="U19" s="1195"/>
      <c r="V19" s="1195"/>
      <c r="W19" s="1195"/>
      <c r="X19" s="1195"/>
      <c r="Y19" s="383"/>
    </row>
    <row r="20" spans="1:25">
      <c r="A20" s="385"/>
      <c r="B20" s="549" t="s">
        <v>44</v>
      </c>
      <c r="C20" s="923"/>
      <c r="D20" s="550">
        <f>D7+D19</f>
        <v>186895820000</v>
      </c>
      <c r="E20" s="551"/>
      <c r="F20" s="550"/>
      <c r="G20" s="550"/>
      <c r="H20" s="550">
        <f>H7+H19</f>
        <v>2397905698</v>
      </c>
      <c r="I20" s="550">
        <f>I7+I19</f>
        <v>184497914302</v>
      </c>
      <c r="J20" s="552"/>
      <c r="M20" s="1195" t="s">
        <v>796</v>
      </c>
      <c r="N20" s="1205">
        <v>26250000000</v>
      </c>
      <c r="O20" s="1205">
        <v>3000000000</v>
      </c>
      <c r="P20" s="1205"/>
      <c r="Q20" s="1205"/>
      <c r="R20" s="1205">
        <f t="shared" si="3"/>
        <v>26250000000</v>
      </c>
      <c r="S20" s="1195"/>
      <c r="T20" s="1195"/>
      <c r="U20" s="1195"/>
      <c r="V20" s="1195"/>
      <c r="W20" s="1195"/>
      <c r="X20" s="1195"/>
      <c r="Y20" s="383"/>
    </row>
    <row r="21" spans="1:25">
      <c r="A21" s="385"/>
      <c r="D21" s="261" t="b">
        <f>D7+D19=D20</f>
        <v>1</v>
      </c>
      <c r="E21" s="396"/>
      <c r="F21" s="34"/>
      <c r="G21" s="138"/>
      <c r="H21" s="261" t="b">
        <f>H7+H19=H20</f>
        <v>1</v>
      </c>
      <c r="I21" s="261" t="b">
        <f>I7+I19=I20</f>
        <v>1</v>
      </c>
      <c r="J21" s="261"/>
      <c r="S21" s="1195"/>
      <c r="T21" s="1195"/>
      <c r="U21" s="1195"/>
      <c r="V21" s="1195"/>
      <c r="W21" s="1195"/>
      <c r="X21" s="1195"/>
      <c r="Y21" s="383"/>
    </row>
    <row r="22" spans="1:25" ht="19.5" customHeight="1">
      <c r="A22" s="385"/>
      <c r="E22" s="553"/>
      <c r="F22" s="23"/>
      <c r="G22" s="250"/>
      <c r="I22" s="398"/>
      <c r="J22" s="398"/>
      <c r="K22" s="1194"/>
      <c r="L22" s="1194"/>
      <c r="M22" s="1195"/>
      <c r="N22" s="1195"/>
      <c r="O22" s="1195"/>
      <c r="P22" s="1195"/>
      <c r="Q22" s="1195"/>
      <c r="R22" s="1195">
        <f>R18/8*5</f>
        <v>43192155406.875</v>
      </c>
      <c r="S22" s="1195"/>
      <c r="T22" s="1195"/>
      <c r="U22" s="1195"/>
      <c r="V22" s="1195"/>
      <c r="W22" s="1195"/>
      <c r="X22" s="1195"/>
      <c r="Y22" s="383"/>
    </row>
    <row r="23" spans="1:25" ht="19.5" customHeight="1">
      <c r="A23" s="391" t="s">
        <v>347</v>
      </c>
      <c r="D23" s="1117"/>
      <c r="E23" s="33"/>
      <c r="F23" s="33"/>
      <c r="G23" s="33"/>
      <c r="H23" s="33"/>
      <c r="I23" s="1117"/>
      <c r="J23" s="33"/>
      <c r="K23" s="1194"/>
      <c r="L23" s="1194"/>
      <c r="M23" s="1195"/>
      <c r="N23" s="1195"/>
      <c r="O23" s="1195"/>
      <c r="P23" s="1195"/>
      <c r="Q23" s="1195"/>
      <c r="R23" s="1195">
        <f>R18-R22</f>
        <v>25915293244.125</v>
      </c>
      <c r="S23" s="1195"/>
      <c r="T23" s="1195"/>
      <c r="U23" s="1195"/>
      <c r="V23" s="1195"/>
      <c r="W23" s="1195"/>
      <c r="X23" s="1195"/>
      <c r="Y23" s="383"/>
    </row>
    <row r="24" spans="1:25" s="251" customFormat="1" ht="19.5" customHeight="1">
      <c r="A24" s="392"/>
      <c r="B24" s="33"/>
      <c r="C24" s="33"/>
      <c r="D24" s="1117"/>
      <c r="E24" s="33"/>
      <c r="F24" s="33"/>
      <c r="G24" s="33"/>
      <c r="H24" s="33"/>
      <c r="I24" s="1194"/>
      <c r="J24" s="33"/>
      <c r="K24" s="1194"/>
      <c r="L24" s="1194"/>
      <c r="M24" s="1195"/>
      <c r="N24" s="1195"/>
      <c r="O24" s="1195"/>
      <c r="P24" s="1195"/>
      <c r="Q24" s="1195"/>
      <c r="R24" s="1195"/>
      <c r="S24" s="1195"/>
      <c r="T24" s="1195"/>
      <c r="U24" s="1195"/>
      <c r="V24" s="1195"/>
      <c r="W24" s="1195"/>
      <c r="X24" s="1195"/>
      <c r="Y24" s="383"/>
    </row>
    <row r="25" spans="1:25" s="251" customFormat="1" ht="19.5" customHeight="1">
      <c r="A25" s="392"/>
      <c r="B25" s="33"/>
      <c r="C25" s="33"/>
      <c r="D25" s="1117"/>
      <c r="E25" s="33"/>
      <c r="F25" s="33"/>
      <c r="G25" s="33"/>
      <c r="H25" s="33"/>
      <c r="I25" s="1194"/>
      <c r="J25" s="33"/>
      <c r="K25" s="1194"/>
      <c r="L25" s="1194"/>
      <c r="M25" s="1195"/>
      <c r="N25" s="1195"/>
      <c r="O25" s="1195"/>
      <c r="P25" s="1195"/>
      <c r="Q25" s="1195"/>
      <c r="R25" s="1195"/>
      <c r="S25" s="1195"/>
      <c r="T25" s="1195"/>
      <c r="U25" s="1195"/>
      <c r="V25" s="1195"/>
      <c r="W25" s="1195"/>
      <c r="X25" s="1195"/>
      <c r="Y25" s="383"/>
    </row>
    <row r="26" spans="1:25" ht="18.75" customHeight="1">
      <c r="D26" s="373"/>
      <c r="I26" s="1194"/>
      <c r="J26" s="33"/>
      <c r="K26" s="1194"/>
      <c r="L26" s="1194"/>
      <c r="M26" s="1195"/>
      <c r="N26" s="1195"/>
      <c r="O26" s="1195"/>
      <c r="P26" s="1195"/>
      <c r="Q26" s="1195"/>
      <c r="R26" s="1195"/>
      <c r="S26" s="1195"/>
      <c r="T26" s="1195"/>
      <c r="U26" s="1195"/>
      <c r="V26" s="1195"/>
      <c r="W26" s="1195"/>
      <c r="X26" s="1195"/>
      <c r="Y26" s="383"/>
    </row>
    <row r="27" spans="1:25">
      <c r="I27" s="1174"/>
      <c r="J27" s="33"/>
      <c r="K27" s="1194"/>
      <c r="L27" s="1194"/>
      <c r="M27" s="1195"/>
      <c r="N27" s="1195"/>
      <c r="O27" s="1195"/>
      <c r="P27" s="1195"/>
      <c r="Q27" s="1195"/>
      <c r="R27" s="1195"/>
      <c r="S27" s="1195"/>
      <c r="T27" s="1195"/>
      <c r="U27" s="1195"/>
      <c r="V27" s="1195"/>
      <c r="W27" s="1195"/>
      <c r="X27" s="1195"/>
      <c r="Y27" s="383"/>
    </row>
    <row r="28" spans="1:25">
      <c r="I28" s="1174"/>
      <c r="J28" s="33"/>
      <c r="K28" s="1194"/>
      <c r="L28" s="1194"/>
      <c r="M28" s="1195"/>
      <c r="N28" s="1195"/>
      <c r="O28" s="1194"/>
      <c r="P28" s="1194"/>
      <c r="Q28" s="1194"/>
      <c r="R28" s="1194"/>
      <c r="S28" s="1195"/>
      <c r="T28" s="1195"/>
      <c r="U28" s="1195"/>
      <c r="V28" s="1195"/>
      <c r="W28" s="1195"/>
      <c r="X28" s="1195"/>
      <c r="Y28" s="383"/>
    </row>
    <row r="29" spans="1:25">
      <c r="I29" s="1174"/>
      <c r="J29" s="443"/>
      <c r="K29" s="1194"/>
      <c r="L29" s="1194"/>
      <c r="M29" s="1195"/>
      <c r="N29" s="1195"/>
      <c r="O29" s="1194"/>
      <c r="P29" s="1194"/>
      <c r="Q29" s="1194"/>
      <c r="R29" s="1194"/>
      <c r="S29" s="1195"/>
      <c r="T29" s="1195"/>
      <c r="U29" s="1195"/>
      <c r="V29" s="1195"/>
      <c r="W29" s="1195"/>
      <c r="X29" s="1195"/>
      <c r="Y29" s="383"/>
    </row>
    <row r="30" spans="1:25">
      <c r="I30" s="1174"/>
      <c r="K30" s="1194"/>
      <c r="L30" s="1194"/>
      <c r="M30" s="1195"/>
      <c r="N30" s="1195"/>
      <c r="O30" s="1194"/>
      <c r="P30" s="1194"/>
      <c r="Q30" s="1194"/>
      <c r="R30" s="1194"/>
      <c r="S30" s="1195"/>
      <c r="T30" s="1195"/>
      <c r="U30" s="1195"/>
      <c r="V30" s="1195"/>
      <c r="W30" s="1195"/>
      <c r="X30" s="1195"/>
      <c r="Y30" s="383"/>
    </row>
    <row r="31" spans="1:25">
      <c r="I31" s="1174"/>
      <c r="K31" s="1194"/>
      <c r="L31" s="1194"/>
      <c r="M31" s="1195"/>
      <c r="N31" s="1194"/>
      <c r="O31" s="1194"/>
      <c r="P31" s="1194"/>
      <c r="Q31" s="1194"/>
      <c r="R31" s="1194"/>
      <c r="S31" s="1195"/>
      <c r="T31" s="1195"/>
      <c r="U31" s="1195"/>
      <c r="V31" s="1195"/>
      <c r="W31" s="1195"/>
      <c r="X31" s="1195"/>
      <c r="Y31" s="383"/>
    </row>
    <row r="32" spans="1:25">
      <c r="I32" s="1174"/>
      <c r="J32" s="33"/>
      <c r="K32" s="1194"/>
      <c r="L32" s="1194"/>
      <c r="M32" s="1195"/>
      <c r="N32" s="1194"/>
      <c r="O32" s="1194"/>
      <c r="P32" s="1194"/>
      <c r="Q32" s="1194"/>
      <c r="R32" s="1194"/>
      <c r="S32" s="1195"/>
      <c r="T32" s="1195"/>
      <c r="U32" s="1195"/>
      <c r="V32" s="1195"/>
      <c r="W32" s="1195"/>
      <c r="X32" s="1195"/>
      <c r="Y32" s="383"/>
    </row>
    <row r="33" spans="9:25">
      <c r="I33" s="1174"/>
      <c r="J33" s="33"/>
      <c r="K33" s="1194"/>
      <c r="L33" s="1194"/>
      <c r="M33" s="1195"/>
      <c r="N33" s="1194"/>
      <c r="O33" s="1194"/>
      <c r="P33" s="1194"/>
      <c r="Q33" s="1194"/>
      <c r="R33" s="1194"/>
      <c r="S33" s="1195"/>
      <c r="T33" s="1195"/>
      <c r="U33" s="1195"/>
      <c r="V33" s="1195"/>
      <c r="W33" s="1195"/>
      <c r="X33" s="1195"/>
      <c r="Y33" s="383"/>
    </row>
    <row r="34" spans="9:25">
      <c r="I34" s="1174"/>
      <c r="J34" s="33"/>
      <c r="K34" s="1194"/>
      <c r="L34" s="1194"/>
      <c r="M34" s="1195"/>
      <c r="N34" s="1194"/>
      <c r="O34" s="1194"/>
      <c r="P34" s="1194"/>
      <c r="Q34" s="1194"/>
      <c r="R34" s="1194"/>
      <c r="S34" s="1195"/>
      <c r="T34" s="1195"/>
      <c r="U34" s="1195"/>
      <c r="V34" s="1195"/>
      <c r="W34" s="1195"/>
      <c r="X34" s="1195"/>
      <c r="Y34" s="383"/>
    </row>
    <row r="35" spans="9:25">
      <c r="I35" s="1174"/>
      <c r="J35" s="33"/>
      <c r="K35" s="1117"/>
      <c r="L35" s="1117"/>
      <c r="M35" s="1195"/>
      <c r="N35" s="1194"/>
      <c r="O35" s="1194"/>
      <c r="P35" s="1194"/>
      <c r="Q35" s="1194"/>
      <c r="R35" s="1194"/>
      <c r="S35" s="1195"/>
      <c r="T35" s="1195"/>
      <c r="U35" s="1195"/>
      <c r="V35" s="1195"/>
      <c r="W35" s="1195"/>
      <c r="X35" s="1195"/>
      <c r="Y35" s="383"/>
    </row>
    <row r="36" spans="9:25">
      <c r="I36" s="1174"/>
      <c r="K36" s="1117"/>
      <c r="L36" s="1117"/>
      <c r="M36" s="1195"/>
      <c r="N36" s="1194"/>
      <c r="O36" s="1194"/>
      <c r="P36" s="1194"/>
      <c r="Q36" s="1194"/>
      <c r="R36" s="1194"/>
      <c r="S36" s="1195"/>
      <c r="T36" s="1195"/>
      <c r="U36" s="1195"/>
      <c r="V36" s="1195"/>
      <c r="W36" s="1195"/>
      <c r="X36" s="1195"/>
      <c r="Y36" s="383"/>
    </row>
    <row r="37" spans="9:25">
      <c r="I37" s="1174"/>
      <c r="K37" s="1117"/>
      <c r="L37" s="1117"/>
      <c r="N37" s="1194"/>
      <c r="O37" s="1194"/>
      <c r="P37" s="1194"/>
      <c r="Q37" s="1194"/>
      <c r="R37" s="1194"/>
      <c r="S37" s="1195"/>
      <c r="T37" s="1195"/>
      <c r="U37" s="1195"/>
      <c r="V37" s="1195"/>
      <c r="W37" s="1195"/>
      <c r="X37" s="1195"/>
      <c r="Y37" s="383"/>
    </row>
    <row r="38" spans="9:25">
      <c r="I38" s="1174"/>
      <c r="N38" s="1122"/>
      <c r="O38" s="1122"/>
      <c r="P38" s="1122"/>
      <c r="Q38" s="1122"/>
      <c r="R38" s="1122"/>
    </row>
    <row r="39" spans="9:25">
      <c r="N39" s="1122"/>
      <c r="O39" s="1122"/>
      <c r="P39" s="1122"/>
      <c r="Q39" s="1122"/>
      <c r="R39" s="1122"/>
    </row>
    <row r="40" spans="9:25">
      <c r="N40" s="1122"/>
      <c r="O40" s="1122"/>
      <c r="P40" s="1122"/>
      <c r="Q40" s="1122"/>
      <c r="R40" s="1122"/>
    </row>
  </sheetData>
  <customSheetViews>
    <customSheetView guid="{F3171E18-6BE4-45DA-9514-988CCC9782B0}" showPageBreaks="1" printArea="1" view="pageBreakPreview" topLeftCell="C3">
      <selection activeCell="C5" sqref="C5:C21"/>
      <pageMargins left="0.39370078740157483" right="0.39370078740157483" top="0.78740157480314965" bottom="0.59055118110236227" header="0.39370078740157483" footer="0.39370078740157483"/>
      <printOptions horizontalCentered="1"/>
      <pageSetup paperSize="9" orientation="landscape" r:id="rId1"/>
      <headerFooter alignWithMargins="0"/>
    </customSheetView>
  </customSheetViews>
  <mergeCells count="2">
    <mergeCell ref="B2:J2"/>
    <mergeCell ref="B3:J3"/>
  </mergeCells>
  <phoneticPr fontId="75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69" orientation="portrait" r:id="rId2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0.79998168889431442"/>
    <pageSetUpPr fitToPage="1"/>
  </sheetPr>
  <dimension ref="A2:K130"/>
  <sheetViews>
    <sheetView view="pageBreakPreview" zoomScale="70" zoomScaleSheetLayoutView="70" workbookViewId="0">
      <pane ySplit="5" topLeftCell="A6" activePane="bottomLeft" state="frozen"/>
      <selection activeCell="G45" sqref="G45"/>
      <selection pane="bottomLeft" activeCell="A6" sqref="A6"/>
    </sheetView>
  </sheetViews>
  <sheetFormatPr defaultColWidth="10" defaultRowHeight="20.100000000000001" customHeight="1"/>
  <cols>
    <col min="1" max="1" width="14.25" style="403" bestFit="1" customWidth="1"/>
    <col min="2" max="2" width="21.625" style="415" bestFit="1" customWidth="1"/>
    <col min="3" max="3" width="19.125" style="34" bestFit="1" customWidth="1"/>
    <col min="4" max="4" width="23.75" style="34" bestFit="1" customWidth="1"/>
    <col min="5" max="6" width="20" style="34" bestFit="1" customWidth="1"/>
    <col min="7" max="7" width="21.875" style="34" bestFit="1" customWidth="1"/>
    <col min="8" max="8" width="14" style="403" bestFit="1" customWidth="1"/>
    <col min="9" max="16384" width="10" style="403"/>
  </cols>
  <sheetData>
    <row r="2" spans="1:8" s="400" customFormat="1" ht="26.25">
      <c r="A2" s="1660" t="s">
        <v>408</v>
      </c>
      <c r="B2" s="1660"/>
      <c r="C2" s="1660"/>
      <c r="D2" s="1660"/>
      <c r="E2" s="1660"/>
      <c r="F2" s="1660"/>
      <c r="G2" s="1660"/>
      <c r="H2" s="399"/>
    </row>
    <row r="3" spans="1:8" s="402" customFormat="1" ht="20.100000000000001" customHeight="1">
      <c r="A3" s="1661" t="str">
        <f>'10~11.단기금융자산,현금등가'!A14:E14</f>
        <v xml:space="preserve">2024. 07. 31 현재 </v>
      </c>
      <c r="B3" s="1661"/>
      <c r="C3" s="1661"/>
      <c r="D3" s="1661"/>
      <c r="E3" s="1661"/>
      <c r="F3" s="1661"/>
      <c r="G3" s="1661"/>
      <c r="H3" s="401"/>
    </row>
    <row r="4" spans="1:8" ht="20.100000000000001" customHeight="1">
      <c r="B4" s="404"/>
      <c r="C4" s="405"/>
      <c r="D4" s="405"/>
      <c r="E4" s="405"/>
    </row>
    <row r="5" spans="1:8" s="253" customFormat="1" ht="19.5" customHeight="1">
      <c r="A5" s="406"/>
      <c r="B5" s="406" t="s">
        <v>837</v>
      </c>
      <c r="C5" s="407" t="s">
        <v>794</v>
      </c>
      <c r="D5" s="408" t="s">
        <v>838</v>
      </c>
      <c r="E5" s="408" t="s">
        <v>839</v>
      </c>
      <c r="F5" s="408" t="s">
        <v>836</v>
      </c>
      <c r="G5" s="408" t="s">
        <v>840</v>
      </c>
    </row>
    <row r="6" spans="1:8" s="253" customFormat="1" ht="19.5" customHeight="1">
      <c r="A6" s="409" t="s">
        <v>652</v>
      </c>
      <c r="B6" s="715">
        <v>108455703</v>
      </c>
      <c r="C6" s="714">
        <v>3202608</v>
      </c>
      <c r="D6" s="714">
        <v>2384688</v>
      </c>
      <c r="E6" s="410">
        <v>3601731</v>
      </c>
      <c r="F6" s="714">
        <v>0</v>
      </c>
      <c r="G6" s="714">
        <v>117644730</v>
      </c>
      <c r="H6" s="716">
        <f t="shared" ref="H6:H45" si="0">B6+C6+D6+E6-F6-G6</f>
        <v>0</v>
      </c>
    </row>
    <row r="7" spans="1:8" s="253" customFormat="1" ht="19.5" customHeight="1">
      <c r="A7" s="409" t="s">
        <v>653</v>
      </c>
      <c r="B7" s="715">
        <v>96672857</v>
      </c>
      <c r="C7" s="714">
        <v>3124596</v>
      </c>
      <c r="D7" s="714">
        <v>2123082</v>
      </c>
      <c r="E7" s="410">
        <v>11496555</v>
      </c>
      <c r="F7" s="714">
        <v>0</v>
      </c>
      <c r="G7" s="714">
        <v>113417090</v>
      </c>
      <c r="H7" s="716">
        <f t="shared" si="0"/>
        <v>0</v>
      </c>
    </row>
    <row r="8" spans="1:8" s="253" customFormat="1" ht="19.5" customHeight="1">
      <c r="A8" s="409" t="s">
        <v>654</v>
      </c>
      <c r="B8" s="715">
        <v>76503206</v>
      </c>
      <c r="C8" s="714">
        <v>3175014</v>
      </c>
      <c r="D8" s="714">
        <v>1675866</v>
      </c>
      <c r="E8" s="410">
        <v>9070562</v>
      </c>
      <c r="F8" s="714">
        <v>0</v>
      </c>
      <c r="G8" s="714">
        <v>90424648</v>
      </c>
      <c r="H8" s="716">
        <f t="shared" si="0"/>
        <v>0</v>
      </c>
    </row>
    <row r="9" spans="1:8" s="253" customFormat="1" ht="19.5" customHeight="1">
      <c r="A9" s="409" t="s">
        <v>655</v>
      </c>
      <c r="B9" s="715">
        <v>88715873</v>
      </c>
      <c r="C9" s="714">
        <v>3896454</v>
      </c>
      <c r="D9" s="714">
        <v>1944114</v>
      </c>
      <c r="E9" s="410">
        <v>1673436</v>
      </c>
      <c r="F9" s="714">
        <v>0</v>
      </c>
      <c r="G9" s="714">
        <v>96229877</v>
      </c>
      <c r="H9" s="716">
        <f t="shared" si="0"/>
        <v>0</v>
      </c>
    </row>
    <row r="10" spans="1:8" s="253" customFormat="1" ht="19.5" customHeight="1">
      <c r="A10" s="409" t="s">
        <v>656</v>
      </c>
      <c r="B10" s="715">
        <v>36768270</v>
      </c>
      <c r="C10" s="714">
        <v>1970106</v>
      </c>
      <c r="D10" s="714">
        <v>804294</v>
      </c>
      <c r="E10" s="410">
        <v>2540465</v>
      </c>
      <c r="F10" s="714">
        <v>0</v>
      </c>
      <c r="G10" s="714">
        <v>42083135</v>
      </c>
      <c r="H10" s="716">
        <f t="shared" si="0"/>
        <v>0</v>
      </c>
    </row>
    <row r="11" spans="1:8" s="253" customFormat="1" ht="19.5" customHeight="1">
      <c r="A11" s="409" t="s">
        <v>657</v>
      </c>
      <c r="B11" s="715">
        <v>72714155</v>
      </c>
      <c r="C11" s="714">
        <v>4198020</v>
      </c>
      <c r="D11" s="714">
        <v>1592634</v>
      </c>
      <c r="E11" s="410">
        <v>2628636</v>
      </c>
      <c r="F11" s="714">
        <v>0</v>
      </c>
      <c r="G11" s="714">
        <v>81133445</v>
      </c>
      <c r="H11" s="716">
        <f t="shared" si="0"/>
        <v>0</v>
      </c>
    </row>
    <row r="12" spans="1:8" s="253" customFormat="1" ht="19.5" customHeight="1">
      <c r="A12" s="409" t="s">
        <v>658</v>
      </c>
      <c r="B12" s="715">
        <v>44570349</v>
      </c>
      <c r="C12" s="714">
        <v>2672568</v>
      </c>
      <c r="D12" s="714">
        <v>978588</v>
      </c>
      <c r="E12" s="410">
        <v>5217964</v>
      </c>
      <c r="F12" s="714">
        <v>0</v>
      </c>
      <c r="G12" s="714">
        <v>53439469</v>
      </c>
      <c r="H12" s="716">
        <f t="shared" si="0"/>
        <v>0</v>
      </c>
    </row>
    <row r="13" spans="1:8" s="253" customFormat="1" ht="19.5" customHeight="1">
      <c r="A13" s="409" t="s">
        <v>659</v>
      </c>
      <c r="B13" s="714">
        <v>56021107</v>
      </c>
      <c r="C13" s="714">
        <v>3485988</v>
      </c>
      <c r="D13" s="714">
        <v>1224822</v>
      </c>
      <c r="E13" s="410">
        <v>1498293</v>
      </c>
      <c r="F13" s="714">
        <v>0</v>
      </c>
      <c r="G13" s="896">
        <v>62230210</v>
      </c>
      <c r="H13" s="716">
        <f t="shared" si="0"/>
        <v>0</v>
      </c>
    </row>
    <row r="14" spans="1:8" s="253" customFormat="1" ht="19.5" customHeight="1">
      <c r="A14" s="409" t="s">
        <v>713</v>
      </c>
      <c r="B14" s="715">
        <v>52130480</v>
      </c>
      <c r="C14" s="714">
        <v>3312678</v>
      </c>
      <c r="D14" s="714">
        <v>1144896</v>
      </c>
      <c r="E14" s="410">
        <v>1535089</v>
      </c>
      <c r="F14" s="714">
        <v>0</v>
      </c>
      <c r="G14" s="896">
        <v>58123143</v>
      </c>
      <c r="H14" s="716">
        <f t="shared" si="0"/>
        <v>0</v>
      </c>
    </row>
    <row r="15" spans="1:8" s="253" customFormat="1" ht="19.5" customHeight="1">
      <c r="A15" s="409" t="s">
        <v>1191</v>
      </c>
      <c r="B15" s="715">
        <v>41016339</v>
      </c>
      <c r="C15" s="714">
        <v>3042852</v>
      </c>
      <c r="D15" s="714">
        <v>899454</v>
      </c>
      <c r="E15" s="410">
        <v>5139941</v>
      </c>
      <c r="F15" s="714">
        <v>0</v>
      </c>
      <c r="G15" s="714">
        <v>50098586</v>
      </c>
      <c r="H15" s="716">
        <f t="shared" si="0"/>
        <v>0</v>
      </c>
    </row>
    <row r="16" spans="1:8" s="253" customFormat="1" ht="19.5" customHeight="1">
      <c r="A16" s="409" t="s">
        <v>1217</v>
      </c>
      <c r="B16" s="715">
        <v>34404810</v>
      </c>
      <c r="C16" s="714">
        <v>2545056</v>
      </c>
      <c r="D16" s="714">
        <v>751980</v>
      </c>
      <c r="E16" s="410">
        <v>1383113</v>
      </c>
      <c r="F16" s="714">
        <v>0</v>
      </c>
      <c r="G16" s="714">
        <v>39084959</v>
      </c>
      <c r="H16" s="716">
        <f t="shared" si="0"/>
        <v>0</v>
      </c>
    </row>
    <row r="17" spans="1:8" s="253" customFormat="1" ht="19.5" customHeight="1">
      <c r="A17" s="409" t="s">
        <v>1218</v>
      </c>
      <c r="B17" s="715">
        <v>38065990</v>
      </c>
      <c r="C17" s="714">
        <v>2848452</v>
      </c>
      <c r="D17" s="714">
        <v>829458</v>
      </c>
      <c r="E17" s="410">
        <v>1476139</v>
      </c>
      <c r="F17" s="714">
        <v>0</v>
      </c>
      <c r="G17" s="714">
        <v>43220039</v>
      </c>
      <c r="H17" s="716">
        <f t="shared" si="0"/>
        <v>0</v>
      </c>
    </row>
    <row r="18" spans="1:8" s="253" customFormat="1" ht="19.5" customHeight="1">
      <c r="A18" s="409" t="s">
        <v>1219</v>
      </c>
      <c r="B18" s="715">
        <v>50857489</v>
      </c>
      <c r="C18" s="714">
        <v>3615660</v>
      </c>
      <c r="D18" s="714">
        <v>1036242</v>
      </c>
      <c r="E18" s="410">
        <v>5356697</v>
      </c>
      <c r="F18" s="714">
        <v>0</v>
      </c>
      <c r="G18" s="714">
        <v>60866088</v>
      </c>
      <c r="H18" s="716">
        <f t="shared" si="0"/>
        <v>0</v>
      </c>
    </row>
    <row r="19" spans="1:8" s="253" customFormat="1" ht="19.5" customHeight="1">
      <c r="A19" s="409" t="s">
        <v>1236</v>
      </c>
      <c r="B19" s="715">
        <v>35052859</v>
      </c>
      <c r="C19" s="714">
        <v>2723526</v>
      </c>
      <c r="D19" s="714">
        <v>766992</v>
      </c>
      <c r="E19" s="410">
        <v>987978</v>
      </c>
      <c r="F19" s="714">
        <v>0</v>
      </c>
      <c r="G19" s="714">
        <v>39531355</v>
      </c>
      <c r="H19" s="716">
        <f t="shared" si="0"/>
        <v>0</v>
      </c>
    </row>
    <row r="20" spans="1:8" s="253" customFormat="1" ht="19.5" customHeight="1">
      <c r="A20" s="409" t="s">
        <v>1265</v>
      </c>
      <c r="B20" s="715">
        <v>35043279</v>
      </c>
      <c r="C20" s="714">
        <v>2874432</v>
      </c>
      <c r="D20" s="714">
        <v>765702</v>
      </c>
      <c r="E20" s="410">
        <v>3257778</v>
      </c>
      <c r="F20" s="714">
        <v>0</v>
      </c>
      <c r="G20" s="714">
        <v>41941191</v>
      </c>
      <c r="H20" s="716">
        <f t="shared" si="0"/>
        <v>0</v>
      </c>
    </row>
    <row r="21" spans="1:8" s="253" customFormat="1" ht="19.5" customHeight="1">
      <c r="A21" s="409" t="s">
        <v>1442</v>
      </c>
      <c r="B21" s="714">
        <v>29559291</v>
      </c>
      <c r="C21" s="714">
        <v>2680812</v>
      </c>
      <c r="D21" s="714">
        <v>648312</v>
      </c>
      <c r="E21" s="410">
        <v>3361434</v>
      </c>
      <c r="F21" s="714">
        <v>0</v>
      </c>
      <c r="G21" s="896">
        <v>36249849</v>
      </c>
      <c r="H21" s="716">
        <f t="shared" si="0"/>
        <v>0</v>
      </c>
    </row>
    <row r="22" spans="1:8" s="253" customFormat="1" ht="19.5" customHeight="1">
      <c r="A22" s="409" t="s">
        <v>1487</v>
      </c>
      <c r="B22" s="715">
        <v>22940489</v>
      </c>
      <c r="C22" s="714">
        <v>2111280</v>
      </c>
      <c r="D22" s="714">
        <v>498600</v>
      </c>
      <c r="E22" s="410">
        <v>705356</v>
      </c>
      <c r="F22" s="714">
        <v>0</v>
      </c>
      <c r="G22" s="714">
        <v>26255725</v>
      </c>
      <c r="H22" s="716">
        <f t="shared" si="0"/>
        <v>0</v>
      </c>
    </row>
    <row r="23" spans="1:8" s="253" customFormat="1" ht="19.5" customHeight="1">
      <c r="A23" s="409" t="s">
        <v>1590</v>
      </c>
      <c r="B23" s="715">
        <v>21167750</v>
      </c>
      <c r="C23" s="714">
        <v>2151954</v>
      </c>
      <c r="D23" s="714">
        <v>457758</v>
      </c>
      <c r="E23" s="410">
        <v>573959</v>
      </c>
      <c r="F23" s="714">
        <v>0</v>
      </c>
      <c r="G23" s="714">
        <v>24351421</v>
      </c>
      <c r="H23" s="716">
        <f t="shared" si="0"/>
        <v>0</v>
      </c>
    </row>
    <row r="24" spans="1:8" s="253" customFormat="1" ht="19.5" customHeight="1">
      <c r="A24" s="409" t="s">
        <v>1623</v>
      </c>
      <c r="B24" s="715">
        <v>21829974</v>
      </c>
      <c r="C24" s="714">
        <v>2371632</v>
      </c>
      <c r="D24" s="714">
        <v>470490</v>
      </c>
      <c r="E24" s="410">
        <v>384127</v>
      </c>
      <c r="F24" s="714">
        <v>0</v>
      </c>
      <c r="G24" s="714">
        <v>25056223</v>
      </c>
      <c r="H24" s="716">
        <f t="shared" si="0"/>
        <v>0</v>
      </c>
    </row>
    <row r="25" spans="1:8" s="253" customFormat="1" ht="19.5" customHeight="1">
      <c r="A25" s="409" t="s">
        <v>1624</v>
      </c>
      <c r="B25" s="714">
        <v>23891798</v>
      </c>
      <c r="C25" s="714">
        <v>2652288</v>
      </c>
      <c r="D25" s="714">
        <v>523242</v>
      </c>
      <c r="E25" s="410">
        <v>846201</v>
      </c>
      <c r="F25" s="714">
        <v>0</v>
      </c>
      <c r="G25" s="896">
        <v>27913529</v>
      </c>
      <c r="H25" s="716">
        <f>B25+C25+D25+E25-F25-G25</f>
        <v>0</v>
      </c>
    </row>
    <row r="26" spans="1:8" s="253" customFormat="1" ht="19.5" customHeight="1">
      <c r="A26" s="409" t="s">
        <v>1656</v>
      </c>
      <c r="B26" s="714">
        <v>17388938</v>
      </c>
      <c r="C26" s="714">
        <v>2016252</v>
      </c>
      <c r="D26" s="714">
        <v>374646</v>
      </c>
      <c r="E26" s="410">
        <v>1738959</v>
      </c>
      <c r="F26" s="714">
        <v>0</v>
      </c>
      <c r="G26" s="896">
        <v>21518795</v>
      </c>
      <c r="H26" s="716">
        <f t="shared" si="0"/>
        <v>0</v>
      </c>
    </row>
    <row r="27" spans="1:8" s="253" customFormat="1" ht="19.5" customHeight="1">
      <c r="A27" s="409" t="s">
        <v>1697</v>
      </c>
      <c r="B27" s="715">
        <v>21590564</v>
      </c>
      <c r="C27" s="714">
        <v>2615778</v>
      </c>
      <c r="D27" s="714">
        <v>471042</v>
      </c>
      <c r="E27" s="410">
        <v>610038</v>
      </c>
      <c r="F27" s="714">
        <v>0</v>
      </c>
      <c r="G27" s="714">
        <v>25287422</v>
      </c>
      <c r="H27" s="716">
        <f t="shared" si="0"/>
        <v>0</v>
      </c>
    </row>
    <row r="28" spans="1:8" s="253" customFormat="1" ht="19.5" customHeight="1">
      <c r="A28" s="409" t="s">
        <v>1698</v>
      </c>
      <c r="B28" s="714">
        <v>20330517</v>
      </c>
      <c r="C28" s="714">
        <v>2467980</v>
      </c>
      <c r="D28" s="714">
        <v>443550</v>
      </c>
      <c r="E28" s="410">
        <v>787929</v>
      </c>
      <c r="F28" s="714">
        <v>0</v>
      </c>
      <c r="G28" s="896">
        <v>24029976</v>
      </c>
      <c r="H28" s="716">
        <f t="shared" si="0"/>
        <v>0</v>
      </c>
    </row>
    <row r="29" spans="1:8" s="253" customFormat="1" ht="19.5" customHeight="1">
      <c r="A29" s="409" t="s">
        <v>1811</v>
      </c>
      <c r="B29" s="714">
        <v>21290436</v>
      </c>
      <c r="C29" s="714">
        <v>2789946</v>
      </c>
      <c r="D29" s="714">
        <v>464316</v>
      </c>
      <c r="E29" s="410">
        <v>614928</v>
      </c>
      <c r="F29" s="714">
        <v>0</v>
      </c>
      <c r="G29" s="896">
        <v>25159626</v>
      </c>
      <c r="H29" s="716">
        <f t="shared" si="0"/>
        <v>0</v>
      </c>
    </row>
    <row r="30" spans="1:8" s="253" customFormat="1" ht="19.5" customHeight="1">
      <c r="A30" s="409" t="s">
        <v>1853</v>
      </c>
      <c r="B30" s="715">
        <v>18061778</v>
      </c>
      <c r="C30" s="714">
        <v>2648004</v>
      </c>
      <c r="D30" s="714">
        <v>394656</v>
      </c>
      <c r="E30" s="410">
        <v>651906</v>
      </c>
      <c r="F30" s="714">
        <v>0</v>
      </c>
      <c r="G30" s="714">
        <v>21756344</v>
      </c>
      <c r="H30" s="716">
        <f t="shared" si="0"/>
        <v>0</v>
      </c>
    </row>
    <row r="31" spans="1:8" s="253" customFormat="1" ht="19.5" customHeight="1">
      <c r="A31" s="409" t="s">
        <v>2001</v>
      </c>
      <c r="B31" s="714">
        <v>37936758</v>
      </c>
      <c r="C31" s="714">
        <v>6221700</v>
      </c>
      <c r="D31" s="714">
        <v>800490</v>
      </c>
      <c r="E31" s="410">
        <v>2683685</v>
      </c>
      <c r="F31" s="714">
        <v>0</v>
      </c>
      <c r="G31" s="896">
        <v>47642633</v>
      </c>
      <c r="H31" s="716">
        <f t="shared" si="0"/>
        <v>0</v>
      </c>
    </row>
    <row r="32" spans="1:8" s="253" customFormat="1" ht="19.5" customHeight="1">
      <c r="A32" s="409" t="s">
        <v>2115</v>
      </c>
      <c r="B32" s="715">
        <v>9742558</v>
      </c>
      <c r="C32" s="714">
        <v>2302674</v>
      </c>
      <c r="D32" s="714">
        <v>210414</v>
      </c>
      <c r="E32" s="410">
        <v>430892</v>
      </c>
      <c r="F32" s="714">
        <v>0</v>
      </c>
      <c r="G32" s="714">
        <v>12686538</v>
      </c>
      <c r="H32" s="716">
        <f t="shared" si="0"/>
        <v>0</v>
      </c>
    </row>
    <row r="33" spans="1:11" s="253" customFormat="1" ht="19.5" customHeight="1">
      <c r="A33" s="409" t="s">
        <v>2116</v>
      </c>
      <c r="B33" s="714">
        <v>9384482</v>
      </c>
      <c r="C33" s="714">
        <v>2264616</v>
      </c>
      <c r="D33" s="714">
        <v>202632</v>
      </c>
      <c r="E33" s="410">
        <v>427322</v>
      </c>
      <c r="F33" s="714">
        <v>0</v>
      </c>
      <c r="G33" s="896">
        <v>12279052</v>
      </c>
      <c r="H33" s="716">
        <f t="shared" si="0"/>
        <v>0</v>
      </c>
    </row>
    <row r="34" spans="1:11" s="253" customFormat="1" ht="19.5" customHeight="1">
      <c r="A34" s="409" t="s">
        <v>2187</v>
      </c>
      <c r="B34" s="715">
        <v>8406244</v>
      </c>
      <c r="C34" s="714">
        <v>2214522</v>
      </c>
      <c r="D34" s="714">
        <v>182076</v>
      </c>
      <c r="E34" s="410">
        <v>335081</v>
      </c>
      <c r="F34" s="714">
        <v>0</v>
      </c>
      <c r="G34" s="714">
        <v>11137923</v>
      </c>
      <c r="H34" s="716">
        <f t="shared" si="0"/>
        <v>0</v>
      </c>
    </row>
    <row r="35" spans="1:11" s="253" customFormat="1" ht="19.5" customHeight="1">
      <c r="A35" s="409" t="s">
        <v>2188</v>
      </c>
      <c r="B35" s="715">
        <v>10308239</v>
      </c>
      <c r="C35" s="714">
        <v>2728518</v>
      </c>
      <c r="D35" s="714">
        <v>224724</v>
      </c>
      <c r="E35" s="410">
        <v>402574</v>
      </c>
      <c r="F35" s="714">
        <v>0</v>
      </c>
      <c r="G35" s="714">
        <v>13664055</v>
      </c>
      <c r="H35" s="716">
        <f t="shared" si="0"/>
        <v>0</v>
      </c>
    </row>
    <row r="36" spans="1:11" s="253" customFormat="1" ht="19.5" customHeight="1">
      <c r="A36" s="409" t="s">
        <v>2189</v>
      </c>
      <c r="B36" s="714">
        <v>9921176</v>
      </c>
      <c r="C36" s="714">
        <v>2739564</v>
      </c>
      <c r="D36" s="714">
        <v>216204</v>
      </c>
      <c r="E36" s="410">
        <v>1137390</v>
      </c>
      <c r="F36" s="714">
        <v>0</v>
      </c>
      <c r="G36" s="896">
        <v>14014334</v>
      </c>
      <c r="H36" s="716">
        <f t="shared" si="0"/>
        <v>0</v>
      </c>
    </row>
    <row r="37" spans="1:11" s="253" customFormat="1" ht="19.5" customHeight="1">
      <c r="A37" s="409" t="s">
        <v>2869</v>
      </c>
      <c r="B37" s="714">
        <v>5710818</v>
      </c>
      <c r="C37" s="714">
        <v>1824606</v>
      </c>
      <c r="D37" s="714">
        <v>114732</v>
      </c>
      <c r="E37" s="410">
        <v>342370</v>
      </c>
      <c r="F37" s="714">
        <v>0</v>
      </c>
      <c r="G37" s="896">
        <v>7992526</v>
      </c>
      <c r="H37" s="716">
        <f t="shared" si="0"/>
        <v>0</v>
      </c>
    </row>
    <row r="38" spans="1:11" s="253" customFormat="1" ht="19.5" customHeight="1">
      <c r="A38" s="409" t="s">
        <v>2870</v>
      </c>
      <c r="B38" s="714">
        <v>5709906</v>
      </c>
      <c r="C38" s="714">
        <v>1784544</v>
      </c>
      <c r="D38" s="714">
        <v>110916</v>
      </c>
      <c r="E38" s="410">
        <v>291841</v>
      </c>
      <c r="F38" s="714">
        <v>0</v>
      </c>
      <c r="G38" s="896">
        <v>7897207</v>
      </c>
      <c r="H38" s="716">
        <f t="shared" ref="H38:H43" si="1">B38+C38+D38+E38-F38-G38</f>
        <v>0</v>
      </c>
    </row>
    <row r="39" spans="1:11" s="253" customFormat="1" ht="19.5" customHeight="1">
      <c r="A39" s="409" t="s">
        <v>2998</v>
      </c>
      <c r="B39" s="715">
        <v>4738212</v>
      </c>
      <c r="C39" s="714">
        <v>1797678</v>
      </c>
      <c r="D39" s="714">
        <v>92820</v>
      </c>
      <c r="E39" s="410">
        <v>302330</v>
      </c>
      <c r="F39" s="714">
        <v>0</v>
      </c>
      <c r="G39" s="896">
        <v>6931040</v>
      </c>
      <c r="H39" s="716">
        <f t="shared" si="1"/>
        <v>0</v>
      </c>
    </row>
    <row r="40" spans="1:11" s="253" customFormat="1" ht="19.5" customHeight="1">
      <c r="A40" s="409" t="s">
        <v>3151</v>
      </c>
      <c r="B40" s="715">
        <v>3817069</v>
      </c>
      <c r="C40" s="714">
        <v>2667480</v>
      </c>
      <c r="D40" s="410">
        <v>81852</v>
      </c>
      <c r="E40" s="410">
        <v>647399</v>
      </c>
      <c r="F40" s="714">
        <v>0</v>
      </c>
      <c r="G40" s="714">
        <v>7213800</v>
      </c>
      <c r="H40" s="716">
        <f t="shared" si="1"/>
        <v>0</v>
      </c>
    </row>
    <row r="41" spans="1:11" s="253" customFormat="1" ht="19.5" customHeight="1">
      <c r="A41" s="409" t="s">
        <v>3152</v>
      </c>
      <c r="B41" s="715">
        <v>4269542</v>
      </c>
      <c r="C41" s="714">
        <v>3093186</v>
      </c>
      <c r="D41" s="714">
        <v>83586</v>
      </c>
      <c r="E41" s="410">
        <v>110820</v>
      </c>
      <c r="F41" s="714">
        <v>0</v>
      </c>
      <c r="G41" s="714">
        <v>7557134</v>
      </c>
      <c r="H41" s="716">
        <f t="shared" si="1"/>
        <v>0</v>
      </c>
    </row>
    <row r="42" spans="1:11" s="253" customFormat="1" ht="19.5" customHeight="1">
      <c r="A42" s="409" t="s">
        <v>3278</v>
      </c>
      <c r="B42" s="715">
        <v>6124548</v>
      </c>
      <c r="C42" s="714">
        <v>7709178</v>
      </c>
      <c r="D42" s="714">
        <v>106608</v>
      </c>
      <c r="E42" s="410">
        <v>3196552</v>
      </c>
      <c r="F42" s="714">
        <v>0</v>
      </c>
      <c r="G42" s="714">
        <v>17136886</v>
      </c>
      <c r="H42" s="716">
        <f t="shared" si="1"/>
        <v>0</v>
      </c>
    </row>
    <row r="43" spans="1:11" s="253" customFormat="1" ht="19.5" customHeight="1">
      <c r="A43" s="409" t="s">
        <v>3279</v>
      </c>
      <c r="B43" s="715">
        <v>1407142</v>
      </c>
      <c r="C43" s="714">
        <v>2224998</v>
      </c>
      <c r="D43" s="714">
        <v>28284</v>
      </c>
      <c r="E43" s="410">
        <v>398564</v>
      </c>
      <c r="F43" s="714">
        <v>0</v>
      </c>
      <c r="G43" s="714">
        <v>4058988</v>
      </c>
      <c r="H43" s="716">
        <f t="shared" si="1"/>
        <v>0</v>
      </c>
    </row>
    <row r="44" spans="1:11" s="253" customFormat="1" ht="19.5" customHeight="1">
      <c r="A44" s="409" t="s">
        <v>1812</v>
      </c>
      <c r="B44" s="714">
        <v>23770556</v>
      </c>
      <c r="C44" s="714">
        <v>3063666</v>
      </c>
      <c r="D44" s="714">
        <v>518370</v>
      </c>
      <c r="E44" s="410">
        <v>2699920</v>
      </c>
      <c r="F44" s="714">
        <v>0</v>
      </c>
      <c r="G44" s="896">
        <v>30052512</v>
      </c>
      <c r="H44" s="716">
        <f t="shared" si="0"/>
        <v>0</v>
      </c>
    </row>
    <row r="45" spans="1:11" s="253" customFormat="1" ht="19.5" customHeight="1">
      <c r="A45" s="1662" t="s">
        <v>3972</v>
      </c>
      <c r="B45" s="1662"/>
      <c r="C45" s="1662"/>
      <c r="D45" s="1662"/>
      <c r="E45" s="1662"/>
      <c r="F45" s="1386">
        <v>23683992</v>
      </c>
      <c r="G45" s="896">
        <v>-23683992</v>
      </c>
      <c r="H45" s="716">
        <f t="shared" si="0"/>
        <v>0</v>
      </c>
    </row>
    <row r="46" spans="1:11" ht="20.100000000000001" customHeight="1">
      <c r="A46" s="412"/>
      <c r="B46" s="413">
        <f t="shared" ref="B46:G46" si="2">SUM(B6:B45)</f>
        <v>1226291551</v>
      </c>
      <c r="C46" s="413">
        <f t="shared" si="2"/>
        <v>113830866</v>
      </c>
      <c r="D46" s="413">
        <f t="shared" si="2"/>
        <v>26643132</v>
      </c>
      <c r="E46" s="413">
        <f t="shared" si="2"/>
        <v>80545954</v>
      </c>
      <c r="F46" s="413">
        <f t="shared" si="2"/>
        <v>23683992</v>
      </c>
      <c r="G46" s="413">
        <f t="shared" si="2"/>
        <v>1423627511</v>
      </c>
      <c r="H46" s="716">
        <f>B46+C46+D46+E46-F46-G46</f>
        <v>0</v>
      </c>
      <c r="K46" s="416"/>
    </row>
    <row r="47" spans="1:11" ht="20.100000000000001" customHeight="1">
      <c r="G47" s="34">
        <f>G46-'BS(현금흐름표용)'!D77</f>
        <v>0</v>
      </c>
    </row>
    <row r="48" spans="1:11" ht="20.100000000000001" customHeight="1">
      <c r="B48" s="411"/>
      <c r="F48" s="514" t="s">
        <v>705</v>
      </c>
      <c r="G48" s="514">
        <f>G46-'3.사외적립자산'!G47</f>
        <v>22987235</v>
      </c>
      <c r="H48" s="34">
        <f>G48-('BS(현금흐름표용)'!D77+'BS(현금흐름표용)'!D78)</f>
        <v>0</v>
      </c>
    </row>
    <row r="49" spans="2:8" ht="20.100000000000001" customHeight="1">
      <c r="B49" s="510"/>
      <c r="C49" s="510"/>
      <c r="D49" s="510"/>
      <c r="E49" s="510"/>
      <c r="F49" s="510"/>
      <c r="G49" s="510"/>
      <c r="H49" s="414"/>
    </row>
    <row r="50" spans="2:8" ht="20.100000000000001" hidden="1" customHeight="1"/>
    <row r="51" spans="2:8" ht="20.100000000000001" hidden="1" customHeight="1"/>
    <row r="52" spans="2:8" ht="20.100000000000001" hidden="1" customHeight="1"/>
    <row r="53" spans="2:8" ht="20.100000000000001" hidden="1" customHeight="1">
      <c r="D53" s="26"/>
      <c r="E53" s="27"/>
      <c r="F53" s="417"/>
      <c r="G53" s="26">
        <v>209496968</v>
      </c>
      <c r="H53" s="416" t="e">
        <f>SUM(#REF!)</f>
        <v>#REF!</v>
      </c>
    </row>
    <row r="54" spans="2:8" ht="20.100000000000001" hidden="1" customHeight="1">
      <c r="D54" s="26"/>
      <c r="E54" s="417"/>
      <c r="F54" s="417"/>
      <c r="G54" s="26"/>
    </row>
    <row r="55" spans="2:8" ht="20.100000000000001" hidden="1" customHeight="1">
      <c r="D55" s="26"/>
      <c r="E55" s="417"/>
      <c r="F55" s="418"/>
      <c r="G55" s="26"/>
    </row>
    <row r="56" spans="2:8" ht="20.100000000000001" hidden="1" customHeight="1">
      <c r="D56" s="26"/>
      <c r="E56" s="417"/>
      <c r="F56" s="418"/>
      <c r="G56" s="26"/>
    </row>
    <row r="57" spans="2:8" ht="20.100000000000001" hidden="1" customHeight="1">
      <c r="D57" s="26"/>
      <c r="E57" s="417"/>
      <c r="F57" s="418"/>
      <c r="G57" s="26"/>
    </row>
    <row r="58" spans="2:8" ht="20.100000000000001" hidden="1" customHeight="1">
      <c r="D58" s="26"/>
      <c r="E58" s="26"/>
      <c r="F58" s="26"/>
      <c r="G58" s="26"/>
    </row>
    <row r="59" spans="2:8" ht="20.100000000000001" hidden="1" customHeight="1">
      <c r="D59" s="26"/>
      <c r="E59" s="26"/>
      <c r="F59" s="26"/>
      <c r="G59" s="26"/>
    </row>
    <row r="60" spans="2:8" ht="20.100000000000001" hidden="1" customHeight="1">
      <c r="D60" s="26"/>
      <c r="E60" s="26"/>
      <c r="F60" s="26"/>
      <c r="G60" s="26"/>
    </row>
    <row r="61" spans="2:8" ht="20.100000000000001" hidden="1" customHeight="1">
      <c r="D61" s="26"/>
      <c r="E61" s="26"/>
      <c r="F61" s="26"/>
      <c r="G61" s="26"/>
    </row>
    <row r="62" spans="2:8" ht="20.100000000000001" hidden="1" customHeight="1">
      <c r="D62" s="26"/>
      <c r="E62" s="26"/>
      <c r="F62" s="26"/>
      <c r="G62" s="26"/>
    </row>
    <row r="63" spans="2:8" ht="20.100000000000001" hidden="1" customHeight="1"/>
    <row r="64" spans="2:8" ht="20.100000000000001" hidden="1" customHeight="1"/>
    <row r="65" ht="20.100000000000001" hidden="1" customHeight="1"/>
    <row r="66" ht="20.100000000000001" hidden="1" customHeight="1"/>
    <row r="67" ht="20.100000000000001" hidden="1" customHeight="1"/>
    <row r="68" ht="20.100000000000001" hidden="1" customHeight="1"/>
    <row r="69" ht="20.100000000000001" hidden="1" customHeight="1"/>
    <row r="70" ht="20.100000000000001" hidden="1" customHeight="1"/>
    <row r="71" ht="20.100000000000001" hidden="1" customHeight="1"/>
    <row r="72" ht="20.100000000000001" hidden="1" customHeight="1"/>
    <row r="73" ht="20.100000000000001" hidden="1" customHeight="1"/>
    <row r="74" ht="20.100000000000001" hidden="1" customHeight="1"/>
    <row r="75" ht="20.100000000000001" hidden="1" customHeight="1"/>
    <row r="76" ht="20.100000000000001" hidden="1" customHeight="1"/>
    <row r="77" ht="20.100000000000001" hidden="1" customHeight="1"/>
    <row r="78" ht="20.100000000000001" hidden="1" customHeight="1"/>
    <row r="79" ht="20.100000000000001" hidden="1" customHeight="1"/>
    <row r="80" ht="20.100000000000001" hidden="1" customHeight="1"/>
    <row r="81" ht="20.100000000000001" hidden="1" customHeight="1"/>
    <row r="82" ht="20.100000000000001" hidden="1" customHeight="1"/>
    <row r="83" ht="20.100000000000001" hidden="1" customHeight="1"/>
    <row r="84" ht="20.100000000000001" hidden="1" customHeight="1"/>
    <row r="85" ht="20.100000000000001" hidden="1" customHeight="1"/>
    <row r="86" ht="20.100000000000001" hidden="1" customHeight="1"/>
    <row r="87" ht="20.100000000000001" hidden="1" customHeight="1"/>
    <row r="88" ht="20.100000000000001" hidden="1" customHeight="1"/>
    <row r="89" ht="20.100000000000001" hidden="1" customHeight="1"/>
    <row r="90" ht="20.100000000000001" hidden="1" customHeight="1"/>
    <row r="91" ht="20.100000000000001" hidden="1" customHeight="1"/>
    <row r="92" ht="20.100000000000001" hidden="1" customHeight="1"/>
    <row r="93" ht="20.100000000000001" hidden="1" customHeight="1"/>
    <row r="94" ht="20.100000000000001" hidden="1" customHeight="1"/>
    <row r="95" ht="20.100000000000001" hidden="1" customHeight="1"/>
    <row r="96" ht="20.100000000000001" hidden="1" customHeight="1"/>
    <row r="97" ht="20.100000000000001" hidden="1" customHeight="1"/>
    <row r="98" ht="20.100000000000001" hidden="1" customHeight="1"/>
    <row r="99" ht="20.100000000000001" hidden="1" customHeight="1"/>
    <row r="100" ht="20.100000000000001" hidden="1" customHeight="1"/>
    <row r="101" ht="20.100000000000001" hidden="1" customHeight="1"/>
    <row r="102" ht="20.100000000000001" hidden="1" customHeight="1"/>
    <row r="103" ht="20.100000000000001" hidden="1" customHeight="1"/>
    <row r="104" ht="20.100000000000001" hidden="1" customHeight="1"/>
    <row r="105" ht="20.100000000000001" hidden="1" customHeight="1"/>
    <row r="106" ht="20.100000000000001" hidden="1" customHeight="1"/>
    <row r="107" ht="20.100000000000001" hidden="1" customHeight="1"/>
    <row r="108" ht="20.100000000000001" hidden="1" customHeight="1"/>
    <row r="109" ht="20.100000000000001" hidden="1" customHeight="1"/>
    <row r="110" ht="20.100000000000001" hidden="1" customHeight="1"/>
    <row r="111" ht="20.100000000000001" hidden="1" customHeight="1"/>
    <row r="112" ht="20.100000000000001" hidden="1" customHeight="1"/>
    <row r="113" spans="8:8" ht="20.100000000000001" hidden="1" customHeight="1"/>
    <row r="114" spans="8:8" ht="20.100000000000001" hidden="1" customHeight="1"/>
    <row r="115" spans="8:8" ht="20.100000000000001" hidden="1" customHeight="1"/>
    <row r="116" spans="8:8" ht="20.100000000000001" hidden="1" customHeight="1"/>
    <row r="117" spans="8:8" ht="20.100000000000001" hidden="1" customHeight="1"/>
    <row r="118" spans="8:8" ht="20.100000000000001" hidden="1" customHeight="1"/>
    <row r="119" spans="8:8" ht="20.100000000000001" hidden="1" customHeight="1"/>
    <row r="120" spans="8:8" ht="20.100000000000001" hidden="1" customHeight="1"/>
    <row r="121" spans="8:8" ht="20.100000000000001" hidden="1" customHeight="1"/>
    <row r="122" spans="8:8" ht="20.100000000000001" hidden="1" customHeight="1"/>
    <row r="123" spans="8:8" ht="20.100000000000001" hidden="1" customHeight="1"/>
    <row r="124" spans="8:8" ht="20.100000000000001" hidden="1" customHeight="1"/>
    <row r="125" spans="8:8" ht="20.100000000000001" hidden="1" customHeight="1"/>
    <row r="126" spans="8:8" ht="20.100000000000001" hidden="1" customHeight="1"/>
    <row r="127" spans="8:8" ht="20.100000000000001" customHeight="1">
      <c r="H127" s="416"/>
    </row>
    <row r="128" spans="8:8" ht="20.100000000000001" customHeight="1">
      <c r="H128" s="416"/>
    </row>
    <row r="129" spans="8:8" ht="20.100000000000001" customHeight="1">
      <c r="H129" s="416"/>
    </row>
    <row r="130" spans="8:8" ht="20.100000000000001" customHeight="1">
      <c r="H130" s="416"/>
    </row>
  </sheetData>
  <autoFilter ref="B5:G45"/>
  <mergeCells count="3">
    <mergeCell ref="A2:G2"/>
    <mergeCell ref="A3:G3"/>
    <mergeCell ref="A45:E45"/>
  </mergeCells>
  <phoneticPr fontId="75" type="noConversion"/>
  <printOptions horizontalCentered="1"/>
  <pageMargins left="0.70866141732283472" right="0.70866141732283472" top="0.78740157480314965" bottom="0.78740157480314965" header="0.51181102362204722" footer="0.15748031496062992"/>
  <pageSetup paperSize="9" scale="63" fitToHeight="0" orientation="portrait" r:id="rId1"/>
  <headerFooter alignWithMargins="0"/>
  <colBreaks count="1" manualBreakCount="1">
    <brk id="7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79998168889431442"/>
    <pageSetUpPr fitToPage="1"/>
  </sheetPr>
  <dimension ref="A2:I135"/>
  <sheetViews>
    <sheetView view="pageBreakPreview" zoomScale="85" zoomScaleSheetLayoutView="85" workbookViewId="0">
      <pane ySplit="5" topLeftCell="A6" activePane="bottomLeft" state="frozen"/>
      <selection activeCell="G45" sqref="G45"/>
      <selection pane="bottomLeft" activeCell="A6" sqref="A6"/>
    </sheetView>
  </sheetViews>
  <sheetFormatPr defaultColWidth="10" defaultRowHeight="20.100000000000001" customHeight="1"/>
  <cols>
    <col min="1" max="1" width="14" style="403" bestFit="1" customWidth="1"/>
    <col min="2" max="2" width="16.625" style="415" customWidth="1"/>
    <col min="3" max="6" width="16.625" style="34" customWidth="1"/>
    <col min="7" max="7" width="16.625" style="403" customWidth="1"/>
    <col min="8" max="8" width="14.875" style="403" bestFit="1" customWidth="1"/>
    <col min="9" max="9" width="12.875" style="403" bestFit="1" customWidth="1"/>
    <col min="10" max="10" width="10" style="403" customWidth="1"/>
    <col min="11" max="16384" width="10" style="403"/>
  </cols>
  <sheetData>
    <row r="2" spans="1:9" s="400" customFormat="1" ht="26.25">
      <c r="A2" s="1660" t="s">
        <v>409</v>
      </c>
      <c r="B2" s="1660"/>
      <c r="C2" s="1660"/>
      <c r="D2" s="1660"/>
      <c r="E2" s="1660"/>
      <c r="F2" s="1660"/>
      <c r="G2" s="1660"/>
    </row>
    <row r="3" spans="1:9" s="402" customFormat="1" ht="20.100000000000001" customHeight="1">
      <c r="A3" s="1661" t="str">
        <f>'10~11.단기금융자산,현금등가'!A14:E14</f>
        <v xml:space="preserve">2024. 07. 31 현재 </v>
      </c>
      <c r="B3" s="1661"/>
      <c r="C3" s="1661"/>
      <c r="D3" s="1661"/>
      <c r="E3" s="1661"/>
      <c r="F3" s="1661"/>
      <c r="G3" s="1661"/>
    </row>
    <row r="4" spans="1:9" ht="20.100000000000001" customHeight="1">
      <c r="B4" s="404"/>
      <c r="C4" s="405"/>
      <c r="G4" s="419" t="s">
        <v>7</v>
      </c>
    </row>
    <row r="5" spans="1:9" s="253" customFormat="1" ht="20.100000000000001" customHeight="1">
      <c r="A5" s="1044" t="s">
        <v>660</v>
      </c>
      <c r="B5" s="1044" t="s">
        <v>661</v>
      </c>
      <c r="C5" s="1045" t="s">
        <v>662</v>
      </c>
      <c r="D5" s="1046" t="s">
        <v>663</v>
      </c>
      <c r="E5" s="1046" t="s">
        <v>664</v>
      </c>
      <c r="F5" s="1046" t="s">
        <v>841</v>
      </c>
      <c r="G5" s="1046" t="s">
        <v>665</v>
      </c>
    </row>
    <row r="6" spans="1:9" s="253" customFormat="1" ht="19.5" customHeight="1">
      <c r="A6" s="1047" t="s">
        <v>652</v>
      </c>
      <c r="B6" s="1048">
        <v>125312063</v>
      </c>
      <c r="C6" s="1048">
        <v>2768226</v>
      </c>
      <c r="D6" s="1049">
        <v>-9353614</v>
      </c>
      <c r="E6" s="1048">
        <v>0</v>
      </c>
      <c r="F6" s="1048">
        <v>0</v>
      </c>
      <c r="G6" s="1048">
        <v>118726675</v>
      </c>
      <c r="H6" s="716">
        <f t="shared" ref="H6:H46" si="0">SUM(B6:D6,F6)-E6-G6</f>
        <v>0</v>
      </c>
      <c r="I6" s="510"/>
    </row>
    <row r="7" spans="1:9" s="253" customFormat="1" ht="19.5" customHeight="1">
      <c r="A7" s="1047" t="s">
        <v>653</v>
      </c>
      <c r="B7" s="1048">
        <v>111697892</v>
      </c>
      <c r="C7" s="1048">
        <v>2464950</v>
      </c>
      <c r="D7" s="1049">
        <v>297299</v>
      </c>
      <c r="E7" s="1048">
        <v>0</v>
      </c>
      <c r="F7" s="1048">
        <v>0</v>
      </c>
      <c r="G7" s="1048">
        <v>114460141</v>
      </c>
      <c r="H7" s="716">
        <f t="shared" si="0"/>
        <v>0</v>
      </c>
      <c r="I7" s="510"/>
    </row>
    <row r="8" spans="1:9" s="253" customFormat="1" ht="19.5" customHeight="1">
      <c r="A8" s="1047" t="s">
        <v>654</v>
      </c>
      <c r="B8" s="1048">
        <v>88393445</v>
      </c>
      <c r="C8" s="1048">
        <v>1946406</v>
      </c>
      <c r="D8" s="1049">
        <v>916396</v>
      </c>
      <c r="E8" s="1048">
        <v>0</v>
      </c>
      <c r="F8" s="1048">
        <v>0</v>
      </c>
      <c r="G8" s="1048">
        <v>91256247</v>
      </c>
      <c r="H8" s="716">
        <f t="shared" si="0"/>
        <v>0</v>
      </c>
      <c r="I8" s="510"/>
    </row>
    <row r="9" spans="1:9" s="253" customFormat="1" ht="19.5" customHeight="1">
      <c r="A9" s="1047" t="s">
        <v>655</v>
      </c>
      <c r="B9" s="1048">
        <v>102504222</v>
      </c>
      <c r="C9" s="1048">
        <v>2257842</v>
      </c>
      <c r="D9" s="1049">
        <v>-7647200</v>
      </c>
      <c r="E9" s="1048">
        <v>0</v>
      </c>
      <c r="F9" s="1048">
        <v>0</v>
      </c>
      <c r="G9" s="1048">
        <v>97114864</v>
      </c>
      <c r="H9" s="716">
        <f t="shared" si="0"/>
        <v>0</v>
      </c>
      <c r="I9" s="510"/>
    </row>
    <row r="10" spans="1:9" s="253" customFormat="1" ht="19.5" customHeight="1">
      <c r="A10" s="1047" t="s">
        <v>656</v>
      </c>
      <c r="B10" s="1048">
        <v>42482847</v>
      </c>
      <c r="C10" s="1048">
        <v>934320</v>
      </c>
      <c r="D10" s="1049">
        <v>-947011</v>
      </c>
      <c r="E10" s="1048">
        <v>0</v>
      </c>
      <c r="F10" s="1048">
        <v>0</v>
      </c>
      <c r="G10" s="1048">
        <v>42470156</v>
      </c>
      <c r="H10" s="716">
        <f t="shared" si="0"/>
        <v>0</v>
      </c>
      <c r="I10" s="510"/>
    </row>
    <row r="11" spans="1:9" s="253" customFormat="1" ht="19.5" customHeight="1">
      <c r="A11" s="1047" t="s">
        <v>657</v>
      </c>
      <c r="B11" s="1048">
        <v>84015494</v>
      </c>
      <c r="C11" s="1048">
        <v>1849776</v>
      </c>
      <c r="D11" s="1049">
        <v>-3985674</v>
      </c>
      <c r="E11" s="1048">
        <v>0</v>
      </c>
      <c r="F11" s="1048">
        <v>0</v>
      </c>
      <c r="G11" s="1048">
        <v>81879596</v>
      </c>
      <c r="H11" s="716">
        <f t="shared" si="0"/>
        <v>0</v>
      </c>
      <c r="I11" s="510"/>
    </row>
    <row r="12" spans="1:9" s="253" customFormat="1" ht="19.5" customHeight="1">
      <c r="A12" s="1047" t="s">
        <v>658</v>
      </c>
      <c r="B12" s="1048">
        <v>51497537</v>
      </c>
      <c r="C12" s="1048">
        <v>1136208</v>
      </c>
      <c r="D12" s="1049">
        <v>1297185</v>
      </c>
      <c r="E12" s="1048">
        <v>0</v>
      </c>
      <c r="F12" s="1048">
        <v>0</v>
      </c>
      <c r="G12" s="1048">
        <v>53930930</v>
      </c>
      <c r="H12" s="716">
        <f t="shared" si="0"/>
        <v>0</v>
      </c>
      <c r="I12" s="510"/>
    </row>
    <row r="13" spans="1:9" s="253" customFormat="1" ht="19.5" customHeight="1">
      <c r="A13" s="1047" t="s">
        <v>659</v>
      </c>
      <c r="B13" s="1048">
        <v>64727988</v>
      </c>
      <c r="C13" s="1048">
        <v>1422930</v>
      </c>
      <c r="D13" s="1049">
        <v>-3348402</v>
      </c>
      <c r="E13" s="1048">
        <v>0</v>
      </c>
      <c r="F13" s="1048">
        <v>0</v>
      </c>
      <c r="G13" s="1048">
        <v>62802516</v>
      </c>
      <c r="H13" s="716">
        <f t="shared" si="0"/>
        <v>0</v>
      </c>
      <c r="I13" s="510"/>
    </row>
    <row r="14" spans="1:9" s="253" customFormat="1" ht="19.5" customHeight="1">
      <c r="A14" s="1047" t="s">
        <v>713</v>
      </c>
      <c r="B14" s="1048">
        <v>60232674</v>
      </c>
      <c r="C14" s="1048">
        <v>1329246</v>
      </c>
      <c r="D14" s="1049">
        <v>-2904242</v>
      </c>
      <c r="E14" s="1048">
        <v>0</v>
      </c>
      <c r="F14" s="1048">
        <v>0</v>
      </c>
      <c r="G14" s="1048">
        <v>58657678</v>
      </c>
      <c r="H14" s="716">
        <f t="shared" si="0"/>
        <v>0</v>
      </c>
      <c r="I14" s="510"/>
    </row>
    <row r="15" spans="1:9" s="253" customFormat="1" ht="19.5" customHeight="1">
      <c r="A15" s="1047" t="s">
        <v>1191</v>
      </c>
      <c r="B15" s="1048">
        <v>47391157</v>
      </c>
      <c r="C15" s="1048">
        <v>1044498</v>
      </c>
      <c r="D15" s="1049">
        <v>2123667</v>
      </c>
      <c r="E15" s="1048">
        <v>0</v>
      </c>
      <c r="F15" s="1048">
        <v>0</v>
      </c>
      <c r="G15" s="1048">
        <v>50559322</v>
      </c>
      <c r="H15" s="716">
        <f t="shared" si="0"/>
        <v>0</v>
      </c>
      <c r="I15" s="510"/>
    </row>
    <row r="16" spans="1:9" s="253" customFormat="1" ht="19.5" customHeight="1">
      <c r="A16" s="1047" t="s">
        <v>1217</v>
      </c>
      <c r="B16" s="1048">
        <v>39752055</v>
      </c>
      <c r="C16" s="1048">
        <v>873648</v>
      </c>
      <c r="D16" s="1049">
        <v>-1181296</v>
      </c>
      <c r="E16" s="1048">
        <v>0</v>
      </c>
      <c r="F16" s="1048">
        <v>0</v>
      </c>
      <c r="G16" s="1048">
        <v>39444407</v>
      </c>
      <c r="H16" s="716">
        <f t="shared" si="0"/>
        <v>0</v>
      </c>
      <c r="I16" s="510"/>
    </row>
    <row r="17" spans="1:9" s="253" customFormat="1" ht="19.5" customHeight="1">
      <c r="A17" s="1047" t="s">
        <v>1218</v>
      </c>
      <c r="B17" s="1048">
        <v>43982261</v>
      </c>
      <c r="C17" s="1048">
        <v>964074</v>
      </c>
      <c r="D17" s="1049">
        <v>-1328819</v>
      </c>
      <c r="E17" s="1048">
        <v>0</v>
      </c>
      <c r="F17" s="1048">
        <v>0</v>
      </c>
      <c r="G17" s="1048">
        <v>43617516</v>
      </c>
      <c r="H17" s="716">
        <f t="shared" si="0"/>
        <v>0</v>
      </c>
      <c r="I17" s="510"/>
    </row>
    <row r="18" spans="1:9" s="253" customFormat="1" ht="19.5" customHeight="1">
      <c r="A18" s="1047" t="s">
        <v>1219</v>
      </c>
      <c r="B18" s="1048">
        <v>58761833</v>
      </c>
      <c r="C18" s="1048">
        <v>1216092</v>
      </c>
      <c r="D18" s="1049">
        <v>1447924</v>
      </c>
      <c r="E18" s="1048">
        <v>0</v>
      </c>
      <c r="F18" s="1048">
        <v>0</v>
      </c>
      <c r="G18" s="1048">
        <v>61425849</v>
      </c>
      <c r="H18" s="716">
        <f t="shared" si="0"/>
        <v>0</v>
      </c>
      <c r="I18" s="510"/>
    </row>
    <row r="19" spans="1:9" s="253" customFormat="1" ht="19.5" customHeight="1">
      <c r="A19" s="1047" t="s">
        <v>1236</v>
      </c>
      <c r="B19" s="1048">
        <v>40500825</v>
      </c>
      <c r="C19" s="1048">
        <v>890952</v>
      </c>
      <c r="D19" s="1049">
        <v>-1496868</v>
      </c>
      <c r="E19" s="1048">
        <v>0</v>
      </c>
      <c r="F19" s="1048">
        <v>0</v>
      </c>
      <c r="G19" s="1048">
        <v>39894909</v>
      </c>
      <c r="H19" s="716">
        <f t="shared" si="0"/>
        <v>0</v>
      </c>
      <c r="I19" s="510"/>
    </row>
    <row r="20" spans="1:9" s="253" customFormat="1" ht="19.5" customHeight="1">
      <c r="A20" s="1047" t="s">
        <v>1265</v>
      </c>
      <c r="B20" s="1048">
        <v>40489756</v>
      </c>
      <c r="C20" s="1048">
        <v>889626</v>
      </c>
      <c r="D20" s="1049">
        <v>947525</v>
      </c>
      <c r="E20" s="1048">
        <v>0</v>
      </c>
      <c r="F20" s="1048">
        <v>0</v>
      </c>
      <c r="G20" s="1048">
        <v>42326907</v>
      </c>
      <c r="H20" s="716">
        <f t="shared" si="0"/>
        <v>0</v>
      </c>
      <c r="I20" s="510"/>
    </row>
    <row r="21" spans="1:9" s="253" customFormat="1" ht="19.5" customHeight="1">
      <c r="A21" s="1047" t="s">
        <v>1442</v>
      </c>
      <c r="B21" s="1048">
        <v>34153438</v>
      </c>
      <c r="C21" s="1048">
        <v>752844</v>
      </c>
      <c r="D21" s="1049">
        <v>1676942</v>
      </c>
      <c r="E21" s="1048">
        <v>0</v>
      </c>
      <c r="F21" s="1048">
        <v>0</v>
      </c>
      <c r="G21" s="1048">
        <v>36583224</v>
      </c>
      <c r="H21" s="716">
        <f t="shared" si="0"/>
        <v>0</v>
      </c>
      <c r="I21" s="510"/>
    </row>
    <row r="22" spans="1:9" s="253" customFormat="1" ht="19.5" customHeight="1">
      <c r="A22" s="1047" t="s">
        <v>1487</v>
      </c>
      <c r="B22" s="1048">
        <v>26505933</v>
      </c>
      <c r="C22" s="1048">
        <v>579726</v>
      </c>
      <c r="D22" s="1049">
        <v>-588471</v>
      </c>
      <c r="E22" s="1048">
        <v>0</v>
      </c>
      <c r="F22" s="1048">
        <v>0</v>
      </c>
      <c r="G22" s="1048">
        <v>26497188</v>
      </c>
      <c r="H22" s="716">
        <f t="shared" si="0"/>
        <v>0</v>
      </c>
      <c r="I22" s="510"/>
    </row>
    <row r="23" spans="1:9" s="253" customFormat="1" ht="19.5" customHeight="1">
      <c r="A23" s="1047" t="s">
        <v>1590</v>
      </c>
      <c r="B23" s="1048">
        <v>24457672</v>
      </c>
      <c r="C23" s="1048">
        <v>532614</v>
      </c>
      <c r="D23" s="1049">
        <v>-414915</v>
      </c>
      <c r="E23" s="1048">
        <v>0</v>
      </c>
      <c r="F23" s="1048">
        <v>0</v>
      </c>
      <c r="G23" s="1048">
        <v>24575371</v>
      </c>
      <c r="H23" s="716">
        <f t="shared" si="0"/>
        <v>0</v>
      </c>
      <c r="I23" s="510"/>
    </row>
    <row r="24" spans="1:9" s="253" customFormat="1" ht="19.5" customHeight="1">
      <c r="A24" s="1047" t="s">
        <v>1623</v>
      </c>
      <c r="B24" s="1048">
        <v>25222820</v>
      </c>
      <c r="C24" s="1048">
        <v>547692</v>
      </c>
      <c r="D24" s="1049">
        <v>-483857</v>
      </c>
      <c r="E24" s="1048">
        <v>0</v>
      </c>
      <c r="F24" s="1048">
        <v>0</v>
      </c>
      <c r="G24" s="1048">
        <v>25286655</v>
      </c>
      <c r="H24" s="716">
        <f t="shared" si="0"/>
        <v>0</v>
      </c>
      <c r="I24" s="510"/>
    </row>
    <row r="25" spans="1:9" s="253" customFormat="1" ht="19.5" customHeight="1">
      <c r="A25" s="1047" t="s">
        <v>1624</v>
      </c>
      <c r="B25" s="1048">
        <v>27605095</v>
      </c>
      <c r="C25" s="1048">
        <v>607734</v>
      </c>
      <c r="D25" s="1049">
        <v>-42591</v>
      </c>
      <c r="E25" s="1048">
        <v>0</v>
      </c>
      <c r="F25" s="1048">
        <v>0</v>
      </c>
      <c r="G25" s="1048">
        <v>28170238</v>
      </c>
      <c r="H25" s="716">
        <f t="shared" si="0"/>
        <v>0</v>
      </c>
      <c r="I25" s="510"/>
    </row>
    <row r="26" spans="1:9" s="253" customFormat="1" ht="19.5" customHeight="1">
      <c r="A26" s="1047" t="s">
        <v>1656</v>
      </c>
      <c r="B26" s="1048">
        <v>20091551</v>
      </c>
      <c r="C26" s="1048">
        <v>436140</v>
      </c>
      <c r="D26" s="1049">
        <v>1189003</v>
      </c>
      <c r="E26" s="1048">
        <v>0</v>
      </c>
      <c r="F26" s="1048">
        <v>0</v>
      </c>
      <c r="G26" s="1048">
        <v>21716694</v>
      </c>
      <c r="H26" s="716">
        <f t="shared" si="0"/>
        <v>0</v>
      </c>
      <c r="I26" s="510"/>
    </row>
    <row r="27" spans="1:9" s="253" customFormat="1" ht="19.5" customHeight="1">
      <c r="A27" s="1047" t="s">
        <v>1697</v>
      </c>
      <c r="B27" s="1048">
        <v>24946200</v>
      </c>
      <c r="C27" s="1048">
        <v>547398</v>
      </c>
      <c r="D27" s="1049">
        <v>26382</v>
      </c>
      <c r="E27" s="1048">
        <v>0</v>
      </c>
      <c r="F27" s="1048">
        <v>0</v>
      </c>
      <c r="G27" s="1048">
        <v>25519980</v>
      </c>
      <c r="H27" s="716">
        <f t="shared" si="0"/>
        <v>0</v>
      </c>
      <c r="I27" s="510"/>
    </row>
    <row r="28" spans="1:9" s="253" customFormat="1" ht="19.5" customHeight="1">
      <c r="A28" s="1047" t="s">
        <v>1698</v>
      </c>
      <c r="B28" s="1048">
        <v>23490315</v>
      </c>
      <c r="C28" s="1048">
        <v>515448</v>
      </c>
      <c r="D28" s="1049">
        <v>245207</v>
      </c>
      <c r="E28" s="1048">
        <v>0</v>
      </c>
      <c r="F28" s="1048">
        <v>0</v>
      </c>
      <c r="G28" s="1048">
        <v>24250970</v>
      </c>
      <c r="H28" s="716">
        <f t="shared" si="0"/>
        <v>0</v>
      </c>
      <c r="I28" s="510"/>
    </row>
    <row r="29" spans="1:9" s="253" customFormat="1" ht="19.5" customHeight="1">
      <c r="A29" s="1047" t="s">
        <v>1811</v>
      </c>
      <c r="B29" s="1048">
        <v>24599426</v>
      </c>
      <c r="C29" s="1048">
        <v>539604</v>
      </c>
      <c r="D29" s="1049">
        <v>251979</v>
      </c>
      <c r="E29" s="1048">
        <v>0</v>
      </c>
      <c r="F29" s="1048">
        <v>0</v>
      </c>
      <c r="G29" s="1048">
        <v>25391009</v>
      </c>
      <c r="H29" s="716">
        <f t="shared" si="0"/>
        <v>0</v>
      </c>
      <c r="I29" s="510"/>
    </row>
    <row r="30" spans="1:9" s="253" customFormat="1" ht="19.5" customHeight="1">
      <c r="A30" s="1047" t="s">
        <v>1853</v>
      </c>
      <c r="B30" s="1048">
        <v>20868965</v>
      </c>
      <c r="C30" s="1048">
        <v>458532</v>
      </c>
      <c r="D30" s="1049">
        <v>628931</v>
      </c>
      <c r="E30" s="1048">
        <v>0</v>
      </c>
      <c r="F30" s="1048">
        <v>0</v>
      </c>
      <c r="G30" s="1048">
        <v>21956428</v>
      </c>
      <c r="H30" s="716">
        <f t="shared" si="0"/>
        <v>0</v>
      </c>
      <c r="I30" s="510"/>
    </row>
    <row r="31" spans="1:9" s="253" customFormat="1" ht="19.5" customHeight="1">
      <c r="A31" s="1047" t="s">
        <v>2001</v>
      </c>
      <c r="B31" s="1048">
        <v>43832943</v>
      </c>
      <c r="C31" s="1048">
        <v>934650</v>
      </c>
      <c r="D31" s="1049">
        <v>3313190</v>
      </c>
      <c r="E31" s="1048">
        <v>0</v>
      </c>
      <c r="F31" s="1048">
        <v>0</v>
      </c>
      <c r="G31" s="1048">
        <v>48080783</v>
      </c>
      <c r="H31" s="716">
        <f t="shared" si="0"/>
        <v>0</v>
      </c>
      <c r="I31" s="510"/>
    </row>
    <row r="32" spans="1:9" s="253" customFormat="1" ht="19.5" customHeight="1">
      <c r="A32" s="1047" t="s">
        <v>2115</v>
      </c>
      <c r="B32" s="1048">
        <v>11256760</v>
      </c>
      <c r="C32" s="1048">
        <v>244866</v>
      </c>
      <c r="D32" s="1049">
        <v>1301585</v>
      </c>
      <c r="E32" s="1048">
        <v>0</v>
      </c>
      <c r="F32" s="1048">
        <v>0</v>
      </c>
      <c r="G32" s="1048">
        <v>12803211</v>
      </c>
      <c r="H32" s="716">
        <f t="shared" si="0"/>
        <v>0</v>
      </c>
      <c r="I32" s="510"/>
    </row>
    <row r="33" spans="1:9" s="253" customFormat="1" ht="19.5" customHeight="1">
      <c r="A33" s="1047" t="s">
        <v>2116</v>
      </c>
      <c r="B33" s="1048">
        <v>10843031</v>
      </c>
      <c r="C33" s="1048">
        <v>235818</v>
      </c>
      <c r="D33" s="1049">
        <v>1313128</v>
      </c>
      <c r="E33" s="1048">
        <v>0</v>
      </c>
      <c r="F33" s="1048">
        <v>0</v>
      </c>
      <c r="G33" s="1048">
        <v>12391977</v>
      </c>
      <c r="H33" s="716">
        <f t="shared" si="0"/>
        <v>0</v>
      </c>
      <c r="I33" s="510"/>
    </row>
    <row r="34" spans="1:9" s="253" customFormat="1" ht="19.5" customHeight="1">
      <c r="A34" s="1047" t="s">
        <v>2187</v>
      </c>
      <c r="B34" s="1048">
        <v>9712754</v>
      </c>
      <c r="C34" s="1048">
        <v>211800</v>
      </c>
      <c r="D34" s="1049">
        <v>1315800</v>
      </c>
      <c r="E34" s="1048">
        <v>0</v>
      </c>
      <c r="F34" s="1048">
        <v>0</v>
      </c>
      <c r="G34" s="1048">
        <v>11240354</v>
      </c>
      <c r="H34" s="716">
        <f t="shared" si="0"/>
        <v>0</v>
      </c>
      <c r="I34" s="510"/>
    </row>
    <row r="35" spans="1:9" s="253" customFormat="1" ht="19.5" customHeight="1">
      <c r="A35" s="1047" t="s">
        <v>2188</v>
      </c>
      <c r="B35" s="1048">
        <v>11910360</v>
      </c>
      <c r="C35" s="1048">
        <v>261180</v>
      </c>
      <c r="D35" s="1049">
        <v>1618177</v>
      </c>
      <c r="E35" s="1048">
        <v>0</v>
      </c>
      <c r="F35" s="1048">
        <v>0</v>
      </c>
      <c r="G35" s="1048">
        <v>13789717</v>
      </c>
      <c r="H35" s="716">
        <f t="shared" si="0"/>
        <v>0</v>
      </c>
      <c r="I35" s="510"/>
    </row>
    <row r="36" spans="1:9" s="253" customFormat="1" ht="19.5" customHeight="1">
      <c r="A36" s="1047" t="s">
        <v>2189</v>
      </c>
      <c r="B36" s="1048">
        <v>11463139</v>
      </c>
      <c r="C36" s="1048">
        <v>251286</v>
      </c>
      <c r="D36" s="1049">
        <v>2428793</v>
      </c>
      <c r="E36" s="1048">
        <v>0</v>
      </c>
      <c r="F36" s="1048">
        <v>0</v>
      </c>
      <c r="G36" s="1048">
        <v>14143218</v>
      </c>
      <c r="H36" s="716">
        <f t="shared" si="0"/>
        <v>0</v>
      </c>
      <c r="I36" s="510"/>
    </row>
    <row r="37" spans="1:9" s="253" customFormat="1" ht="19.5" customHeight="1">
      <c r="A37" s="1047" t="s">
        <v>2869</v>
      </c>
      <c r="B37" s="1048">
        <v>6598401</v>
      </c>
      <c r="C37" s="1048">
        <v>134928</v>
      </c>
      <c r="D37" s="1049">
        <v>1332701</v>
      </c>
      <c r="E37" s="1048">
        <v>0</v>
      </c>
      <c r="F37" s="1048">
        <v>0</v>
      </c>
      <c r="G37" s="1048">
        <v>8066030</v>
      </c>
      <c r="H37" s="716">
        <f t="shared" si="0"/>
        <v>0</v>
      </c>
      <c r="I37" s="510"/>
    </row>
    <row r="38" spans="1:9" s="253" customFormat="1" ht="19.5" customHeight="1">
      <c r="A38" s="1047" t="s">
        <v>2870</v>
      </c>
      <c r="B38" s="1048">
        <v>6597347</v>
      </c>
      <c r="C38" s="1048">
        <v>131106</v>
      </c>
      <c r="D38" s="1049">
        <v>1241381</v>
      </c>
      <c r="E38" s="1048">
        <v>0</v>
      </c>
      <c r="F38" s="1048">
        <v>0</v>
      </c>
      <c r="G38" s="1048">
        <v>7969834</v>
      </c>
      <c r="H38" s="716">
        <f t="shared" ref="H38:H43" si="1">SUM(B38:D38,F38)-E38-G38</f>
        <v>0</v>
      </c>
      <c r="I38" s="510"/>
    </row>
    <row r="39" spans="1:9" s="253" customFormat="1" ht="19.5" customHeight="1">
      <c r="A39" s="1047" t="s">
        <v>2998</v>
      </c>
      <c r="B39" s="1048">
        <v>5474631</v>
      </c>
      <c r="C39" s="1048">
        <v>109572</v>
      </c>
      <c r="D39" s="1049">
        <v>1410579</v>
      </c>
      <c r="E39" s="1048">
        <v>0</v>
      </c>
      <c r="F39" s="1048">
        <v>0</v>
      </c>
      <c r="G39" s="1048">
        <v>6994782</v>
      </c>
      <c r="H39" s="716">
        <f t="shared" si="1"/>
        <v>0</v>
      </c>
      <c r="I39" s="510"/>
    </row>
    <row r="40" spans="1:9" s="253" customFormat="1" ht="19.5" customHeight="1">
      <c r="A40" s="1047" t="s">
        <v>3151</v>
      </c>
      <c r="B40" s="1048">
        <v>0</v>
      </c>
      <c r="C40" s="1048">
        <v>0</v>
      </c>
      <c r="D40" s="1048">
        <v>0</v>
      </c>
      <c r="E40" s="1048">
        <v>0</v>
      </c>
      <c r="F40" s="1048">
        <v>0</v>
      </c>
      <c r="G40" s="1048">
        <v>0</v>
      </c>
      <c r="H40" s="716">
        <f t="shared" si="1"/>
        <v>0</v>
      </c>
      <c r="I40" s="510"/>
    </row>
    <row r="41" spans="1:9" s="253" customFormat="1" ht="19.5" customHeight="1">
      <c r="A41" s="1047" t="s">
        <v>3152</v>
      </c>
      <c r="B41" s="1048">
        <v>0</v>
      </c>
      <c r="C41" s="1048">
        <v>0</v>
      </c>
      <c r="D41" s="1048">
        <v>0</v>
      </c>
      <c r="E41" s="1048">
        <v>0</v>
      </c>
      <c r="F41" s="1048">
        <v>0</v>
      </c>
      <c r="G41" s="1048">
        <v>0</v>
      </c>
      <c r="H41" s="716">
        <f t="shared" si="1"/>
        <v>0</v>
      </c>
      <c r="I41" s="510"/>
    </row>
    <row r="42" spans="1:9" s="253" customFormat="1" ht="19.5" customHeight="1">
      <c r="A42" s="1047" t="s">
        <v>3278</v>
      </c>
      <c r="B42" s="1048">
        <v>0</v>
      </c>
      <c r="C42" s="1048">
        <v>0</v>
      </c>
      <c r="D42" s="1048">
        <v>0</v>
      </c>
      <c r="E42" s="1048">
        <v>0</v>
      </c>
      <c r="F42" s="1048">
        <v>0</v>
      </c>
      <c r="G42" s="1048">
        <v>0</v>
      </c>
      <c r="H42" s="716">
        <f t="shared" si="1"/>
        <v>0</v>
      </c>
      <c r="I42" s="510"/>
    </row>
    <row r="43" spans="1:9" s="253" customFormat="1" ht="19.5" customHeight="1">
      <c r="A43" s="1047" t="s">
        <v>3279</v>
      </c>
      <c r="B43" s="1048">
        <v>0</v>
      </c>
      <c r="C43" s="1048">
        <v>0</v>
      </c>
      <c r="D43" s="1048">
        <v>0</v>
      </c>
      <c r="E43" s="1048">
        <v>0</v>
      </c>
      <c r="F43" s="1048">
        <v>0</v>
      </c>
      <c r="G43" s="1048">
        <v>0</v>
      </c>
      <c r="H43" s="716">
        <f t="shared" si="1"/>
        <v>0</v>
      </c>
      <c r="I43" s="510"/>
    </row>
    <row r="44" spans="1:9" s="253" customFormat="1" ht="19.5" customHeight="1">
      <c r="A44" s="1047" t="s">
        <v>1812</v>
      </c>
      <c r="B44" s="1048">
        <v>27465010</v>
      </c>
      <c r="C44" s="1048">
        <v>602430</v>
      </c>
      <c r="D44" s="1049">
        <v>2261452</v>
      </c>
      <c r="E44" s="1048">
        <v>0</v>
      </c>
      <c r="F44" s="1048">
        <v>0</v>
      </c>
      <c r="G44" s="1048">
        <v>30328892</v>
      </c>
      <c r="H44" s="716">
        <f t="shared" si="0"/>
        <v>0</v>
      </c>
      <c r="I44" s="510"/>
    </row>
    <row r="45" spans="1:9" ht="19.5" customHeight="1">
      <c r="A45" s="1666" t="s">
        <v>3971</v>
      </c>
      <c r="B45" s="1667"/>
      <c r="C45" s="1667"/>
      <c r="D45" s="1668"/>
      <c r="E45" s="1396">
        <v>23683992</v>
      </c>
      <c r="F45" s="1386"/>
      <c r="G45" s="1048">
        <v>-23683992</v>
      </c>
      <c r="H45" s="716">
        <f t="shared" si="0"/>
        <v>0</v>
      </c>
      <c r="I45" s="510"/>
    </row>
    <row r="46" spans="1:9" ht="19.5" customHeight="1">
      <c r="A46" s="1050" t="s">
        <v>3011</v>
      </c>
      <c r="B46" s="1051">
        <f t="shared" ref="B46:G46" si="2">SUM(B6:B45)</f>
        <v>1398837840</v>
      </c>
      <c r="C46" s="1051">
        <f t="shared" si="2"/>
        <v>30624162</v>
      </c>
      <c r="D46" s="1051">
        <f t="shared" si="2"/>
        <v>-5137734</v>
      </c>
      <c r="E46" s="1051">
        <f t="shared" si="2"/>
        <v>23683992</v>
      </c>
      <c r="F46" s="1052">
        <f t="shared" si="2"/>
        <v>0</v>
      </c>
      <c r="G46" s="1051">
        <f t="shared" si="2"/>
        <v>1400640276</v>
      </c>
      <c r="H46" s="716">
        <f t="shared" si="0"/>
        <v>0</v>
      </c>
    </row>
    <row r="47" spans="1:9" ht="20.100000000000001" customHeight="1">
      <c r="A47" s="1663" t="s">
        <v>3012</v>
      </c>
      <c r="B47" s="1664"/>
      <c r="C47" s="1664"/>
      <c r="D47" s="1664"/>
      <c r="E47" s="1664"/>
      <c r="F47" s="1665"/>
      <c r="G47" s="1234">
        <f>G46</f>
        <v>1400640276</v>
      </c>
      <c r="H47" s="1174">
        <f>G47+'BS(현금흐름표용)'!D78</f>
        <v>0</v>
      </c>
      <c r="I47" s="1270"/>
    </row>
    <row r="48" spans="1:9" ht="20.100000000000001" hidden="1" customHeight="1">
      <c r="A48" s="1235"/>
      <c r="B48" s="1236"/>
      <c r="C48" s="1237"/>
      <c r="D48" s="1237"/>
      <c r="E48" s="1238"/>
      <c r="F48" s="1238"/>
      <c r="G48" s="1238"/>
    </row>
    <row r="49" spans="1:9" ht="20.100000000000001" hidden="1" customHeight="1">
      <c r="A49" s="1235"/>
      <c r="B49" s="1239"/>
      <c r="C49" s="1237"/>
      <c r="D49" s="1237"/>
      <c r="E49" s="1238"/>
      <c r="F49" s="1238"/>
      <c r="G49" s="1235"/>
    </row>
    <row r="50" spans="1:9" ht="20.100000000000001" hidden="1" customHeight="1">
      <c r="A50" s="1235"/>
      <c r="B50" s="1239"/>
      <c r="C50" s="1237"/>
      <c r="D50" s="1237"/>
      <c r="E50" s="1238"/>
      <c r="F50" s="1238"/>
      <c r="G50" s="1235"/>
    </row>
    <row r="51" spans="1:9" ht="20.100000000000001" hidden="1" customHeight="1">
      <c r="A51" s="1235"/>
      <c r="B51" s="1239"/>
      <c r="C51" s="1237"/>
      <c r="D51" s="1237"/>
      <c r="E51" s="1237"/>
      <c r="F51" s="1237"/>
      <c r="G51" s="1235"/>
      <c r="H51" s="420"/>
      <c r="I51" s="92"/>
    </row>
    <row r="52" spans="1:9" ht="20.100000000000001" hidden="1" customHeight="1">
      <c r="A52" s="1235"/>
      <c r="B52" s="1239"/>
      <c r="C52" s="1237"/>
      <c r="D52" s="1237"/>
      <c r="E52" s="1237"/>
      <c r="F52" s="1237"/>
      <c r="G52" s="1235"/>
      <c r="H52" s="420"/>
      <c r="I52" s="92"/>
    </row>
    <row r="53" spans="1:9" ht="20.100000000000001" hidden="1" customHeight="1">
      <c r="A53" s="1235"/>
      <c r="B53" s="1239"/>
      <c r="C53" s="1237"/>
      <c r="D53" s="1237"/>
      <c r="E53" s="1237"/>
      <c r="F53" s="1237"/>
      <c r="G53" s="1235"/>
      <c r="H53" s="92"/>
      <c r="I53" s="92"/>
    </row>
    <row r="54" spans="1:9" ht="20.100000000000001" hidden="1" customHeight="1">
      <c r="A54" s="1235"/>
      <c r="B54" s="1239"/>
      <c r="C54" s="1237"/>
      <c r="D54" s="1237"/>
      <c r="E54" s="1237"/>
      <c r="F54" s="1237"/>
      <c r="G54" s="1235"/>
      <c r="H54" s="92"/>
      <c r="I54" s="92"/>
    </row>
    <row r="55" spans="1:9" ht="20.100000000000001" hidden="1" customHeight="1">
      <c r="A55" s="1235"/>
      <c r="B55" s="1239"/>
      <c r="C55" s="1237"/>
      <c r="D55" s="1237"/>
      <c r="E55" s="1237"/>
      <c r="F55" s="1237"/>
      <c r="G55" s="1235"/>
      <c r="H55" s="92"/>
      <c r="I55" s="92"/>
    </row>
    <row r="56" spans="1:9" ht="20.100000000000001" hidden="1" customHeight="1">
      <c r="A56" s="1235"/>
      <c r="B56" s="1239"/>
      <c r="C56" s="1237"/>
      <c r="D56" s="1237"/>
      <c r="E56" s="1237"/>
      <c r="F56" s="1237"/>
      <c r="G56" s="1235"/>
      <c r="H56" s="92"/>
      <c r="I56" s="92"/>
    </row>
    <row r="57" spans="1:9" ht="20.100000000000001" hidden="1" customHeight="1">
      <c r="A57" s="1235"/>
      <c r="B57" s="1239"/>
      <c r="C57" s="1237"/>
      <c r="D57" s="1237"/>
      <c r="E57" s="1237"/>
      <c r="F57" s="1237"/>
      <c r="G57" s="1235"/>
      <c r="H57" s="92"/>
      <c r="I57" s="92"/>
    </row>
    <row r="58" spans="1:9" ht="20.100000000000001" hidden="1" customHeight="1">
      <c r="A58" s="1235"/>
      <c r="B58" s="1239"/>
      <c r="C58" s="1237"/>
      <c r="D58" s="1237"/>
      <c r="E58" s="1237"/>
      <c r="F58" s="1237"/>
      <c r="G58" s="1235"/>
      <c r="H58" s="92"/>
      <c r="I58" s="92"/>
    </row>
    <row r="59" spans="1:9" ht="20.100000000000001" hidden="1" customHeight="1">
      <c r="A59" s="1235"/>
      <c r="B59" s="1239"/>
      <c r="C59" s="1237"/>
      <c r="D59" s="1237"/>
      <c r="E59" s="1237"/>
      <c r="F59" s="1237"/>
      <c r="G59" s="1235"/>
      <c r="H59" s="92"/>
      <c r="I59" s="92"/>
    </row>
    <row r="60" spans="1:9" ht="20.100000000000001" hidden="1" customHeight="1">
      <c r="A60" s="1235"/>
      <c r="B60" s="1239"/>
      <c r="C60" s="1237"/>
      <c r="D60" s="1237"/>
      <c r="E60" s="1237"/>
      <c r="F60" s="1237"/>
      <c r="G60" s="1235"/>
      <c r="H60" s="92"/>
      <c r="I60" s="92"/>
    </row>
    <row r="61" spans="1:9" ht="20.100000000000001" hidden="1" customHeight="1">
      <c r="A61" s="1235"/>
      <c r="B61" s="1239"/>
      <c r="C61" s="1237"/>
      <c r="D61" s="1237"/>
      <c r="E61" s="1237"/>
      <c r="F61" s="1237"/>
      <c r="G61" s="1235"/>
      <c r="H61" s="92"/>
      <c r="I61" s="92"/>
    </row>
    <row r="62" spans="1:9" ht="20.100000000000001" hidden="1" customHeight="1">
      <c r="A62" s="1235"/>
      <c r="B62" s="1239"/>
      <c r="C62" s="1237"/>
      <c r="D62" s="1237"/>
      <c r="E62" s="1237"/>
      <c r="F62" s="1237"/>
      <c r="G62" s="1235"/>
      <c r="H62" s="92"/>
      <c r="I62" s="92"/>
    </row>
    <row r="63" spans="1:9" ht="20.100000000000001" hidden="1" customHeight="1">
      <c r="A63" s="1235"/>
      <c r="B63" s="1239"/>
      <c r="C63" s="1237"/>
      <c r="D63" s="1237"/>
      <c r="E63" s="1237"/>
      <c r="F63" s="1237"/>
      <c r="G63" s="1235"/>
      <c r="H63" s="420"/>
      <c r="I63" s="420"/>
    </row>
    <row r="64" spans="1:9" ht="20.100000000000001" hidden="1" customHeight="1">
      <c r="A64" s="1235"/>
      <c r="B64" s="1239"/>
      <c r="C64" s="1237"/>
      <c r="D64" s="1237"/>
      <c r="E64" s="1237"/>
      <c r="F64" s="1237"/>
      <c r="G64" s="1235"/>
      <c r="H64" s="420"/>
      <c r="I64" s="420"/>
    </row>
    <row r="65" spans="1:9" ht="20.100000000000001" hidden="1" customHeight="1">
      <c r="A65" s="1235"/>
      <c r="B65" s="1239"/>
      <c r="C65" s="1237"/>
      <c r="D65" s="1237"/>
      <c r="E65" s="1237"/>
      <c r="F65" s="1237"/>
      <c r="G65" s="1235"/>
      <c r="H65" s="420"/>
      <c r="I65" s="420"/>
    </row>
    <row r="66" spans="1:9" ht="20.100000000000001" hidden="1" customHeight="1">
      <c r="A66" s="1235"/>
      <c r="B66" s="1239"/>
      <c r="C66" s="1237"/>
      <c r="D66" s="1237"/>
      <c r="E66" s="1237"/>
      <c r="F66" s="1237"/>
      <c r="G66" s="1235"/>
      <c r="H66" s="420"/>
      <c r="I66" s="420"/>
    </row>
    <row r="67" spans="1:9" ht="20.100000000000001" hidden="1" customHeight="1">
      <c r="A67" s="1235"/>
      <c r="B67" s="1239"/>
      <c r="C67" s="1237"/>
      <c r="D67" s="1237"/>
      <c r="E67" s="1237"/>
      <c r="F67" s="1237"/>
      <c r="G67" s="1235"/>
      <c r="H67" s="420"/>
      <c r="I67" s="420"/>
    </row>
    <row r="68" spans="1:9" ht="20.100000000000001" hidden="1" customHeight="1">
      <c r="A68" s="1235"/>
      <c r="B68" s="1239"/>
      <c r="C68" s="1237"/>
      <c r="D68" s="1237"/>
      <c r="E68" s="1237"/>
      <c r="F68" s="1237"/>
      <c r="G68" s="1235"/>
      <c r="H68" s="420"/>
      <c r="I68" s="420"/>
    </row>
    <row r="69" spans="1:9" ht="20.100000000000001" hidden="1" customHeight="1">
      <c r="A69" s="1235"/>
      <c r="B69" s="1239"/>
      <c r="C69" s="1237"/>
      <c r="D69" s="1237"/>
      <c r="E69" s="1237"/>
      <c r="F69" s="1237"/>
      <c r="G69" s="1235"/>
      <c r="H69" s="420"/>
      <c r="I69" s="420"/>
    </row>
    <row r="70" spans="1:9" ht="20.100000000000001" hidden="1" customHeight="1">
      <c r="A70" s="1235"/>
      <c r="B70" s="1239"/>
      <c r="C70" s="1237"/>
      <c r="D70" s="1237"/>
      <c r="E70" s="1237"/>
      <c r="F70" s="1237"/>
      <c r="G70" s="1235"/>
      <c r="H70" s="420"/>
      <c r="I70" s="420"/>
    </row>
    <row r="71" spans="1:9" ht="20.100000000000001" hidden="1" customHeight="1">
      <c r="A71" s="1235"/>
      <c r="B71" s="1239"/>
      <c r="C71" s="1237"/>
      <c r="D71" s="1237"/>
      <c r="E71" s="1237"/>
      <c r="F71" s="1237"/>
      <c r="G71" s="1235"/>
      <c r="H71" s="420"/>
      <c r="I71" s="420"/>
    </row>
    <row r="72" spans="1:9" ht="20.100000000000001" hidden="1" customHeight="1">
      <c r="A72" s="1235"/>
      <c r="B72" s="1239"/>
      <c r="C72" s="1237"/>
      <c r="D72" s="1237"/>
      <c r="E72" s="1237"/>
      <c r="F72" s="1237"/>
      <c r="G72" s="1235"/>
      <c r="H72" s="420"/>
      <c r="I72" s="420"/>
    </row>
    <row r="73" spans="1:9" ht="20.100000000000001" hidden="1" customHeight="1">
      <c r="A73" s="1235"/>
      <c r="B73" s="1239"/>
      <c r="C73" s="1237"/>
      <c r="D73" s="1237"/>
      <c r="E73" s="1237"/>
      <c r="F73" s="1237"/>
      <c r="G73" s="1235"/>
      <c r="H73" s="420"/>
      <c r="I73" s="420"/>
    </row>
    <row r="74" spans="1:9" ht="20.100000000000001" hidden="1" customHeight="1">
      <c r="A74" s="1235"/>
      <c r="B74" s="1239"/>
      <c r="C74" s="1237"/>
      <c r="D74" s="1237"/>
      <c r="E74" s="1237"/>
      <c r="F74" s="1237"/>
      <c r="G74" s="1235"/>
      <c r="H74" s="420"/>
      <c r="I74" s="420"/>
    </row>
    <row r="75" spans="1:9" ht="20.100000000000001" hidden="1" customHeight="1">
      <c r="A75" s="1235"/>
      <c r="B75" s="1239"/>
      <c r="C75" s="1237"/>
      <c r="D75" s="1237"/>
      <c r="E75" s="1237"/>
      <c r="F75" s="1237"/>
      <c r="G75" s="1235"/>
      <c r="H75" s="420"/>
      <c r="I75" s="420"/>
    </row>
    <row r="76" spans="1:9" ht="20.100000000000001" hidden="1" customHeight="1">
      <c r="A76" s="1235"/>
      <c r="B76" s="1239"/>
      <c r="C76" s="1237"/>
      <c r="D76" s="1237"/>
      <c r="E76" s="1237"/>
      <c r="F76" s="1237"/>
      <c r="G76" s="1235"/>
      <c r="H76" s="420"/>
      <c r="I76" s="420"/>
    </row>
    <row r="77" spans="1:9" ht="20.100000000000001" hidden="1" customHeight="1">
      <c r="A77" s="1235"/>
      <c r="B77" s="1239"/>
      <c r="C77" s="1237"/>
      <c r="D77" s="1237"/>
      <c r="E77" s="1237"/>
      <c r="F77" s="1237"/>
      <c r="G77" s="1235"/>
      <c r="H77" s="420"/>
      <c r="I77" s="420"/>
    </row>
    <row r="78" spans="1:9" ht="20.100000000000001" hidden="1" customHeight="1">
      <c r="A78" s="1235"/>
      <c r="B78" s="1239"/>
      <c r="C78" s="1237"/>
      <c r="D78" s="1237"/>
      <c r="E78" s="1237"/>
      <c r="F78" s="1237"/>
      <c r="G78" s="1235"/>
      <c r="H78" s="420"/>
      <c r="I78" s="420"/>
    </row>
    <row r="79" spans="1:9" ht="20.100000000000001" hidden="1" customHeight="1">
      <c r="A79" s="1235"/>
      <c r="B79" s="1239"/>
      <c r="C79" s="1237"/>
      <c r="D79" s="1237"/>
      <c r="E79" s="1237"/>
      <c r="F79" s="1237"/>
      <c r="G79" s="1235"/>
      <c r="H79" s="420"/>
      <c r="I79" s="420"/>
    </row>
    <row r="80" spans="1:9" ht="20.100000000000001" hidden="1" customHeight="1">
      <c r="A80" s="1235"/>
      <c r="B80" s="1239"/>
      <c r="C80" s="1237"/>
      <c r="D80" s="1237"/>
      <c r="E80" s="1237"/>
      <c r="F80" s="1237"/>
      <c r="G80" s="1235"/>
      <c r="H80" s="420"/>
      <c r="I80" s="420"/>
    </row>
    <row r="81" spans="1:9" ht="20.100000000000001" hidden="1" customHeight="1">
      <c r="A81" s="1235"/>
      <c r="B81" s="1239"/>
      <c r="C81" s="1237"/>
      <c r="D81" s="1237"/>
      <c r="E81" s="1237"/>
      <c r="F81" s="1237"/>
      <c r="G81" s="1235"/>
      <c r="H81" s="420"/>
      <c r="I81" s="420"/>
    </row>
    <row r="82" spans="1:9" ht="20.100000000000001" hidden="1" customHeight="1">
      <c r="A82" s="1235"/>
      <c r="B82" s="1239"/>
      <c r="C82" s="1237"/>
      <c r="D82" s="1237"/>
      <c r="E82" s="1237"/>
      <c r="F82" s="1237"/>
      <c r="G82" s="1235"/>
      <c r="H82" s="420"/>
      <c r="I82" s="420"/>
    </row>
    <row r="83" spans="1:9" ht="20.100000000000001" hidden="1" customHeight="1">
      <c r="A83" s="1235"/>
      <c r="B83" s="1239"/>
      <c r="C83" s="1237"/>
      <c r="D83" s="1237"/>
      <c r="E83" s="1237"/>
      <c r="F83" s="1237"/>
      <c r="G83" s="1235"/>
      <c r="H83" s="420"/>
      <c r="I83" s="420"/>
    </row>
    <row r="84" spans="1:9" ht="20.100000000000001" hidden="1" customHeight="1">
      <c r="A84" s="1235"/>
      <c r="B84" s="1239"/>
      <c r="C84" s="1237"/>
      <c r="D84" s="1237"/>
      <c r="E84" s="1237"/>
      <c r="F84" s="1237"/>
      <c r="G84" s="1235"/>
      <c r="H84" s="420"/>
      <c r="I84" s="420"/>
    </row>
    <row r="85" spans="1:9" ht="20.100000000000001" hidden="1" customHeight="1">
      <c r="A85" s="1235"/>
      <c r="B85" s="1239"/>
      <c r="C85" s="1237"/>
      <c r="D85" s="1237"/>
      <c r="E85" s="1237"/>
      <c r="F85" s="1237"/>
      <c r="G85" s="1235"/>
      <c r="H85" s="420"/>
      <c r="I85" s="420"/>
    </row>
    <row r="86" spans="1:9" ht="20.100000000000001" hidden="1" customHeight="1">
      <c r="A86" s="1235"/>
      <c r="B86" s="1239"/>
      <c r="C86" s="1237"/>
      <c r="D86" s="1237"/>
      <c r="E86" s="1237"/>
      <c r="F86" s="1237"/>
      <c r="G86" s="1235"/>
      <c r="H86" s="420"/>
      <c r="I86" s="420"/>
    </row>
    <row r="87" spans="1:9" ht="20.100000000000001" hidden="1" customHeight="1">
      <c r="A87" s="1235"/>
      <c r="B87" s="1239"/>
      <c r="C87" s="1237"/>
      <c r="D87" s="1237"/>
      <c r="E87" s="1237"/>
      <c r="F87" s="1237"/>
      <c r="G87" s="1235"/>
      <c r="H87" s="420"/>
      <c r="I87" s="420"/>
    </row>
    <row r="88" spans="1:9" ht="20.100000000000001" hidden="1" customHeight="1">
      <c r="A88" s="1235"/>
      <c r="B88" s="1239"/>
      <c r="C88" s="1237"/>
      <c r="D88" s="1237"/>
      <c r="E88" s="1237"/>
      <c r="F88" s="1237"/>
      <c r="G88" s="1235"/>
      <c r="H88" s="420"/>
      <c r="I88" s="420"/>
    </row>
    <row r="89" spans="1:9" ht="20.100000000000001" hidden="1" customHeight="1">
      <c r="A89" s="1235"/>
      <c r="B89" s="1239"/>
      <c r="C89" s="1237"/>
      <c r="D89" s="1237"/>
      <c r="E89" s="1237"/>
      <c r="F89" s="1237"/>
      <c r="G89" s="1235"/>
      <c r="H89" s="420"/>
      <c r="I89" s="420"/>
    </row>
    <row r="90" spans="1:9" ht="20.100000000000001" hidden="1" customHeight="1">
      <c r="A90" s="1235"/>
      <c r="B90" s="1239"/>
      <c r="C90" s="1237"/>
      <c r="D90" s="1237"/>
      <c r="E90" s="1237"/>
      <c r="F90" s="1237"/>
      <c r="G90" s="1235"/>
      <c r="H90" s="420"/>
      <c r="I90" s="420"/>
    </row>
    <row r="91" spans="1:9" ht="20.100000000000001" hidden="1" customHeight="1">
      <c r="A91" s="1235"/>
      <c r="B91" s="1239"/>
      <c r="C91" s="1237"/>
      <c r="D91" s="1237"/>
      <c r="E91" s="1237"/>
      <c r="F91" s="1237"/>
      <c r="G91" s="1235"/>
      <c r="H91" s="420"/>
      <c r="I91" s="420"/>
    </row>
    <row r="92" spans="1:9" ht="20.100000000000001" hidden="1" customHeight="1">
      <c r="A92" s="1235"/>
      <c r="B92" s="1239"/>
      <c r="C92" s="1237"/>
      <c r="D92" s="1237"/>
      <c r="E92" s="1237"/>
      <c r="F92" s="1237"/>
      <c r="G92" s="1235"/>
      <c r="H92" s="420"/>
      <c r="I92" s="420"/>
    </row>
    <row r="93" spans="1:9" ht="20.100000000000001" hidden="1" customHeight="1">
      <c r="A93" s="1235"/>
      <c r="B93" s="1239"/>
      <c r="C93" s="1237"/>
      <c r="D93" s="1237"/>
      <c r="E93" s="1237"/>
      <c r="F93" s="1237"/>
      <c r="G93" s="1235"/>
      <c r="H93" s="420"/>
      <c r="I93" s="420"/>
    </row>
    <row r="94" spans="1:9" ht="20.100000000000001" hidden="1" customHeight="1">
      <c r="A94" s="1235"/>
      <c r="B94" s="1239"/>
      <c r="C94" s="1237"/>
      <c r="D94" s="1237"/>
      <c r="E94" s="1237"/>
      <c r="F94" s="1237"/>
      <c r="G94" s="1235"/>
      <c r="H94" s="420"/>
      <c r="I94" s="420"/>
    </row>
    <row r="95" spans="1:9" ht="20.100000000000001" hidden="1" customHeight="1">
      <c r="A95" s="1235"/>
      <c r="B95" s="1239"/>
      <c r="C95" s="1237"/>
      <c r="D95" s="1237"/>
      <c r="E95" s="1237"/>
      <c r="F95" s="1237"/>
      <c r="G95" s="1235"/>
      <c r="H95" s="420"/>
      <c r="I95" s="420"/>
    </row>
    <row r="96" spans="1:9" ht="20.100000000000001" hidden="1" customHeight="1">
      <c r="A96" s="1235"/>
      <c r="B96" s="1239"/>
      <c r="C96" s="1237"/>
      <c r="D96" s="1237"/>
      <c r="E96" s="1237"/>
      <c r="F96" s="1237"/>
      <c r="G96" s="1235"/>
      <c r="H96" s="420"/>
      <c r="I96" s="420"/>
    </row>
    <row r="97" spans="1:9" ht="20.100000000000001" hidden="1" customHeight="1">
      <c r="A97" s="1235"/>
      <c r="B97" s="1239"/>
      <c r="C97" s="1237"/>
      <c r="D97" s="1237"/>
      <c r="E97" s="1237"/>
      <c r="F97" s="1237"/>
      <c r="G97" s="1235"/>
      <c r="H97" s="420"/>
      <c r="I97" s="420"/>
    </row>
    <row r="98" spans="1:9" ht="20.100000000000001" hidden="1" customHeight="1">
      <c r="A98" s="1235"/>
      <c r="B98" s="1239"/>
      <c r="C98" s="1237"/>
      <c r="D98" s="1237"/>
      <c r="E98" s="1237"/>
      <c r="F98" s="1237"/>
      <c r="G98" s="1235"/>
      <c r="H98" s="420"/>
      <c r="I98" s="420"/>
    </row>
    <row r="99" spans="1:9" ht="20.100000000000001" hidden="1" customHeight="1">
      <c r="A99" s="1235"/>
      <c r="B99" s="1239"/>
      <c r="C99" s="1237"/>
      <c r="D99" s="1237"/>
      <c r="E99" s="1237"/>
      <c r="F99" s="1237"/>
      <c r="G99" s="1235"/>
      <c r="H99" s="420"/>
      <c r="I99" s="420"/>
    </row>
    <row r="100" spans="1:9" ht="20.100000000000001" hidden="1" customHeight="1">
      <c r="A100" s="1235"/>
      <c r="B100" s="1239"/>
      <c r="C100" s="1237"/>
      <c r="D100" s="1237"/>
      <c r="E100" s="1237"/>
      <c r="F100" s="1237"/>
      <c r="G100" s="1235"/>
      <c r="H100" s="420"/>
      <c r="I100" s="420"/>
    </row>
    <row r="101" spans="1:9" ht="20.100000000000001" hidden="1" customHeight="1">
      <c r="A101" s="1235"/>
      <c r="B101" s="1239"/>
      <c r="C101" s="1237"/>
      <c r="D101" s="1237"/>
      <c r="E101" s="1237"/>
      <c r="F101" s="1237"/>
      <c r="G101" s="1235"/>
      <c r="H101" s="420"/>
      <c r="I101" s="420"/>
    </row>
    <row r="102" spans="1:9" ht="20.100000000000001" hidden="1" customHeight="1">
      <c r="A102" s="1235"/>
      <c r="B102" s="1239"/>
      <c r="C102" s="1237"/>
      <c r="D102" s="1237"/>
      <c r="E102" s="1237"/>
      <c r="F102" s="1237"/>
      <c r="G102" s="1235"/>
      <c r="H102" s="420"/>
      <c r="I102" s="420"/>
    </row>
    <row r="103" spans="1:9" ht="20.100000000000001" hidden="1" customHeight="1">
      <c r="A103" s="1235"/>
      <c r="B103" s="1239"/>
      <c r="C103" s="1237"/>
      <c r="D103" s="1237"/>
      <c r="E103" s="1237"/>
      <c r="F103" s="1237"/>
      <c r="G103" s="1235"/>
      <c r="H103" s="420"/>
      <c r="I103" s="420"/>
    </row>
    <row r="104" spans="1:9" ht="20.100000000000001" hidden="1" customHeight="1">
      <c r="A104" s="1235"/>
      <c r="B104" s="1239"/>
      <c r="C104" s="1237"/>
      <c r="D104" s="1237"/>
      <c r="E104" s="1237"/>
      <c r="F104" s="1237"/>
      <c r="G104" s="1235"/>
      <c r="H104" s="420"/>
      <c r="I104" s="420"/>
    </row>
    <row r="105" spans="1:9" ht="20.100000000000001" hidden="1" customHeight="1">
      <c r="A105" s="1235"/>
      <c r="B105" s="1239"/>
      <c r="C105" s="1237"/>
      <c r="D105" s="1237"/>
      <c r="E105" s="1237"/>
      <c r="F105" s="1237"/>
      <c r="G105" s="1235"/>
      <c r="H105" s="420"/>
      <c r="I105" s="420"/>
    </row>
    <row r="106" spans="1:9" ht="20.100000000000001" hidden="1" customHeight="1">
      <c r="A106" s="1235"/>
      <c r="B106" s="1239"/>
      <c r="C106" s="1237"/>
      <c r="D106" s="1237"/>
      <c r="E106" s="1237"/>
      <c r="F106" s="1237"/>
      <c r="G106" s="1235"/>
      <c r="H106" s="420"/>
      <c r="I106" s="420"/>
    </row>
    <row r="107" spans="1:9" ht="20.100000000000001" hidden="1" customHeight="1">
      <c r="A107" s="1235"/>
      <c r="B107" s="1239"/>
      <c r="C107" s="1237"/>
      <c r="D107" s="1237"/>
      <c r="E107" s="1237"/>
      <c r="F107" s="1237"/>
      <c r="G107" s="1235"/>
      <c r="H107" s="420"/>
      <c r="I107" s="420"/>
    </row>
    <row r="108" spans="1:9" ht="20.100000000000001" hidden="1" customHeight="1">
      <c r="A108" s="1235"/>
      <c r="B108" s="1239"/>
      <c r="C108" s="1237"/>
      <c r="D108" s="1237"/>
      <c r="E108" s="1237"/>
      <c r="F108" s="1237"/>
      <c r="G108" s="1235"/>
      <c r="H108" s="420"/>
      <c r="I108" s="420"/>
    </row>
    <row r="109" spans="1:9" ht="20.100000000000001" hidden="1" customHeight="1">
      <c r="A109" s="1235"/>
      <c r="B109" s="1239"/>
      <c r="C109" s="1237"/>
      <c r="D109" s="1237"/>
      <c r="E109" s="1237"/>
      <c r="F109" s="1237"/>
      <c r="G109" s="1235"/>
      <c r="H109" s="420"/>
      <c r="I109" s="420"/>
    </row>
    <row r="110" spans="1:9" ht="20.100000000000001" hidden="1" customHeight="1">
      <c r="A110" s="1235"/>
      <c r="B110" s="1239"/>
      <c r="C110" s="1237"/>
      <c r="D110" s="1237"/>
      <c r="E110" s="1237"/>
      <c r="F110" s="1237"/>
      <c r="G110" s="1235"/>
      <c r="H110" s="420"/>
      <c r="I110" s="420"/>
    </row>
    <row r="111" spans="1:9" ht="20.100000000000001" hidden="1" customHeight="1">
      <c r="A111" s="1235"/>
      <c r="B111" s="1239"/>
      <c r="C111" s="1237"/>
      <c r="D111" s="1237"/>
      <c r="E111" s="1237"/>
      <c r="F111" s="1237"/>
      <c r="G111" s="1235"/>
      <c r="H111" s="420"/>
      <c r="I111" s="420"/>
    </row>
    <row r="112" spans="1:9" ht="20.100000000000001" hidden="1" customHeight="1">
      <c r="A112" s="1235"/>
      <c r="B112" s="1239"/>
      <c r="C112" s="1237"/>
      <c r="D112" s="1237"/>
      <c r="E112" s="1237"/>
      <c r="F112" s="1237"/>
      <c r="G112" s="1235"/>
      <c r="H112" s="420"/>
      <c r="I112" s="420"/>
    </row>
    <row r="113" spans="1:9" ht="20.100000000000001" hidden="1" customHeight="1">
      <c r="A113" s="1235"/>
      <c r="B113" s="1239"/>
      <c r="C113" s="1237"/>
      <c r="D113" s="1237"/>
      <c r="E113" s="1237"/>
      <c r="F113" s="1237"/>
      <c r="G113" s="1235"/>
      <c r="H113" s="420"/>
      <c r="I113" s="420"/>
    </row>
    <row r="114" spans="1:9" ht="20.100000000000001" hidden="1" customHeight="1">
      <c r="A114" s="1235"/>
      <c r="B114" s="1239"/>
      <c r="C114" s="1237"/>
      <c r="D114" s="1237"/>
      <c r="E114" s="1237"/>
      <c r="F114" s="1237"/>
      <c r="G114" s="1235"/>
      <c r="H114" s="420"/>
      <c r="I114" s="420"/>
    </row>
    <row r="115" spans="1:9" ht="20.100000000000001" hidden="1" customHeight="1">
      <c r="A115" s="1235"/>
      <c r="B115" s="1239"/>
      <c r="C115" s="1237"/>
      <c r="D115" s="1237"/>
      <c r="E115" s="1237"/>
      <c r="F115" s="1237"/>
      <c r="G115" s="1235"/>
      <c r="H115" s="420"/>
      <c r="I115" s="420"/>
    </row>
    <row r="116" spans="1:9" ht="20.100000000000001" hidden="1" customHeight="1">
      <c r="A116" s="1235"/>
      <c r="B116" s="1239"/>
      <c r="C116" s="1237"/>
      <c r="D116" s="1237"/>
      <c r="E116" s="1237"/>
      <c r="F116" s="1237"/>
      <c r="G116" s="1235"/>
      <c r="H116" s="420"/>
      <c r="I116" s="420"/>
    </row>
    <row r="117" spans="1:9" ht="20.100000000000001" hidden="1" customHeight="1">
      <c r="A117" s="1235"/>
      <c r="B117" s="1239"/>
      <c r="C117" s="1237"/>
      <c r="D117" s="1237"/>
      <c r="E117" s="1237"/>
      <c r="F117" s="1237"/>
      <c r="G117" s="1235"/>
      <c r="H117" s="420"/>
      <c r="I117" s="420"/>
    </row>
    <row r="118" spans="1:9" ht="20.100000000000001" hidden="1" customHeight="1">
      <c r="A118" s="1235"/>
      <c r="B118" s="1239"/>
      <c r="C118" s="1237"/>
      <c r="D118" s="1237"/>
      <c r="E118" s="1237"/>
      <c r="F118" s="1237"/>
      <c r="G118" s="1235"/>
      <c r="H118" s="420"/>
      <c r="I118" s="420"/>
    </row>
    <row r="119" spans="1:9" ht="20.100000000000001" hidden="1" customHeight="1">
      <c r="A119" s="1235"/>
      <c r="B119" s="1239"/>
      <c r="C119" s="1237"/>
      <c r="D119" s="1237"/>
      <c r="E119" s="1237"/>
      <c r="F119" s="1237"/>
      <c r="G119" s="1235"/>
      <c r="H119" s="420"/>
      <c r="I119" s="420"/>
    </row>
    <row r="120" spans="1:9" ht="20.100000000000001" hidden="1" customHeight="1">
      <c r="A120" s="1235"/>
      <c r="B120" s="1239"/>
      <c r="C120" s="1237"/>
      <c r="D120" s="1237"/>
      <c r="E120" s="1237"/>
      <c r="F120" s="1237"/>
      <c r="G120" s="1235"/>
      <c r="H120" s="420"/>
      <c r="I120" s="420"/>
    </row>
    <row r="121" spans="1:9" ht="20.100000000000001" hidden="1" customHeight="1">
      <c r="A121" s="1235"/>
      <c r="B121" s="1239"/>
      <c r="C121" s="1237"/>
      <c r="D121" s="1237"/>
      <c r="E121" s="1237"/>
      <c r="F121" s="1237"/>
      <c r="G121" s="1235"/>
      <c r="H121" s="420"/>
      <c r="I121" s="420"/>
    </row>
    <row r="122" spans="1:9" ht="20.100000000000001" hidden="1" customHeight="1">
      <c r="A122" s="1235"/>
      <c r="B122" s="1239"/>
      <c r="C122" s="1237"/>
      <c r="D122" s="1237"/>
      <c r="E122" s="1237"/>
      <c r="F122" s="1237"/>
      <c r="G122" s="1235"/>
      <c r="H122" s="420"/>
      <c r="I122" s="420"/>
    </row>
    <row r="123" spans="1:9" ht="20.100000000000001" hidden="1" customHeight="1">
      <c r="A123" s="1235"/>
      <c r="B123" s="1239"/>
      <c r="C123" s="1237"/>
      <c r="D123" s="1237"/>
      <c r="E123" s="1237"/>
      <c r="F123" s="1237"/>
      <c r="G123" s="1235"/>
      <c r="H123" s="420"/>
      <c r="I123" s="420"/>
    </row>
    <row r="124" spans="1:9" ht="20.100000000000001" hidden="1" customHeight="1">
      <c r="A124" s="1235"/>
      <c r="B124" s="1239"/>
      <c r="C124" s="1237"/>
      <c r="D124" s="1237"/>
      <c r="E124" s="1237"/>
      <c r="F124" s="1237"/>
      <c r="G124" s="1235"/>
      <c r="H124" s="420"/>
      <c r="I124" s="420"/>
    </row>
    <row r="125" spans="1:9" ht="20.100000000000001" customHeight="1">
      <c r="G125" s="34"/>
      <c r="H125" s="420"/>
      <c r="I125" s="420"/>
    </row>
    <row r="126" spans="1:9" ht="20.100000000000001" customHeight="1">
      <c r="G126" s="34"/>
      <c r="H126" s="34"/>
      <c r="I126" s="34"/>
    </row>
    <row r="127" spans="1:9" ht="20.100000000000001" customHeight="1">
      <c r="G127" s="34">
        <v>1226291551</v>
      </c>
    </row>
    <row r="128" spans="1:9" ht="20.100000000000001" customHeight="1">
      <c r="G128" s="34">
        <f>G46-G127</f>
        <v>174348725</v>
      </c>
    </row>
    <row r="129" spans="7:8" ht="20.100000000000001" customHeight="1">
      <c r="G129" s="34"/>
      <c r="H129" s="511"/>
    </row>
    <row r="130" spans="7:8" ht="20.100000000000001" customHeight="1">
      <c r="G130" s="511"/>
      <c r="H130" s="511"/>
    </row>
    <row r="131" spans="7:8" ht="20.100000000000001" customHeight="1">
      <c r="G131" s="511"/>
      <c r="H131" s="511"/>
    </row>
    <row r="132" spans="7:8" ht="20.100000000000001" customHeight="1">
      <c r="G132" s="511"/>
      <c r="H132" s="511"/>
    </row>
    <row r="133" spans="7:8" ht="20.100000000000001" customHeight="1">
      <c r="G133" s="511"/>
      <c r="H133" s="511"/>
    </row>
    <row r="134" spans="7:8" ht="20.100000000000001" customHeight="1">
      <c r="G134" s="511"/>
      <c r="H134" s="511"/>
    </row>
    <row r="135" spans="7:8" ht="20.100000000000001" customHeight="1">
      <c r="G135" s="511"/>
    </row>
  </sheetData>
  <autoFilter ref="B5:E6"/>
  <mergeCells count="4">
    <mergeCell ref="A2:G2"/>
    <mergeCell ref="A3:G3"/>
    <mergeCell ref="A47:F47"/>
    <mergeCell ref="A45:D45"/>
  </mergeCells>
  <phoneticPr fontId="75" type="noConversion"/>
  <printOptions horizontalCentered="1"/>
  <pageMargins left="0.70866141732283472" right="0.70866141732283472" top="0.78740157480314965" bottom="0.78740157480314965" header="0.51181102362204722" footer="0.15748031496062992"/>
  <pageSetup paperSize="9" scale="78" fitToHeight="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2:G26"/>
  <sheetViews>
    <sheetView view="pageBreakPreview" zoomScaleNormal="100" zoomScaleSheetLayoutView="100" workbookViewId="0"/>
  </sheetViews>
  <sheetFormatPr defaultRowHeight="16.5"/>
  <cols>
    <col min="1" max="1" width="13.5" customWidth="1"/>
    <col min="2" max="2" width="17.875" bestFit="1" customWidth="1"/>
    <col min="3" max="3" width="19.125" customWidth="1"/>
    <col min="4" max="4" width="18.125" customWidth="1"/>
    <col min="5" max="5" width="19.125" customWidth="1"/>
    <col min="6" max="6" width="34.375" bestFit="1" customWidth="1"/>
    <col min="7" max="7" width="18.375" style="2" bestFit="1" customWidth="1"/>
  </cols>
  <sheetData>
    <row r="2" spans="1:7" ht="26.25">
      <c r="A2" s="1669" t="s">
        <v>714</v>
      </c>
      <c r="B2" s="1669"/>
      <c r="C2" s="1669"/>
      <c r="D2" s="1669"/>
      <c r="E2" s="1669"/>
      <c r="F2" s="1669"/>
    </row>
    <row r="3" spans="1:7">
      <c r="A3" s="1670" t="str">
        <f>'3.사외적립자산'!A3:G3</f>
        <v xml:space="preserve">2024. 07. 31 현재 </v>
      </c>
      <c r="B3" s="1670"/>
      <c r="C3" s="1670"/>
      <c r="D3" s="1670"/>
      <c r="E3" s="1670"/>
      <c r="F3" s="1670"/>
    </row>
    <row r="4" spans="1:7">
      <c r="A4" s="425" t="s">
        <v>715</v>
      </c>
      <c r="B4" s="426"/>
      <c r="C4" s="426"/>
      <c r="D4" s="426"/>
      <c r="E4" s="426"/>
      <c r="F4" s="427" t="s">
        <v>7</v>
      </c>
    </row>
    <row r="5" spans="1:7">
      <c r="A5" s="428" t="s">
        <v>1971</v>
      </c>
      <c r="B5" s="428" t="s">
        <v>1972</v>
      </c>
      <c r="C5" s="1058" t="s">
        <v>1974</v>
      </c>
      <c r="D5" s="1058" t="s">
        <v>1975</v>
      </c>
      <c r="E5" s="1058" t="s">
        <v>1976</v>
      </c>
      <c r="F5" s="428" t="s">
        <v>6</v>
      </c>
    </row>
    <row r="6" spans="1:7">
      <c r="A6" s="1060" t="s">
        <v>1977</v>
      </c>
      <c r="B6" s="1031">
        <v>1929233500</v>
      </c>
      <c r="C6" s="1031">
        <v>35682983</v>
      </c>
      <c r="D6" s="1031">
        <v>843451550</v>
      </c>
      <c r="E6" s="1061">
        <f>B6-D6</f>
        <v>1085781950</v>
      </c>
      <c r="F6" s="1060" t="s">
        <v>1988</v>
      </c>
      <c r="G6" s="1084">
        <f>D6/B6</f>
        <v>0.43719516066873193</v>
      </c>
    </row>
    <row r="7" spans="1:7">
      <c r="A7" s="1060" t="s">
        <v>1978</v>
      </c>
      <c r="B7" s="1031">
        <v>1218712880</v>
      </c>
      <c r="C7" s="1031">
        <v>22766982</v>
      </c>
      <c r="D7" s="1031">
        <v>505182253</v>
      </c>
      <c r="E7" s="1061">
        <f t="shared" ref="E7:E14" si="0">B7-D7</f>
        <v>713530627</v>
      </c>
      <c r="F7" s="1060" t="s">
        <v>1987</v>
      </c>
      <c r="G7" s="1084">
        <f t="shared" ref="G7:G19" si="1">D7/B7</f>
        <v>0.41452114053311723</v>
      </c>
    </row>
    <row r="8" spans="1:7">
      <c r="A8" s="1060" t="s">
        <v>1979</v>
      </c>
      <c r="B8" s="1031">
        <v>1268890900</v>
      </c>
      <c r="C8" s="1031">
        <v>24575740</v>
      </c>
      <c r="D8" s="1031">
        <v>418550992</v>
      </c>
      <c r="E8" s="1061">
        <f t="shared" si="0"/>
        <v>850339908</v>
      </c>
      <c r="F8" s="1060" t="s">
        <v>1989</v>
      </c>
      <c r="G8" s="1084">
        <f t="shared" si="1"/>
        <v>0.32985577562263235</v>
      </c>
    </row>
    <row r="9" spans="1:7">
      <c r="A9" s="1060" t="s">
        <v>1980</v>
      </c>
      <c r="B9" s="1031">
        <v>5022299840</v>
      </c>
      <c r="C9" s="1031">
        <v>97511197</v>
      </c>
      <c r="D9" s="1031">
        <v>1624021928</v>
      </c>
      <c r="E9" s="1061">
        <f t="shared" si="0"/>
        <v>3398277912</v>
      </c>
      <c r="F9" s="1060" t="s">
        <v>1990</v>
      </c>
      <c r="G9" s="1084">
        <f t="shared" si="1"/>
        <v>0.3233622005332123</v>
      </c>
    </row>
    <row r="10" spans="1:7">
      <c r="A10" s="1060" t="s">
        <v>1981</v>
      </c>
      <c r="B10" s="1031">
        <v>6086075360</v>
      </c>
      <c r="C10" s="1031">
        <v>118340362</v>
      </c>
      <c r="D10" s="1031">
        <v>1831411768</v>
      </c>
      <c r="E10" s="1061">
        <f t="shared" si="0"/>
        <v>4254663592</v>
      </c>
      <c r="F10" s="1060" t="s">
        <v>1992</v>
      </c>
      <c r="G10" s="1084">
        <f t="shared" si="1"/>
        <v>0.30091835208560413</v>
      </c>
    </row>
    <row r="11" spans="1:7">
      <c r="A11" s="1060" t="s">
        <v>1982</v>
      </c>
      <c r="B11" s="1031">
        <v>10502314130</v>
      </c>
      <c r="C11" s="1031">
        <v>204211700</v>
      </c>
      <c r="D11" s="1031">
        <v>2855633684</v>
      </c>
      <c r="E11" s="1061">
        <f t="shared" si="0"/>
        <v>7646680446</v>
      </c>
      <c r="F11" s="1060" t="s">
        <v>1991</v>
      </c>
      <c r="G11" s="1084">
        <f t="shared" si="1"/>
        <v>0.27190518667146363</v>
      </c>
    </row>
    <row r="12" spans="1:7">
      <c r="A12" s="1060" t="s">
        <v>1983</v>
      </c>
      <c r="B12" s="1031">
        <v>12284939170</v>
      </c>
      <c r="C12" s="1031">
        <v>238873838</v>
      </c>
      <c r="D12" s="1031">
        <v>2917003020</v>
      </c>
      <c r="E12" s="1061">
        <f t="shared" si="0"/>
        <v>9367936150</v>
      </c>
      <c r="F12" s="1060" t="s">
        <v>1991</v>
      </c>
      <c r="G12" s="1084">
        <f t="shared" si="1"/>
        <v>0.23744545899937086</v>
      </c>
    </row>
    <row r="13" spans="1:7">
      <c r="A13" s="1060" t="s">
        <v>1984</v>
      </c>
      <c r="B13" s="1031">
        <v>11596710770</v>
      </c>
      <c r="C13" s="1031">
        <v>225491560</v>
      </c>
      <c r="D13" s="1031">
        <v>2371104645</v>
      </c>
      <c r="E13" s="1061">
        <f t="shared" si="0"/>
        <v>9225606125</v>
      </c>
      <c r="F13" s="1060" t="s">
        <v>1991</v>
      </c>
      <c r="G13" s="1084">
        <f t="shared" si="1"/>
        <v>0.20446354936555861</v>
      </c>
    </row>
    <row r="14" spans="1:7">
      <c r="A14" s="1060" t="s">
        <v>1985</v>
      </c>
      <c r="B14" s="1031">
        <v>8586056950</v>
      </c>
      <c r="C14" s="1031">
        <v>166951092</v>
      </c>
      <c r="D14" s="1031">
        <v>1495283901</v>
      </c>
      <c r="E14" s="1061">
        <f t="shared" si="0"/>
        <v>7090773049</v>
      </c>
      <c r="F14" s="1060" t="s">
        <v>1991</v>
      </c>
      <c r="G14" s="1084">
        <f t="shared" si="1"/>
        <v>0.17415257197892217</v>
      </c>
    </row>
    <row r="15" spans="1:7">
      <c r="A15" s="1060" t="s">
        <v>1986</v>
      </c>
      <c r="B15" s="1031">
        <v>5930560430</v>
      </c>
      <c r="C15" s="1031">
        <v>115316446</v>
      </c>
      <c r="D15" s="1031">
        <v>813150386</v>
      </c>
      <c r="E15" s="1061">
        <f>B15-D15</f>
        <v>5117410044</v>
      </c>
      <c r="F15" s="1060" t="s">
        <v>1991</v>
      </c>
      <c r="G15" s="1084">
        <f t="shared" si="1"/>
        <v>0.13711189618550096</v>
      </c>
    </row>
    <row r="16" spans="1:7">
      <c r="A16" s="1060" t="s">
        <v>2002</v>
      </c>
      <c r="B16" s="1031">
        <v>3789801700</v>
      </c>
      <c r="C16" s="1031">
        <v>73690589</v>
      </c>
      <c r="D16" s="1031">
        <v>392959658</v>
      </c>
      <c r="E16" s="1061">
        <f>B16-D16</f>
        <v>3396842042</v>
      </c>
      <c r="F16" s="1060" t="s">
        <v>1991</v>
      </c>
      <c r="G16" s="1084">
        <f>D16/B16</f>
        <v>0.10368871226164683</v>
      </c>
    </row>
    <row r="17" spans="1:7">
      <c r="A17" s="1060" t="s">
        <v>2190</v>
      </c>
      <c r="B17" s="1031">
        <v>3271735420</v>
      </c>
      <c r="C17" s="1031">
        <v>63617071</v>
      </c>
      <c r="D17" s="1031">
        <v>222452265</v>
      </c>
      <c r="E17" s="1061">
        <f>B17-D17</f>
        <v>3049283155</v>
      </c>
      <c r="F17" s="1060" t="s">
        <v>1991</v>
      </c>
      <c r="G17" s="1084">
        <f>D17/B17</f>
        <v>6.7992131527554872E-2</v>
      </c>
    </row>
    <row r="18" spans="1:7">
      <c r="A18" s="1060" t="s">
        <v>3153</v>
      </c>
      <c r="B18" s="1031">
        <v>4389098850</v>
      </c>
      <c r="C18" s="1031">
        <v>85343608</v>
      </c>
      <c r="D18" s="1031">
        <v>169141710</v>
      </c>
      <c r="E18" s="1061">
        <f>B18-D18</f>
        <v>4219957140</v>
      </c>
      <c r="F18" s="1060" t="s">
        <v>1991</v>
      </c>
      <c r="G18" s="1084">
        <f t="shared" ref="G18" si="2">D18/B18</f>
        <v>3.8536773898359571E-2</v>
      </c>
    </row>
    <row r="19" spans="1:7">
      <c r="A19" s="1060" t="s">
        <v>3463</v>
      </c>
      <c r="B19" s="1031">
        <v>3465485900</v>
      </c>
      <c r="C19" s="1031">
        <v>39118233</v>
      </c>
      <c r="D19" s="1031">
        <v>39118233</v>
      </c>
      <c r="E19" s="1061">
        <v>3426367667</v>
      </c>
      <c r="F19" s="1060" t="s">
        <v>1991</v>
      </c>
      <c r="G19" s="1084">
        <f t="shared" si="1"/>
        <v>1.1287950414110759E-2</v>
      </c>
    </row>
    <row r="20" spans="1:7">
      <c r="A20" s="1165" t="s">
        <v>1973</v>
      </c>
      <c r="B20" s="1166">
        <f>SUM(B6:B19)</f>
        <v>79341915800</v>
      </c>
      <c r="C20" s="1166">
        <f>SUM(C6:C19)</f>
        <v>1511491401</v>
      </c>
      <c r="D20" s="1166">
        <f>SUM(D6:D19)</f>
        <v>16498465993</v>
      </c>
      <c r="E20" s="1167">
        <f>SUM(E6:E19)</f>
        <v>62843449807</v>
      </c>
      <c r="F20" s="1165"/>
      <c r="G20" s="113">
        <f>E20-BS!D82-BS!D83</f>
        <v>0</v>
      </c>
    </row>
    <row r="21" spans="1:7">
      <c r="A21" s="1059"/>
      <c r="B21" s="1059"/>
      <c r="C21" s="1059"/>
      <c r="D21" s="1059"/>
      <c r="E21" s="1059"/>
      <c r="F21" s="1059"/>
      <c r="G21" s="113">
        <f>B20-BS!D82</f>
        <v>0</v>
      </c>
    </row>
    <row r="22" spans="1:7">
      <c r="D22" s="54"/>
      <c r="G22" s="113">
        <f>D20+BS!D83</f>
        <v>0</v>
      </c>
    </row>
    <row r="23" spans="1:7">
      <c r="C23" s="54"/>
      <c r="D23" s="54"/>
      <c r="E23" s="54"/>
    </row>
    <row r="24" spans="1:7">
      <c r="C24" s="54"/>
      <c r="D24" s="54"/>
    </row>
    <row r="25" spans="1:7">
      <c r="C25" s="54"/>
      <c r="D25" s="54"/>
    </row>
    <row r="26" spans="1:7">
      <c r="C26" s="54"/>
      <c r="D26" s="54"/>
    </row>
  </sheetData>
  <mergeCells count="2">
    <mergeCell ref="A2:F2"/>
    <mergeCell ref="A3:F3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J73"/>
  <sheetViews>
    <sheetView view="pageBreakPreview" zoomScale="85" zoomScaleSheetLayoutView="85" workbookViewId="0"/>
  </sheetViews>
  <sheetFormatPr defaultColWidth="10" defaultRowHeight="33.950000000000003" customHeight="1"/>
  <cols>
    <col min="1" max="1" width="43.5" style="33" bestFit="1" customWidth="1"/>
    <col min="2" max="2" width="21.625" style="33" bestFit="1" customWidth="1"/>
    <col min="3" max="3" width="15.75" style="33" bestFit="1" customWidth="1"/>
    <col min="4" max="4" width="22.375" style="33" bestFit="1" customWidth="1"/>
    <col min="5" max="5" width="20.875" style="33" bestFit="1" customWidth="1"/>
    <col min="6" max="6" width="21.625" style="33" bestFit="1" customWidth="1"/>
    <col min="7" max="7" width="24" style="33" customWidth="1"/>
    <col min="8" max="8" width="26.375" style="23" bestFit="1" customWidth="1"/>
    <col min="9" max="9" width="23.75" style="252" customWidth="1"/>
    <col min="10" max="10" width="14.25" style="252" bestFit="1" customWidth="1"/>
    <col min="11" max="16384" width="10" style="252"/>
  </cols>
  <sheetData>
    <row r="1" spans="1:10" ht="19.5" customHeight="1">
      <c r="A1" s="421"/>
      <c r="B1" s="421"/>
      <c r="C1" s="421"/>
      <c r="D1" s="421"/>
      <c r="E1" s="421"/>
      <c r="F1" s="421"/>
      <c r="G1" s="421"/>
      <c r="H1" s="422"/>
      <c r="I1" s="423"/>
    </row>
    <row r="2" spans="1:10" ht="26.25">
      <c r="A2" s="1669" t="s">
        <v>1649</v>
      </c>
      <c r="B2" s="1669"/>
      <c r="C2" s="1669"/>
      <c r="D2" s="1669"/>
      <c r="E2" s="1669"/>
      <c r="F2" s="1669"/>
      <c r="G2" s="1669"/>
      <c r="H2" s="1669"/>
      <c r="I2" s="1669"/>
    </row>
    <row r="3" spans="1:10" ht="19.5" customHeight="1">
      <c r="A3" s="1670" t="str">
        <f>'3.사외적립자산'!A3:G3</f>
        <v xml:space="preserve">2024. 07. 31 현재 </v>
      </c>
      <c r="B3" s="1670"/>
      <c r="C3" s="1670"/>
      <c r="D3" s="1670"/>
      <c r="E3" s="1670"/>
      <c r="F3" s="1670"/>
      <c r="G3" s="1670"/>
      <c r="H3" s="1670"/>
      <c r="I3" s="1670"/>
    </row>
    <row r="4" spans="1:10" s="373" customFormat="1" ht="19.5" customHeight="1">
      <c r="A4" s="425" t="s">
        <v>715</v>
      </c>
      <c r="B4" s="425"/>
      <c r="C4" s="425"/>
      <c r="D4" s="425"/>
      <c r="E4" s="425"/>
      <c r="F4" s="425"/>
      <c r="G4" s="425"/>
      <c r="H4" s="426"/>
      <c r="I4" s="427" t="s">
        <v>7</v>
      </c>
    </row>
    <row r="5" spans="1:10" s="429" customFormat="1" ht="16.5">
      <c r="A5" s="428" t="s">
        <v>4</v>
      </c>
      <c r="B5" s="915" t="s">
        <v>1722</v>
      </c>
      <c r="C5" s="958" t="s">
        <v>3154</v>
      </c>
      <c r="D5" s="915" t="s">
        <v>1814</v>
      </c>
      <c r="E5" s="915" t="s">
        <v>1815</v>
      </c>
      <c r="F5" s="915" t="s">
        <v>1723</v>
      </c>
      <c r="G5" s="915" t="s">
        <v>1724</v>
      </c>
      <c r="H5" s="915" t="s">
        <v>1725</v>
      </c>
      <c r="I5" s="428" t="s">
        <v>6</v>
      </c>
    </row>
    <row r="6" spans="1:10" ht="19.5" customHeight="1">
      <c r="A6" s="431" t="s">
        <v>1665</v>
      </c>
      <c r="B6" s="835">
        <v>228850535</v>
      </c>
      <c r="C6" s="957">
        <f>C40</f>
        <v>17393580</v>
      </c>
      <c r="D6" s="957">
        <f>C27</f>
        <v>25670740</v>
      </c>
      <c r="E6" s="957">
        <f>C35</f>
        <v>7536439</v>
      </c>
      <c r="F6" s="835">
        <f>B6+C6-D6+E6-1</f>
        <v>228109813</v>
      </c>
      <c r="G6" s="835">
        <f>F6-H6</f>
        <v>163006434</v>
      </c>
      <c r="H6" s="916">
        <v>65103379</v>
      </c>
      <c r="I6" s="431"/>
      <c r="J6" s="21"/>
    </row>
    <row r="7" spans="1:10" ht="19.5" customHeight="1">
      <c r="A7" s="431" t="s">
        <v>1666</v>
      </c>
      <c r="B7" s="835">
        <v>173590591</v>
      </c>
      <c r="C7" s="957">
        <f>D40</f>
        <v>486683</v>
      </c>
      <c r="D7" s="957">
        <f>D27</f>
        <v>35286000</v>
      </c>
      <c r="E7" s="957">
        <f>D35</f>
        <v>4379548</v>
      </c>
      <c r="F7" s="835">
        <f>B7+C7-D7+E7</f>
        <v>143170822</v>
      </c>
      <c r="G7" s="835">
        <f>F7-H7</f>
        <v>131491753</v>
      </c>
      <c r="H7" s="916">
        <v>11679069</v>
      </c>
      <c r="I7" s="431"/>
      <c r="J7" s="21"/>
    </row>
    <row r="8" spans="1:10" ht="19.5" customHeight="1">
      <c r="A8" s="431" t="s">
        <v>1841</v>
      </c>
      <c r="B8" s="1358">
        <v>121291707</v>
      </c>
      <c r="C8" s="1359">
        <f>E40</f>
        <v>5177745</v>
      </c>
      <c r="D8" s="1359">
        <f>E27</f>
        <v>65034000</v>
      </c>
      <c r="E8" s="1359">
        <f>E35</f>
        <v>2861237</v>
      </c>
      <c r="F8" s="835">
        <f>B8+C8-D8+E8+1</f>
        <v>64296690</v>
      </c>
      <c r="G8" s="835">
        <f>F8-H8</f>
        <v>0</v>
      </c>
      <c r="H8" s="916">
        <v>64296690</v>
      </c>
      <c r="I8" s="431"/>
      <c r="J8" s="21"/>
    </row>
    <row r="9" spans="1:10" s="424" customFormat="1" ht="19.5" customHeight="1">
      <c r="A9" s="554"/>
      <c r="B9" s="917"/>
      <c r="C9" s="959"/>
      <c r="D9" s="917"/>
      <c r="E9" s="917"/>
      <c r="F9" s="917"/>
      <c r="G9" s="917"/>
      <c r="H9" s="918"/>
      <c r="I9" s="554"/>
    </row>
    <row r="10" spans="1:10" s="424" customFormat="1" ht="19.5" customHeight="1">
      <c r="A10" s="554"/>
      <c r="B10" s="917"/>
      <c r="C10" s="959"/>
      <c r="D10" s="917"/>
      <c r="E10" s="917"/>
      <c r="F10" s="917"/>
      <c r="G10" s="917"/>
      <c r="H10" s="918"/>
      <c r="I10" s="554"/>
    </row>
    <row r="11" spans="1:10" s="424" customFormat="1" ht="18.75" customHeight="1">
      <c r="A11" s="475" t="s">
        <v>44</v>
      </c>
      <c r="B11" s="919">
        <f t="shared" ref="B11:G11" si="0">SUM(B6:B10)</f>
        <v>523732833</v>
      </c>
      <c r="C11" s="919">
        <f t="shared" si="0"/>
        <v>23058008</v>
      </c>
      <c r="D11" s="919">
        <f t="shared" si="0"/>
        <v>125990740</v>
      </c>
      <c r="E11" s="919">
        <f t="shared" si="0"/>
        <v>14777224</v>
      </c>
      <c r="F11" s="919">
        <f t="shared" si="0"/>
        <v>435577325</v>
      </c>
      <c r="G11" s="919">
        <f t="shared" si="0"/>
        <v>294498187</v>
      </c>
      <c r="H11" s="919">
        <f>SUM(H6:H10)</f>
        <v>141079138</v>
      </c>
      <c r="I11" s="850"/>
      <c r="J11" s="893">
        <f>G11-BS!D84</f>
        <v>0</v>
      </c>
    </row>
    <row r="12" spans="1:10" s="424" customFormat="1" ht="18.75" customHeight="1">
      <c r="A12" s="1210"/>
      <c r="B12" s="1211"/>
      <c r="C12" s="1211"/>
      <c r="D12" s="1211"/>
      <c r="E12" s="1211"/>
      <c r="F12" s="1211"/>
      <c r="G12" s="1211"/>
      <c r="H12" s="1211"/>
      <c r="I12" s="423"/>
      <c r="J12" s="893"/>
    </row>
    <row r="13" spans="1:10" ht="16.5">
      <c r="C13" s="1117"/>
      <c r="D13" s="1117"/>
      <c r="E13" s="1117"/>
      <c r="F13" s="1117"/>
      <c r="G13" s="1117"/>
      <c r="H13" s="1118"/>
    </row>
    <row r="14" spans="1:10" ht="16.5">
      <c r="C14" s="1120" t="s">
        <v>2081</v>
      </c>
      <c r="D14" s="1120" t="s">
        <v>2093</v>
      </c>
      <c r="E14" s="1120" t="s">
        <v>1444</v>
      </c>
      <c r="F14" s="1117">
        <f>D11-E11</f>
        <v>111213516</v>
      </c>
      <c r="G14" s="1117"/>
      <c r="H14" s="1118"/>
      <c r="I14" s="1118"/>
    </row>
    <row r="15" spans="1:10" ht="16.5">
      <c r="B15" s="33" t="s">
        <v>2082</v>
      </c>
      <c r="C15" s="1117">
        <v>2205240</v>
      </c>
      <c r="D15" s="1117">
        <v>5891000</v>
      </c>
      <c r="E15" s="1117">
        <v>10839000</v>
      </c>
      <c r="F15" s="1117"/>
      <c r="G15" s="1117"/>
      <c r="H15" s="1118"/>
      <c r="I15" s="1118"/>
    </row>
    <row r="16" spans="1:10" ht="16.5">
      <c r="B16" s="33" t="s">
        <v>2083</v>
      </c>
      <c r="C16" s="1117">
        <v>5428440</v>
      </c>
      <c r="D16" s="1117">
        <v>5891000</v>
      </c>
      <c r="E16" s="1117">
        <v>10839000</v>
      </c>
      <c r="F16" s="1117"/>
      <c r="G16" s="1117"/>
      <c r="H16" s="1118"/>
    </row>
    <row r="17" spans="2:10" ht="16.5">
      <c r="B17" s="33" t="s">
        <v>2084</v>
      </c>
      <c r="C17" s="1117">
        <v>15678200</v>
      </c>
      <c r="D17" s="1117">
        <v>5891000</v>
      </c>
      <c r="E17" s="1117">
        <v>10839000</v>
      </c>
      <c r="F17" s="1117"/>
      <c r="G17" s="1117"/>
      <c r="H17" s="1118"/>
    </row>
    <row r="18" spans="2:10" ht="16.5">
      <c r="B18" s="33" t="s">
        <v>2085</v>
      </c>
      <c r="C18" s="1117">
        <v>801660</v>
      </c>
      <c r="D18" s="1117">
        <v>5891000</v>
      </c>
      <c r="E18" s="1117">
        <v>10839000</v>
      </c>
      <c r="F18" s="1117"/>
      <c r="G18" s="1117"/>
      <c r="H18" s="1118"/>
      <c r="I18" s="1174"/>
      <c r="J18" s="1174"/>
    </row>
    <row r="19" spans="2:10" ht="16.5">
      <c r="B19" s="33" t="s">
        <v>2086</v>
      </c>
      <c r="C19" s="1117">
        <v>1210700</v>
      </c>
      <c r="D19" s="1117">
        <v>5891000</v>
      </c>
      <c r="E19" s="1117">
        <v>10839000</v>
      </c>
      <c r="F19" s="1117"/>
      <c r="G19" s="1117"/>
      <c r="H19" s="1118"/>
    </row>
    <row r="20" spans="2:10" ht="16.5">
      <c r="B20" s="33" t="s">
        <v>2087</v>
      </c>
      <c r="C20" s="1117">
        <v>346500</v>
      </c>
      <c r="D20" s="1117">
        <v>5831000</v>
      </c>
      <c r="E20" s="1117">
        <v>10839000</v>
      </c>
      <c r="F20" s="1117"/>
      <c r="G20" s="1117"/>
      <c r="H20" s="1118"/>
    </row>
    <row r="21" spans="2:10" ht="16.5">
      <c r="B21" s="33" t="s">
        <v>2088</v>
      </c>
      <c r="C21" s="1117"/>
      <c r="D21" s="1117"/>
      <c r="E21" s="1117"/>
      <c r="F21" s="1117"/>
      <c r="G21" s="1117"/>
      <c r="H21" s="1118"/>
    </row>
    <row r="22" spans="2:10" ht="16.5">
      <c r="B22" s="33" t="s">
        <v>2089</v>
      </c>
      <c r="C22" s="1117"/>
      <c r="D22" s="1117"/>
      <c r="E22" s="1117"/>
      <c r="F22" s="1117"/>
      <c r="G22" s="1117"/>
      <c r="H22" s="1118"/>
      <c r="I22" s="21"/>
    </row>
    <row r="23" spans="2:10" ht="16.5">
      <c r="B23" s="33" t="s">
        <v>2090</v>
      </c>
      <c r="C23" s="1117"/>
      <c r="D23" s="1117"/>
      <c r="E23" s="1117"/>
      <c r="F23" s="1117"/>
      <c r="G23" s="1117"/>
      <c r="H23" s="1118"/>
      <c r="I23" s="21"/>
    </row>
    <row r="24" spans="2:10" ht="16.5">
      <c r="B24" s="33" t="s">
        <v>2117</v>
      </c>
      <c r="C24" s="1146"/>
      <c r="D24" s="1146"/>
      <c r="E24" s="1146"/>
      <c r="F24" s="1117"/>
      <c r="G24" s="1117"/>
      <c r="H24" s="1118"/>
      <c r="I24" s="21"/>
    </row>
    <row r="25" spans="2:10" ht="16.5">
      <c r="B25" s="33" t="s">
        <v>2118</v>
      </c>
      <c r="C25" s="1146"/>
      <c r="D25" s="1146"/>
      <c r="E25" s="1146"/>
      <c r="F25" s="1117"/>
      <c r="G25" s="1117"/>
      <c r="H25" s="1118"/>
    </row>
    <row r="26" spans="2:10" ht="16.5">
      <c r="B26" s="33" t="s">
        <v>2119</v>
      </c>
      <c r="C26" s="1119"/>
      <c r="D26" s="1119"/>
      <c r="E26" s="1119"/>
      <c r="F26" s="1117"/>
      <c r="G26" s="1117"/>
      <c r="H26" s="1118"/>
    </row>
    <row r="27" spans="2:10" ht="16.5">
      <c r="C27" s="1117">
        <f>SUM(C15:C26)</f>
        <v>25670740</v>
      </c>
      <c r="D27" s="1117">
        <f>SUM(D15:D26)</f>
        <v>35286000</v>
      </c>
      <c r="E27" s="1117">
        <f>SUM(E15:E26)</f>
        <v>65034000</v>
      </c>
      <c r="F27" s="1117"/>
      <c r="G27" s="1117"/>
      <c r="H27" s="1118"/>
    </row>
    <row r="28" spans="2:10" ht="16.5">
      <c r="C28" s="1117"/>
      <c r="D28" s="1117"/>
      <c r="E28" s="1117"/>
      <c r="F28" s="1117"/>
      <c r="G28" s="1117"/>
      <c r="H28" s="1118"/>
    </row>
    <row r="29" spans="2:10" ht="16.5">
      <c r="B29" s="33" t="s">
        <v>2817</v>
      </c>
      <c r="C29" s="1117">
        <v>228850536</v>
      </c>
      <c r="D29" s="1117">
        <v>173590592</v>
      </c>
      <c r="E29" s="1117">
        <v>121291707</v>
      </c>
      <c r="F29" s="1117"/>
      <c r="G29" s="1117"/>
      <c r="H29" s="1118"/>
    </row>
    <row r="30" spans="2:10" ht="16.5">
      <c r="B30" s="1121" t="s">
        <v>2091</v>
      </c>
      <c r="C30" s="1119">
        <v>228109815</v>
      </c>
      <c r="D30" s="1119">
        <v>143170822</v>
      </c>
      <c r="E30" s="1119">
        <v>64296690</v>
      </c>
      <c r="F30" s="1117"/>
      <c r="G30" s="1117"/>
      <c r="H30" s="1118"/>
    </row>
    <row r="31" spans="2:10" ht="16.5">
      <c r="B31" s="33" t="s">
        <v>2092</v>
      </c>
      <c r="C31" s="1117">
        <f>C30-C29</f>
        <v>-740721</v>
      </c>
      <c r="D31" s="1117">
        <f>D30-D29</f>
        <v>-30419770</v>
      </c>
      <c r="E31" s="1117">
        <f>E30-E29</f>
        <v>-56995017</v>
      </c>
      <c r="F31" s="1117"/>
      <c r="G31" s="1117"/>
      <c r="H31" s="1118"/>
    </row>
    <row r="32" spans="2:10" ht="16.5">
      <c r="C32" s="1117"/>
      <c r="D32" s="1117"/>
      <c r="E32" s="1117"/>
      <c r="F32" s="1117"/>
      <c r="G32" s="1117"/>
      <c r="H32" s="1118"/>
    </row>
    <row r="33" spans="2:8" ht="16.5">
      <c r="B33" s="33" t="s">
        <v>2818</v>
      </c>
      <c r="C33" s="1117">
        <v>72604346</v>
      </c>
      <c r="D33" s="1117">
        <v>17842462</v>
      </c>
      <c r="E33" s="1117">
        <v>54249578</v>
      </c>
      <c r="F33" s="1117"/>
      <c r="G33" s="1117"/>
      <c r="H33" s="1118"/>
    </row>
    <row r="34" spans="2:8" ht="16.5">
      <c r="B34" s="1121" t="s">
        <v>2094</v>
      </c>
      <c r="C34" s="1119">
        <v>80140785</v>
      </c>
      <c r="D34" s="1119">
        <v>22222010</v>
      </c>
      <c r="E34" s="1119">
        <v>57110815</v>
      </c>
      <c r="F34" s="1117"/>
      <c r="G34" s="1117"/>
      <c r="H34" s="1118"/>
    </row>
    <row r="35" spans="2:8" ht="16.5">
      <c r="B35" s="33" t="s">
        <v>2095</v>
      </c>
      <c r="C35" s="1117">
        <f>C34-C33</f>
        <v>7536439</v>
      </c>
      <c r="D35" s="1117">
        <f>D34-D33</f>
        <v>4379548</v>
      </c>
      <c r="E35" s="1117">
        <f>E34-E33</f>
        <v>2861237</v>
      </c>
      <c r="F35" s="1117"/>
      <c r="G35" s="1117"/>
      <c r="H35" s="1118"/>
    </row>
    <row r="36" spans="2:8" ht="16.5">
      <c r="C36" s="1117"/>
      <c r="D36" s="1117"/>
      <c r="E36" s="1117"/>
      <c r="F36" s="1117"/>
      <c r="G36" s="1117"/>
      <c r="H36" s="1118"/>
    </row>
    <row r="37" spans="2:8" ht="16.5">
      <c r="C37" s="1117"/>
      <c r="D37" s="1117"/>
      <c r="E37" s="1117"/>
      <c r="F37" s="1117"/>
      <c r="G37" s="1117"/>
      <c r="H37" s="1118"/>
    </row>
    <row r="38" spans="2:8" ht="16.5">
      <c r="B38" s="33" t="s">
        <v>2819</v>
      </c>
      <c r="C38" s="1117">
        <v>447401946</v>
      </c>
      <c r="D38" s="1117">
        <v>433599129</v>
      </c>
      <c r="E38" s="1117">
        <v>544889330</v>
      </c>
      <c r="F38" s="1117"/>
      <c r="G38" s="1117"/>
      <c r="H38" s="1118"/>
    </row>
    <row r="39" spans="2:8" ht="16.5">
      <c r="B39" s="1121" t="s">
        <v>2193</v>
      </c>
      <c r="C39" s="1119">
        <v>464795526</v>
      </c>
      <c r="D39" s="1119">
        <v>434085812</v>
      </c>
      <c r="E39" s="1119">
        <v>550067075</v>
      </c>
      <c r="F39" s="1117"/>
      <c r="G39" s="1117"/>
      <c r="H39" s="1118"/>
    </row>
    <row r="40" spans="2:8" ht="16.5">
      <c r="B40" s="33" t="s">
        <v>2095</v>
      </c>
      <c r="C40" s="1117">
        <f>C39-C38</f>
        <v>17393580</v>
      </c>
      <c r="D40" s="1117">
        <f>D39-D38</f>
        <v>486683</v>
      </c>
      <c r="E40" s="1117">
        <f>E39-E38</f>
        <v>5177745</v>
      </c>
      <c r="F40" s="1117"/>
      <c r="G40" s="1117"/>
      <c r="H40" s="1118"/>
    </row>
    <row r="41" spans="2:8" ht="16.5">
      <c r="C41" s="1117"/>
      <c r="D41" s="1117"/>
      <c r="E41" s="1117"/>
      <c r="F41" s="1117"/>
      <c r="G41" s="1117"/>
      <c r="H41" s="1118"/>
    </row>
    <row r="42" spans="2:8" ht="16.5">
      <c r="C42" s="1117"/>
      <c r="D42" s="1117"/>
      <c r="E42" s="1117"/>
      <c r="F42" s="1117"/>
      <c r="G42" s="1117"/>
      <c r="H42" s="1118"/>
    </row>
    <row r="43" spans="2:8" ht="16.5">
      <c r="C43" s="1117"/>
      <c r="D43" s="1117"/>
      <c r="E43" s="1117"/>
      <c r="F43" s="1117"/>
      <c r="G43" s="1117"/>
      <c r="H43" s="1118"/>
    </row>
    <row r="44" spans="2:8" ht="16.5">
      <c r="C44" s="1117"/>
      <c r="D44" s="1117"/>
      <c r="E44" s="1117"/>
      <c r="F44" s="1117"/>
      <c r="G44" s="1117"/>
      <c r="H44" s="1118"/>
    </row>
    <row r="45" spans="2:8" ht="16.5">
      <c r="C45" s="1117"/>
      <c r="D45" s="1117"/>
      <c r="E45" s="1117"/>
      <c r="F45" s="1117"/>
      <c r="G45" s="1117"/>
      <c r="H45" s="1118"/>
    </row>
    <row r="46" spans="2:8" ht="16.5">
      <c r="C46" s="1117"/>
      <c r="D46" s="1117"/>
      <c r="E46" s="1117"/>
      <c r="F46" s="1117"/>
      <c r="G46" s="1117"/>
      <c r="H46" s="1118"/>
    </row>
    <row r="47" spans="2:8" ht="16.5">
      <c r="C47" s="1117"/>
      <c r="D47" s="1117"/>
      <c r="E47" s="1117"/>
      <c r="F47" s="1117"/>
      <c r="G47" s="1117"/>
      <c r="H47" s="1118"/>
    </row>
    <row r="48" spans="2:8" ht="16.5">
      <c r="C48" s="1117"/>
      <c r="D48" s="1117"/>
      <c r="E48" s="1117"/>
      <c r="F48" s="1117"/>
      <c r="G48" s="1117"/>
      <c r="H48" s="1118"/>
    </row>
    <row r="49" spans="3:8" ht="16.5">
      <c r="C49" s="1117"/>
      <c r="D49" s="1117"/>
      <c r="E49" s="1117"/>
      <c r="F49" s="1117"/>
      <c r="G49" s="1117"/>
      <c r="H49" s="1118"/>
    </row>
    <row r="50" spans="3:8" ht="16.5">
      <c r="C50" s="1117"/>
      <c r="D50" s="1117"/>
      <c r="E50" s="1117"/>
      <c r="F50" s="1117"/>
      <c r="G50" s="1117"/>
      <c r="H50" s="1118"/>
    </row>
    <row r="51" spans="3:8" ht="16.5">
      <c r="C51" s="1117"/>
      <c r="D51" s="1117"/>
      <c r="E51" s="1117"/>
      <c r="F51" s="1117"/>
      <c r="G51" s="1117"/>
      <c r="H51" s="1118"/>
    </row>
    <row r="52" spans="3:8" ht="16.5">
      <c r="C52" s="1117"/>
      <c r="D52" s="1117"/>
      <c r="E52" s="1117"/>
      <c r="F52" s="1117"/>
      <c r="G52" s="1117"/>
      <c r="H52" s="1118"/>
    </row>
    <row r="53" spans="3:8" ht="16.5">
      <c r="C53" s="1117"/>
      <c r="D53" s="1117"/>
      <c r="E53" s="1117"/>
      <c r="F53" s="1117"/>
      <c r="G53" s="1117"/>
      <c r="H53" s="1118"/>
    </row>
    <row r="54" spans="3:8" ht="16.5">
      <c r="C54" s="1117"/>
      <c r="D54" s="1117"/>
      <c r="E54" s="1117"/>
      <c r="F54" s="1117"/>
      <c r="G54" s="1117"/>
      <c r="H54" s="1118"/>
    </row>
    <row r="55" spans="3:8" ht="16.5">
      <c r="C55" s="1117"/>
      <c r="D55" s="1117"/>
      <c r="E55" s="1117"/>
      <c r="F55" s="1117"/>
      <c r="G55" s="1117"/>
      <c r="H55" s="1118"/>
    </row>
    <row r="56" spans="3:8" ht="16.5">
      <c r="C56" s="1117"/>
      <c r="D56" s="1117"/>
      <c r="E56" s="1117"/>
      <c r="F56" s="1117"/>
      <c r="G56" s="1117"/>
      <c r="H56" s="1118"/>
    </row>
    <row r="57" spans="3:8" ht="16.5">
      <c r="C57" s="1117"/>
      <c r="D57" s="1117"/>
      <c r="E57" s="1117"/>
      <c r="F57" s="1117"/>
      <c r="G57" s="1117"/>
      <c r="H57" s="1118"/>
    </row>
    <row r="58" spans="3:8" ht="16.5">
      <c r="C58" s="1117"/>
      <c r="D58" s="1117"/>
      <c r="E58" s="1117"/>
      <c r="F58" s="1117"/>
      <c r="G58" s="1117"/>
      <c r="H58" s="1118"/>
    </row>
    <row r="59" spans="3:8" ht="16.5">
      <c r="C59" s="1117"/>
      <c r="D59" s="1117"/>
      <c r="E59" s="1117"/>
      <c r="F59" s="1117"/>
      <c r="G59" s="1117"/>
      <c r="H59" s="1118"/>
    </row>
    <row r="60" spans="3:8" ht="16.5">
      <c r="C60" s="1117"/>
      <c r="D60" s="1117"/>
      <c r="E60" s="1117"/>
      <c r="F60" s="1117"/>
      <c r="G60" s="1117"/>
      <c r="H60" s="1118"/>
    </row>
    <row r="61" spans="3:8" ht="16.5">
      <c r="C61" s="1117"/>
      <c r="D61" s="1117"/>
      <c r="E61" s="1117"/>
      <c r="F61" s="1117"/>
      <c r="G61" s="1117"/>
      <c r="H61" s="1118"/>
    </row>
    <row r="62" spans="3:8" ht="16.5">
      <c r="C62" s="1117"/>
      <c r="D62" s="1117"/>
      <c r="E62" s="1117"/>
      <c r="F62" s="1117"/>
      <c r="G62" s="1117"/>
      <c r="H62" s="1118"/>
    </row>
    <row r="63" spans="3:8" ht="16.5">
      <c r="C63" s="1117"/>
      <c r="D63" s="1117"/>
      <c r="E63" s="1117"/>
      <c r="F63" s="1117"/>
      <c r="G63" s="1117"/>
      <c r="H63" s="1118"/>
    </row>
    <row r="64" spans="3:8" ht="16.5">
      <c r="C64" s="1117"/>
      <c r="D64" s="1117"/>
      <c r="E64" s="1117"/>
      <c r="F64" s="1117"/>
      <c r="G64" s="1117"/>
      <c r="H64" s="1118"/>
    </row>
    <row r="65" spans="3:8" ht="16.5">
      <c r="C65" s="1117"/>
      <c r="D65" s="1117"/>
      <c r="E65" s="1117"/>
      <c r="F65" s="1117"/>
      <c r="G65" s="1117"/>
      <c r="H65" s="1118"/>
    </row>
    <row r="66" spans="3:8" ht="16.5">
      <c r="C66" s="1117"/>
      <c r="D66" s="1117"/>
      <c r="E66" s="1117"/>
      <c r="F66" s="1117"/>
      <c r="G66" s="1117"/>
      <c r="H66" s="1118"/>
    </row>
    <row r="67" spans="3:8" ht="16.5">
      <c r="C67" s="1117"/>
      <c r="D67" s="1117"/>
      <c r="E67" s="1117"/>
      <c r="F67" s="1117"/>
      <c r="G67" s="1117"/>
      <c r="H67" s="1118"/>
    </row>
    <row r="68" spans="3:8" ht="16.5">
      <c r="C68" s="1117"/>
      <c r="D68" s="1117"/>
      <c r="E68" s="1117"/>
      <c r="F68" s="1117"/>
      <c r="G68" s="1117"/>
      <c r="H68" s="1118"/>
    </row>
    <row r="69" spans="3:8" ht="16.5">
      <c r="C69" s="1117"/>
      <c r="D69" s="1117"/>
      <c r="E69" s="1117"/>
      <c r="F69" s="1117"/>
      <c r="G69" s="1117"/>
      <c r="H69" s="1118"/>
    </row>
    <row r="70" spans="3:8" ht="16.5">
      <c r="C70" s="1117"/>
      <c r="D70" s="1117"/>
      <c r="E70" s="1117"/>
      <c r="F70" s="1117"/>
      <c r="G70" s="1117"/>
      <c r="H70" s="1118"/>
    </row>
    <row r="71" spans="3:8" ht="16.5">
      <c r="C71" s="1117"/>
      <c r="D71" s="1117"/>
      <c r="E71" s="1117"/>
      <c r="F71" s="1117"/>
      <c r="G71" s="1117"/>
      <c r="H71" s="1118"/>
    </row>
    <row r="72" spans="3:8" ht="16.5">
      <c r="C72" s="1117"/>
      <c r="D72" s="1117"/>
      <c r="E72" s="1117"/>
      <c r="F72" s="1117"/>
      <c r="G72" s="1117"/>
      <c r="H72" s="1118"/>
    </row>
    <row r="73" spans="3:8" ht="16.5">
      <c r="C73" s="1117"/>
      <c r="D73" s="1117"/>
      <c r="E73" s="1117"/>
      <c r="F73" s="1117"/>
      <c r="G73" s="1117"/>
      <c r="H73" s="1118"/>
    </row>
  </sheetData>
  <autoFilter ref="A5:I5"/>
  <mergeCells count="2">
    <mergeCell ref="A2:I2"/>
    <mergeCell ref="A3:I3"/>
  </mergeCells>
  <phoneticPr fontId="75" type="noConversion"/>
  <printOptions horizontalCentered="1"/>
  <pageMargins left="0.59055118110236227" right="0.59055118110236227" top="0.78740157480314965" bottom="0.59055118110236227" header="0.39370078740157483" footer="0.39370078740157483"/>
  <pageSetup paperSize="9" scale="62" fitToHeight="0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F41"/>
  <sheetViews>
    <sheetView view="pageBreakPreview" zoomScale="85" zoomScaleNormal="100" zoomScaleSheetLayoutView="85" workbookViewId="0"/>
  </sheetViews>
  <sheetFormatPr defaultColWidth="9" defaultRowHeight="16.5"/>
  <cols>
    <col min="1" max="1" width="30.875" style="2" customWidth="1"/>
    <col min="2" max="2" width="32.75" style="2" customWidth="1"/>
    <col min="3" max="3" width="21.25" style="2" customWidth="1"/>
    <col min="4" max="4" width="17.375" style="2" bestFit="1" customWidth="1"/>
    <col min="5" max="5" width="9" style="2"/>
    <col min="6" max="6" width="15.625" style="2" bestFit="1" customWidth="1"/>
    <col min="7" max="16384" width="9" style="2"/>
  </cols>
  <sheetData>
    <row r="1" spans="1:6" ht="19.5" customHeight="1">
      <c r="A1" s="252"/>
      <c r="B1" s="33"/>
      <c r="C1" s="23"/>
    </row>
    <row r="2" spans="1:6" ht="26.25">
      <c r="A2" s="1588" t="s">
        <v>3199</v>
      </c>
      <c r="B2" s="1588"/>
      <c r="C2" s="1588"/>
    </row>
    <row r="3" spans="1:6" ht="19.5" customHeight="1">
      <c r="A3" s="1589" t="str">
        <f>'10~11.단기금융자산,현금등가'!A14:E14</f>
        <v xml:space="preserve">2024. 07. 31 현재 </v>
      </c>
      <c r="B3" s="1589"/>
      <c r="C3" s="1589"/>
    </row>
    <row r="4" spans="1:6" ht="19.5" customHeight="1">
      <c r="A4" s="364"/>
      <c r="B4" s="364"/>
      <c r="C4" s="365" t="s">
        <v>7</v>
      </c>
    </row>
    <row r="5" spans="1:6" ht="19.5" customHeight="1">
      <c r="A5" s="1590" t="s">
        <v>303</v>
      </c>
      <c r="B5" s="1590"/>
      <c r="C5" s="366" t="s">
        <v>310</v>
      </c>
    </row>
    <row r="6" spans="1:6" ht="19.5" customHeight="1">
      <c r="A6" s="1591" t="s">
        <v>3200</v>
      </c>
      <c r="B6" s="1591"/>
      <c r="C6" s="1275">
        <v>4335829</v>
      </c>
    </row>
    <row r="7" spans="1:6" ht="19.5" customHeight="1">
      <c r="A7" s="1592" t="s">
        <v>304</v>
      </c>
      <c r="B7" s="1592"/>
      <c r="C7" s="1276">
        <f>SUM(C6:C6)</f>
        <v>4335829</v>
      </c>
      <c r="D7" s="368">
        <f>C7-BS!D79</f>
        <v>0</v>
      </c>
    </row>
    <row r="8" spans="1:6" ht="19.5" customHeight="1"/>
    <row r="9" spans="1:6" ht="19.5" customHeight="1"/>
    <row r="10" spans="1:6" ht="19.5" customHeight="1">
      <c r="F10" s="113"/>
    </row>
    <row r="11" spans="1:6" ht="19.5" hidden="1" customHeight="1">
      <c r="A11" s="369"/>
      <c r="B11" s="370" t="s">
        <v>350</v>
      </c>
      <c r="C11" s="370" t="s">
        <v>349</v>
      </c>
    </row>
    <row r="12" spans="1:6" ht="19.5" hidden="1" customHeight="1">
      <c r="A12" s="369" t="s">
        <v>352</v>
      </c>
      <c r="B12" s="370">
        <v>-51771222</v>
      </c>
      <c r="C12" s="370">
        <v>1658388113</v>
      </c>
    </row>
    <row r="13" spans="1:6" ht="19.5" hidden="1" customHeight="1">
      <c r="A13" s="369" t="s">
        <v>353</v>
      </c>
      <c r="B13" s="370">
        <v>-1233552556</v>
      </c>
      <c r="C13" s="370">
        <v>2747139946</v>
      </c>
    </row>
    <row r="14" spans="1:6" ht="19.5" hidden="1" customHeight="1">
      <c r="A14" s="369"/>
      <c r="B14" s="370">
        <v>-1285323778</v>
      </c>
      <c r="C14" s="370">
        <v>4405528059</v>
      </c>
    </row>
    <row r="15" spans="1:6" ht="19.5" hidden="1" customHeight="1">
      <c r="A15" s="369"/>
      <c r="B15" s="370">
        <v>0</v>
      </c>
      <c r="C15" s="370">
        <v>0</v>
      </c>
    </row>
    <row r="16" spans="1:6" hidden="1">
      <c r="A16" s="369"/>
      <c r="B16" s="370" t="s">
        <v>354</v>
      </c>
      <c r="C16" s="370">
        <v>9273007917.5405121</v>
      </c>
    </row>
    <row r="17" spans="2:4" hidden="1">
      <c r="B17" s="138"/>
      <c r="C17" s="138"/>
    </row>
    <row r="18" spans="2:4" hidden="1">
      <c r="B18" s="138"/>
      <c r="C18" s="138"/>
    </row>
    <row r="19" spans="2:4" hidden="1"/>
    <row r="20" spans="2:4" hidden="1">
      <c r="C20" s="113">
        <f>C14+C16+B14</f>
        <v>12393212198.540512</v>
      </c>
    </row>
    <row r="23" spans="2:4">
      <c r="D23" s="113"/>
    </row>
    <row r="41" ht="14.25" customHeight="1"/>
  </sheetData>
  <mergeCells count="5">
    <mergeCell ref="A2:C2"/>
    <mergeCell ref="A3:C3"/>
    <mergeCell ref="A7:B7"/>
    <mergeCell ref="A5:B5"/>
    <mergeCell ref="A6:B6"/>
  </mergeCells>
  <phoneticPr fontId="75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F41"/>
  <sheetViews>
    <sheetView view="pageBreakPreview" zoomScaleNormal="100" zoomScaleSheetLayoutView="100" workbookViewId="0"/>
  </sheetViews>
  <sheetFormatPr defaultColWidth="9" defaultRowHeight="16.5"/>
  <cols>
    <col min="1" max="1" width="22.625" style="2" customWidth="1"/>
    <col min="2" max="2" width="44.25" style="2" customWidth="1"/>
    <col min="3" max="3" width="21.25" style="2" customWidth="1"/>
    <col min="4" max="4" width="17.375" style="2" bestFit="1" customWidth="1"/>
    <col min="5" max="5" width="9" style="2"/>
    <col min="6" max="6" width="15.625" style="2" bestFit="1" customWidth="1"/>
    <col min="7" max="16384" width="9" style="2"/>
  </cols>
  <sheetData>
    <row r="1" spans="1:6" ht="19.5" customHeight="1">
      <c r="A1" s="252" t="s">
        <v>3197</v>
      </c>
      <c r="B1" s="33"/>
      <c r="C1" s="23"/>
    </row>
    <row r="2" spans="1:6" ht="26.25">
      <c r="A2" s="1588" t="s">
        <v>3198</v>
      </c>
      <c r="B2" s="1588"/>
      <c r="C2" s="1588"/>
    </row>
    <row r="3" spans="1:6" ht="19.5" customHeight="1">
      <c r="A3" s="1589" t="str">
        <f>'10~11.단기금융자산,현금등가'!A14:E14</f>
        <v xml:space="preserve">2024. 07. 31 현재 </v>
      </c>
      <c r="B3" s="1589"/>
      <c r="C3" s="1589"/>
    </row>
    <row r="4" spans="1:6" ht="19.5" customHeight="1">
      <c r="A4" s="364"/>
      <c r="B4" s="364"/>
      <c r="C4" s="365" t="s">
        <v>7</v>
      </c>
    </row>
    <row r="5" spans="1:6" ht="19.5" customHeight="1">
      <c r="A5" s="407" t="s">
        <v>1258</v>
      </c>
      <c r="B5" s="407" t="s">
        <v>1257</v>
      </c>
      <c r="C5" s="366" t="s">
        <v>310</v>
      </c>
    </row>
    <row r="6" spans="1:6" ht="19.5" customHeight="1">
      <c r="A6" s="733" t="s">
        <v>1259</v>
      </c>
      <c r="B6" s="733" t="s">
        <v>1256</v>
      </c>
      <c r="C6" s="30">
        <v>9708000</v>
      </c>
      <c r="D6" s="44">
        <v>42916</v>
      </c>
    </row>
    <row r="7" spans="1:6" ht="19.5" customHeight="1">
      <c r="A7" s="1592" t="s">
        <v>304</v>
      </c>
      <c r="B7" s="1592"/>
      <c r="C7" s="849">
        <f>SUM(C6:C6)</f>
        <v>9708000</v>
      </c>
      <c r="D7" s="368">
        <f>C7-BS!D85</f>
        <v>0</v>
      </c>
    </row>
    <row r="8" spans="1:6" ht="19.5" customHeight="1"/>
    <row r="9" spans="1:6" ht="19.5" customHeight="1"/>
    <row r="10" spans="1:6" ht="19.5" customHeight="1">
      <c r="F10" s="113"/>
    </row>
    <row r="11" spans="1:6" ht="19.5" hidden="1" customHeight="1">
      <c r="A11" s="369"/>
      <c r="B11" s="370" t="s">
        <v>350</v>
      </c>
      <c r="C11" s="370" t="s">
        <v>349</v>
      </c>
    </row>
    <row r="12" spans="1:6" ht="19.5" hidden="1" customHeight="1">
      <c r="A12" s="369" t="s">
        <v>352</v>
      </c>
      <c r="B12" s="370">
        <v>-51771222</v>
      </c>
      <c r="C12" s="370">
        <v>1658388113</v>
      </c>
    </row>
    <row r="13" spans="1:6" ht="19.5" hidden="1" customHeight="1">
      <c r="A13" s="369" t="s">
        <v>353</v>
      </c>
      <c r="B13" s="370">
        <v>-1233552556</v>
      </c>
      <c r="C13" s="370">
        <v>2747139946</v>
      </c>
    </row>
    <row r="14" spans="1:6" ht="19.5" hidden="1" customHeight="1">
      <c r="A14" s="369"/>
      <c r="B14" s="370">
        <v>-1285323778</v>
      </c>
      <c r="C14" s="370">
        <v>4405528059</v>
      </c>
    </row>
    <row r="15" spans="1:6" ht="19.5" hidden="1" customHeight="1">
      <c r="A15" s="369"/>
      <c r="B15" s="370">
        <v>0</v>
      </c>
      <c r="C15" s="370">
        <v>0</v>
      </c>
    </row>
    <row r="16" spans="1:6" hidden="1">
      <c r="A16" s="369"/>
      <c r="B16" s="370" t="s">
        <v>354</v>
      </c>
      <c r="C16" s="370">
        <v>9273007917.5405121</v>
      </c>
    </row>
    <row r="17" spans="2:4" hidden="1">
      <c r="B17" s="138"/>
      <c r="C17" s="138"/>
    </row>
    <row r="18" spans="2:4" hidden="1">
      <c r="B18" s="138"/>
      <c r="C18" s="138"/>
    </row>
    <row r="19" spans="2:4" hidden="1"/>
    <row r="20" spans="2:4" hidden="1">
      <c r="C20" s="113">
        <f>C14+C16+B14</f>
        <v>12393212198.540512</v>
      </c>
    </row>
    <row r="23" spans="2:4">
      <c r="D23" s="113"/>
    </row>
    <row r="41" ht="14.25" customHeight="1"/>
  </sheetData>
  <mergeCells count="3">
    <mergeCell ref="A2:C2"/>
    <mergeCell ref="A3:C3"/>
    <mergeCell ref="A7:B7"/>
  </mergeCells>
  <phoneticPr fontId="75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6:G38"/>
  <sheetViews>
    <sheetView view="pageBreakPreview" zoomScale="60" zoomScaleNormal="55" workbookViewId="0"/>
  </sheetViews>
  <sheetFormatPr defaultColWidth="9" defaultRowHeight="16.5"/>
  <cols>
    <col min="1" max="4" width="9" style="2"/>
    <col min="5" max="5" width="30" style="2" customWidth="1"/>
    <col min="6" max="6" width="44.375" style="2" customWidth="1"/>
    <col min="7" max="7" width="9" style="2"/>
  </cols>
  <sheetData>
    <row r="16" spans="4:4">
      <c r="D16" s="2" t="s">
        <v>1916</v>
      </c>
    </row>
    <row r="17" spans="1:6" ht="69.75">
      <c r="A17" s="1560" t="s">
        <v>1917</v>
      </c>
      <c r="B17" s="1560"/>
      <c r="C17" s="1560"/>
      <c r="D17" s="1560"/>
      <c r="E17" s="1560"/>
      <c r="F17" s="1560"/>
    </row>
    <row r="18" spans="1:6">
      <c r="D18" s="2" t="s">
        <v>1916</v>
      </c>
    </row>
    <row r="19" spans="1:6">
      <c r="D19" s="2" t="s">
        <v>1910</v>
      </c>
    </row>
    <row r="20" spans="1:6">
      <c r="D20" s="2" t="s">
        <v>1916</v>
      </c>
    </row>
    <row r="22" spans="1:6">
      <c r="D22" s="2" t="s">
        <v>1909</v>
      </c>
    </row>
    <row r="23" spans="1:6">
      <c r="D23" s="2" t="s">
        <v>1916</v>
      </c>
    </row>
    <row r="38" spans="6:6" ht="31.5">
      <c r="F38" s="1004"/>
    </row>
  </sheetData>
  <mergeCells count="1">
    <mergeCell ref="A17:F17"/>
  </mergeCells>
  <phoneticPr fontId="75" type="noConversion"/>
  <pageMargins left="0.7" right="0.7" top="0.75" bottom="0.75" header="0.3" footer="0.3"/>
  <pageSetup paperSize="9" scale="81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6" tint="0.79998168889431442"/>
    <pageSetUpPr fitToPage="1"/>
  </sheetPr>
  <dimension ref="A1:I137"/>
  <sheetViews>
    <sheetView view="pageBreakPreview" zoomScale="85" zoomScaleSheetLayoutView="85" workbookViewId="0"/>
  </sheetViews>
  <sheetFormatPr defaultColWidth="10" defaultRowHeight="16.5"/>
  <cols>
    <col min="1" max="1" width="19.25" style="437" customWidth="1"/>
    <col min="2" max="2" width="55.25" style="433" bestFit="1" customWidth="1"/>
    <col min="3" max="3" width="17.875" style="433" bestFit="1" customWidth="1"/>
    <col min="4" max="4" width="20.875" style="434" bestFit="1" customWidth="1"/>
    <col min="5" max="5" width="18.875" style="435" bestFit="1" customWidth="1"/>
    <col min="6" max="6" width="16.875" style="503" bestFit="1" customWidth="1"/>
    <col min="7" max="7" width="16.625" style="21" bestFit="1" customWidth="1"/>
    <col min="8" max="8" width="26" style="21" customWidth="1"/>
    <col min="9" max="9" width="10" style="21" bestFit="1" customWidth="1"/>
    <col min="10" max="10" width="10.25" style="437" customWidth="1"/>
    <col min="11" max="11" width="11.25" style="437" bestFit="1" customWidth="1"/>
    <col min="12" max="12" width="16.875" style="437" bestFit="1" customWidth="1"/>
    <col min="13" max="13" width="14" style="437" bestFit="1" customWidth="1"/>
    <col min="14" max="14" width="21.625" style="437" bestFit="1" customWidth="1"/>
    <col min="15" max="15" width="11.25" style="437" bestFit="1" customWidth="1"/>
    <col min="16" max="16" width="7.75" style="437" bestFit="1" customWidth="1"/>
    <col min="17" max="17" width="11.375" style="437" bestFit="1" customWidth="1"/>
    <col min="18" max="18" width="10" style="437"/>
    <col min="19" max="19" width="12.375" style="437" bestFit="1" customWidth="1"/>
    <col min="20" max="16384" width="10" style="437"/>
  </cols>
  <sheetData>
    <row r="1" spans="1:8" ht="19.5" customHeight="1"/>
    <row r="2" spans="1:8" ht="26.25">
      <c r="A2" s="1672" t="s">
        <v>1762</v>
      </c>
      <c r="B2" s="1672"/>
      <c r="C2" s="1672"/>
      <c r="D2" s="1672"/>
      <c r="E2" s="596"/>
      <c r="F2" s="1671"/>
      <c r="G2" s="1671"/>
    </row>
    <row r="3" spans="1:8" ht="19.5" customHeight="1">
      <c r="A3" s="1589" t="str">
        <f>'10~11.단기금융자산,현금등가'!A14:E14</f>
        <v xml:space="preserve">2024. 07. 31 현재 </v>
      </c>
      <c r="B3" s="1589"/>
      <c r="C3" s="1589"/>
      <c r="D3" s="1589"/>
      <c r="E3" s="437"/>
    </row>
    <row r="4" spans="1:8" ht="19.5" customHeight="1">
      <c r="A4" s="437" t="s">
        <v>1226</v>
      </c>
      <c r="B4" s="436"/>
      <c r="C4" s="436"/>
      <c r="D4" s="25" t="s">
        <v>306</v>
      </c>
      <c r="F4" s="1398"/>
    </row>
    <row r="5" spans="1:8" ht="19.5" customHeight="1">
      <c r="A5" s="438" t="s">
        <v>1224</v>
      </c>
      <c r="B5" s="438" t="s">
        <v>308</v>
      </c>
      <c r="C5" s="439" t="s">
        <v>9</v>
      </c>
      <c r="D5" s="440" t="s">
        <v>309</v>
      </c>
      <c r="E5" s="436"/>
    </row>
    <row r="6" spans="1:8" s="21" customFormat="1" ht="19.5" customHeight="1">
      <c r="A6" s="441" t="s">
        <v>365</v>
      </c>
      <c r="B6" s="811" t="s">
        <v>3973</v>
      </c>
      <c r="C6" s="442">
        <v>22758953495</v>
      </c>
      <c r="D6" s="1674" t="s">
        <v>1239</v>
      </c>
      <c r="E6" s="443"/>
      <c r="F6" s="503" t="s">
        <v>3808</v>
      </c>
      <c r="G6" s="1339"/>
    </row>
    <row r="7" spans="1:8" s="21" customFormat="1" ht="19.5" customHeight="1">
      <c r="A7" s="441" t="s">
        <v>365</v>
      </c>
      <c r="B7" s="811" t="s">
        <v>3805</v>
      </c>
      <c r="C7" s="442">
        <v>22758953495</v>
      </c>
      <c r="D7" s="1674"/>
      <c r="E7" s="443"/>
      <c r="F7" s="503" t="s">
        <v>3808</v>
      </c>
      <c r="G7" s="1339"/>
    </row>
    <row r="8" spans="1:8" s="21" customFormat="1" ht="19.5" customHeight="1">
      <c r="A8" s="441" t="s">
        <v>365</v>
      </c>
      <c r="B8" s="905" t="s">
        <v>3806</v>
      </c>
      <c r="C8" s="882">
        <v>-88891195</v>
      </c>
      <c r="D8" s="1674"/>
      <c r="E8" s="443"/>
      <c r="F8" s="503" t="s">
        <v>3808</v>
      </c>
      <c r="G8" s="1339"/>
    </row>
    <row r="9" spans="1:8" s="21" customFormat="1" ht="19.5" customHeight="1">
      <c r="A9" s="441" t="s">
        <v>365</v>
      </c>
      <c r="B9" s="905" t="s">
        <v>3807</v>
      </c>
      <c r="C9" s="882">
        <v>-88891195</v>
      </c>
      <c r="D9" s="1674"/>
      <c r="E9" s="443"/>
      <c r="F9" s="503" t="s">
        <v>3808</v>
      </c>
      <c r="G9" s="1339"/>
    </row>
    <row r="10" spans="1:8" s="21" customFormat="1" ht="19.5" customHeight="1">
      <c r="A10" s="907" t="s">
        <v>1699</v>
      </c>
      <c r="B10" s="905" t="s">
        <v>3804</v>
      </c>
      <c r="C10" s="882">
        <v>448223290</v>
      </c>
      <c r="D10" s="906"/>
      <c r="E10" s="443"/>
      <c r="F10" s="503" t="s">
        <v>3808</v>
      </c>
      <c r="G10" s="1339"/>
    </row>
    <row r="11" spans="1:8" s="437" customFormat="1" ht="19.5" customHeight="1">
      <c r="A11" s="444"/>
      <c r="B11" s="444"/>
      <c r="C11" s="445">
        <f>SUM(C6:C10)</f>
        <v>45788347890</v>
      </c>
      <c r="D11" s="446"/>
      <c r="E11" s="436">
        <f>C11-'BS(현금흐름표용)'!D89</f>
        <v>0</v>
      </c>
      <c r="F11" s="503"/>
      <c r="G11" s="21"/>
      <c r="H11" s="21"/>
    </row>
    <row r="12" spans="1:8" s="437" customFormat="1" ht="19.5" customHeight="1">
      <c r="B12" s="433"/>
      <c r="C12" s="433"/>
      <c r="D12" s="434"/>
      <c r="E12" s="436"/>
      <c r="F12" s="503"/>
      <c r="G12" s="21"/>
      <c r="H12" s="21"/>
    </row>
    <row r="13" spans="1:8" s="437" customFormat="1" ht="19.5" customHeight="1">
      <c r="B13" s="433"/>
      <c r="C13" s="433"/>
      <c r="D13" s="434"/>
      <c r="E13" s="436"/>
      <c r="F13" s="503"/>
      <c r="G13" s="21"/>
      <c r="H13" s="21"/>
    </row>
    <row r="14" spans="1:8" s="21" customFormat="1" ht="26.25">
      <c r="A14" s="1673" t="s">
        <v>1763</v>
      </c>
      <c r="B14" s="1673"/>
      <c r="C14" s="1673"/>
      <c r="D14" s="1673"/>
      <c r="E14" s="436"/>
      <c r="F14" s="1399"/>
      <c r="G14" s="838"/>
    </row>
    <row r="15" spans="1:8" s="21" customFormat="1" ht="19.5" customHeight="1">
      <c r="A15" s="1589" t="str">
        <f>'10~11.단기금융자산,현금등가'!A14:E14</f>
        <v xml:space="preserve">2024. 07. 31 현재 </v>
      </c>
      <c r="B15" s="1589"/>
      <c r="C15" s="1589"/>
      <c r="D15" s="1589"/>
      <c r="E15" s="437"/>
      <c r="F15" s="503"/>
    </row>
    <row r="16" spans="1:8" s="437" customFormat="1" ht="19.5" customHeight="1">
      <c r="A16" s="436" t="s">
        <v>1226</v>
      </c>
      <c r="B16" s="436"/>
      <c r="C16" s="436"/>
      <c r="D16" s="25" t="s">
        <v>306</v>
      </c>
      <c r="E16" s="434"/>
      <c r="F16" s="1398"/>
      <c r="G16" s="21"/>
      <c r="H16" s="839"/>
    </row>
    <row r="17" spans="1:9" s="432" customFormat="1" ht="19.5" customHeight="1">
      <c r="A17" s="438" t="s">
        <v>1225</v>
      </c>
      <c r="B17" s="447" t="s">
        <v>308</v>
      </c>
      <c r="C17" s="407" t="s">
        <v>9</v>
      </c>
      <c r="D17" s="448" t="s">
        <v>309</v>
      </c>
      <c r="E17" s="682">
        <f>C136-'BS(현금흐름표용)'!D90</f>
        <v>0</v>
      </c>
      <c r="F17" s="503"/>
      <c r="H17" s="503"/>
      <c r="I17" s="503"/>
    </row>
    <row r="18" spans="1:9" s="1351" customFormat="1" ht="19.5" customHeight="1">
      <c r="A18" s="1400" t="s">
        <v>3582</v>
      </c>
      <c r="B18" s="1401" t="s">
        <v>3695</v>
      </c>
      <c r="C18" s="1402">
        <v>2827054021</v>
      </c>
      <c r="D18" s="1400" t="s">
        <v>3583</v>
      </c>
      <c r="E18" s="739" t="s">
        <v>3553</v>
      </c>
      <c r="F18" s="503" t="s">
        <v>3814</v>
      </c>
      <c r="G18" s="503"/>
      <c r="H18" s="503"/>
      <c r="I18" s="503"/>
    </row>
    <row r="19" spans="1:9" s="1351" customFormat="1" ht="19.5" customHeight="1">
      <c r="A19" s="1400" t="s">
        <v>3582</v>
      </c>
      <c r="B19" s="1401" t="s">
        <v>3696</v>
      </c>
      <c r="C19" s="1402">
        <v>3690552758</v>
      </c>
      <c r="D19" s="1400" t="s">
        <v>3583</v>
      </c>
      <c r="E19" s="739" t="s">
        <v>3670</v>
      </c>
      <c r="F19" s="503" t="s">
        <v>3813</v>
      </c>
      <c r="G19" s="503"/>
      <c r="H19" s="503"/>
      <c r="I19" s="503"/>
    </row>
    <row r="20" spans="1:9" s="1351" customFormat="1" ht="19.5" customHeight="1">
      <c r="A20" s="1400" t="s">
        <v>3582</v>
      </c>
      <c r="B20" s="1401" t="s">
        <v>3693</v>
      </c>
      <c r="C20" s="1402">
        <v>157490719</v>
      </c>
      <c r="D20" s="1400" t="s">
        <v>3583</v>
      </c>
      <c r="E20" s="739" t="s">
        <v>3694</v>
      </c>
      <c r="F20" s="503" t="s">
        <v>3958</v>
      </c>
      <c r="G20" s="503"/>
      <c r="H20" s="503"/>
      <c r="I20" s="503"/>
    </row>
    <row r="21" spans="1:9" s="1383" customFormat="1" ht="19.5" customHeight="1">
      <c r="A21" s="1208" t="s">
        <v>3582</v>
      </c>
      <c r="B21" s="1279" t="s">
        <v>3812</v>
      </c>
      <c r="C21" s="1209">
        <v>3653248491</v>
      </c>
      <c r="D21" s="1208" t="s">
        <v>3583</v>
      </c>
      <c r="E21" s="739">
        <v>45504</v>
      </c>
      <c r="F21" s="503" t="s">
        <v>3809</v>
      </c>
      <c r="G21" s="503"/>
      <c r="H21" s="503"/>
      <c r="I21" s="503"/>
    </row>
    <row r="22" spans="1:9" s="1383" customFormat="1" ht="19.5" customHeight="1">
      <c r="A22" s="1208" t="s">
        <v>3582</v>
      </c>
      <c r="B22" s="1279" t="s">
        <v>3810</v>
      </c>
      <c r="C22" s="1209">
        <v>82965232</v>
      </c>
      <c r="D22" s="1208" t="s">
        <v>3583</v>
      </c>
      <c r="E22" s="739">
        <v>45504</v>
      </c>
      <c r="F22" s="503" t="s">
        <v>3808</v>
      </c>
      <c r="G22" s="503"/>
      <c r="H22" s="503"/>
      <c r="I22" s="503"/>
    </row>
    <row r="23" spans="1:9" s="1383" customFormat="1" ht="19.5" customHeight="1">
      <c r="A23" s="1208" t="s">
        <v>3582</v>
      </c>
      <c r="B23" s="1279" t="s">
        <v>3811</v>
      </c>
      <c r="C23" s="1209">
        <v>55966972</v>
      </c>
      <c r="D23" s="1208" t="s">
        <v>3583</v>
      </c>
      <c r="E23" s="739">
        <v>45504</v>
      </c>
      <c r="F23" s="503" t="s">
        <v>3808</v>
      </c>
      <c r="G23" s="503"/>
      <c r="H23" s="503"/>
      <c r="I23" s="503"/>
    </row>
    <row r="24" spans="1:9" s="1383" customFormat="1" ht="19.5" customHeight="1">
      <c r="A24" s="688" t="s">
        <v>2102</v>
      </c>
      <c r="B24" s="1130" t="s">
        <v>3161</v>
      </c>
      <c r="C24" s="728">
        <v>54040</v>
      </c>
      <c r="D24" s="688" t="s">
        <v>2875</v>
      </c>
      <c r="E24" s="739">
        <v>44560</v>
      </c>
      <c r="F24" s="503" t="s">
        <v>3957</v>
      </c>
      <c r="G24" s="503"/>
      <c r="H24" s="503"/>
      <c r="I24" s="503"/>
    </row>
    <row r="25" spans="1:9" s="432" customFormat="1" ht="19.5" customHeight="1">
      <c r="A25" s="688" t="s">
        <v>3570</v>
      </c>
      <c r="B25" s="1130" t="s">
        <v>3697</v>
      </c>
      <c r="C25" s="728">
        <v>573733349</v>
      </c>
      <c r="D25" s="688" t="s">
        <v>2875</v>
      </c>
      <c r="E25" s="739" t="s">
        <v>3581</v>
      </c>
      <c r="F25" s="503" t="s">
        <v>3808</v>
      </c>
      <c r="G25" s="503"/>
      <c r="H25" s="503"/>
      <c r="I25" s="503"/>
    </row>
    <row r="26" spans="1:9" s="1351" customFormat="1" ht="19.5" customHeight="1">
      <c r="A26" s="1208" t="s">
        <v>2883</v>
      </c>
      <c r="B26" s="1279" t="s">
        <v>3700</v>
      </c>
      <c r="C26" s="1209">
        <v>5867290000</v>
      </c>
      <c r="D26" s="1208" t="s">
        <v>2875</v>
      </c>
      <c r="E26" s="739" t="s">
        <v>3705</v>
      </c>
      <c r="F26" s="503" t="s">
        <v>3808</v>
      </c>
      <c r="G26" s="503"/>
      <c r="H26" s="503"/>
      <c r="I26" s="503"/>
    </row>
    <row r="27" spans="1:9" s="432" customFormat="1" ht="19.5" customHeight="1">
      <c r="A27" s="1403" t="s">
        <v>2883</v>
      </c>
      <c r="B27" s="1401" t="s">
        <v>3699</v>
      </c>
      <c r="C27" s="1404">
        <v>5867290000</v>
      </c>
      <c r="D27" s="1403" t="s">
        <v>2875</v>
      </c>
      <c r="E27" s="739" t="s">
        <v>3690</v>
      </c>
      <c r="F27" s="503" t="s">
        <v>3956</v>
      </c>
      <c r="G27" s="503"/>
      <c r="H27" s="503"/>
      <c r="I27" s="503"/>
    </row>
    <row r="28" spans="1:9" s="432" customFormat="1" ht="19.5" customHeight="1">
      <c r="A28" s="688" t="s">
        <v>3572</v>
      </c>
      <c r="B28" s="1130" t="s">
        <v>3720</v>
      </c>
      <c r="C28" s="728">
        <v>2236300</v>
      </c>
      <c r="D28" s="688" t="s">
        <v>2875</v>
      </c>
      <c r="E28" s="739" t="s">
        <v>3728</v>
      </c>
      <c r="F28" s="503" t="s">
        <v>3808</v>
      </c>
      <c r="G28" s="503"/>
      <c r="H28" s="503"/>
      <c r="I28" s="503"/>
    </row>
    <row r="29" spans="1:9" s="1351" customFormat="1" ht="19.5" customHeight="1">
      <c r="A29" s="1208" t="s">
        <v>3827</v>
      </c>
      <c r="B29" s="1130" t="s">
        <v>3851</v>
      </c>
      <c r="C29" s="1209">
        <v>20020000</v>
      </c>
      <c r="D29" s="1208" t="s">
        <v>2875</v>
      </c>
      <c r="E29" s="739" t="s">
        <v>3728</v>
      </c>
      <c r="F29" s="503" t="s">
        <v>3808</v>
      </c>
      <c r="G29" s="503"/>
      <c r="H29" s="503"/>
      <c r="I29" s="503"/>
    </row>
    <row r="30" spans="1:9" s="1351" customFormat="1" ht="19.5" customHeight="1">
      <c r="A30" s="1208" t="s">
        <v>3828</v>
      </c>
      <c r="B30" s="1130" t="s">
        <v>3852</v>
      </c>
      <c r="C30" s="1209">
        <v>14292300</v>
      </c>
      <c r="D30" s="1208" t="s">
        <v>2875</v>
      </c>
      <c r="E30" s="739" t="s">
        <v>3815</v>
      </c>
      <c r="F30" s="503" t="s">
        <v>3808</v>
      </c>
      <c r="G30" s="503"/>
      <c r="H30" s="503"/>
      <c r="I30" s="503"/>
    </row>
    <row r="31" spans="1:9" s="1351" customFormat="1" ht="19.5" customHeight="1">
      <c r="A31" s="1208" t="s">
        <v>3828</v>
      </c>
      <c r="B31" s="1130" t="s">
        <v>3853</v>
      </c>
      <c r="C31" s="1209">
        <v>1650000</v>
      </c>
      <c r="D31" s="1208" t="s">
        <v>2875</v>
      </c>
      <c r="E31" s="739" t="s">
        <v>3815</v>
      </c>
      <c r="F31" s="503" t="s">
        <v>3808</v>
      </c>
      <c r="G31" s="503"/>
      <c r="H31" s="503"/>
      <c r="I31" s="503"/>
    </row>
    <row r="32" spans="1:9" s="1351" customFormat="1" ht="19.5" customHeight="1">
      <c r="A32" s="1208" t="s">
        <v>3829</v>
      </c>
      <c r="B32" s="1130" t="s">
        <v>3854</v>
      </c>
      <c r="C32" s="1209">
        <v>4153600</v>
      </c>
      <c r="D32" s="1208" t="s">
        <v>2875</v>
      </c>
      <c r="E32" s="739" t="s">
        <v>3815</v>
      </c>
      <c r="F32" s="503" t="s">
        <v>3808</v>
      </c>
      <c r="G32" s="503"/>
      <c r="H32" s="503"/>
      <c r="I32" s="503"/>
    </row>
    <row r="33" spans="1:9" s="1351" customFormat="1" ht="19.5" customHeight="1">
      <c r="A33" s="1208" t="s">
        <v>3383</v>
      </c>
      <c r="B33" s="1130" t="s">
        <v>3855</v>
      </c>
      <c r="C33" s="1209">
        <v>990000</v>
      </c>
      <c r="D33" s="1208" t="s">
        <v>2875</v>
      </c>
      <c r="E33" s="739" t="s">
        <v>3816</v>
      </c>
      <c r="F33" s="503" t="s">
        <v>3808</v>
      </c>
      <c r="G33" s="503"/>
      <c r="H33" s="503"/>
      <c r="I33" s="503"/>
    </row>
    <row r="34" spans="1:9" s="1351" customFormat="1" ht="19.5" customHeight="1">
      <c r="A34" s="1208" t="s">
        <v>3382</v>
      </c>
      <c r="B34" s="1130" t="s">
        <v>3856</v>
      </c>
      <c r="C34" s="1209">
        <v>6591200</v>
      </c>
      <c r="D34" s="1208" t="s">
        <v>2875</v>
      </c>
      <c r="E34" s="739" t="s">
        <v>3729</v>
      </c>
      <c r="F34" s="503" t="s">
        <v>3808</v>
      </c>
      <c r="G34" s="503"/>
      <c r="H34" s="503"/>
      <c r="I34" s="503"/>
    </row>
    <row r="35" spans="1:9" s="1351" customFormat="1" ht="19.5" customHeight="1">
      <c r="A35" s="1400" t="s">
        <v>2883</v>
      </c>
      <c r="B35" s="1401" t="s">
        <v>3857</v>
      </c>
      <c r="C35" s="1402">
        <v>1500400000</v>
      </c>
      <c r="D35" s="1400" t="s">
        <v>2875</v>
      </c>
      <c r="E35" s="739" t="s">
        <v>3817</v>
      </c>
      <c r="F35" s="503" t="s">
        <v>3955</v>
      </c>
      <c r="G35" s="503"/>
      <c r="H35" s="503"/>
      <c r="I35" s="503"/>
    </row>
    <row r="36" spans="1:9" s="1351" customFormat="1" ht="19.5" customHeight="1">
      <c r="A36" s="1400" t="s">
        <v>2883</v>
      </c>
      <c r="B36" s="1401" t="s">
        <v>3858</v>
      </c>
      <c r="C36" s="1402">
        <v>1500400000</v>
      </c>
      <c r="D36" s="1400" t="s">
        <v>2875</v>
      </c>
      <c r="E36" s="739" t="s">
        <v>3817</v>
      </c>
      <c r="F36" s="503" t="s">
        <v>3954</v>
      </c>
      <c r="G36" s="503"/>
      <c r="H36" s="503"/>
      <c r="I36" s="503"/>
    </row>
    <row r="37" spans="1:9" s="1351" customFormat="1" ht="19.5" customHeight="1">
      <c r="A37" s="1400" t="s">
        <v>2883</v>
      </c>
      <c r="B37" s="1401" t="s">
        <v>3859</v>
      </c>
      <c r="C37" s="1402">
        <v>1533752000</v>
      </c>
      <c r="D37" s="1400" t="s">
        <v>2875</v>
      </c>
      <c r="E37" s="739" t="s">
        <v>3817</v>
      </c>
      <c r="F37" s="503" t="s">
        <v>3954</v>
      </c>
      <c r="G37" s="503"/>
      <c r="H37" s="503"/>
      <c r="I37" s="503"/>
    </row>
    <row r="38" spans="1:9" s="1351" customFormat="1" ht="19.5" customHeight="1">
      <c r="A38" s="1400" t="s">
        <v>2883</v>
      </c>
      <c r="B38" s="1401" t="s">
        <v>3860</v>
      </c>
      <c r="C38" s="1402">
        <v>3140129239</v>
      </c>
      <c r="D38" s="1400" t="s">
        <v>2875</v>
      </c>
      <c r="E38" s="739" t="s">
        <v>3817</v>
      </c>
      <c r="F38" s="503" t="s">
        <v>3954</v>
      </c>
      <c r="G38" s="503"/>
      <c r="H38" s="503"/>
      <c r="I38" s="503"/>
    </row>
    <row r="39" spans="1:9" s="1351" customFormat="1" ht="19.5" customHeight="1">
      <c r="A39" s="1208" t="s">
        <v>3830</v>
      </c>
      <c r="B39" s="1130" t="s">
        <v>3861</v>
      </c>
      <c r="C39" s="1209">
        <v>5117200</v>
      </c>
      <c r="D39" s="1208" t="s">
        <v>2875</v>
      </c>
      <c r="E39" s="739" t="s">
        <v>3818</v>
      </c>
      <c r="F39" s="503" t="s">
        <v>3808</v>
      </c>
      <c r="G39" s="503"/>
      <c r="H39" s="503"/>
      <c r="I39" s="503"/>
    </row>
    <row r="40" spans="1:9" s="1351" customFormat="1" ht="19.5" customHeight="1">
      <c r="A40" s="1208" t="s">
        <v>3831</v>
      </c>
      <c r="B40" s="1130" t="s">
        <v>3862</v>
      </c>
      <c r="C40" s="1209">
        <v>24398000</v>
      </c>
      <c r="D40" s="1208" t="s">
        <v>2875</v>
      </c>
      <c r="E40" s="739" t="s">
        <v>3730</v>
      </c>
      <c r="F40" s="503" t="s">
        <v>3808</v>
      </c>
      <c r="G40" s="503"/>
      <c r="H40" s="503"/>
      <c r="I40" s="503"/>
    </row>
    <row r="41" spans="1:9" s="1351" customFormat="1" ht="19.5" customHeight="1">
      <c r="A41" s="1208" t="s">
        <v>3163</v>
      </c>
      <c r="B41" s="1130" t="s">
        <v>3863</v>
      </c>
      <c r="C41" s="1209">
        <v>5831000</v>
      </c>
      <c r="D41" s="1208" t="s">
        <v>2875</v>
      </c>
      <c r="E41" s="739" t="s">
        <v>3731</v>
      </c>
      <c r="F41" s="503" t="s">
        <v>3808</v>
      </c>
      <c r="G41" s="503"/>
      <c r="H41" s="503"/>
      <c r="I41" s="503"/>
    </row>
    <row r="42" spans="1:9" s="1351" customFormat="1" ht="19.5" customHeight="1">
      <c r="A42" s="1208" t="s">
        <v>3832</v>
      </c>
      <c r="B42" s="1130" t="s">
        <v>3864</v>
      </c>
      <c r="C42" s="1209">
        <v>937200</v>
      </c>
      <c r="D42" s="1208" t="s">
        <v>2875</v>
      </c>
      <c r="E42" s="739" t="s">
        <v>3731</v>
      </c>
      <c r="F42" s="503" t="s">
        <v>3808</v>
      </c>
      <c r="G42" s="503"/>
      <c r="H42" s="503"/>
      <c r="I42" s="503"/>
    </row>
    <row r="43" spans="1:9" s="1351" customFormat="1" ht="19.5" customHeight="1">
      <c r="A43" s="1208" t="s">
        <v>3833</v>
      </c>
      <c r="B43" s="1130" t="s">
        <v>3865</v>
      </c>
      <c r="C43" s="1209">
        <v>537900</v>
      </c>
      <c r="D43" s="1208" t="s">
        <v>2875</v>
      </c>
      <c r="E43" s="739" t="s">
        <v>3819</v>
      </c>
      <c r="F43" s="503" t="s">
        <v>3808</v>
      </c>
      <c r="G43" s="503"/>
      <c r="H43" s="503"/>
      <c r="I43" s="503"/>
    </row>
    <row r="44" spans="1:9" s="1351" customFormat="1" ht="19.5" customHeight="1">
      <c r="A44" s="1208" t="s">
        <v>3834</v>
      </c>
      <c r="B44" s="1130" t="s">
        <v>3866</v>
      </c>
      <c r="C44" s="1209">
        <v>3850000</v>
      </c>
      <c r="D44" s="1208" t="s">
        <v>2875</v>
      </c>
      <c r="E44" s="739" t="s">
        <v>3819</v>
      </c>
      <c r="F44" s="503" t="s">
        <v>3808</v>
      </c>
      <c r="G44" s="503"/>
      <c r="H44" s="503"/>
      <c r="I44" s="503"/>
    </row>
    <row r="45" spans="1:9" s="1351" customFormat="1" ht="19.5" customHeight="1">
      <c r="A45" s="1208" t="s">
        <v>3572</v>
      </c>
      <c r="B45" s="1130" t="s">
        <v>3867</v>
      </c>
      <c r="C45" s="1209">
        <v>191400</v>
      </c>
      <c r="D45" s="1208" t="s">
        <v>2875</v>
      </c>
      <c r="E45" s="739" t="s">
        <v>3820</v>
      </c>
      <c r="F45" s="503" t="s">
        <v>3808</v>
      </c>
      <c r="G45" s="503"/>
      <c r="H45" s="503"/>
      <c r="I45" s="503"/>
    </row>
    <row r="46" spans="1:9" s="1351" customFormat="1" ht="19.5" customHeight="1">
      <c r="A46" s="1208" t="s">
        <v>3572</v>
      </c>
      <c r="B46" s="1130" t="s">
        <v>3868</v>
      </c>
      <c r="C46" s="1209">
        <v>5720000</v>
      </c>
      <c r="D46" s="1208" t="s">
        <v>2875</v>
      </c>
      <c r="E46" s="739" t="s">
        <v>3820</v>
      </c>
      <c r="F46" s="503" t="s">
        <v>3808</v>
      </c>
      <c r="G46" s="503"/>
      <c r="H46" s="503"/>
      <c r="I46" s="503"/>
    </row>
    <row r="47" spans="1:9" s="1351" customFormat="1" ht="19.5" customHeight="1">
      <c r="A47" s="1208" t="s">
        <v>3835</v>
      </c>
      <c r="B47" s="1130" t="s">
        <v>3869</v>
      </c>
      <c r="C47" s="1209">
        <v>21450000</v>
      </c>
      <c r="D47" s="1208" t="s">
        <v>2875</v>
      </c>
      <c r="E47" s="739" t="s">
        <v>3820</v>
      </c>
      <c r="F47" s="503" t="s">
        <v>3808</v>
      </c>
      <c r="G47" s="503"/>
      <c r="H47" s="503"/>
      <c r="I47" s="503"/>
    </row>
    <row r="48" spans="1:9" s="1351" customFormat="1" ht="19.5" customHeight="1">
      <c r="A48" s="1208" t="s">
        <v>3836</v>
      </c>
      <c r="B48" s="1130" t="s">
        <v>3870</v>
      </c>
      <c r="C48" s="1209">
        <v>2365000</v>
      </c>
      <c r="D48" s="1208" t="s">
        <v>2875</v>
      </c>
      <c r="E48" s="739" t="s">
        <v>3821</v>
      </c>
      <c r="F48" s="503" t="s">
        <v>3808</v>
      </c>
      <c r="G48" s="503"/>
      <c r="H48" s="503"/>
      <c r="I48" s="503"/>
    </row>
    <row r="49" spans="1:9" s="1351" customFormat="1" ht="19.5" customHeight="1">
      <c r="A49" s="1208" t="s">
        <v>3171</v>
      </c>
      <c r="B49" s="1130" t="s">
        <v>3871</v>
      </c>
      <c r="C49" s="1209">
        <v>22000</v>
      </c>
      <c r="D49" s="1208" t="s">
        <v>2875</v>
      </c>
      <c r="E49" s="739" t="s">
        <v>3821</v>
      </c>
      <c r="F49" s="503" t="s">
        <v>3808</v>
      </c>
      <c r="G49" s="503"/>
      <c r="H49" s="503"/>
      <c r="I49" s="503"/>
    </row>
    <row r="50" spans="1:9" s="1351" customFormat="1" ht="19.5" customHeight="1">
      <c r="A50" s="1208" t="s">
        <v>3166</v>
      </c>
      <c r="B50" s="1130" t="s">
        <v>3872</v>
      </c>
      <c r="C50" s="1209">
        <v>330000</v>
      </c>
      <c r="D50" s="1208" t="s">
        <v>2875</v>
      </c>
      <c r="E50" s="739" t="s">
        <v>3732</v>
      </c>
      <c r="F50" s="503" t="s">
        <v>3808</v>
      </c>
      <c r="G50" s="503"/>
      <c r="H50" s="503"/>
      <c r="I50" s="503"/>
    </row>
    <row r="51" spans="1:9" s="1351" customFormat="1" ht="19.5" customHeight="1">
      <c r="A51" s="1208" t="s">
        <v>3837</v>
      </c>
      <c r="B51" s="1130" t="s">
        <v>3873</v>
      </c>
      <c r="C51" s="1209">
        <v>140800</v>
      </c>
      <c r="D51" s="1208" t="s">
        <v>2875</v>
      </c>
      <c r="E51" s="739" t="s">
        <v>3732</v>
      </c>
      <c r="F51" s="503" t="s">
        <v>3808</v>
      </c>
      <c r="G51" s="503"/>
      <c r="H51" s="503"/>
      <c r="I51" s="503"/>
    </row>
    <row r="52" spans="1:9" s="1351" customFormat="1" ht="19.5" customHeight="1">
      <c r="A52" s="1208" t="s">
        <v>3838</v>
      </c>
      <c r="B52" s="1130" t="s">
        <v>3874</v>
      </c>
      <c r="C52" s="1209">
        <v>42684</v>
      </c>
      <c r="D52" s="1208" t="s">
        <v>2875</v>
      </c>
      <c r="E52" s="739" t="s">
        <v>3732</v>
      </c>
      <c r="F52" s="503" t="s">
        <v>3808</v>
      </c>
      <c r="G52" s="503"/>
      <c r="H52" s="503"/>
      <c r="I52" s="503"/>
    </row>
    <row r="53" spans="1:9" s="1351" customFormat="1" ht="19.5" customHeight="1">
      <c r="A53" s="1208" t="s">
        <v>3165</v>
      </c>
      <c r="B53" s="1130" t="s">
        <v>3875</v>
      </c>
      <c r="C53" s="1209">
        <v>1682560</v>
      </c>
      <c r="D53" s="1208" t="s">
        <v>2875</v>
      </c>
      <c r="E53" s="739" t="s">
        <v>3822</v>
      </c>
      <c r="F53" s="503" t="s">
        <v>3808</v>
      </c>
      <c r="G53" s="503"/>
      <c r="H53" s="503"/>
      <c r="I53" s="503"/>
    </row>
    <row r="54" spans="1:9" s="1351" customFormat="1" ht="19.5" customHeight="1">
      <c r="A54" s="1208" t="s">
        <v>3164</v>
      </c>
      <c r="B54" s="1130" t="s">
        <v>3876</v>
      </c>
      <c r="C54" s="1209">
        <v>165000</v>
      </c>
      <c r="D54" s="1208" t="s">
        <v>2875</v>
      </c>
      <c r="E54" s="739" t="s">
        <v>3823</v>
      </c>
      <c r="F54" s="503" t="s">
        <v>3808</v>
      </c>
      <c r="G54" s="503"/>
      <c r="H54" s="503"/>
      <c r="I54" s="503"/>
    </row>
    <row r="55" spans="1:9" s="1351" customFormat="1" ht="19.5" customHeight="1">
      <c r="A55" s="1208" t="s">
        <v>3573</v>
      </c>
      <c r="B55" s="1130" t="s">
        <v>3877</v>
      </c>
      <c r="C55" s="1209">
        <v>298800</v>
      </c>
      <c r="D55" s="1208" t="s">
        <v>2875</v>
      </c>
      <c r="E55" s="739" t="s">
        <v>3823</v>
      </c>
      <c r="F55" s="503" t="s">
        <v>3808</v>
      </c>
      <c r="G55" s="503"/>
      <c r="H55" s="503"/>
      <c r="I55" s="503"/>
    </row>
    <row r="56" spans="1:9" s="1351" customFormat="1" ht="19.5" customHeight="1">
      <c r="A56" s="1208" t="s">
        <v>3834</v>
      </c>
      <c r="B56" s="1130" t="s">
        <v>3878</v>
      </c>
      <c r="C56" s="1209">
        <v>1100000</v>
      </c>
      <c r="D56" s="1208" t="s">
        <v>2875</v>
      </c>
      <c r="E56" s="739" t="s">
        <v>3824</v>
      </c>
      <c r="F56" s="503" t="s">
        <v>3808</v>
      </c>
      <c r="G56" s="503"/>
      <c r="H56" s="503"/>
      <c r="I56" s="503"/>
    </row>
    <row r="57" spans="1:9" s="1351" customFormat="1" ht="19.5" customHeight="1">
      <c r="A57" s="1208" t="s">
        <v>3839</v>
      </c>
      <c r="B57" s="1130" t="s">
        <v>3879</v>
      </c>
      <c r="C57" s="1209">
        <v>2068000</v>
      </c>
      <c r="D57" s="1208" t="s">
        <v>2875</v>
      </c>
      <c r="E57" s="739" t="s">
        <v>3733</v>
      </c>
      <c r="F57" s="503" t="s">
        <v>3808</v>
      </c>
      <c r="G57" s="503"/>
      <c r="H57" s="503"/>
      <c r="I57" s="503"/>
    </row>
    <row r="58" spans="1:9" s="1351" customFormat="1" ht="19.5" customHeight="1">
      <c r="A58" s="1208" t="s">
        <v>3571</v>
      </c>
      <c r="B58" s="1130" t="s">
        <v>3880</v>
      </c>
      <c r="C58" s="1209">
        <v>3146000</v>
      </c>
      <c r="D58" s="1208" t="s">
        <v>2875</v>
      </c>
      <c r="E58" s="739" t="s">
        <v>3733</v>
      </c>
      <c r="F58" s="503" t="s">
        <v>3808</v>
      </c>
      <c r="G58" s="503"/>
      <c r="H58" s="503"/>
      <c r="I58" s="503"/>
    </row>
    <row r="59" spans="1:9" s="1351" customFormat="1" ht="19.5" customHeight="1">
      <c r="A59" s="1208" t="s">
        <v>3168</v>
      </c>
      <c r="B59" s="1130" t="s">
        <v>3881</v>
      </c>
      <c r="C59" s="1209">
        <v>718594</v>
      </c>
      <c r="D59" s="1208" t="s">
        <v>2875</v>
      </c>
      <c r="E59" s="739" t="s">
        <v>3733</v>
      </c>
      <c r="F59" s="503" t="s">
        <v>3808</v>
      </c>
      <c r="G59" s="503"/>
      <c r="H59" s="503"/>
      <c r="I59" s="503"/>
    </row>
    <row r="60" spans="1:9" s="1351" customFormat="1" ht="19.5" customHeight="1">
      <c r="A60" s="1208" t="s">
        <v>3829</v>
      </c>
      <c r="B60" s="1130" t="s">
        <v>3882</v>
      </c>
      <c r="C60" s="1209">
        <v>4972000</v>
      </c>
      <c r="D60" s="1208" t="s">
        <v>2875</v>
      </c>
      <c r="E60" s="739" t="s">
        <v>3733</v>
      </c>
      <c r="F60" s="503" t="s">
        <v>3808</v>
      </c>
      <c r="G60" s="503"/>
      <c r="H60" s="503"/>
      <c r="I60" s="503"/>
    </row>
    <row r="61" spans="1:9" s="1351" customFormat="1" ht="19.5" customHeight="1">
      <c r="A61" s="1208" t="s">
        <v>3840</v>
      </c>
      <c r="B61" s="1130" t="s">
        <v>3883</v>
      </c>
      <c r="C61" s="1209">
        <v>11000</v>
      </c>
      <c r="D61" s="1208" t="s">
        <v>2875</v>
      </c>
      <c r="E61" s="739" t="s">
        <v>3734</v>
      </c>
      <c r="F61" s="503" t="s">
        <v>3808</v>
      </c>
      <c r="G61" s="503"/>
      <c r="H61" s="503"/>
      <c r="I61" s="503"/>
    </row>
    <row r="62" spans="1:9" s="1351" customFormat="1" ht="19.5" customHeight="1">
      <c r="A62" s="1208" t="s">
        <v>3841</v>
      </c>
      <c r="B62" s="1130" t="s">
        <v>3884</v>
      </c>
      <c r="C62" s="1209">
        <v>2805000</v>
      </c>
      <c r="D62" s="1208" t="s">
        <v>2875</v>
      </c>
      <c r="E62" s="739" t="s">
        <v>3734</v>
      </c>
      <c r="F62" s="503" t="s">
        <v>3808</v>
      </c>
      <c r="G62" s="503"/>
      <c r="H62" s="503"/>
      <c r="I62" s="503"/>
    </row>
    <row r="63" spans="1:9" s="1351" customFormat="1" ht="19.5" customHeight="1">
      <c r="A63" s="1208" t="s">
        <v>3842</v>
      </c>
      <c r="B63" s="1130" t="s">
        <v>3885</v>
      </c>
      <c r="C63" s="1209">
        <v>5610000</v>
      </c>
      <c r="D63" s="1208" t="s">
        <v>2875</v>
      </c>
      <c r="E63" s="739" t="s">
        <v>3734</v>
      </c>
      <c r="F63" s="503" t="s">
        <v>3808</v>
      </c>
      <c r="G63" s="503"/>
      <c r="H63" s="503"/>
      <c r="I63" s="503"/>
    </row>
    <row r="64" spans="1:9" s="1351" customFormat="1" ht="19.5" customHeight="1">
      <c r="A64" s="1208" t="s">
        <v>3172</v>
      </c>
      <c r="B64" s="1130" t="s">
        <v>3886</v>
      </c>
      <c r="C64" s="1209">
        <v>386620</v>
      </c>
      <c r="D64" s="1208" t="s">
        <v>2875</v>
      </c>
      <c r="E64" s="739" t="s">
        <v>3734</v>
      </c>
      <c r="F64" s="503" t="s">
        <v>3808</v>
      </c>
      <c r="G64" s="503"/>
      <c r="H64" s="503"/>
      <c r="I64" s="503"/>
    </row>
    <row r="65" spans="1:9" s="1351" customFormat="1" ht="19.5" customHeight="1">
      <c r="A65" s="1208" t="s">
        <v>3167</v>
      </c>
      <c r="B65" s="1130" t="s">
        <v>3887</v>
      </c>
      <c r="C65" s="1209">
        <v>27658510</v>
      </c>
      <c r="D65" s="1208" t="s">
        <v>2875</v>
      </c>
      <c r="E65" s="739" t="s">
        <v>3734</v>
      </c>
      <c r="F65" s="503" t="s">
        <v>3808</v>
      </c>
      <c r="G65" s="503"/>
      <c r="H65" s="503"/>
      <c r="I65" s="503"/>
    </row>
    <row r="66" spans="1:9" s="1351" customFormat="1" ht="19.5" customHeight="1">
      <c r="A66" s="1208" t="s">
        <v>3169</v>
      </c>
      <c r="B66" s="1130" t="s">
        <v>3888</v>
      </c>
      <c r="C66" s="1209">
        <v>236500</v>
      </c>
      <c r="D66" s="1208" t="s">
        <v>2875</v>
      </c>
      <c r="E66" s="739" t="s">
        <v>3734</v>
      </c>
      <c r="F66" s="503" t="s">
        <v>3808</v>
      </c>
      <c r="G66" s="503"/>
      <c r="H66" s="503"/>
      <c r="I66" s="503"/>
    </row>
    <row r="67" spans="1:9" s="1351" customFormat="1" ht="19.5" customHeight="1">
      <c r="A67" s="1208" t="s">
        <v>3843</v>
      </c>
      <c r="B67" s="1130" t="s">
        <v>3889</v>
      </c>
      <c r="C67" s="1209">
        <v>4426400</v>
      </c>
      <c r="D67" s="1208" t="s">
        <v>2875</v>
      </c>
      <c r="E67" s="739" t="s">
        <v>3825</v>
      </c>
      <c r="F67" s="503" t="s">
        <v>3808</v>
      </c>
      <c r="G67" s="503"/>
      <c r="H67" s="503"/>
      <c r="I67" s="503"/>
    </row>
    <row r="68" spans="1:9" s="1351" customFormat="1" ht="19.5" customHeight="1">
      <c r="A68" s="1208" t="s">
        <v>3571</v>
      </c>
      <c r="B68" s="1130" t="s">
        <v>3890</v>
      </c>
      <c r="C68" s="1209">
        <v>55000</v>
      </c>
      <c r="D68" s="1208" t="s">
        <v>2875</v>
      </c>
      <c r="E68" s="739" t="s">
        <v>3825</v>
      </c>
      <c r="F68" s="503" t="s">
        <v>3808</v>
      </c>
      <c r="G68" s="503"/>
      <c r="H68" s="503"/>
      <c r="I68" s="503"/>
    </row>
    <row r="69" spans="1:9" s="1351" customFormat="1" ht="19.5" customHeight="1">
      <c r="A69" s="1208" t="s">
        <v>3571</v>
      </c>
      <c r="B69" s="1130" t="s">
        <v>3891</v>
      </c>
      <c r="C69" s="1209">
        <v>55000</v>
      </c>
      <c r="D69" s="1208" t="s">
        <v>2875</v>
      </c>
      <c r="E69" s="739" t="s">
        <v>3825</v>
      </c>
      <c r="F69" s="503" t="s">
        <v>3808</v>
      </c>
      <c r="G69" s="503"/>
      <c r="H69" s="503"/>
      <c r="I69" s="503"/>
    </row>
    <row r="70" spans="1:9" s="1351" customFormat="1" ht="19.5" customHeight="1">
      <c r="A70" s="1208" t="s">
        <v>3844</v>
      </c>
      <c r="B70" s="1130" t="s">
        <v>3892</v>
      </c>
      <c r="C70" s="1209">
        <v>698500</v>
      </c>
      <c r="D70" s="1208" t="s">
        <v>2875</v>
      </c>
      <c r="E70" s="739" t="s">
        <v>3825</v>
      </c>
      <c r="F70" s="503" t="s">
        <v>3808</v>
      </c>
      <c r="G70" s="503"/>
      <c r="H70" s="503"/>
      <c r="I70" s="503"/>
    </row>
    <row r="71" spans="1:9" s="1351" customFormat="1" ht="19.5" customHeight="1">
      <c r="A71" s="1208" t="s">
        <v>3845</v>
      </c>
      <c r="B71" s="1130" t="s">
        <v>3893</v>
      </c>
      <c r="C71" s="1209">
        <v>13556400</v>
      </c>
      <c r="D71" s="1208" t="s">
        <v>2875</v>
      </c>
      <c r="E71" s="739" t="s">
        <v>3825</v>
      </c>
      <c r="F71" s="503" t="s">
        <v>3808</v>
      </c>
      <c r="G71" s="503"/>
      <c r="H71" s="503"/>
      <c r="I71" s="503"/>
    </row>
    <row r="72" spans="1:9" s="1351" customFormat="1" ht="19.5" customHeight="1">
      <c r="A72" s="1208" t="s">
        <v>3170</v>
      </c>
      <c r="B72" s="1130" t="s">
        <v>3894</v>
      </c>
      <c r="C72" s="1209">
        <v>46200</v>
      </c>
      <c r="D72" s="1208" t="s">
        <v>2875</v>
      </c>
      <c r="E72" s="739" t="s">
        <v>3735</v>
      </c>
      <c r="F72" s="503" t="s">
        <v>3808</v>
      </c>
      <c r="G72" s="503"/>
      <c r="H72" s="503"/>
      <c r="I72" s="503"/>
    </row>
    <row r="73" spans="1:9" s="1351" customFormat="1" ht="19.5" customHeight="1">
      <c r="A73" s="1208" t="s">
        <v>3176</v>
      </c>
      <c r="B73" s="1130" t="s">
        <v>3895</v>
      </c>
      <c r="C73" s="1209">
        <v>100000</v>
      </c>
      <c r="D73" s="1208" t="s">
        <v>2875</v>
      </c>
      <c r="E73" s="739" t="s">
        <v>3735</v>
      </c>
      <c r="F73" s="503" t="s">
        <v>3808</v>
      </c>
      <c r="G73" s="503"/>
      <c r="H73" s="503"/>
      <c r="I73" s="503"/>
    </row>
    <row r="74" spans="1:9" s="1351" customFormat="1" ht="19.5" customHeight="1">
      <c r="A74" s="1208" t="s">
        <v>3184</v>
      </c>
      <c r="B74" s="1130" t="s">
        <v>3896</v>
      </c>
      <c r="C74" s="1209">
        <v>1914000</v>
      </c>
      <c r="D74" s="1208" t="s">
        <v>2875</v>
      </c>
      <c r="E74" s="739" t="s">
        <v>3735</v>
      </c>
      <c r="F74" s="503" t="s">
        <v>3808</v>
      </c>
      <c r="G74" s="503"/>
      <c r="H74" s="503"/>
      <c r="I74" s="503"/>
    </row>
    <row r="75" spans="1:9" s="1351" customFormat="1" ht="19.5" customHeight="1">
      <c r="A75" s="1208" t="s">
        <v>3384</v>
      </c>
      <c r="B75" s="1130" t="s">
        <v>3897</v>
      </c>
      <c r="C75" s="1209">
        <v>3740000</v>
      </c>
      <c r="D75" s="1208" t="s">
        <v>2875</v>
      </c>
      <c r="E75" s="739" t="s">
        <v>3735</v>
      </c>
      <c r="F75" s="503" t="s">
        <v>3808</v>
      </c>
      <c r="G75" s="503"/>
      <c r="H75" s="503"/>
      <c r="I75" s="503"/>
    </row>
    <row r="76" spans="1:9" s="1351" customFormat="1" ht="19.5" customHeight="1">
      <c r="A76" s="1208" t="s">
        <v>3701</v>
      </c>
      <c r="B76" s="1130" t="s">
        <v>3162</v>
      </c>
      <c r="C76" s="1209">
        <v>147480</v>
      </c>
      <c r="D76" s="1208" t="s">
        <v>2875</v>
      </c>
      <c r="E76" s="739" t="s">
        <v>3736</v>
      </c>
      <c r="F76" s="503" t="s">
        <v>3808</v>
      </c>
      <c r="G76" s="503"/>
      <c r="H76" s="503"/>
      <c r="I76" s="503"/>
    </row>
    <row r="77" spans="1:9" s="1351" customFormat="1" ht="19.5" customHeight="1">
      <c r="A77" s="1208" t="s">
        <v>3173</v>
      </c>
      <c r="B77" s="1130" t="s">
        <v>3898</v>
      </c>
      <c r="C77" s="1209">
        <v>22304550</v>
      </c>
      <c r="D77" s="1208" t="s">
        <v>2875</v>
      </c>
      <c r="E77" s="739" t="s">
        <v>3826</v>
      </c>
      <c r="F77" s="503" t="s">
        <v>3808</v>
      </c>
      <c r="G77" s="503"/>
      <c r="H77" s="503"/>
      <c r="I77" s="503"/>
    </row>
    <row r="78" spans="1:9" s="1351" customFormat="1" ht="19.5" customHeight="1">
      <c r="A78" s="1208" t="s">
        <v>3173</v>
      </c>
      <c r="B78" s="1130" t="s">
        <v>3899</v>
      </c>
      <c r="C78" s="1209">
        <v>1290420</v>
      </c>
      <c r="D78" s="1208" t="s">
        <v>2875</v>
      </c>
      <c r="E78" s="739" t="s">
        <v>3826</v>
      </c>
      <c r="F78" s="503" t="s">
        <v>3808</v>
      </c>
      <c r="G78" s="503"/>
      <c r="H78" s="503"/>
      <c r="I78" s="503"/>
    </row>
    <row r="79" spans="1:9" s="1351" customFormat="1" ht="19.5" customHeight="1">
      <c r="A79" s="1208" t="s">
        <v>3173</v>
      </c>
      <c r="B79" s="1130" t="s">
        <v>3900</v>
      </c>
      <c r="C79" s="1209">
        <v>939890</v>
      </c>
      <c r="D79" s="1208" t="s">
        <v>2875</v>
      </c>
      <c r="E79" s="739" t="s">
        <v>3826</v>
      </c>
      <c r="F79" s="503" t="s">
        <v>3808</v>
      </c>
      <c r="G79" s="503"/>
      <c r="H79" s="503"/>
      <c r="I79" s="503"/>
    </row>
    <row r="80" spans="1:9" s="1351" customFormat="1" ht="19.5" customHeight="1">
      <c r="A80" s="1208" t="s">
        <v>3173</v>
      </c>
      <c r="B80" s="1130" t="s">
        <v>3901</v>
      </c>
      <c r="C80" s="1209">
        <v>783350</v>
      </c>
      <c r="D80" s="1208" t="s">
        <v>2875</v>
      </c>
      <c r="E80" s="739" t="s">
        <v>3826</v>
      </c>
      <c r="F80" s="503" t="s">
        <v>3808</v>
      </c>
      <c r="G80" s="503"/>
      <c r="H80" s="503"/>
      <c r="I80" s="503"/>
    </row>
    <row r="81" spans="1:9" s="1351" customFormat="1" ht="19.5" customHeight="1">
      <c r="A81" s="1208" t="s">
        <v>3173</v>
      </c>
      <c r="B81" s="1130" t="s">
        <v>3902</v>
      </c>
      <c r="C81" s="1209">
        <v>579930</v>
      </c>
      <c r="D81" s="1208" t="s">
        <v>2875</v>
      </c>
      <c r="E81" s="739" t="s">
        <v>3826</v>
      </c>
      <c r="F81" s="503" t="s">
        <v>3808</v>
      </c>
      <c r="G81" s="503"/>
      <c r="H81" s="503"/>
      <c r="I81" s="503"/>
    </row>
    <row r="82" spans="1:9" s="1351" customFormat="1" ht="19.5" customHeight="1">
      <c r="A82" s="1208" t="s">
        <v>3174</v>
      </c>
      <c r="B82" s="1130" t="s">
        <v>3903</v>
      </c>
      <c r="C82" s="1209">
        <v>61144570</v>
      </c>
      <c r="D82" s="1208" t="s">
        <v>2875</v>
      </c>
      <c r="E82" s="739" t="s">
        <v>3826</v>
      </c>
      <c r="F82" s="503" t="s">
        <v>3808</v>
      </c>
      <c r="G82" s="503"/>
      <c r="H82" s="503"/>
      <c r="I82" s="503"/>
    </row>
    <row r="83" spans="1:9" s="1351" customFormat="1" ht="19.5" customHeight="1">
      <c r="A83" s="1208" t="s">
        <v>3174</v>
      </c>
      <c r="B83" s="1130" t="s">
        <v>3904</v>
      </c>
      <c r="C83" s="1209">
        <v>1268610</v>
      </c>
      <c r="D83" s="1208" t="s">
        <v>2875</v>
      </c>
      <c r="E83" s="739" t="s">
        <v>3826</v>
      </c>
      <c r="F83" s="503" t="s">
        <v>3808</v>
      </c>
      <c r="G83" s="503"/>
      <c r="H83" s="503"/>
      <c r="I83" s="503"/>
    </row>
    <row r="84" spans="1:9" s="1351" customFormat="1" ht="19.5" customHeight="1">
      <c r="A84" s="1208" t="s">
        <v>3175</v>
      </c>
      <c r="B84" s="1130" t="s">
        <v>3905</v>
      </c>
      <c r="C84" s="1209">
        <v>257400</v>
      </c>
      <c r="D84" s="1208" t="s">
        <v>2875</v>
      </c>
      <c r="E84" s="739" t="s">
        <v>3826</v>
      </c>
      <c r="F84" s="503" t="s">
        <v>3808</v>
      </c>
      <c r="G84" s="503"/>
      <c r="H84" s="503"/>
      <c r="I84" s="503"/>
    </row>
    <row r="85" spans="1:9" s="1351" customFormat="1" ht="19.5" customHeight="1">
      <c r="A85" s="1208" t="s">
        <v>3578</v>
      </c>
      <c r="B85" s="1130" t="s">
        <v>3906</v>
      </c>
      <c r="C85" s="1209">
        <v>2676300</v>
      </c>
      <c r="D85" s="1208" t="s">
        <v>2875</v>
      </c>
      <c r="E85" s="739" t="s">
        <v>3826</v>
      </c>
      <c r="F85" s="503" t="s">
        <v>3808</v>
      </c>
      <c r="G85" s="503"/>
      <c r="H85" s="503"/>
      <c r="I85" s="503"/>
    </row>
    <row r="86" spans="1:9" s="1351" customFormat="1" ht="19.5" customHeight="1">
      <c r="A86" s="1208" t="s">
        <v>3286</v>
      </c>
      <c r="B86" s="1130" t="s">
        <v>3907</v>
      </c>
      <c r="C86" s="1209">
        <v>674300</v>
      </c>
      <c r="D86" s="1208" t="s">
        <v>2875</v>
      </c>
      <c r="E86" s="739" t="s">
        <v>3826</v>
      </c>
      <c r="F86" s="503" t="s">
        <v>3808</v>
      </c>
      <c r="G86" s="503"/>
      <c r="H86" s="503"/>
      <c r="I86" s="503"/>
    </row>
    <row r="87" spans="1:9" s="1351" customFormat="1" ht="19.5" customHeight="1">
      <c r="A87" s="1208" t="s">
        <v>3578</v>
      </c>
      <c r="B87" s="1130" t="s">
        <v>3908</v>
      </c>
      <c r="C87" s="1209">
        <v>7366700</v>
      </c>
      <c r="D87" s="1208" t="s">
        <v>2875</v>
      </c>
      <c r="E87" s="739" t="s">
        <v>3826</v>
      </c>
      <c r="F87" s="503" t="s">
        <v>3808</v>
      </c>
      <c r="G87" s="503"/>
      <c r="H87" s="503"/>
      <c r="I87" s="503"/>
    </row>
    <row r="88" spans="1:9" s="1351" customFormat="1" ht="19.5" customHeight="1">
      <c r="A88" s="1208" t="s">
        <v>3846</v>
      </c>
      <c r="B88" s="1130" t="s">
        <v>3909</v>
      </c>
      <c r="C88" s="1209">
        <v>113250</v>
      </c>
      <c r="D88" s="1208" t="s">
        <v>2875</v>
      </c>
      <c r="E88" s="739" t="s">
        <v>3826</v>
      </c>
      <c r="F88" s="503" t="s">
        <v>3808</v>
      </c>
      <c r="G88" s="503"/>
      <c r="H88" s="503"/>
      <c r="I88" s="503"/>
    </row>
    <row r="89" spans="1:9" s="1351" customFormat="1" ht="19.5" customHeight="1">
      <c r="A89" s="1208" t="s">
        <v>3182</v>
      </c>
      <c r="B89" s="1130" t="s">
        <v>3910</v>
      </c>
      <c r="C89" s="1209">
        <v>1100000</v>
      </c>
      <c r="D89" s="1208" t="s">
        <v>2875</v>
      </c>
      <c r="E89" s="739" t="s">
        <v>3826</v>
      </c>
      <c r="F89" s="503" t="s">
        <v>3808</v>
      </c>
      <c r="G89" s="503"/>
      <c r="H89" s="503"/>
      <c r="I89" s="503"/>
    </row>
    <row r="90" spans="1:9" s="1351" customFormat="1" ht="19.5" customHeight="1">
      <c r="A90" s="1208" t="s">
        <v>3177</v>
      </c>
      <c r="B90" s="1130" t="s">
        <v>3911</v>
      </c>
      <c r="C90" s="1209">
        <v>1012000</v>
      </c>
      <c r="D90" s="1208" t="s">
        <v>2875</v>
      </c>
      <c r="E90" s="739" t="s">
        <v>3826</v>
      </c>
      <c r="F90" s="503" t="s">
        <v>3808</v>
      </c>
      <c r="G90" s="503"/>
      <c r="H90" s="503"/>
      <c r="I90" s="503"/>
    </row>
    <row r="91" spans="1:9" s="1351" customFormat="1" ht="19.5" customHeight="1">
      <c r="A91" s="1208" t="s">
        <v>3183</v>
      </c>
      <c r="B91" s="1130" t="s">
        <v>3912</v>
      </c>
      <c r="C91" s="1209">
        <v>2455200</v>
      </c>
      <c r="D91" s="1208" t="s">
        <v>2875</v>
      </c>
      <c r="E91" s="739" t="s">
        <v>3826</v>
      </c>
      <c r="F91" s="503" t="s">
        <v>3808</v>
      </c>
      <c r="G91" s="503"/>
      <c r="H91" s="503"/>
      <c r="I91" s="503"/>
    </row>
    <row r="92" spans="1:9" s="1351" customFormat="1" ht="19.5" customHeight="1">
      <c r="A92" s="1208" t="s">
        <v>3181</v>
      </c>
      <c r="B92" s="1130" t="s">
        <v>3913</v>
      </c>
      <c r="C92" s="1209">
        <v>4950000</v>
      </c>
      <c r="D92" s="1208" t="s">
        <v>2875</v>
      </c>
      <c r="E92" s="739" t="s">
        <v>3826</v>
      </c>
      <c r="F92" s="503" t="s">
        <v>3808</v>
      </c>
      <c r="G92" s="503"/>
      <c r="H92" s="503"/>
      <c r="I92" s="503"/>
    </row>
    <row r="93" spans="1:9" s="1351" customFormat="1" ht="19.5" customHeight="1">
      <c r="A93" s="1208" t="s">
        <v>3574</v>
      </c>
      <c r="B93" s="1130" t="s">
        <v>3914</v>
      </c>
      <c r="C93" s="1209">
        <v>7150000</v>
      </c>
      <c r="D93" s="1208" t="s">
        <v>2875</v>
      </c>
      <c r="E93" s="739" t="s">
        <v>3826</v>
      </c>
      <c r="F93" s="503" t="s">
        <v>3808</v>
      </c>
      <c r="G93" s="503"/>
      <c r="H93" s="503"/>
      <c r="I93" s="503"/>
    </row>
    <row r="94" spans="1:9" s="1351" customFormat="1" ht="19.5" customHeight="1">
      <c r="A94" s="1208" t="s">
        <v>3185</v>
      </c>
      <c r="B94" s="1130" t="s">
        <v>3915</v>
      </c>
      <c r="C94" s="1209">
        <v>2200000</v>
      </c>
      <c r="D94" s="1208" t="s">
        <v>2875</v>
      </c>
      <c r="E94" s="739" t="s">
        <v>3826</v>
      </c>
      <c r="F94" s="503" t="s">
        <v>3808</v>
      </c>
      <c r="G94" s="503"/>
      <c r="H94" s="503"/>
      <c r="I94" s="503"/>
    </row>
    <row r="95" spans="1:9" s="1351" customFormat="1" ht="19.5" customHeight="1">
      <c r="A95" s="1208" t="s">
        <v>3579</v>
      </c>
      <c r="B95" s="1130" t="s">
        <v>3916</v>
      </c>
      <c r="C95" s="1209">
        <v>26525400</v>
      </c>
      <c r="D95" s="1208" t="s">
        <v>2875</v>
      </c>
      <c r="E95" s="739" t="s">
        <v>3826</v>
      </c>
      <c r="F95" s="503" t="s">
        <v>3808</v>
      </c>
      <c r="G95" s="503"/>
      <c r="H95" s="503"/>
      <c r="I95" s="503"/>
    </row>
    <row r="96" spans="1:9" s="1351" customFormat="1" ht="19.5" customHeight="1">
      <c r="A96" s="1208" t="s">
        <v>3580</v>
      </c>
      <c r="B96" s="1130" t="s">
        <v>3917</v>
      </c>
      <c r="C96" s="1209">
        <v>6715500</v>
      </c>
      <c r="D96" s="1208" t="s">
        <v>2875</v>
      </c>
      <c r="E96" s="739" t="s">
        <v>3826</v>
      </c>
      <c r="F96" s="503" t="s">
        <v>3808</v>
      </c>
      <c r="G96" s="503"/>
      <c r="H96" s="503"/>
      <c r="I96" s="503"/>
    </row>
    <row r="97" spans="1:9" s="1351" customFormat="1" ht="19.5" customHeight="1">
      <c r="A97" s="1208" t="s">
        <v>3847</v>
      </c>
      <c r="B97" s="1130" t="s">
        <v>3918</v>
      </c>
      <c r="C97" s="1209">
        <v>660000</v>
      </c>
      <c r="D97" s="1208" t="s">
        <v>2875</v>
      </c>
      <c r="E97" s="739" t="s">
        <v>3826</v>
      </c>
      <c r="F97" s="503" t="s">
        <v>3808</v>
      </c>
      <c r="G97" s="503"/>
      <c r="H97" s="503"/>
      <c r="I97" s="503"/>
    </row>
    <row r="98" spans="1:9" s="1351" customFormat="1" ht="19.5" customHeight="1">
      <c r="A98" s="1208" t="s">
        <v>3186</v>
      </c>
      <c r="B98" s="1130" t="s">
        <v>3919</v>
      </c>
      <c r="C98" s="1209">
        <v>165000</v>
      </c>
      <c r="D98" s="1208" t="s">
        <v>2875</v>
      </c>
      <c r="E98" s="739" t="s">
        <v>3826</v>
      </c>
      <c r="F98" s="503" t="s">
        <v>3808</v>
      </c>
      <c r="G98" s="503"/>
      <c r="H98" s="503"/>
      <c r="I98" s="503"/>
    </row>
    <row r="99" spans="1:9" s="1351" customFormat="1" ht="19.5" customHeight="1">
      <c r="A99" s="1208" t="s">
        <v>3180</v>
      </c>
      <c r="B99" s="1130" t="s">
        <v>3920</v>
      </c>
      <c r="C99" s="1209">
        <v>8250000</v>
      </c>
      <c r="D99" s="1208" t="s">
        <v>2875</v>
      </c>
      <c r="E99" s="739" t="s">
        <v>3826</v>
      </c>
      <c r="F99" s="503" t="s">
        <v>3808</v>
      </c>
      <c r="G99" s="503"/>
      <c r="H99" s="503"/>
      <c r="I99" s="503"/>
    </row>
    <row r="100" spans="1:9" s="1351" customFormat="1" ht="19.5" customHeight="1">
      <c r="A100" s="1208" t="s">
        <v>3575</v>
      </c>
      <c r="B100" s="1130" t="s">
        <v>3921</v>
      </c>
      <c r="C100" s="1209">
        <v>18885196</v>
      </c>
      <c r="D100" s="1208" t="s">
        <v>2875</v>
      </c>
      <c r="E100" s="739" t="s">
        <v>3826</v>
      </c>
      <c r="F100" s="503" t="s">
        <v>3808</v>
      </c>
      <c r="G100" s="503"/>
      <c r="H100" s="503"/>
      <c r="I100" s="503"/>
    </row>
    <row r="101" spans="1:9" s="1351" customFormat="1" ht="19.5" customHeight="1">
      <c r="A101" s="1208" t="s">
        <v>3577</v>
      </c>
      <c r="B101" s="1130" t="s">
        <v>3698</v>
      </c>
      <c r="C101" s="1209">
        <v>3278000</v>
      </c>
      <c r="D101" s="1208" t="s">
        <v>2875</v>
      </c>
      <c r="E101" s="739" t="s">
        <v>3826</v>
      </c>
      <c r="F101" s="503" t="s">
        <v>3808</v>
      </c>
      <c r="G101" s="503"/>
      <c r="H101" s="503"/>
      <c r="I101" s="503"/>
    </row>
    <row r="102" spans="1:9" s="1351" customFormat="1" ht="19.5" customHeight="1">
      <c r="A102" s="1208" t="s">
        <v>3704</v>
      </c>
      <c r="B102" s="1130" t="s">
        <v>3922</v>
      </c>
      <c r="C102" s="1209">
        <v>4939000</v>
      </c>
      <c r="D102" s="1208" t="s">
        <v>2875</v>
      </c>
      <c r="E102" s="739" t="s">
        <v>3826</v>
      </c>
      <c r="F102" s="503" t="s">
        <v>3808</v>
      </c>
      <c r="G102" s="503"/>
      <c r="H102" s="503"/>
      <c r="I102" s="503"/>
    </row>
    <row r="103" spans="1:9" s="1365" customFormat="1" ht="19.5" customHeight="1">
      <c r="A103" s="1208" t="s">
        <v>3848</v>
      </c>
      <c r="B103" s="1130" t="s">
        <v>3923</v>
      </c>
      <c r="C103" s="1209">
        <v>7260000</v>
      </c>
      <c r="D103" s="1208" t="s">
        <v>2875</v>
      </c>
      <c r="E103" s="739" t="s">
        <v>3826</v>
      </c>
      <c r="F103" s="503" t="s">
        <v>3808</v>
      </c>
      <c r="G103" s="503"/>
      <c r="H103" s="503"/>
      <c r="I103" s="503"/>
    </row>
    <row r="104" spans="1:9" s="1365" customFormat="1" ht="19.5" customHeight="1">
      <c r="A104" s="1208" t="s">
        <v>3178</v>
      </c>
      <c r="B104" s="1130" t="s">
        <v>3924</v>
      </c>
      <c r="C104" s="1209">
        <v>365620</v>
      </c>
      <c r="D104" s="1208" t="s">
        <v>2875</v>
      </c>
      <c r="E104" s="739" t="s">
        <v>3826</v>
      </c>
      <c r="F104" s="503" t="s">
        <v>3808</v>
      </c>
      <c r="G104" s="503"/>
      <c r="H104" s="503"/>
      <c r="I104" s="503"/>
    </row>
    <row r="105" spans="1:9" s="1351" customFormat="1" ht="19.5" customHeight="1">
      <c r="A105" s="1208" t="s">
        <v>3834</v>
      </c>
      <c r="B105" s="1130" t="s">
        <v>3925</v>
      </c>
      <c r="C105" s="1209">
        <v>28930000</v>
      </c>
      <c r="D105" s="1208" t="s">
        <v>2875</v>
      </c>
      <c r="E105" s="739" t="s">
        <v>3826</v>
      </c>
      <c r="F105" s="503" t="s">
        <v>3808</v>
      </c>
      <c r="G105" s="503"/>
      <c r="H105" s="503"/>
      <c r="I105" s="503"/>
    </row>
    <row r="106" spans="1:9" s="1351" customFormat="1" ht="19.5" customHeight="1">
      <c r="A106" s="1208" t="s">
        <v>3183</v>
      </c>
      <c r="B106" s="1130" t="s">
        <v>3926</v>
      </c>
      <c r="C106" s="1209">
        <v>13200000</v>
      </c>
      <c r="D106" s="1208" t="s">
        <v>2875</v>
      </c>
      <c r="E106" s="739" t="s">
        <v>3826</v>
      </c>
      <c r="F106" s="503" t="s">
        <v>3808</v>
      </c>
      <c r="G106" s="503"/>
      <c r="H106" s="503"/>
      <c r="I106" s="503"/>
    </row>
    <row r="107" spans="1:9" s="1351" customFormat="1" ht="19.5" customHeight="1">
      <c r="A107" s="1208" t="s">
        <v>3702</v>
      </c>
      <c r="B107" s="1130" t="s">
        <v>3927</v>
      </c>
      <c r="C107" s="1209">
        <v>1859000</v>
      </c>
      <c r="D107" s="1208" t="s">
        <v>2875</v>
      </c>
      <c r="E107" s="739" t="s">
        <v>3826</v>
      </c>
      <c r="F107" s="503" t="s">
        <v>3808</v>
      </c>
      <c r="G107" s="503"/>
      <c r="H107" s="503"/>
      <c r="I107" s="503"/>
    </row>
    <row r="108" spans="1:9" s="1351" customFormat="1" ht="19.5" customHeight="1">
      <c r="A108" s="1208" t="s">
        <v>3576</v>
      </c>
      <c r="B108" s="1279" t="s">
        <v>3928</v>
      </c>
      <c r="C108" s="1209">
        <v>92620000</v>
      </c>
      <c r="D108" s="1208" t="s">
        <v>2875</v>
      </c>
      <c r="E108" s="739" t="s">
        <v>3826</v>
      </c>
      <c r="F108" s="503" t="s">
        <v>3808</v>
      </c>
      <c r="G108" s="503"/>
      <c r="H108" s="503"/>
      <c r="I108" s="503"/>
    </row>
    <row r="109" spans="1:9" s="1351" customFormat="1" ht="19.5" customHeight="1">
      <c r="A109" s="1208" t="s">
        <v>3385</v>
      </c>
      <c r="B109" s="1279" t="s">
        <v>3929</v>
      </c>
      <c r="C109" s="1209">
        <v>189361920</v>
      </c>
      <c r="D109" s="1208" t="s">
        <v>2875</v>
      </c>
      <c r="E109" s="739" t="s">
        <v>3826</v>
      </c>
      <c r="F109" s="503" t="s">
        <v>3808</v>
      </c>
      <c r="G109" s="503"/>
      <c r="H109" s="503"/>
      <c r="I109" s="503"/>
    </row>
    <row r="110" spans="1:9" s="1351" customFormat="1" ht="19.5" customHeight="1">
      <c r="A110" s="1208" t="s">
        <v>3385</v>
      </c>
      <c r="B110" s="1279" t="s">
        <v>3930</v>
      </c>
      <c r="C110" s="1209">
        <v>256764587</v>
      </c>
      <c r="D110" s="1208" t="s">
        <v>2875</v>
      </c>
      <c r="E110" s="739" t="s">
        <v>3826</v>
      </c>
      <c r="F110" s="503" t="s">
        <v>3808</v>
      </c>
      <c r="G110" s="503"/>
      <c r="H110" s="503"/>
      <c r="I110" s="503"/>
    </row>
    <row r="111" spans="1:9" s="1351" customFormat="1" ht="19.5" customHeight="1">
      <c r="A111" s="1208" t="s">
        <v>3187</v>
      </c>
      <c r="B111" s="1279" t="s">
        <v>3931</v>
      </c>
      <c r="C111" s="1209">
        <v>32542400</v>
      </c>
      <c r="D111" s="1208" t="s">
        <v>2875</v>
      </c>
      <c r="E111" s="739" t="s">
        <v>3826</v>
      </c>
      <c r="F111" s="503" t="s">
        <v>3808</v>
      </c>
      <c r="G111" s="503"/>
      <c r="H111" s="503"/>
      <c r="I111" s="503"/>
    </row>
    <row r="112" spans="1:9" s="1351" customFormat="1" ht="19.5" customHeight="1">
      <c r="A112" s="1208" t="s">
        <v>3849</v>
      </c>
      <c r="B112" s="1279" t="s">
        <v>3932</v>
      </c>
      <c r="C112" s="1209">
        <v>11021958</v>
      </c>
      <c r="D112" s="1208" t="s">
        <v>2875</v>
      </c>
      <c r="E112" s="739" t="s">
        <v>3826</v>
      </c>
      <c r="F112" s="503" t="s">
        <v>3808</v>
      </c>
      <c r="G112" s="503"/>
      <c r="H112" s="503"/>
      <c r="I112" s="503"/>
    </row>
    <row r="113" spans="1:9" s="1351" customFormat="1" ht="19.5" customHeight="1">
      <c r="A113" s="1208" t="s">
        <v>1255</v>
      </c>
      <c r="B113" s="1279" t="s">
        <v>3933</v>
      </c>
      <c r="C113" s="1209">
        <v>38500000</v>
      </c>
      <c r="D113" s="1208" t="s">
        <v>2875</v>
      </c>
      <c r="E113" s="739" t="s">
        <v>3826</v>
      </c>
      <c r="F113" s="503" t="s">
        <v>3808</v>
      </c>
      <c r="G113" s="503"/>
      <c r="H113" s="503"/>
      <c r="I113" s="503"/>
    </row>
    <row r="114" spans="1:9" s="1351" customFormat="1" ht="19.5" customHeight="1">
      <c r="A114" s="1208" t="s">
        <v>3179</v>
      </c>
      <c r="B114" s="1279" t="s">
        <v>3934</v>
      </c>
      <c r="C114" s="1209">
        <v>935000</v>
      </c>
      <c r="D114" s="1208" t="s">
        <v>2875</v>
      </c>
      <c r="E114" s="739" t="s">
        <v>3826</v>
      </c>
      <c r="F114" s="503" t="s">
        <v>3808</v>
      </c>
      <c r="G114" s="503"/>
      <c r="H114" s="503"/>
      <c r="I114" s="503"/>
    </row>
    <row r="115" spans="1:9" s="1351" customFormat="1" ht="19.5" customHeight="1">
      <c r="A115" s="1208" t="s">
        <v>3703</v>
      </c>
      <c r="B115" s="1279" t="s">
        <v>3935</v>
      </c>
      <c r="C115" s="1209">
        <v>365324849</v>
      </c>
      <c r="D115" s="1208" t="s">
        <v>2875</v>
      </c>
      <c r="E115" s="739" t="s">
        <v>3826</v>
      </c>
      <c r="F115" s="503" t="s">
        <v>3808</v>
      </c>
      <c r="G115" s="503"/>
      <c r="H115" s="503"/>
      <c r="I115" s="503"/>
    </row>
    <row r="116" spans="1:9" s="1351" customFormat="1" ht="19.5" customHeight="1">
      <c r="A116" s="1208" t="s">
        <v>3703</v>
      </c>
      <c r="B116" s="1279" t="s">
        <v>3810</v>
      </c>
      <c r="C116" s="1209">
        <v>8296523</v>
      </c>
      <c r="D116" s="1208" t="s">
        <v>2875</v>
      </c>
      <c r="E116" s="739" t="s">
        <v>3826</v>
      </c>
      <c r="F116" s="503" t="s">
        <v>3808</v>
      </c>
      <c r="G116" s="503"/>
      <c r="H116" s="503"/>
      <c r="I116" s="503"/>
    </row>
    <row r="117" spans="1:9" s="1351" customFormat="1" ht="19.5" customHeight="1">
      <c r="A117" s="1208" t="s">
        <v>3703</v>
      </c>
      <c r="B117" s="1279" t="s">
        <v>3811</v>
      </c>
      <c r="C117" s="1209">
        <v>5596697</v>
      </c>
      <c r="D117" s="1208" t="s">
        <v>2875</v>
      </c>
      <c r="E117" s="739" t="s">
        <v>3826</v>
      </c>
      <c r="F117" s="503" t="s">
        <v>3808</v>
      </c>
      <c r="G117" s="503"/>
      <c r="H117" s="503"/>
      <c r="I117" s="503"/>
    </row>
    <row r="118" spans="1:9" s="1351" customFormat="1" ht="19.5" customHeight="1">
      <c r="A118" s="1208" t="s">
        <v>3850</v>
      </c>
      <c r="B118" s="1279" t="s">
        <v>3936</v>
      </c>
      <c r="C118" s="1209">
        <v>2640000</v>
      </c>
      <c r="D118" s="1208" t="s">
        <v>2875</v>
      </c>
      <c r="E118" s="739" t="s">
        <v>3826</v>
      </c>
      <c r="F118" s="503" t="s">
        <v>3808</v>
      </c>
      <c r="G118" s="503"/>
      <c r="H118" s="503"/>
      <c r="I118" s="503"/>
    </row>
    <row r="119" spans="1:9" s="432" customFormat="1" ht="19.5" customHeight="1">
      <c r="A119" s="688" t="s">
        <v>2204</v>
      </c>
      <c r="B119" s="1056" t="s">
        <v>3937</v>
      </c>
      <c r="C119" s="728">
        <v>529689600</v>
      </c>
      <c r="D119" s="688" t="s">
        <v>2875</v>
      </c>
      <c r="E119" s="739" t="s">
        <v>3826</v>
      </c>
      <c r="F119" s="503" t="s">
        <v>3808</v>
      </c>
      <c r="G119" s="503"/>
      <c r="H119" s="503"/>
      <c r="I119" s="503"/>
    </row>
    <row r="120" spans="1:9" s="1383" customFormat="1" ht="19.5" customHeight="1">
      <c r="A120" s="1208" t="s">
        <v>3940</v>
      </c>
      <c r="B120" s="1373" t="s">
        <v>3953</v>
      </c>
      <c r="C120" s="1209">
        <v>5164033</v>
      </c>
      <c r="D120" s="1208" t="s">
        <v>3188</v>
      </c>
      <c r="E120" s="739" t="s">
        <v>3733</v>
      </c>
      <c r="F120" s="503" t="s">
        <v>3808</v>
      </c>
      <c r="G120" s="503"/>
      <c r="H120" s="503"/>
      <c r="I120" s="503"/>
    </row>
    <row r="121" spans="1:9" s="1383" customFormat="1" ht="19.5" customHeight="1">
      <c r="A121" s="1208" t="s">
        <v>3938</v>
      </c>
      <c r="B121" s="1373" t="s">
        <v>3941</v>
      </c>
      <c r="C121" s="1209">
        <v>549124</v>
      </c>
      <c r="D121" s="1208" t="s">
        <v>3188</v>
      </c>
      <c r="E121" s="739" t="s">
        <v>3826</v>
      </c>
      <c r="F121" s="503" t="s">
        <v>3808</v>
      </c>
      <c r="G121" s="503"/>
      <c r="H121" s="503"/>
      <c r="I121" s="503"/>
    </row>
    <row r="122" spans="1:9" s="1383" customFormat="1" ht="19.5" customHeight="1">
      <c r="A122" s="1208" t="s">
        <v>3939</v>
      </c>
      <c r="B122" s="1373" t="s">
        <v>3942</v>
      </c>
      <c r="C122" s="1209">
        <v>64600</v>
      </c>
      <c r="D122" s="1208" t="s">
        <v>3188</v>
      </c>
      <c r="E122" s="739" t="s">
        <v>3826</v>
      </c>
      <c r="F122" s="503" t="s">
        <v>3808</v>
      </c>
      <c r="G122" s="503"/>
      <c r="H122" s="503"/>
      <c r="I122" s="503"/>
    </row>
    <row r="123" spans="1:9" s="1383" customFormat="1" ht="19.5" customHeight="1">
      <c r="A123" s="1208" t="s">
        <v>3938</v>
      </c>
      <c r="B123" s="1373" t="s">
        <v>3941</v>
      </c>
      <c r="C123" s="1209">
        <v>413405</v>
      </c>
      <c r="D123" s="1208" t="s">
        <v>3188</v>
      </c>
      <c r="E123" s="739" t="s">
        <v>3826</v>
      </c>
      <c r="F123" s="503" t="s">
        <v>3808</v>
      </c>
      <c r="G123" s="503"/>
      <c r="H123" s="503"/>
      <c r="I123" s="503"/>
    </row>
    <row r="124" spans="1:9" s="1383" customFormat="1" ht="19.5" customHeight="1">
      <c r="A124" s="1208" t="s">
        <v>3287</v>
      </c>
      <c r="B124" s="1373" t="s">
        <v>3943</v>
      </c>
      <c r="C124" s="1209">
        <v>23000</v>
      </c>
      <c r="D124" s="1208" t="s">
        <v>3188</v>
      </c>
      <c r="E124" s="739" t="s">
        <v>3826</v>
      </c>
      <c r="F124" s="503" t="s">
        <v>3808</v>
      </c>
      <c r="G124" s="503"/>
      <c r="H124" s="503"/>
      <c r="I124" s="503"/>
    </row>
    <row r="125" spans="1:9" s="1383" customFormat="1" ht="19.5" customHeight="1">
      <c r="A125" s="1208" t="s">
        <v>3190</v>
      </c>
      <c r="B125" s="1373" t="s">
        <v>3944</v>
      </c>
      <c r="C125" s="1209">
        <v>67640</v>
      </c>
      <c r="D125" s="1208" t="s">
        <v>3188</v>
      </c>
      <c r="E125" s="739" t="s">
        <v>3826</v>
      </c>
      <c r="F125" s="503" t="s">
        <v>3808</v>
      </c>
      <c r="G125" s="503"/>
      <c r="H125" s="503"/>
      <c r="I125" s="503"/>
    </row>
    <row r="126" spans="1:9" s="1383" customFormat="1" ht="19.5" customHeight="1">
      <c r="A126" s="1208" t="s">
        <v>3584</v>
      </c>
      <c r="B126" s="1373" t="s">
        <v>3945</v>
      </c>
      <c r="C126" s="1209">
        <v>27100</v>
      </c>
      <c r="D126" s="1208" t="s">
        <v>3188</v>
      </c>
      <c r="E126" s="739" t="s">
        <v>3826</v>
      </c>
      <c r="F126" s="503" t="s">
        <v>3808</v>
      </c>
      <c r="G126" s="503"/>
      <c r="H126" s="503"/>
      <c r="I126" s="503"/>
    </row>
    <row r="127" spans="1:9" s="1383" customFormat="1" ht="19.5" customHeight="1">
      <c r="A127" s="1208" t="s">
        <v>3191</v>
      </c>
      <c r="B127" s="1373" t="s">
        <v>3946</v>
      </c>
      <c r="C127" s="1209">
        <v>197900</v>
      </c>
      <c r="D127" s="1208" t="s">
        <v>3188</v>
      </c>
      <c r="E127" s="739" t="s">
        <v>3826</v>
      </c>
      <c r="F127" s="503" t="s">
        <v>3808</v>
      </c>
      <c r="G127" s="503"/>
      <c r="H127" s="503"/>
      <c r="I127" s="503"/>
    </row>
    <row r="128" spans="1:9" s="1383" customFormat="1" ht="19.5" customHeight="1">
      <c r="A128" s="1208" t="s">
        <v>3938</v>
      </c>
      <c r="B128" s="1373" t="s">
        <v>3947</v>
      </c>
      <c r="C128" s="1209">
        <v>57400</v>
      </c>
      <c r="D128" s="1208" t="s">
        <v>3188</v>
      </c>
      <c r="E128" s="739" t="s">
        <v>3826</v>
      </c>
      <c r="F128" s="503" t="s">
        <v>3808</v>
      </c>
      <c r="G128" s="503"/>
      <c r="H128" s="503"/>
      <c r="I128" s="503"/>
    </row>
    <row r="129" spans="1:9" s="1383" customFormat="1" ht="19.5" customHeight="1">
      <c r="A129" s="1208" t="s">
        <v>3189</v>
      </c>
      <c r="B129" s="1373" t="s">
        <v>3948</v>
      </c>
      <c r="C129" s="1209">
        <v>17655</v>
      </c>
      <c r="D129" s="1208" t="s">
        <v>3188</v>
      </c>
      <c r="E129" s="739" t="s">
        <v>3826</v>
      </c>
      <c r="F129" s="503" t="s">
        <v>3808</v>
      </c>
      <c r="G129" s="503"/>
      <c r="H129" s="503"/>
      <c r="I129" s="503"/>
    </row>
    <row r="130" spans="1:9" s="1383" customFormat="1" ht="19.5" customHeight="1">
      <c r="A130" s="1208" t="s">
        <v>3706</v>
      </c>
      <c r="B130" s="1373" t="s">
        <v>3949</v>
      </c>
      <c r="C130" s="1209">
        <v>90761</v>
      </c>
      <c r="D130" s="1208" t="s">
        <v>3188</v>
      </c>
      <c r="E130" s="739" t="s">
        <v>3826</v>
      </c>
      <c r="F130" s="503" t="s">
        <v>3808</v>
      </c>
      <c r="G130" s="503"/>
      <c r="H130" s="503"/>
      <c r="I130" s="503"/>
    </row>
    <row r="131" spans="1:9" s="1383" customFormat="1" ht="19.5" customHeight="1">
      <c r="A131" s="1208" t="s">
        <v>3193</v>
      </c>
      <c r="B131" s="1373" t="s">
        <v>3950</v>
      </c>
      <c r="C131" s="1209">
        <v>406290</v>
      </c>
      <c r="D131" s="1208" t="s">
        <v>3188</v>
      </c>
      <c r="E131" s="739" t="s">
        <v>3826</v>
      </c>
      <c r="F131" s="503" t="s">
        <v>3808</v>
      </c>
      <c r="G131" s="503"/>
      <c r="H131" s="503"/>
      <c r="I131" s="503"/>
    </row>
    <row r="132" spans="1:9" s="1383" customFormat="1" ht="19.5" customHeight="1">
      <c r="A132" s="1208" t="s">
        <v>3585</v>
      </c>
      <c r="B132" s="1373" t="s">
        <v>3951</v>
      </c>
      <c r="C132" s="1209">
        <v>31900</v>
      </c>
      <c r="D132" s="1208" t="s">
        <v>3188</v>
      </c>
      <c r="E132" s="739" t="s">
        <v>3826</v>
      </c>
      <c r="F132" s="503" t="s">
        <v>3808</v>
      </c>
      <c r="G132" s="503"/>
      <c r="H132" s="503"/>
      <c r="I132" s="503"/>
    </row>
    <row r="133" spans="1:9" s="1383" customFormat="1" ht="19.5" customHeight="1">
      <c r="A133" s="1208" t="s">
        <v>3192</v>
      </c>
      <c r="B133" s="1373" t="s">
        <v>3952</v>
      </c>
      <c r="C133" s="1209">
        <v>20292</v>
      </c>
      <c r="D133" s="1208" t="s">
        <v>3188</v>
      </c>
      <c r="E133" s="739" t="s">
        <v>3826</v>
      </c>
      <c r="F133" s="503" t="s">
        <v>3808</v>
      </c>
      <c r="G133" s="503"/>
      <c r="H133" s="503"/>
      <c r="I133" s="503"/>
    </row>
    <row r="134" spans="1:9" s="1383" customFormat="1" ht="19.5" customHeight="1">
      <c r="A134" s="1208"/>
      <c r="B134" s="1373"/>
      <c r="C134" s="1209"/>
      <c r="D134" s="1208"/>
      <c r="E134" s="739"/>
      <c r="F134" s="503"/>
      <c r="G134" s="503"/>
      <c r="H134" s="503"/>
      <c r="I134" s="503"/>
    </row>
    <row r="135" spans="1:9" s="432" customFormat="1" ht="19.5" customHeight="1">
      <c r="A135" s="688"/>
      <c r="B135" s="1056"/>
      <c r="C135" s="728"/>
      <c r="D135" s="688"/>
      <c r="E135" s="739"/>
      <c r="F135" s="503"/>
      <c r="G135" s="503"/>
      <c r="H135" s="503"/>
      <c r="I135" s="503"/>
    </row>
    <row r="136" spans="1:9" ht="19.5" customHeight="1">
      <c r="A136" s="444"/>
      <c r="B136" s="444"/>
      <c r="C136" s="444">
        <f>SUM(C18:C135)</f>
        <v>32426514789</v>
      </c>
      <c r="D136" s="445"/>
      <c r="E136" s="436">
        <f>C136-'BS(현금흐름표용)'!D90</f>
        <v>0</v>
      </c>
    </row>
    <row r="137" spans="1:9" ht="19.5" customHeight="1">
      <c r="E137" s="433"/>
    </row>
  </sheetData>
  <autoFilter ref="A17:Q136">
    <sortState ref="A18:I142">
      <sortCondition ref="D17:D142"/>
    </sortState>
  </autoFilter>
  <customSheetViews>
    <customSheetView guid="{F3171E18-6BE4-45DA-9514-988CCC9782B0}" showPageBreaks="1" printArea="1" hiddenRows="1" view="pageBreakPreview">
      <selection activeCell="F21" sqref="F21"/>
      <pageMargins left="0.59055118110236227" right="0.59055118110236227" top="0.78740157480314965" bottom="0.78740157480314965" header="0.39370078740157483" footer="0.39370078740157483"/>
      <printOptions horizontalCentered="1"/>
      <pageSetup paperSize="9" scale="77" fitToWidth="0" fitToHeight="0" orientation="portrait" r:id="rId1"/>
      <headerFooter alignWithMargins="0">
        <oddFooter xml:space="preserve">&amp;C </oddFooter>
      </headerFooter>
    </customSheetView>
  </customSheetViews>
  <mergeCells count="6">
    <mergeCell ref="F2:G2"/>
    <mergeCell ref="A2:D2"/>
    <mergeCell ref="A14:D14"/>
    <mergeCell ref="A3:D3"/>
    <mergeCell ref="A15:D15"/>
    <mergeCell ref="D6:D9"/>
  </mergeCells>
  <phoneticPr fontId="65" type="noConversion"/>
  <printOptions horizontalCentered="1"/>
  <pageMargins left="0.59055118110236227" right="0.59055118110236227" top="0.78740157480314965" bottom="0.78740157480314965" header="0.39370078740157483" footer="0.39370078740157483"/>
  <pageSetup paperSize="9" scale="81" fitToHeight="0" orientation="portrait" r:id="rId2"/>
  <headerFooter alignWithMargins="0">
    <oddFooter xml:space="preserve">&amp;C 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6" tint="0.79998168889431442"/>
    <pageSetUpPr fitToPage="1"/>
  </sheetPr>
  <dimension ref="A1:O10"/>
  <sheetViews>
    <sheetView view="pageBreakPreview" zoomScaleSheetLayoutView="100" workbookViewId="0"/>
  </sheetViews>
  <sheetFormatPr defaultColWidth="10" defaultRowHeight="33.950000000000003" customHeight="1"/>
  <cols>
    <col min="1" max="1" width="22.625" style="252" customWidth="1"/>
    <col min="2" max="2" width="49.875" style="33" customWidth="1"/>
    <col min="3" max="3" width="17.125" style="23" customWidth="1"/>
    <col min="4" max="6" width="17.25" style="23" customWidth="1"/>
    <col min="7" max="7" width="20.125" style="252" bestFit="1" customWidth="1"/>
    <col min="8" max="8" width="17.625" style="252" bestFit="1" customWidth="1"/>
    <col min="9" max="9" width="13.25" style="252" bestFit="1" customWidth="1"/>
    <col min="10" max="10" width="10" style="252"/>
    <col min="11" max="11" width="33.75" style="252" bestFit="1" customWidth="1"/>
    <col min="12" max="12" width="14" style="252" bestFit="1" customWidth="1"/>
    <col min="13" max="13" width="28.75" style="252" bestFit="1" customWidth="1"/>
    <col min="14" max="14" width="15.75" style="252" bestFit="1" customWidth="1"/>
    <col min="15" max="15" width="39.5" style="252" bestFit="1" customWidth="1"/>
    <col min="16" max="16384" width="10" style="252"/>
  </cols>
  <sheetData>
    <row r="1" spans="1:15" ht="19.5" customHeight="1"/>
    <row r="2" spans="1:15" ht="26.25">
      <c r="A2" s="1588" t="s">
        <v>1764</v>
      </c>
      <c r="B2" s="1588"/>
      <c r="C2" s="1588"/>
      <c r="D2" s="449"/>
      <c r="E2" s="449"/>
      <c r="F2" s="449"/>
    </row>
    <row r="3" spans="1:15" ht="19.5" customHeight="1">
      <c r="A3" s="1589" t="str">
        <f>'10~11.단기금융자산,현금등가'!A14:E14</f>
        <v xml:space="preserve">2024. 07. 31 현재 </v>
      </c>
      <c r="B3" s="1589"/>
      <c r="C3" s="1589"/>
      <c r="D3" s="449"/>
      <c r="E3" s="449"/>
      <c r="F3" s="449"/>
      <c r="I3" s="995" t="s">
        <v>1883</v>
      </c>
    </row>
    <row r="4" spans="1:15" s="373" customFormat="1" ht="19.5" customHeight="1">
      <c r="A4" s="364"/>
      <c r="B4" s="364"/>
      <c r="C4" s="365" t="s">
        <v>7</v>
      </c>
      <c r="D4" s="377"/>
      <c r="E4" s="377"/>
      <c r="F4" s="377"/>
      <c r="I4" s="996" t="s">
        <v>1884</v>
      </c>
    </row>
    <row r="5" spans="1:15" s="429" customFormat="1" ht="19.5" customHeight="1">
      <c r="A5" s="448" t="s">
        <v>303</v>
      </c>
      <c r="B5" s="448" t="s">
        <v>4</v>
      </c>
      <c r="C5" s="366" t="s">
        <v>310</v>
      </c>
      <c r="D5" s="450"/>
      <c r="E5" s="450"/>
      <c r="F5" s="450"/>
      <c r="G5" s="450"/>
    </row>
    <row r="6" spans="1:15" s="260" customFormat="1" ht="19.5" customHeight="1">
      <c r="A6" s="451"/>
      <c r="B6" s="451"/>
      <c r="C6" s="367"/>
      <c r="D6" s="594"/>
      <c r="E6" s="32"/>
      <c r="F6" s="32"/>
      <c r="G6" s="32"/>
      <c r="H6" s="32"/>
      <c r="I6" s="453"/>
      <c r="K6" s="33"/>
      <c r="L6" s="454"/>
    </row>
    <row r="7" spans="1:15" s="260" customFormat="1" ht="19.5" customHeight="1">
      <c r="A7" s="430"/>
      <c r="B7" s="430"/>
      <c r="C7" s="555"/>
      <c r="D7" s="594"/>
      <c r="E7" s="32"/>
      <c r="F7" s="32"/>
      <c r="G7" s="32"/>
      <c r="H7" s="32"/>
      <c r="I7" s="453"/>
      <c r="K7" s="33"/>
      <c r="L7" s="454"/>
      <c r="N7" s="729"/>
      <c r="O7" s="252"/>
    </row>
    <row r="8" spans="1:15" s="429" customFormat="1" ht="19.5" customHeight="1">
      <c r="A8" s="482" t="s">
        <v>570</v>
      </c>
      <c r="B8" s="456"/>
      <c r="C8" s="529">
        <f>SUM(C6:C7)</f>
        <v>0</v>
      </c>
      <c r="D8" s="457">
        <f>C8-'BS(현금흐름표용)'!D91</f>
        <v>0</v>
      </c>
      <c r="E8" s="457"/>
      <c r="F8" s="457"/>
      <c r="G8" s="459"/>
      <c r="H8" s="459"/>
      <c r="I8" s="459"/>
      <c r="J8" s="260"/>
      <c r="K8" s="33"/>
      <c r="L8" s="454"/>
      <c r="M8" s="260"/>
      <c r="N8" s="729"/>
      <c r="O8" s="252"/>
    </row>
    <row r="9" spans="1:15" ht="16.5">
      <c r="A9" s="458"/>
      <c r="B9" s="392"/>
      <c r="C9" s="401"/>
      <c r="G9" s="460"/>
      <c r="H9" s="460"/>
      <c r="J9" s="429"/>
      <c r="K9" s="33"/>
      <c r="L9" s="454"/>
      <c r="M9" s="260"/>
      <c r="N9" s="729"/>
    </row>
    <row r="10" spans="1:15" ht="16.5">
      <c r="G10" s="460"/>
      <c r="H10" s="460"/>
      <c r="L10" s="454"/>
      <c r="M10" s="260"/>
      <c r="N10" s="729"/>
    </row>
  </sheetData>
  <mergeCells count="2">
    <mergeCell ref="A2:C2"/>
    <mergeCell ref="A3:C3"/>
  </mergeCells>
  <phoneticPr fontId="75" type="noConversion"/>
  <printOptions horizontalCentered="1"/>
  <pageMargins left="0.59055118110236227" right="0.59055118110236227" top="0.78740157480314965" bottom="0.59055118110236227" header="0.39370078740157483" footer="0.3937007874015748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0.79998168889431442"/>
    <pageSetUpPr fitToPage="1"/>
  </sheetPr>
  <dimension ref="A1:N61"/>
  <sheetViews>
    <sheetView view="pageBreakPreview" zoomScale="70" zoomScaleSheetLayoutView="70" workbookViewId="0">
      <selection sqref="A1:F1"/>
    </sheetView>
  </sheetViews>
  <sheetFormatPr defaultColWidth="9" defaultRowHeight="16.5"/>
  <cols>
    <col min="1" max="1" width="24" style="2" bestFit="1" customWidth="1"/>
    <col min="2" max="6" width="18.625" style="2" customWidth="1"/>
    <col min="7" max="7" width="18.5" style="2" bestFit="1" customWidth="1"/>
    <col min="8" max="9" width="16.875" style="2" bestFit="1" customWidth="1"/>
    <col min="10" max="13" width="15.625" style="2" bestFit="1" customWidth="1"/>
    <col min="14" max="14" width="16.875" style="2" bestFit="1" customWidth="1"/>
    <col min="15" max="16384" width="9" style="2"/>
  </cols>
  <sheetData>
    <row r="1" spans="1:9">
      <c r="A1" s="1502"/>
      <c r="B1" s="1503"/>
      <c r="C1" s="1503"/>
      <c r="D1" s="1503"/>
      <c r="E1" s="1503"/>
      <c r="F1" s="1504"/>
    </row>
    <row r="2" spans="1:9" ht="27" thickBot="1">
      <c r="A2" s="1505" t="s">
        <v>302</v>
      </c>
      <c r="B2" s="1506"/>
      <c r="C2" s="1506"/>
      <c r="D2" s="1506"/>
      <c r="E2" s="1506"/>
      <c r="F2" s="1507"/>
    </row>
    <row r="3" spans="1:9" ht="19.5" customHeight="1" thickTop="1">
      <c r="A3" s="1508" t="str">
        <f>PL!A3</f>
        <v xml:space="preserve"> 제 17 (당) 기    : 2024년 1월 1일 부터　2024년  07월 31일 까지</v>
      </c>
      <c r="B3" s="1509"/>
      <c r="C3" s="1509"/>
      <c r="D3" s="1509"/>
      <c r="E3" s="1509"/>
      <c r="F3" s="1510"/>
    </row>
    <row r="4" spans="1:9" ht="19.5" customHeight="1">
      <c r="A4" s="1511" t="str">
        <f>PL!A4</f>
        <v xml:space="preserve"> 제 16 (전) 기    : 2023년 1월 1일 부터　2023년  12월 31일 까지</v>
      </c>
      <c r="B4" s="1512"/>
      <c r="C4" s="1512"/>
      <c r="D4" s="1512"/>
      <c r="E4" s="1512"/>
      <c r="F4" s="1513"/>
    </row>
    <row r="5" spans="1:9" ht="19.5" customHeight="1">
      <c r="A5" s="1023" t="s">
        <v>20</v>
      </c>
      <c r="B5" s="1024"/>
      <c r="C5" s="1024"/>
      <c r="D5" s="1024"/>
      <c r="E5" s="1024"/>
      <c r="F5" s="1025" t="s">
        <v>7</v>
      </c>
    </row>
    <row r="6" spans="1:9" ht="20.25" customHeight="1">
      <c r="A6" s="1026" t="s">
        <v>892</v>
      </c>
      <c r="B6" s="1026" t="s">
        <v>893</v>
      </c>
      <c r="C6" s="1026" t="s">
        <v>891</v>
      </c>
      <c r="D6" s="1026" t="s">
        <v>894</v>
      </c>
      <c r="E6" s="1026" t="s">
        <v>895</v>
      </c>
      <c r="F6" s="1026" t="s">
        <v>896</v>
      </c>
    </row>
    <row r="7" spans="1:9" ht="19.5" customHeight="1">
      <c r="A7" s="1027" t="s">
        <v>3438</v>
      </c>
      <c r="B7" s="1030">
        <v>119100000000</v>
      </c>
      <c r="C7" s="1030">
        <v>109140000</v>
      </c>
      <c r="D7" s="1030">
        <v>-495380600</v>
      </c>
      <c r="E7" s="1030">
        <v>60878216934</v>
      </c>
      <c r="F7" s="1030">
        <v>179591976334</v>
      </c>
    </row>
    <row r="8" spans="1:9" ht="19.5" customHeight="1">
      <c r="A8" s="1027" t="s">
        <v>577</v>
      </c>
      <c r="B8" s="1030"/>
      <c r="C8" s="1030"/>
      <c r="D8" s="1030"/>
      <c r="E8" s="1030">
        <v>42591053897</v>
      </c>
      <c r="F8" s="1030">
        <v>42591053897</v>
      </c>
    </row>
    <row r="9" spans="1:9" ht="19.5" customHeight="1">
      <c r="A9" s="1029" t="s">
        <v>578</v>
      </c>
      <c r="B9" s="1030"/>
      <c r="C9" s="1030"/>
      <c r="D9" s="1030"/>
      <c r="E9" s="1028">
        <v>142852173</v>
      </c>
      <c r="F9" s="1030">
        <v>142852173</v>
      </c>
    </row>
    <row r="10" spans="1:9" ht="19.5" customHeight="1">
      <c r="A10" s="1029" t="s">
        <v>3433</v>
      </c>
      <c r="B10" s="1030"/>
      <c r="C10" s="1030"/>
      <c r="D10" s="1030"/>
      <c r="E10" s="1028">
        <v>-7000000000</v>
      </c>
      <c r="F10" s="1030">
        <v>-7000000000</v>
      </c>
      <c r="G10" s="1177"/>
    </row>
    <row r="11" spans="1:9" ht="19.5" customHeight="1">
      <c r="A11" s="1027" t="s">
        <v>3437</v>
      </c>
      <c r="B11" s="1030">
        <v>119100000000</v>
      </c>
      <c r="C11" s="1030">
        <v>109140000</v>
      </c>
      <c r="D11" s="1030">
        <v>-495380600</v>
      </c>
      <c r="E11" s="1028">
        <v>96612123004</v>
      </c>
      <c r="F11" s="1030">
        <v>215325882404</v>
      </c>
    </row>
    <row r="12" spans="1:9" ht="19.5" customHeight="1">
      <c r="A12" s="1027" t="s">
        <v>3436</v>
      </c>
      <c r="B12" s="1030">
        <v>119100000000</v>
      </c>
      <c r="C12" s="1030">
        <v>109140000</v>
      </c>
      <c r="D12" s="1030">
        <v>-495380600</v>
      </c>
      <c r="E12" s="1028">
        <v>96612123004</v>
      </c>
      <c r="F12" s="1030">
        <v>215325882404</v>
      </c>
    </row>
    <row r="13" spans="1:9" ht="19.5" customHeight="1">
      <c r="A13" s="1027" t="s">
        <v>577</v>
      </c>
      <c r="B13" s="1030"/>
      <c r="C13" s="1030"/>
      <c r="D13" s="1030"/>
      <c r="E13" s="1028">
        <v>58387786061</v>
      </c>
      <c r="F13" s="1030">
        <v>58387786061</v>
      </c>
    </row>
    <row r="14" spans="1:9" ht="19.5" customHeight="1">
      <c r="A14" s="1029" t="s">
        <v>578</v>
      </c>
      <c r="B14" s="1030"/>
      <c r="C14" s="1030"/>
      <c r="D14" s="1030"/>
      <c r="E14" s="1028">
        <v>-89036954</v>
      </c>
      <c r="F14" s="1030">
        <v>-89036954</v>
      </c>
    </row>
    <row r="15" spans="1:9" ht="19.5" customHeight="1">
      <c r="A15" s="1029" t="s">
        <v>3433</v>
      </c>
      <c r="B15" s="1030"/>
      <c r="C15" s="1030"/>
      <c r="D15" s="1030"/>
      <c r="E15" s="1028">
        <v>-35000000000</v>
      </c>
      <c r="F15" s="1030">
        <v>-35000000000</v>
      </c>
    </row>
    <row r="16" spans="1:9" ht="19.5" customHeight="1">
      <c r="A16" s="1027" t="s">
        <v>3434</v>
      </c>
      <c r="B16" s="1030">
        <v>119100000000</v>
      </c>
      <c r="C16" s="1030">
        <v>109140000</v>
      </c>
      <c r="D16" s="1030">
        <v>-495380600</v>
      </c>
      <c r="E16" s="1028">
        <v>119910872111</v>
      </c>
      <c r="F16" s="1030">
        <v>238624631511</v>
      </c>
      <c r="I16" s="1122"/>
    </row>
    <row r="17" spans="1:14" ht="19.5" customHeight="1">
      <c r="A17" s="1027" t="s">
        <v>3435</v>
      </c>
      <c r="B17" s="1030">
        <v>119100000000</v>
      </c>
      <c r="C17" s="1030">
        <v>109140000</v>
      </c>
      <c r="D17" s="1030">
        <v>-495380600</v>
      </c>
      <c r="E17" s="1028">
        <f>E16</f>
        <v>119910872111</v>
      </c>
      <c r="F17" s="1030">
        <f>F16</f>
        <v>238624631511</v>
      </c>
      <c r="I17" s="1122"/>
    </row>
    <row r="18" spans="1:14" ht="19.5" customHeight="1">
      <c r="A18" s="1027" t="s">
        <v>300</v>
      </c>
      <c r="B18" s="1030"/>
      <c r="C18" s="1030"/>
      <c r="D18" s="1030"/>
      <c r="E18" s="1028">
        <f>PL!D86</f>
        <v>35566392413</v>
      </c>
      <c r="F18" s="1030">
        <f>SUM(B18:E18)</f>
        <v>35566392413</v>
      </c>
      <c r="I18" s="1122"/>
    </row>
    <row r="19" spans="1:14" ht="19.5" customHeight="1">
      <c r="A19" s="1029" t="s">
        <v>355</v>
      </c>
      <c r="B19" s="1030"/>
      <c r="C19" s="1030"/>
      <c r="D19" s="1030"/>
      <c r="E19" s="1028">
        <f>PL!D87</f>
        <v>-65890756</v>
      </c>
      <c r="F19" s="1030">
        <f>SUM(B19:E19)</f>
        <v>-65890756</v>
      </c>
      <c r="I19" s="1122"/>
    </row>
    <row r="20" spans="1:14" ht="19.5" customHeight="1">
      <c r="A20" s="1029" t="s">
        <v>3386</v>
      </c>
      <c r="B20" s="1030"/>
      <c r="C20" s="1030"/>
      <c r="D20" s="1030"/>
      <c r="E20" s="1028">
        <v>-16000000000</v>
      </c>
      <c r="F20" s="1030">
        <v>-16000000000</v>
      </c>
      <c r="I20" s="1122"/>
    </row>
    <row r="21" spans="1:14" ht="19.5" customHeight="1">
      <c r="A21" s="1027" t="s">
        <v>3590</v>
      </c>
      <c r="B21" s="1030">
        <f>SUM(B17:B20)</f>
        <v>119100000000</v>
      </c>
      <c r="C21" s="1030">
        <f>SUM(C17:C20)</f>
        <v>109140000</v>
      </c>
      <c r="D21" s="1030">
        <f>SUM(D17:D20)</f>
        <v>-495380600</v>
      </c>
      <c r="E21" s="1030">
        <f>SUM(E17:E20)</f>
        <v>139411373768</v>
      </c>
      <c r="F21" s="1030">
        <f>SUM(B21:E21)</f>
        <v>258125133168</v>
      </c>
      <c r="I21" s="1122"/>
    </row>
    <row r="22" spans="1:14">
      <c r="E22" s="1262">
        <f>BS!D116-CE!E21</f>
        <v>0</v>
      </c>
      <c r="F22" s="270">
        <f>BS!D120-CE!F21</f>
        <v>0</v>
      </c>
    </row>
    <row r="23" spans="1:14">
      <c r="A23" s="270"/>
      <c r="B23" s="270"/>
      <c r="C23" s="270"/>
      <c r="D23" s="270"/>
      <c r="E23" s="270"/>
      <c r="F23" s="270"/>
      <c r="G23" s="270"/>
    </row>
    <row r="24" spans="1:14">
      <c r="A24" s="270"/>
      <c r="B24" s="270"/>
      <c r="C24" s="270"/>
      <c r="D24" s="270"/>
      <c r="E24" s="270"/>
      <c r="F24" s="270"/>
      <c r="G24" s="270"/>
    </row>
    <row r="25" spans="1:14">
      <c r="A25" s="270"/>
      <c r="B25" s="270"/>
      <c r="C25" s="270"/>
      <c r="D25" s="270"/>
      <c r="E25" s="270"/>
      <c r="F25" s="270"/>
      <c r="G25" s="270"/>
    </row>
    <row r="26" spans="1:14" ht="16.5" hidden="1" customHeight="1">
      <c r="A26" s="270"/>
      <c r="B26" s="270"/>
      <c r="C26" s="270"/>
      <c r="D26" s="270"/>
      <c r="E26" s="270"/>
      <c r="F26" s="270"/>
      <c r="G26" s="270"/>
    </row>
    <row r="27" spans="1:14" ht="16.5" hidden="1" customHeight="1">
      <c r="A27" s="270"/>
      <c r="B27" s="270"/>
      <c r="C27" s="270"/>
      <c r="D27" s="270"/>
      <c r="E27" s="270"/>
      <c r="F27" s="270"/>
      <c r="G27" s="270"/>
      <c r="J27" s="1059" t="s">
        <v>1769</v>
      </c>
      <c r="K27" s="1059" t="s">
        <v>1770</v>
      </c>
      <c r="L27" s="1059" t="s">
        <v>1823</v>
      </c>
      <c r="M27" s="1059" t="s">
        <v>2007</v>
      </c>
      <c r="N27" s="1059" t="s">
        <v>2006</v>
      </c>
    </row>
    <row r="28" spans="1:14" ht="16.5" hidden="1" customHeight="1">
      <c r="A28" s="270"/>
      <c r="B28" s="270"/>
      <c r="C28" s="270"/>
      <c r="D28" s="270"/>
      <c r="E28" s="270"/>
      <c r="F28" s="270"/>
      <c r="G28" s="270"/>
      <c r="I28" s="914" t="s">
        <v>1771</v>
      </c>
      <c r="J28" s="270">
        <v>6000000000</v>
      </c>
      <c r="K28" s="270">
        <v>4300000000</v>
      </c>
      <c r="L28" s="138">
        <v>8000000000</v>
      </c>
      <c r="M28" s="138">
        <v>8000000000</v>
      </c>
      <c r="N28" s="138">
        <f>N29+N30</f>
        <v>25800000000</v>
      </c>
    </row>
    <row r="29" spans="1:14" ht="16.5" hidden="1" customHeight="1">
      <c r="A29" s="270"/>
      <c r="B29" s="270"/>
      <c r="C29" s="270"/>
      <c r="D29" s="270"/>
      <c r="E29" s="270"/>
      <c r="F29" s="270"/>
      <c r="G29" s="270"/>
      <c r="I29" s="914" t="s">
        <v>1767</v>
      </c>
      <c r="J29" s="270">
        <v>6000000000</v>
      </c>
      <c r="K29" s="270">
        <v>2090938632</v>
      </c>
      <c r="L29" s="138">
        <v>112823134</v>
      </c>
      <c r="M29" s="138">
        <v>928602740</v>
      </c>
      <c r="N29" s="138">
        <v>634824176</v>
      </c>
    </row>
    <row r="30" spans="1:14" ht="16.5" hidden="1" customHeight="1">
      <c r="A30" s="270"/>
      <c r="B30" s="270"/>
      <c r="C30" s="270"/>
      <c r="D30" s="270"/>
      <c r="E30" s="270"/>
      <c r="F30" s="270"/>
      <c r="G30" s="270"/>
      <c r="I30" s="914" t="s">
        <v>1768</v>
      </c>
      <c r="J30" s="270">
        <v>0</v>
      </c>
      <c r="K30" s="270">
        <f>K28-K29</f>
        <v>2209061368</v>
      </c>
      <c r="L30" s="113">
        <f>L28-L29</f>
        <v>7887176866</v>
      </c>
      <c r="M30" s="113">
        <f>M28-M29</f>
        <v>7071397260</v>
      </c>
      <c r="N30" s="113">
        <v>25165175824</v>
      </c>
    </row>
    <row r="31" spans="1:14" ht="16.5" hidden="1" customHeight="1">
      <c r="A31" s="270"/>
      <c r="B31" s="270"/>
      <c r="C31" s="270"/>
      <c r="D31" s="270"/>
      <c r="E31" s="270"/>
      <c r="F31" s="270"/>
      <c r="G31" s="270"/>
      <c r="L31" s="270" t="e">
        <f>L30+M30+(L28+K28)*0.1+#REF!</f>
        <v>#REF!</v>
      </c>
      <c r="N31" s="270">
        <f>N30+(N28+M28)*0.1+F20</f>
        <v>12545175824</v>
      </c>
    </row>
    <row r="32" spans="1:14" ht="16.5" hidden="1" customHeight="1">
      <c r="A32" s="270"/>
      <c r="B32" s="270"/>
      <c r="C32" s="270"/>
      <c r="D32" s="270"/>
      <c r="E32" s="270"/>
      <c r="F32" s="270"/>
      <c r="G32" s="270"/>
    </row>
    <row r="33" spans="1:8" ht="16.5" hidden="1" customHeight="1">
      <c r="A33" s="270"/>
      <c r="B33" s="270"/>
      <c r="C33" s="270"/>
      <c r="D33" s="270"/>
      <c r="E33" s="270"/>
      <c r="F33" s="270"/>
      <c r="G33" s="270"/>
    </row>
    <row r="34" spans="1:8" ht="16.5" hidden="1" customHeight="1">
      <c r="A34" s="270"/>
      <c r="B34" s="270"/>
      <c r="C34" s="270"/>
      <c r="D34" s="270"/>
      <c r="E34" s="270"/>
      <c r="F34" s="270"/>
      <c r="G34" s="270"/>
    </row>
    <row r="35" spans="1:8" ht="16.5" hidden="1" customHeight="1">
      <c r="A35" s="270"/>
      <c r="B35" s="270"/>
      <c r="C35" s="270"/>
      <c r="D35" s="270"/>
      <c r="E35" s="270"/>
      <c r="F35" s="270"/>
      <c r="G35" s="270"/>
    </row>
    <row r="36" spans="1:8" ht="16.5" hidden="1" customHeight="1">
      <c r="A36" s="270"/>
      <c r="B36" s="270"/>
      <c r="C36" s="270"/>
      <c r="D36" s="270"/>
      <c r="E36" s="270"/>
      <c r="F36" s="270"/>
      <c r="G36" s="270"/>
    </row>
    <row r="37" spans="1:8" ht="16.5" hidden="1" customHeight="1">
      <c r="A37" s="270"/>
      <c r="B37" s="270"/>
      <c r="C37" s="270"/>
      <c r="D37" s="270"/>
      <c r="E37" s="270"/>
      <c r="F37" s="270"/>
      <c r="G37" s="270"/>
    </row>
    <row r="38" spans="1:8" ht="16.5" hidden="1" customHeight="1">
      <c r="A38" s="270"/>
      <c r="B38" s="270"/>
      <c r="C38" s="270"/>
      <c r="D38" s="270"/>
      <c r="E38" s="270"/>
      <c r="F38" s="270"/>
      <c r="G38" s="270"/>
    </row>
    <row r="39" spans="1:8" ht="16.5" hidden="1" customHeight="1">
      <c r="A39" s="270"/>
      <c r="B39" s="270"/>
      <c r="C39" s="270"/>
      <c r="D39" s="270"/>
      <c r="E39" s="270"/>
      <c r="F39" s="270"/>
      <c r="G39" s="270"/>
    </row>
    <row r="40" spans="1:8" ht="16.5" hidden="1" customHeight="1">
      <c r="A40" s="270"/>
      <c r="B40" s="270"/>
      <c r="C40" s="270"/>
      <c r="D40" s="270"/>
      <c r="E40" s="270"/>
      <c r="F40" s="270"/>
      <c r="G40" s="270"/>
      <c r="H40" s="1085">
        <f>D38-M29-L29+G40</f>
        <v>-1041425874</v>
      </c>
    </row>
    <row r="41" spans="1:8" ht="16.5" hidden="1" customHeight="1">
      <c r="A41" s="270"/>
      <c r="B41" s="270"/>
      <c r="C41" s="270"/>
      <c r="D41" s="270"/>
      <c r="E41" s="270"/>
      <c r="F41" s="270"/>
      <c r="G41" s="270"/>
    </row>
    <row r="42" spans="1:8" ht="16.5" hidden="1" customHeight="1">
      <c r="A42" s="270"/>
      <c r="B42" s="270"/>
      <c r="C42" s="270"/>
      <c r="D42" s="270"/>
      <c r="E42" s="270"/>
      <c r="F42" s="270"/>
      <c r="G42" s="270"/>
    </row>
    <row r="43" spans="1:8" ht="16.5" hidden="1" customHeight="1">
      <c r="A43" s="270"/>
      <c r="B43" s="270"/>
      <c r="C43" s="270"/>
      <c r="D43" s="270"/>
      <c r="E43" s="270"/>
      <c r="F43" s="270"/>
      <c r="G43" s="270"/>
    </row>
    <row r="44" spans="1:8" ht="16.5" hidden="1" customHeight="1">
      <c r="A44" s="270"/>
      <c r="B44" s="270"/>
      <c r="C44" s="270"/>
      <c r="D44" s="270"/>
      <c r="E44" s="270"/>
      <c r="F44" s="270"/>
      <c r="G44" s="270"/>
    </row>
    <row r="45" spans="1:8" ht="16.5" hidden="1" customHeight="1">
      <c r="A45" s="270"/>
      <c r="B45" s="270"/>
      <c r="C45" s="270"/>
      <c r="D45" s="270"/>
      <c r="E45" s="270"/>
      <c r="F45" s="270"/>
      <c r="G45" s="270"/>
    </row>
    <row r="46" spans="1:8" ht="16.5" hidden="1" customHeight="1">
      <c r="A46" s="270"/>
      <c r="B46" s="270"/>
      <c r="C46" s="270"/>
      <c r="D46" s="270"/>
      <c r="E46" s="270"/>
      <c r="F46" s="270"/>
      <c r="G46" s="270"/>
    </row>
    <row r="47" spans="1:8" ht="16.5" hidden="1" customHeight="1">
      <c r="A47" s="270"/>
      <c r="B47" s="270"/>
      <c r="C47" s="270"/>
      <c r="D47" s="270"/>
      <c r="E47" s="270"/>
      <c r="F47" s="270"/>
      <c r="G47" s="270"/>
    </row>
    <row r="48" spans="1:8" ht="16.5" hidden="1" customHeight="1">
      <c r="A48" s="270"/>
      <c r="B48" s="270"/>
      <c r="C48" s="270"/>
      <c r="D48" s="270"/>
      <c r="E48" s="270"/>
      <c r="F48" s="270"/>
      <c r="G48" s="270"/>
    </row>
    <row r="49" spans="1:7" ht="16.5" hidden="1" customHeight="1">
      <c r="A49" s="270"/>
      <c r="B49" s="270"/>
      <c r="C49" s="270"/>
      <c r="D49" s="270"/>
      <c r="E49" s="270"/>
      <c r="F49" s="270"/>
      <c r="G49" s="270"/>
    </row>
    <row r="50" spans="1:7" ht="16.5" hidden="1" customHeight="1">
      <c r="A50" s="270"/>
      <c r="B50" s="270"/>
      <c r="C50" s="270"/>
      <c r="D50" s="270"/>
      <c r="E50" s="270"/>
      <c r="F50" s="270"/>
      <c r="G50" s="270"/>
    </row>
    <row r="51" spans="1:7" ht="16.5" hidden="1" customHeight="1">
      <c r="A51" s="270"/>
      <c r="B51" s="270"/>
      <c r="C51" s="270"/>
      <c r="D51" s="270"/>
      <c r="E51" s="270"/>
      <c r="F51" s="270"/>
      <c r="G51" s="270"/>
    </row>
    <row r="52" spans="1:7" ht="16.5" hidden="1" customHeight="1">
      <c r="A52" s="270"/>
      <c r="B52" s="270"/>
      <c r="C52" s="270"/>
      <c r="D52" s="270"/>
      <c r="E52" s="270"/>
      <c r="F52" s="270"/>
      <c r="G52" s="270"/>
    </row>
    <row r="53" spans="1:7" ht="16.5" hidden="1" customHeight="1">
      <c r="A53" s="270"/>
      <c r="B53" s="270"/>
      <c r="C53" s="270"/>
      <c r="D53" s="270"/>
      <c r="E53" s="270"/>
      <c r="F53" s="270"/>
      <c r="G53" s="270"/>
    </row>
    <row r="54" spans="1:7" ht="16.5" hidden="1" customHeight="1">
      <c r="A54" s="270"/>
      <c r="B54" s="270"/>
      <c r="C54" s="270"/>
      <c r="D54" s="270"/>
      <c r="E54" s="270"/>
      <c r="F54" s="270"/>
      <c r="G54" s="270"/>
    </row>
    <row r="55" spans="1:7" ht="16.5" hidden="1" customHeight="1">
      <c r="A55" s="270"/>
      <c r="B55" s="270"/>
      <c r="C55" s="270"/>
      <c r="D55" s="270"/>
      <c r="E55" s="270"/>
      <c r="F55" s="270"/>
      <c r="G55" s="270"/>
    </row>
    <row r="56" spans="1:7" ht="16.5" hidden="1" customHeight="1">
      <c r="A56" s="270"/>
      <c r="B56" s="270"/>
      <c r="C56" s="270"/>
      <c r="D56" s="270"/>
      <c r="E56" s="270"/>
      <c r="F56" s="270"/>
      <c r="G56" s="270"/>
    </row>
    <row r="57" spans="1:7">
      <c r="A57" s="270"/>
      <c r="B57" s="270"/>
      <c r="C57" s="270"/>
      <c r="D57" s="270"/>
      <c r="E57" s="270"/>
      <c r="F57" s="270"/>
      <c r="G57" s="270"/>
    </row>
    <row r="58" spans="1:7">
      <c r="A58" s="270"/>
      <c r="B58" s="270"/>
      <c r="C58" s="270"/>
      <c r="D58" s="270"/>
      <c r="E58" s="270"/>
      <c r="F58" s="270"/>
      <c r="G58" s="270"/>
    </row>
    <row r="59" spans="1:7">
      <c r="A59" s="270"/>
      <c r="B59" s="270"/>
      <c r="C59" s="270"/>
      <c r="D59" s="270"/>
      <c r="E59" s="270"/>
      <c r="F59" s="270"/>
      <c r="G59" s="270"/>
    </row>
    <row r="60" spans="1:7">
      <c r="A60" s="270"/>
      <c r="B60" s="270"/>
      <c r="C60" s="270"/>
      <c r="D60" s="270"/>
      <c r="E60" s="270"/>
      <c r="F60" s="270"/>
      <c r="G60" s="270"/>
    </row>
    <row r="61" spans="1:7">
      <c r="A61" s="270"/>
      <c r="B61" s="270"/>
      <c r="C61" s="270"/>
      <c r="D61" s="270"/>
      <c r="E61" s="270"/>
      <c r="F61" s="270"/>
      <c r="G61" s="270"/>
    </row>
  </sheetData>
  <mergeCells count="4">
    <mergeCell ref="A1:F1"/>
    <mergeCell ref="A2:F2"/>
    <mergeCell ref="A3:F3"/>
    <mergeCell ref="A4:F4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6" tint="0.79998168889431442"/>
    <pageSetUpPr fitToPage="1"/>
  </sheetPr>
  <dimension ref="A1:L54"/>
  <sheetViews>
    <sheetView view="pageBreakPreview" zoomScale="85" zoomScaleSheetLayoutView="85" workbookViewId="0"/>
  </sheetViews>
  <sheetFormatPr defaultColWidth="10" defaultRowHeight="33.950000000000003" customHeight="1"/>
  <cols>
    <col min="1" max="1" width="22.625" style="252" customWidth="1"/>
    <col min="2" max="2" width="49.875" style="33" customWidth="1"/>
    <col min="3" max="3" width="17.125" style="23" customWidth="1"/>
    <col min="4" max="4" width="17.25" style="23" customWidth="1"/>
    <col min="5" max="5" width="14.5" style="252" bestFit="1" customWidth="1"/>
    <col min="6" max="7" width="13.25" style="252" bestFit="1" customWidth="1"/>
    <col min="8" max="16384" width="10" style="252"/>
  </cols>
  <sheetData>
    <row r="1" spans="1:12" ht="19.5" customHeight="1"/>
    <row r="2" spans="1:12" ht="26.25">
      <c r="A2" s="1588" t="s">
        <v>1765</v>
      </c>
      <c r="B2" s="1588"/>
      <c r="C2" s="1588"/>
      <c r="D2" s="449"/>
    </row>
    <row r="3" spans="1:12" ht="19.5" customHeight="1">
      <c r="A3" s="1589" t="str">
        <f>'10~11.단기금융자산,현금등가'!A14:E14</f>
        <v xml:space="preserve">2024. 07. 31 현재 </v>
      </c>
      <c r="B3" s="1589"/>
      <c r="C3" s="1589"/>
      <c r="D3" s="449"/>
    </row>
    <row r="4" spans="1:12" s="373" customFormat="1" ht="19.5" customHeight="1">
      <c r="A4" s="364"/>
      <c r="B4" s="364"/>
      <c r="C4" s="365" t="s">
        <v>7</v>
      </c>
      <c r="D4" s="377"/>
    </row>
    <row r="5" spans="1:12" s="429" customFormat="1" ht="19.5" customHeight="1">
      <c r="A5" s="448" t="s">
        <v>303</v>
      </c>
      <c r="B5" s="448" t="s">
        <v>4</v>
      </c>
      <c r="C5" s="366" t="s">
        <v>310</v>
      </c>
      <c r="D5" s="450"/>
    </row>
    <row r="6" spans="1:12" s="260" customFormat="1" ht="19.5" customHeight="1">
      <c r="A6" s="451" t="s">
        <v>3791</v>
      </c>
      <c r="B6" s="1216" t="s">
        <v>3792</v>
      </c>
      <c r="C6" s="1314">
        <v>40236</v>
      </c>
      <c r="D6" s="452"/>
      <c r="E6" s="453"/>
      <c r="F6" s="453"/>
    </row>
    <row r="7" spans="1:12" s="260" customFormat="1" ht="19.5" customHeight="1">
      <c r="A7" s="451" t="s">
        <v>3462</v>
      </c>
      <c r="B7" s="451" t="s">
        <v>2191</v>
      </c>
      <c r="C7" s="1314">
        <v>4591</v>
      </c>
      <c r="D7" s="594"/>
      <c r="E7" s="452"/>
      <c r="F7" s="886"/>
    </row>
    <row r="8" spans="1:12" s="260" customFormat="1" ht="19.5" customHeight="1">
      <c r="A8" s="1313"/>
      <c r="B8" s="1216"/>
      <c r="C8" s="1314"/>
      <c r="D8" s="452"/>
      <c r="E8" s="452"/>
      <c r="F8" s="455"/>
    </row>
    <row r="9" spans="1:12" s="260" customFormat="1" ht="19.5" customHeight="1">
      <c r="A9" s="1054"/>
      <c r="B9" s="1226"/>
      <c r="C9" s="1055"/>
      <c r="D9" s="594"/>
      <c r="E9" s="452"/>
      <c r="F9" s="455"/>
    </row>
    <row r="10" spans="1:12" s="260" customFormat="1" ht="19.5" customHeight="1">
      <c r="A10" s="456" t="s">
        <v>304</v>
      </c>
      <c r="B10" s="456"/>
      <c r="C10" s="529">
        <f>SUM(C6:C9)</f>
        <v>44827</v>
      </c>
      <c r="D10" s="457">
        <f>C10-'BS(현금흐름표용)'!D92</f>
        <v>0</v>
      </c>
      <c r="E10" s="452"/>
      <c r="F10" s="455"/>
      <c r="I10" s="823"/>
      <c r="J10" s="820"/>
      <c r="L10" s="503"/>
    </row>
    <row r="11" spans="1:12" s="260" customFormat="1" ht="19.5" customHeight="1">
      <c r="A11" s="458"/>
      <c r="B11" s="392"/>
      <c r="C11" s="401"/>
      <c r="D11" s="23"/>
      <c r="E11" s="453"/>
      <c r="F11" s="453"/>
      <c r="I11" s="823"/>
      <c r="J11" s="820"/>
    </row>
    <row r="12" spans="1:12" s="429" customFormat="1" ht="19.5" customHeight="1">
      <c r="A12" s="252"/>
      <c r="B12" s="33"/>
      <c r="C12" s="23"/>
      <c r="D12" s="23"/>
      <c r="E12" s="459"/>
      <c r="F12" s="459"/>
      <c r="G12" s="260"/>
    </row>
    <row r="13" spans="1:12" ht="16.5">
      <c r="E13" s="738"/>
      <c r="G13" s="429"/>
    </row>
    <row r="14" spans="1:12" ht="16.5">
      <c r="E14" s="460"/>
      <c r="G14" s="682"/>
    </row>
    <row r="15" spans="1:12" ht="16.5">
      <c r="E15" s="460"/>
      <c r="G15" s="429"/>
    </row>
    <row r="16" spans="1:12" ht="16.5">
      <c r="E16" s="460"/>
      <c r="G16" s="682"/>
    </row>
    <row r="17" spans="5:7" ht="16.5">
      <c r="E17" s="460"/>
      <c r="G17" s="429"/>
    </row>
    <row r="18" spans="5:7" ht="16.5">
      <c r="E18" s="460"/>
      <c r="G18" s="682"/>
    </row>
    <row r="19" spans="5:7" ht="16.5">
      <c r="E19" s="460"/>
      <c r="G19" s="429"/>
    </row>
    <row r="20" spans="5:7" ht="16.5">
      <c r="E20" s="460"/>
      <c r="G20" s="429"/>
    </row>
    <row r="21" spans="5:7" ht="16.5">
      <c r="E21" s="460"/>
      <c r="G21" s="429"/>
    </row>
    <row r="22" spans="5:7" ht="16.5">
      <c r="E22" s="460"/>
      <c r="G22" s="429"/>
    </row>
    <row r="23" spans="5:7" ht="16.5">
      <c r="E23" s="460"/>
      <c r="G23" s="429"/>
    </row>
    <row r="24" spans="5:7" ht="16.5">
      <c r="E24" s="460"/>
      <c r="G24" s="429"/>
    </row>
    <row r="25" spans="5:7" ht="16.5">
      <c r="E25" s="460"/>
      <c r="G25" s="429"/>
    </row>
    <row r="26" spans="5:7" ht="16.5">
      <c r="E26" s="460"/>
      <c r="G26" s="429"/>
    </row>
    <row r="27" spans="5:7" ht="16.5">
      <c r="E27" s="460"/>
      <c r="G27" s="429"/>
    </row>
    <row r="28" spans="5:7" ht="16.5">
      <c r="E28" s="460"/>
      <c r="G28" s="429"/>
    </row>
    <row r="29" spans="5:7" ht="16.5">
      <c r="E29" s="460"/>
      <c r="G29" s="429"/>
    </row>
    <row r="30" spans="5:7" ht="16.5">
      <c r="E30" s="460"/>
      <c r="G30" s="429"/>
    </row>
    <row r="31" spans="5:7" ht="16.5">
      <c r="E31" s="460"/>
      <c r="G31" s="429"/>
    </row>
    <row r="32" spans="5:7" ht="16.5">
      <c r="E32" s="460"/>
      <c r="G32" s="429"/>
    </row>
    <row r="33" spans="5:7" ht="16.5">
      <c r="E33" s="460"/>
      <c r="G33" s="429"/>
    </row>
    <row r="34" spans="5:7" ht="16.5">
      <c r="E34" s="460"/>
      <c r="G34" s="429"/>
    </row>
    <row r="35" spans="5:7" ht="16.5">
      <c r="E35" s="460"/>
      <c r="G35" s="429"/>
    </row>
    <row r="36" spans="5:7" ht="16.5">
      <c r="E36" s="460"/>
      <c r="G36" s="429"/>
    </row>
    <row r="37" spans="5:7" ht="16.5">
      <c r="E37" s="460"/>
      <c r="G37" s="429"/>
    </row>
    <row r="38" spans="5:7" ht="16.5">
      <c r="E38" s="460"/>
      <c r="G38" s="429"/>
    </row>
    <row r="39" spans="5:7" ht="16.5">
      <c r="E39" s="460"/>
      <c r="G39" s="429"/>
    </row>
    <row r="40" spans="5:7" ht="16.5">
      <c r="E40" s="460"/>
      <c r="G40" s="429"/>
    </row>
    <row r="41" spans="5:7" ht="16.5">
      <c r="E41" s="460"/>
      <c r="G41" s="429"/>
    </row>
    <row r="42" spans="5:7" ht="16.5">
      <c r="E42" s="460"/>
      <c r="G42" s="429"/>
    </row>
    <row r="43" spans="5:7" ht="16.5">
      <c r="E43" s="460"/>
      <c r="G43" s="429"/>
    </row>
    <row r="44" spans="5:7" ht="16.5">
      <c r="E44" s="460"/>
      <c r="G44" s="429"/>
    </row>
    <row r="45" spans="5:7" ht="16.5">
      <c r="E45" s="460"/>
      <c r="G45" s="429"/>
    </row>
    <row r="46" spans="5:7" ht="16.5">
      <c r="E46" s="460"/>
      <c r="G46" s="429"/>
    </row>
    <row r="47" spans="5:7" ht="16.5">
      <c r="E47" s="460"/>
      <c r="G47" s="429"/>
    </row>
    <row r="48" spans="5:7" ht="16.5">
      <c r="E48" s="460"/>
      <c r="G48" s="429"/>
    </row>
    <row r="49" spans="5:7" ht="16.5">
      <c r="E49" s="460"/>
      <c r="G49" s="429"/>
    </row>
    <row r="50" spans="5:7" ht="16.5">
      <c r="E50" s="460"/>
      <c r="G50" s="429"/>
    </row>
    <row r="51" spans="5:7" ht="16.5">
      <c r="E51" s="460"/>
      <c r="G51" s="429"/>
    </row>
    <row r="52" spans="5:7" ht="16.5">
      <c r="E52" s="460"/>
      <c r="G52" s="429"/>
    </row>
    <row r="53" spans="5:7" ht="16.5">
      <c r="E53" s="460"/>
      <c r="G53" s="429"/>
    </row>
    <row r="54" spans="5:7" ht="16.5">
      <c r="E54" s="460"/>
      <c r="G54" s="429"/>
    </row>
  </sheetData>
  <customSheetViews>
    <customSheetView guid="{F3171E18-6BE4-45DA-9514-988CCC9782B0}" showPageBreaks="1" fitToPage="1" printArea="1" view="pageBreakPreview">
      <selection activeCell="K8" sqref="K8"/>
      <pageMargins left="0.59055118110236227" right="0.59055118110236227" top="0.78740157480314965" bottom="0.59055118110236227" header="0.39370078740157483" footer="0.39370078740157483"/>
      <printOptions horizontalCentered="1"/>
      <pageSetup paperSize="9" orientation="portrait" horizontalDpi="4294967292" r:id="rId1"/>
      <headerFooter alignWithMargins="0"/>
    </customSheetView>
  </customSheetViews>
  <mergeCells count="2">
    <mergeCell ref="A2:C2"/>
    <mergeCell ref="A3:C3"/>
  </mergeCells>
  <phoneticPr fontId="75" type="noConversion"/>
  <printOptions horizontalCentered="1"/>
  <pageMargins left="0.59055118110236227" right="0.59055118110236227" top="0.78740157480314965" bottom="0.59055118110236227" header="0.39370078740157483" footer="0.39370078740157483"/>
  <pageSetup paperSize="9" orientation="portrait" r:id="rId2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79998168889431442"/>
    <pageSetUpPr fitToPage="1"/>
  </sheetPr>
  <dimension ref="A1:S42"/>
  <sheetViews>
    <sheetView view="pageBreakPreview" zoomScale="85" zoomScaleSheetLayoutView="85" workbookViewId="0">
      <pane xSplit="1" ySplit="5" topLeftCell="B6" activePane="bottomRight" state="frozen"/>
      <selection activeCell="J29" sqref="J29"/>
      <selection pane="topRight" activeCell="J29" sqref="J29"/>
      <selection pane="bottomLeft" activeCell="J29" sqref="J29"/>
      <selection pane="bottomRight" activeCell="B6" sqref="B6"/>
    </sheetView>
  </sheetViews>
  <sheetFormatPr defaultColWidth="10" defaultRowHeight="27.95" customHeight="1"/>
  <cols>
    <col min="1" max="1" width="17.125" style="2" customWidth="1"/>
    <col min="2" max="2" width="21.25" style="2" customWidth="1"/>
    <col min="3" max="3" width="2.875" style="2" bestFit="1" customWidth="1"/>
    <col min="4" max="4" width="8.625" style="2" customWidth="1"/>
    <col min="5" max="5" width="3.875" style="2" customWidth="1"/>
    <col min="6" max="6" width="8" style="2" customWidth="1"/>
    <col min="7" max="7" width="3.375" style="2" customWidth="1"/>
    <col min="8" max="8" width="8.625" style="2" customWidth="1"/>
    <col min="9" max="9" width="20.75" style="113" customWidth="1"/>
    <col min="10" max="10" width="16.5" style="2" customWidth="1"/>
    <col min="11" max="11" width="11.125" style="1408" customWidth="1"/>
    <col min="12" max="12" width="15" style="2" bestFit="1" customWidth="1"/>
    <col min="13" max="13" width="17.625" style="1323" bestFit="1" customWidth="1"/>
    <col min="14" max="14" width="15.625" style="1323" bestFit="1" customWidth="1"/>
    <col min="15" max="15" width="18.5" style="2" bestFit="1" customWidth="1"/>
    <col min="16" max="16" width="17.375" style="2" bestFit="1" customWidth="1"/>
    <col min="17" max="19" width="17.125" style="2" customWidth="1"/>
    <col min="20" max="20" width="13.375" style="2" bestFit="1" customWidth="1"/>
    <col min="21" max="16384" width="10" style="2"/>
  </cols>
  <sheetData>
    <row r="1" spans="1:19" ht="27.95" customHeight="1">
      <c r="A1" s="1681"/>
      <c r="B1" s="1681"/>
      <c r="C1" s="1681"/>
      <c r="D1" s="1681"/>
      <c r="E1" s="1681"/>
      <c r="F1" s="1681"/>
      <c r="G1" s="1681"/>
      <c r="H1" s="1681"/>
      <c r="I1" s="1681"/>
      <c r="J1" s="461"/>
      <c r="K1" s="1381"/>
      <c r="L1" s="461"/>
      <c r="M1" s="1315"/>
      <c r="N1" s="1315"/>
      <c r="O1" s="461"/>
      <c r="P1" s="461"/>
      <c r="Q1" s="461"/>
      <c r="R1" s="461"/>
      <c r="S1" s="461"/>
    </row>
    <row r="2" spans="1:19" ht="26.25">
      <c r="A2" s="1682" t="s">
        <v>1766</v>
      </c>
      <c r="B2" s="1682"/>
      <c r="C2" s="1682"/>
      <c r="D2" s="1682"/>
      <c r="E2" s="1682"/>
      <c r="F2" s="1682"/>
      <c r="G2" s="1682"/>
      <c r="H2" s="1682"/>
      <c r="I2" s="1682"/>
      <c r="J2" s="461"/>
      <c r="K2" s="1381"/>
      <c r="L2" s="461"/>
      <c r="M2" s="1315"/>
      <c r="N2" s="1315"/>
      <c r="O2" s="461"/>
      <c r="P2" s="461"/>
      <c r="Q2" s="461"/>
      <c r="R2" s="461"/>
      <c r="S2" s="461"/>
    </row>
    <row r="3" spans="1:19" ht="20.100000000000001" customHeight="1">
      <c r="A3" s="1683" t="str">
        <f>'4.예수금'!A3:C3</f>
        <v xml:space="preserve">2024. 07. 31 현재 </v>
      </c>
      <c r="B3" s="1683"/>
      <c r="C3" s="1683"/>
      <c r="D3" s="1683"/>
      <c r="E3" s="1683"/>
      <c r="F3" s="1683"/>
      <c r="G3" s="1683"/>
      <c r="H3" s="1683"/>
      <c r="I3" s="1683"/>
      <c r="J3" s="461"/>
      <c r="K3" s="1381"/>
      <c r="L3" s="461"/>
      <c r="M3" s="1315"/>
      <c r="N3" s="1315"/>
      <c r="O3" s="461"/>
      <c r="P3" s="461"/>
      <c r="Q3" s="461"/>
      <c r="R3" s="461"/>
      <c r="S3" s="461"/>
    </row>
    <row r="4" spans="1:19" ht="20.100000000000001" customHeight="1">
      <c r="A4" s="1684" t="s">
        <v>27</v>
      </c>
      <c r="B4" s="1684"/>
      <c r="C4" s="1685" t="s">
        <v>503</v>
      </c>
      <c r="D4" s="1685"/>
      <c r="E4" s="1685"/>
      <c r="F4" s="1685"/>
      <c r="G4" s="1685"/>
      <c r="H4" s="1685"/>
      <c r="I4" s="1685"/>
      <c r="J4" s="462"/>
      <c r="K4" s="1405"/>
      <c r="L4" s="462"/>
      <c r="M4" s="1316"/>
      <c r="N4" s="1316"/>
      <c r="O4" s="462"/>
      <c r="P4" s="462"/>
      <c r="Q4" s="462"/>
      <c r="R4" s="462"/>
      <c r="S4" s="462"/>
    </row>
    <row r="5" spans="1:19" ht="20.100000000000001" customHeight="1">
      <c r="A5" s="463" t="s">
        <v>539</v>
      </c>
      <c r="B5" s="1679" t="s">
        <v>514</v>
      </c>
      <c r="C5" s="1680"/>
      <c r="D5" s="1680"/>
      <c r="E5" s="1680"/>
      <c r="F5" s="1680"/>
      <c r="G5" s="1680"/>
      <c r="H5" s="1680"/>
      <c r="I5" s="464" t="s">
        <v>506</v>
      </c>
      <c r="J5" s="462"/>
      <c r="K5" s="1405"/>
      <c r="L5" s="462"/>
      <c r="M5" s="1316"/>
      <c r="N5" s="1316"/>
      <c r="O5" s="462"/>
      <c r="P5" s="462"/>
      <c r="Q5" s="462"/>
      <c r="R5" s="462"/>
      <c r="S5" s="462"/>
    </row>
    <row r="6" spans="1:19" ht="19.5" customHeight="1">
      <c r="A6" s="837" t="s">
        <v>3156</v>
      </c>
      <c r="B6" s="1329">
        <v>20000000000</v>
      </c>
      <c r="C6" s="1330" t="s">
        <v>1582</v>
      </c>
      <c r="D6" s="1331">
        <f>4.945%/4</f>
        <v>1.23625E-2</v>
      </c>
      <c r="E6" s="465" t="s">
        <v>1582</v>
      </c>
      <c r="F6" s="466">
        <v>89</v>
      </c>
      <c r="G6" s="465" t="s">
        <v>1583</v>
      </c>
      <c r="H6" s="593">
        <v>92</v>
      </c>
      <c r="I6" s="468">
        <v>239187500</v>
      </c>
      <c r="J6" s="469" t="s">
        <v>933</v>
      </c>
      <c r="K6" s="1406"/>
      <c r="L6" s="1116">
        <f t="shared" ref="L6:L21" si="0">B6*D6*F6/H6-I6</f>
        <v>0</v>
      </c>
      <c r="M6" s="1317"/>
      <c r="N6" s="1317"/>
      <c r="O6" s="885"/>
      <c r="P6" s="885"/>
      <c r="Q6" s="734"/>
      <c r="R6" s="734"/>
      <c r="S6" s="734"/>
    </row>
    <row r="7" spans="1:19" ht="19.5" customHeight="1">
      <c r="A7" s="837" t="s">
        <v>3157</v>
      </c>
      <c r="B7" s="1329">
        <v>11000000000</v>
      </c>
      <c r="C7" s="1330" t="s">
        <v>1582</v>
      </c>
      <c r="D7" s="1331">
        <f>5.062%/4</f>
        <v>1.2655000000000001E-2</v>
      </c>
      <c r="E7" s="465" t="s">
        <v>1582</v>
      </c>
      <c r="F7" s="466">
        <v>89</v>
      </c>
      <c r="G7" s="465" t="s">
        <v>1583</v>
      </c>
      <c r="H7" s="593">
        <v>92</v>
      </c>
      <c r="I7" s="468">
        <v>134665707</v>
      </c>
      <c r="J7" s="469" t="s">
        <v>933</v>
      </c>
      <c r="K7" s="1406"/>
      <c r="L7" s="1116">
        <f t="shared" si="0"/>
        <v>-0.47826087474822998</v>
      </c>
      <c r="M7" s="1317"/>
      <c r="N7" s="1317"/>
      <c r="O7" s="885"/>
      <c r="P7" s="885"/>
      <c r="Q7" s="734"/>
      <c r="R7" s="734"/>
      <c r="S7" s="734"/>
    </row>
    <row r="8" spans="1:19" ht="19.5" customHeight="1">
      <c r="A8" s="837" t="s">
        <v>3381</v>
      </c>
      <c r="B8" s="1329">
        <v>20000000000</v>
      </c>
      <c r="C8" s="1330" t="s">
        <v>1582</v>
      </c>
      <c r="D8" s="1331">
        <v>1.3675E-2</v>
      </c>
      <c r="E8" s="465" t="s">
        <v>1582</v>
      </c>
      <c r="F8" s="466">
        <v>89</v>
      </c>
      <c r="G8" s="465" t="s">
        <v>1583</v>
      </c>
      <c r="H8" s="593">
        <v>92</v>
      </c>
      <c r="I8" s="468">
        <v>264581522</v>
      </c>
      <c r="J8" s="469" t="s">
        <v>933</v>
      </c>
      <c r="K8" s="1406"/>
      <c r="L8" s="1116">
        <f t="shared" si="0"/>
        <v>-0.26086956262588501</v>
      </c>
      <c r="M8" s="1317"/>
      <c r="N8" s="1317"/>
      <c r="O8" s="885"/>
      <c r="P8" s="885"/>
      <c r="Q8" s="734"/>
      <c r="R8" s="734"/>
      <c r="S8" s="734"/>
    </row>
    <row r="9" spans="1:19" ht="19.5" customHeight="1">
      <c r="A9" s="470" t="s">
        <v>2061</v>
      </c>
      <c r="B9" s="1332">
        <v>43750000000</v>
      </c>
      <c r="C9" s="1330" t="s">
        <v>1582</v>
      </c>
      <c r="D9" s="1333">
        <v>5.4800000000000001E-2</v>
      </c>
      <c r="E9" s="465" t="s">
        <v>1582</v>
      </c>
      <c r="F9" s="472">
        <v>0</v>
      </c>
      <c r="G9" s="465" t="s">
        <v>1583</v>
      </c>
      <c r="H9" s="471">
        <v>366</v>
      </c>
      <c r="I9" s="468">
        <v>0</v>
      </c>
      <c r="J9" s="469" t="s">
        <v>2052</v>
      </c>
      <c r="K9" s="1406"/>
      <c r="L9" s="1116">
        <f t="shared" si="0"/>
        <v>0</v>
      </c>
      <c r="M9" s="1317"/>
      <c r="N9" s="1317"/>
      <c r="O9" s="825"/>
      <c r="P9" s="825"/>
      <c r="Q9" s="734"/>
      <c r="R9" s="734"/>
      <c r="S9" s="734"/>
    </row>
    <row r="10" spans="1:19" ht="19.5" customHeight="1">
      <c r="A10" s="470" t="s">
        <v>2062</v>
      </c>
      <c r="B10" s="1334">
        <v>26250000000</v>
      </c>
      <c r="C10" s="1330" t="s">
        <v>1582</v>
      </c>
      <c r="D10" s="1333">
        <v>5.9799999999999999E-2</v>
      </c>
      <c r="E10" s="465" t="s">
        <v>1582</v>
      </c>
      <c r="F10" s="472">
        <v>85</v>
      </c>
      <c r="G10" s="465" t="s">
        <v>1583</v>
      </c>
      <c r="H10" s="467">
        <v>366</v>
      </c>
      <c r="I10" s="1207">
        <v>364559426</v>
      </c>
      <c r="J10" s="469" t="s">
        <v>933</v>
      </c>
      <c r="K10" s="1406"/>
      <c r="L10" s="1116">
        <f t="shared" si="0"/>
        <v>0.22950822114944458</v>
      </c>
      <c r="M10" s="1317"/>
      <c r="N10" s="1317"/>
      <c r="O10" s="825"/>
      <c r="P10" s="825"/>
      <c r="Q10" s="734"/>
      <c r="R10" s="734"/>
      <c r="S10" s="734"/>
    </row>
    <row r="11" spans="1:19" ht="19.5" customHeight="1">
      <c r="A11" s="470" t="s">
        <v>2063</v>
      </c>
      <c r="B11" s="1334">
        <v>70000000000</v>
      </c>
      <c r="C11" s="1330" t="s">
        <v>1582</v>
      </c>
      <c r="D11" s="1333">
        <v>3.5999999999999997E-2</v>
      </c>
      <c r="E11" s="465" t="s">
        <v>1582</v>
      </c>
      <c r="F11" s="472">
        <v>85</v>
      </c>
      <c r="G11" s="465" t="s">
        <v>1583</v>
      </c>
      <c r="H11" s="467">
        <v>366</v>
      </c>
      <c r="I11" s="1207">
        <v>585245902</v>
      </c>
      <c r="J11" s="469" t="s">
        <v>1622</v>
      </c>
      <c r="K11" s="1406"/>
      <c r="L11" s="1116">
        <f t="shared" si="0"/>
        <v>-0.36065578460693359</v>
      </c>
      <c r="M11" s="1317"/>
      <c r="N11" s="1317"/>
      <c r="O11" s="825"/>
      <c r="P11" s="825"/>
      <c r="Q11" s="734"/>
      <c r="R11" s="734"/>
      <c r="S11" s="734"/>
    </row>
    <row r="12" spans="1:19" ht="19.5" customHeight="1">
      <c r="A12" s="1206" t="s">
        <v>2873</v>
      </c>
      <c r="B12" s="1335">
        <v>17500000000</v>
      </c>
      <c r="C12" s="1330" t="s">
        <v>1582</v>
      </c>
      <c r="D12" s="1336">
        <v>4.3900000000000002E-2</v>
      </c>
      <c r="E12" s="465" t="s">
        <v>1582</v>
      </c>
      <c r="F12" s="472">
        <v>23</v>
      </c>
      <c r="G12" s="465" t="s">
        <v>1583</v>
      </c>
      <c r="H12" s="467">
        <v>366</v>
      </c>
      <c r="I12" s="1207">
        <v>48278005</v>
      </c>
      <c r="J12" s="469" t="s">
        <v>1622</v>
      </c>
      <c r="K12" s="1406"/>
      <c r="L12" s="1116">
        <f t="shared" si="0"/>
        <v>0.46448087692260742</v>
      </c>
      <c r="M12" s="1317"/>
      <c r="N12" s="1317"/>
      <c r="O12" s="825"/>
      <c r="P12" s="825"/>
      <c r="Q12" s="734"/>
      <c r="R12" s="734"/>
      <c r="S12" s="734"/>
    </row>
    <row r="13" spans="1:19" ht="19.5" customHeight="1">
      <c r="A13" s="1206" t="s">
        <v>3000</v>
      </c>
      <c r="B13" s="1335">
        <v>26250000000</v>
      </c>
      <c r="C13" s="1330" t="s">
        <v>1582</v>
      </c>
      <c r="D13" s="1336">
        <v>5.1700000000000003E-2</v>
      </c>
      <c r="E13" s="465" t="s">
        <v>1582</v>
      </c>
      <c r="F13" s="472">
        <v>23</v>
      </c>
      <c r="G13" s="465" t="s">
        <v>1583</v>
      </c>
      <c r="H13" s="467">
        <v>366</v>
      </c>
      <c r="I13" s="1207">
        <v>85283811</v>
      </c>
      <c r="J13" s="469" t="s">
        <v>1622</v>
      </c>
      <c r="K13" s="1406"/>
      <c r="L13" s="1116">
        <f t="shared" si="0"/>
        <v>0.47540983557701111</v>
      </c>
      <c r="M13" s="1317"/>
      <c r="N13" s="1317"/>
      <c r="O13" s="825"/>
      <c r="P13" s="825"/>
      <c r="Q13" s="734"/>
      <c r="R13" s="734"/>
      <c r="S13" s="734"/>
    </row>
    <row r="14" spans="1:19" ht="19.5" customHeight="1">
      <c r="A14" s="1206" t="s">
        <v>3546</v>
      </c>
      <c r="B14" s="1335">
        <v>70000000000</v>
      </c>
      <c r="C14" s="1330" t="s">
        <v>1582</v>
      </c>
      <c r="D14" s="1336">
        <v>4.6899999999999997E-2</v>
      </c>
      <c r="E14" s="465" t="s">
        <v>1582</v>
      </c>
      <c r="F14" s="472">
        <v>30</v>
      </c>
      <c r="G14" s="465" t="s">
        <v>1583</v>
      </c>
      <c r="H14" s="467">
        <v>366</v>
      </c>
      <c r="I14" s="1207">
        <v>269098361</v>
      </c>
      <c r="J14" s="469" t="s">
        <v>1622</v>
      </c>
      <c r="K14" s="1406"/>
      <c r="L14" s="1116">
        <f t="shared" si="0"/>
        <v>-0.34426230192184448</v>
      </c>
      <c r="M14" s="1317"/>
      <c r="N14" s="1317"/>
      <c r="O14" s="825"/>
      <c r="P14" s="825"/>
      <c r="Q14" s="734"/>
      <c r="R14" s="734"/>
      <c r="S14" s="734"/>
    </row>
    <row r="15" spans="1:19" ht="19.5" customHeight="1">
      <c r="A15" s="687" t="s">
        <v>1810</v>
      </c>
      <c r="B15" s="1337">
        <v>30000000000</v>
      </c>
      <c r="C15" s="1330" t="s">
        <v>1582</v>
      </c>
      <c r="D15" s="1338">
        <v>4.9399999999999999E-2</v>
      </c>
      <c r="E15" s="465" t="s">
        <v>1582</v>
      </c>
      <c r="F15" s="472">
        <v>65</v>
      </c>
      <c r="G15" s="465" t="s">
        <v>1583</v>
      </c>
      <c r="H15" s="467">
        <v>366</v>
      </c>
      <c r="I15" s="468">
        <v>263196721</v>
      </c>
      <c r="J15" s="469" t="s">
        <v>1622</v>
      </c>
      <c r="K15" s="1406"/>
      <c r="L15" s="1116">
        <f t="shared" si="0"/>
        <v>0.31147539615631104</v>
      </c>
      <c r="M15" s="1317"/>
      <c r="N15" s="1317"/>
      <c r="O15" s="825"/>
      <c r="P15" s="825"/>
      <c r="Q15" s="734"/>
      <c r="R15" s="734"/>
      <c r="S15" s="734"/>
    </row>
    <row r="16" spans="1:19" ht="19.5" customHeight="1">
      <c r="A16" s="470" t="s">
        <v>1739</v>
      </c>
      <c r="B16" s="1337">
        <v>2076420000</v>
      </c>
      <c r="C16" s="1330" t="s">
        <v>1582</v>
      </c>
      <c r="D16" s="1338">
        <v>5.3499999999999999E-2</v>
      </c>
      <c r="E16" s="465" t="s">
        <v>1582</v>
      </c>
      <c r="F16" s="472">
        <v>2</v>
      </c>
      <c r="G16" s="465" t="s">
        <v>1583</v>
      </c>
      <c r="H16" s="467">
        <v>366</v>
      </c>
      <c r="I16" s="468">
        <v>607041</v>
      </c>
      <c r="J16" s="469" t="s">
        <v>933</v>
      </c>
      <c r="K16" s="1406"/>
      <c r="L16" s="1116">
        <f t="shared" si="0"/>
        <v>-0.18032786890398711</v>
      </c>
      <c r="M16" s="1317"/>
      <c r="N16" s="1317"/>
      <c r="O16" s="825"/>
      <c r="P16" s="825"/>
      <c r="Q16" s="734"/>
      <c r="R16" s="734"/>
      <c r="S16" s="734"/>
    </row>
    <row r="17" spans="1:19" s="1367" customFormat="1" ht="19.5" customHeight="1">
      <c r="A17" s="470" t="s">
        <v>1740</v>
      </c>
      <c r="B17" s="1337">
        <v>1951380000</v>
      </c>
      <c r="C17" s="1330" t="s">
        <v>1582</v>
      </c>
      <c r="D17" s="1338">
        <v>5.3900000000000003E-2</v>
      </c>
      <c r="E17" s="465" t="s">
        <v>1582</v>
      </c>
      <c r="F17" s="472">
        <v>2</v>
      </c>
      <c r="G17" s="465" t="s">
        <v>1583</v>
      </c>
      <c r="H17" s="467">
        <v>366</v>
      </c>
      <c r="I17" s="468">
        <v>574751</v>
      </c>
      <c r="J17" s="469" t="s">
        <v>934</v>
      </c>
      <c r="K17" s="1406"/>
      <c r="L17" s="1116">
        <f t="shared" ref="L17" si="1">B17*D17*F17/H17-I17</f>
        <v>-0.27868852461688221</v>
      </c>
      <c r="M17" s="1317"/>
      <c r="N17" s="1317"/>
      <c r="O17" s="825"/>
      <c r="P17" s="825"/>
      <c r="Q17" s="1116"/>
      <c r="R17" s="1116"/>
      <c r="S17" s="1116"/>
    </row>
    <row r="18" spans="1:19" ht="19.5" customHeight="1">
      <c r="A18" s="470" t="s">
        <v>1741</v>
      </c>
      <c r="B18" s="1337">
        <v>3468600000</v>
      </c>
      <c r="C18" s="1330" t="s">
        <v>1582</v>
      </c>
      <c r="D18" s="1338">
        <v>5.0799999999999998E-2</v>
      </c>
      <c r="E18" s="465" t="s">
        <v>1582</v>
      </c>
      <c r="F18" s="472">
        <v>2</v>
      </c>
      <c r="G18" s="465" t="s">
        <v>1583</v>
      </c>
      <c r="H18" s="467">
        <v>366</v>
      </c>
      <c r="I18" s="468">
        <v>962868</v>
      </c>
      <c r="J18" s="469" t="s">
        <v>934</v>
      </c>
      <c r="K18" s="1406"/>
      <c r="L18" s="1116">
        <f t="shared" si="0"/>
        <v>0.19672131142579019</v>
      </c>
      <c r="M18" s="1317"/>
      <c r="N18" s="1317"/>
      <c r="O18" s="825"/>
      <c r="P18" s="825"/>
      <c r="Q18" s="1116"/>
      <c r="R18" s="1116"/>
      <c r="S18" s="1116"/>
    </row>
    <row r="19" spans="1:19" ht="19.5" customHeight="1">
      <c r="A19" s="470" t="s">
        <v>1742</v>
      </c>
      <c r="B19" s="1337">
        <v>3613260000</v>
      </c>
      <c r="C19" s="1330" t="s">
        <v>1582</v>
      </c>
      <c r="D19" s="1338">
        <v>5.28E-2</v>
      </c>
      <c r="E19" s="465" t="s">
        <v>1582</v>
      </c>
      <c r="F19" s="472">
        <v>2</v>
      </c>
      <c r="G19" s="465" t="s">
        <v>1583</v>
      </c>
      <c r="H19" s="467">
        <v>366</v>
      </c>
      <c r="I19" s="468">
        <v>1042514</v>
      </c>
      <c r="J19" s="469" t="s">
        <v>933</v>
      </c>
      <c r="K19" s="1406"/>
      <c r="L19" s="1116">
        <f t="shared" si="0"/>
        <v>0.3606557376915589</v>
      </c>
      <c r="M19" s="1317"/>
      <c r="N19" s="1317"/>
      <c r="O19" s="825"/>
      <c r="P19" s="825"/>
      <c r="Q19" s="734"/>
      <c r="R19" s="734"/>
      <c r="S19" s="734"/>
    </row>
    <row r="20" spans="1:19" ht="19.5" customHeight="1">
      <c r="A20" s="824" t="s">
        <v>1743</v>
      </c>
      <c r="B20" s="1337">
        <v>837180000</v>
      </c>
      <c r="C20" s="1330" t="s">
        <v>1582</v>
      </c>
      <c r="D20" s="1338">
        <v>5.2600000000000001E-2</v>
      </c>
      <c r="E20" s="465" t="s">
        <v>1582</v>
      </c>
      <c r="F20" s="472">
        <v>2</v>
      </c>
      <c r="G20" s="465" t="s">
        <v>1583</v>
      </c>
      <c r="H20" s="467">
        <v>366</v>
      </c>
      <c r="I20" s="468">
        <v>240632</v>
      </c>
      <c r="J20" s="469" t="s">
        <v>933</v>
      </c>
      <c r="K20" s="1406"/>
      <c r="L20" s="1116">
        <f t="shared" si="0"/>
        <v>6.5573770494665951E-2</v>
      </c>
      <c r="M20" s="1317"/>
      <c r="N20" s="1317"/>
      <c r="O20" s="825"/>
      <c r="P20" s="825"/>
      <c r="Q20" s="734"/>
      <c r="R20" s="734"/>
      <c r="S20" s="734"/>
    </row>
    <row r="21" spans="1:19" ht="19.5" customHeight="1">
      <c r="A21" s="824" t="s">
        <v>1744</v>
      </c>
      <c r="B21" s="1337">
        <v>258600000</v>
      </c>
      <c r="C21" s="1330" t="s">
        <v>1582</v>
      </c>
      <c r="D21" s="1338">
        <v>0.02</v>
      </c>
      <c r="E21" s="465" t="s">
        <v>1582</v>
      </c>
      <c r="F21" s="472">
        <v>44</v>
      </c>
      <c r="G21" s="465" t="s">
        <v>1583</v>
      </c>
      <c r="H21" s="467">
        <v>365</v>
      </c>
      <c r="I21" s="468">
        <v>623474</v>
      </c>
      <c r="J21" s="469" t="s">
        <v>933</v>
      </c>
      <c r="K21" s="1406"/>
      <c r="L21" s="1116">
        <f t="shared" si="0"/>
        <v>-2.7397260302677751E-2</v>
      </c>
      <c r="M21" s="1317"/>
      <c r="N21" s="1317"/>
      <c r="O21" s="469"/>
      <c r="P21" s="469"/>
      <c r="Q21" s="469"/>
      <c r="R21" s="469"/>
      <c r="S21" s="469"/>
    </row>
    <row r="22" spans="1:19" ht="19.5" customHeight="1">
      <c r="A22" s="824" t="s">
        <v>2816</v>
      </c>
      <c r="B22" s="556"/>
      <c r="C22" s="465"/>
      <c r="D22" s="557"/>
      <c r="E22" s="465"/>
      <c r="F22" s="472"/>
      <c r="G22" s="465"/>
      <c r="H22" s="467"/>
      <c r="I22" s="1326">
        <v>-7</v>
      </c>
      <c r="J22" s="469" t="s">
        <v>2194</v>
      </c>
      <c r="K22" s="1406"/>
      <c r="L22" s="469"/>
      <c r="M22" s="1318"/>
      <c r="N22" s="1318"/>
      <c r="O22" s="469"/>
      <c r="P22" s="469"/>
      <c r="Q22" s="469"/>
      <c r="R22" s="469"/>
      <c r="S22" s="469"/>
    </row>
    <row r="23" spans="1:19" ht="19.5" customHeight="1">
      <c r="A23" s="473" t="s">
        <v>666</v>
      </c>
      <c r="B23" s="1675"/>
      <c r="C23" s="1676"/>
      <c r="D23" s="1676"/>
      <c r="E23" s="1676"/>
      <c r="F23" s="1676"/>
      <c r="G23" s="1676"/>
      <c r="H23" s="1676"/>
      <c r="I23" s="474">
        <f>SUM(I6:I22)</f>
        <v>2258148228</v>
      </c>
      <c r="J23" s="1176">
        <f>-I23+'BS-세부'!C122</f>
        <v>0</v>
      </c>
      <c r="K23" s="1406"/>
      <c r="L23" s="469"/>
      <c r="M23" s="1319"/>
      <c r="N23" s="1319"/>
      <c r="O23" s="469"/>
      <c r="P23" s="469"/>
      <c r="Q23" s="469"/>
      <c r="R23" s="469"/>
      <c r="S23" s="469"/>
    </row>
    <row r="24" spans="1:19" ht="19.5" customHeight="1">
      <c r="A24" s="910" t="s">
        <v>1702</v>
      </c>
      <c r="B24" s="950" t="s">
        <v>3793</v>
      </c>
      <c r="C24" s="951"/>
      <c r="D24" s="951"/>
      <c r="E24" s="951"/>
      <c r="F24" s="951"/>
      <c r="G24" s="951"/>
      <c r="H24" s="952"/>
      <c r="I24" s="895">
        <v>0</v>
      </c>
      <c r="J24" s="469" t="s">
        <v>1260</v>
      </c>
      <c r="K24" s="1406" t="s">
        <v>3808</v>
      </c>
      <c r="L24" s="113"/>
      <c r="M24" s="1318"/>
      <c r="N24" s="1318"/>
      <c r="O24" s="469"/>
      <c r="P24" s="469"/>
      <c r="Q24" s="469"/>
      <c r="R24" s="469"/>
      <c r="S24" s="469"/>
    </row>
    <row r="25" spans="1:19" ht="19.5" customHeight="1">
      <c r="A25" s="1218" t="s">
        <v>1702</v>
      </c>
      <c r="B25" s="1196" t="s">
        <v>3794</v>
      </c>
      <c r="C25" s="1147"/>
      <c r="D25" s="1147"/>
      <c r="E25" s="1147"/>
      <c r="F25" s="1147"/>
      <c r="G25" s="1147"/>
      <c r="H25" s="1148"/>
      <c r="I25" s="1197">
        <v>1347104326</v>
      </c>
      <c r="J25" s="469" t="s">
        <v>1882</v>
      </c>
      <c r="K25" s="1406" t="s">
        <v>3963</v>
      </c>
      <c r="L25" s="113"/>
      <c r="M25" s="1318"/>
      <c r="N25" s="1324"/>
      <c r="O25" s="469"/>
      <c r="P25" s="469"/>
      <c r="Q25" s="469"/>
      <c r="R25" s="469"/>
      <c r="S25" s="469"/>
    </row>
    <row r="26" spans="1:19" ht="19.5" customHeight="1">
      <c r="A26" s="910" t="s">
        <v>1702</v>
      </c>
      <c r="B26" s="950" t="s">
        <v>3795</v>
      </c>
      <c r="C26" s="951"/>
      <c r="D26" s="951"/>
      <c r="E26" s="951"/>
      <c r="F26" s="951"/>
      <c r="G26" s="951"/>
      <c r="H26" s="952"/>
      <c r="I26" s="895">
        <v>286889627</v>
      </c>
      <c r="J26" s="469" t="s">
        <v>1260</v>
      </c>
      <c r="K26" s="1406" t="s">
        <v>3808</v>
      </c>
      <c r="L26" s="113"/>
      <c r="M26" s="1320"/>
      <c r="N26" s="1324"/>
      <c r="O26" s="1116"/>
      <c r="P26" s="469"/>
      <c r="Q26" s="469"/>
      <c r="R26" s="469"/>
      <c r="S26" s="469"/>
    </row>
    <row r="27" spans="1:19" ht="19.5" customHeight="1">
      <c r="A27" s="910" t="s">
        <v>1702</v>
      </c>
      <c r="B27" s="950" t="s">
        <v>3796</v>
      </c>
      <c r="C27" s="951"/>
      <c r="D27" s="951"/>
      <c r="E27" s="951"/>
      <c r="F27" s="951"/>
      <c r="G27" s="951"/>
      <c r="H27" s="952"/>
      <c r="I27" s="895">
        <v>154227410</v>
      </c>
      <c r="J27" s="469" t="s">
        <v>1260</v>
      </c>
      <c r="K27" s="1406" t="s">
        <v>3808</v>
      </c>
      <c r="L27" s="113"/>
      <c r="M27" s="1318"/>
      <c r="N27" s="1318"/>
      <c r="O27" s="469"/>
      <c r="P27" s="469"/>
      <c r="Q27" s="469"/>
      <c r="R27" s="469"/>
      <c r="S27" s="469"/>
    </row>
    <row r="28" spans="1:19" ht="19.5" customHeight="1">
      <c r="A28" s="910" t="s">
        <v>1702</v>
      </c>
      <c r="B28" s="1196" t="s">
        <v>3797</v>
      </c>
      <c r="C28" s="1147"/>
      <c r="D28" s="1147"/>
      <c r="E28" s="1147"/>
      <c r="F28" s="1147"/>
      <c r="G28" s="1147"/>
      <c r="H28" s="1148"/>
      <c r="I28" s="1197">
        <v>481536000</v>
      </c>
      <c r="J28" s="469" t="s">
        <v>1260</v>
      </c>
      <c r="K28" s="1406" t="s">
        <v>3961</v>
      </c>
      <c r="L28" s="113"/>
      <c r="M28" s="1318"/>
      <c r="N28" s="1318"/>
      <c r="O28" s="469"/>
      <c r="P28" s="469"/>
      <c r="Q28" s="469"/>
      <c r="R28" s="469"/>
      <c r="S28" s="469"/>
    </row>
    <row r="29" spans="1:19" ht="19.5" customHeight="1">
      <c r="A29" s="910" t="s">
        <v>1702</v>
      </c>
      <c r="B29" s="950" t="s">
        <v>3798</v>
      </c>
      <c r="C29" s="951"/>
      <c r="D29" s="951"/>
      <c r="E29" s="951"/>
      <c r="F29" s="951"/>
      <c r="G29" s="951"/>
      <c r="H29" s="952"/>
      <c r="I29" s="895">
        <v>27714906</v>
      </c>
      <c r="J29" s="469" t="s">
        <v>1260</v>
      </c>
      <c r="K29" s="1406" t="s">
        <v>3808</v>
      </c>
      <c r="L29" s="113"/>
      <c r="M29" s="1318"/>
      <c r="N29" s="1318"/>
      <c r="O29" s="469"/>
      <c r="P29" s="469"/>
      <c r="Q29" s="469"/>
      <c r="R29" s="469"/>
      <c r="S29" s="469"/>
    </row>
    <row r="30" spans="1:19" ht="19.5" customHeight="1">
      <c r="A30" s="910" t="s">
        <v>1702</v>
      </c>
      <c r="B30" s="950" t="s">
        <v>3799</v>
      </c>
      <c r="C30" s="951"/>
      <c r="D30" s="951"/>
      <c r="E30" s="951"/>
      <c r="F30" s="951"/>
      <c r="G30" s="951"/>
      <c r="H30" s="952"/>
      <c r="I30" s="1325">
        <v>-146582606</v>
      </c>
      <c r="J30" s="469" t="s">
        <v>1260</v>
      </c>
      <c r="K30" s="1406" t="s">
        <v>3954</v>
      </c>
      <c r="L30" s="113"/>
      <c r="M30" s="1321"/>
      <c r="N30" s="1321"/>
      <c r="O30" s="1116"/>
      <c r="P30" s="1116"/>
      <c r="Q30" s="469"/>
      <c r="R30" s="469"/>
      <c r="S30" s="469"/>
    </row>
    <row r="31" spans="1:19" ht="19.5" customHeight="1">
      <c r="A31" s="993" t="s">
        <v>1702</v>
      </c>
      <c r="B31" s="950" t="s">
        <v>3691</v>
      </c>
      <c r="C31" s="994"/>
      <c r="D31" s="994"/>
      <c r="E31" s="994"/>
      <c r="F31" s="994"/>
      <c r="G31" s="994"/>
      <c r="H31" s="952"/>
      <c r="I31" s="1327">
        <v>419662050</v>
      </c>
      <c r="J31" s="469" t="s">
        <v>1882</v>
      </c>
      <c r="K31" s="1406" t="s">
        <v>3962</v>
      </c>
      <c r="M31" s="1318"/>
      <c r="N31" s="1318"/>
      <c r="O31" s="469"/>
      <c r="P31" s="469"/>
      <c r="Q31" s="469"/>
      <c r="R31" s="469"/>
      <c r="S31" s="469"/>
    </row>
    <row r="32" spans="1:19" ht="19.5" customHeight="1">
      <c r="A32" s="910" t="s">
        <v>1702</v>
      </c>
      <c r="B32" s="950" t="s">
        <v>3692</v>
      </c>
      <c r="C32" s="951"/>
      <c r="D32" s="951"/>
      <c r="E32" s="951"/>
      <c r="F32" s="951"/>
      <c r="G32" s="951"/>
      <c r="H32" s="952"/>
      <c r="I32" s="895">
        <v>103807601</v>
      </c>
      <c r="J32" s="469" t="s">
        <v>1882</v>
      </c>
      <c r="K32" s="1406" t="s">
        <v>3964</v>
      </c>
      <c r="L32" s="113"/>
      <c r="M32" s="1318"/>
      <c r="N32" s="1318"/>
      <c r="O32" s="469"/>
      <c r="P32" s="469"/>
      <c r="Q32" s="469"/>
      <c r="R32" s="469"/>
      <c r="S32" s="469"/>
    </row>
    <row r="33" spans="1:19" s="1353" customFormat="1" ht="19.5" customHeight="1">
      <c r="A33" s="910" t="s">
        <v>1702</v>
      </c>
      <c r="B33" s="1196" t="s">
        <v>3380</v>
      </c>
      <c r="C33" s="1147"/>
      <c r="D33" s="1147"/>
      <c r="E33" s="1147"/>
      <c r="F33" s="1147"/>
      <c r="G33" s="1147"/>
      <c r="H33" s="1148"/>
      <c r="I33" s="1197">
        <v>162636108</v>
      </c>
      <c r="J33" s="469" t="s">
        <v>1882</v>
      </c>
      <c r="K33" s="1406" t="s">
        <v>3965</v>
      </c>
      <c r="L33" s="113"/>
      <c r="M33" s="1318"/>
      <c r="N33" s="1318"/>
      <c r="O33" s="469"/>
      <c r="P33" s="469"/>
      <c r="Q33" s="469"/>
      <c r="R33" s="469"/>
      <c r="S33" s="469"/>
    </row>
    <row r="34" spans="1:19" ht="19.5" customHeight="1">
      <c r="A34" s="910" t="s">
        <v>1702</v>
      </c>
      <c r="B34" s="950" t="s">
        <v>3800</v>
      </c>
      <c r="C34" s="951"/>
      <c r="D34" s="951"/>
      <c r="E34" s="951"/>
      <c r="F34" s="951"/>
      <c r="G34" s="951"/>
      <c r="H34" s="952"/>
      <c r="I34" s="895">
        <v>804391424</v>
      </c>
      <c r="J34" s="469" t="s">
        <v>1882</v>
      </c>
      <c r="K34" s="1406" t="s">
        <v>3960</v>
      </c>
      <c r="M34" s="1318"/>
      <c r="N34" s="1318"/>
      <c r="O34" s="469"/>
      <c r="P34" s="469"/>
      <c r="Q34" s="469"/>
      <c r="R34" s="469"/>
      <c r="S34" s="469"/>
    </row>
    <row r="35" spans="1:19" ht="19.5" customHeight="1">
      <c r="A35" s="910" t="s">
        <v>1702</v>
      </c>
      <c r="B35" s="950" t="s">
        <v>3801</v>
      </c>
      <c r="C35" s="951"/>
      <c r="D35" s="951"/>
      <c r="E35" s="951"/>
      <c r="F35" s="951"/>
      <c r="G35" s="951"/>
      <c r="H35" s="952"/>
      <c r="I35" s="895">
        <v>86087320</v>
      </c>
      <c r="J35" s="469" t="s">
        <v>1882</v>
      </c>
      <c r="K35" s="1406" t="s">
        <v>3959</v>
      </c>
      <c r="M35" s="1318"/>
      <c r="N35" s="1318"/>
      <c r="O35" s="469"/>
      <c r="P35" s="469"/>
      <c r="Q35" s="469"/>
      <c r="R35" s="469"/>
      <c r="S35" s="469"/>
    </row>
    <row r="36" spans="1:19" ht="19.5" customHeight="1">
      <c r="A36" s="1080"/>
      <c r="B36" s="1081"/>
      <c r="C36" s="1082"/>
      <c r="D36" s="1082"/>
      <c r="E36" s="1082"/>
      <c r="F36" s="1082"/>
      <c r="G36" s="1082"/>
      <c r="H36" s="1083"/>
      <c r="I36" s="1328"/>
      <c r="J36" s="469"/>
      <c r="K36" s="1406"/>
      <c r="M36" s="1318"/>
      <c r="N36" s="1318"/>
      <c r="O36" s="469"/>
      <c r="P36" s="469"/>
      <c r="Q36" s="469"/>
      <c r="R36" s="469"/>
      <c r="S36" s="469"/>
    </row>
    <row r="37" spans="1:19" ht="19.5" customHeight="1">
      <c r="A37" s="473" t="s">
        <v>666</v>
      </c>
      <c r="B37" s="1675"/>
      <c r="C37" s="1676"/>
      <c r="D37" s="1676"/>
      <c r="E37" s="1676"/>
      <c r="F37" s="1676"/>
      <c r="G37" s="1676"/>
      <c r="H37" s="1676"/>
      <c r="I37" s="474">
        <f>SUM(I24:I36)</f>
        <v>3727474166</v>
      </c>
      <c r="J37" s="750"/>
      <c r="K37" s="1406"/>
      <c r="L37" s="750"/>
      <c r="M37" s="1318"/>
      <c r="N37" s="1318"/>
      <c r="O37" s="469"/>
      <c r="P37" s="469"/>
      <c r="Q37" s="469"/>
      <c r="R37" s="469"/>
      <c r="S37" s="469"/>
    </row>
    <row r="38" spans="1:19" ht="19.5" customHeight="1">
      <c r="A38" s="473" t="s">
        <v>667</v>
      </c>
      <c r="B38" s="1675" t="s">
        <v>668</v>
      </c>
      <c r="C38" s="1676"/>
      <c r="D38" s="1676"/>
      <c r="E38" s="1676"/>
      <c r="F38" s="1676"/>
      <c r="G38" s="1676"/>
      <c r="H38" s="1676"/>
      <c r="I38" s="474">
        <v>19467842</v>
      </c>
      <c r="J38" s="469"/>
      <c r="K38" s="1407"/>
      <c r="L38" s="469"/>
      <c r="M38" s="1318"/>
      <c r="N38" s="1318"/>
      <c r="O38" s="469"/>
      <c r="P38" s="469"/>
      <c r="Q38" s="469"/>
      <c r="R38" s="469"/>
      <c r="S38" s="469"/>
    </row>
    <row r="39" spans="1:19" ht="19.5" customHeight="1">
      <c r="A39" s="475" t="s">
        <v>669</v>
      </c>
      <c r="B39" s="1677"/>
      <c r="C39" s="1678"/>
      <c r="D39" s="1678"/>
      <c r="E39" s="1678"/>
      <c r="F39" s="1678"/>
      <c r="G39" s="1678"/>
      <c r="H39" s="1678"/>
      <c r="I39" s="476">
        <f>I23+I37+I38</f>
        <v>6005090236</v>
      </c>
      <c r="J39" s="812">
        <f>I39-BS!D93</f>
        <v>0</v>
      </c>
      <c r="K39" s="1407"/>
      <c r="L39" s="469"/>
      <c r="M39" s="1318"/>
      <c r="N39" s="1318"/>
      <c r="O39" s="469"/>
      <c r="P39" s="469"/>
      <c r="Q39" s="469"/>
      <c r="R39" s="469"/>
      <c r="S39" s="469"/>
    </row>
    <row r="40" spans="1:19" ht="19.5" customHeight="1">
      <c r="B40" s="2" t="s">
        <v>670</v>
      </c>
      <c r="J40" s="477"/>
      <c r="K40" s="93"/>
      <c r="L40" s="477"/>
      <c r="M40" s="1322"/>
      <c r="N40" s="1322"/>
      <c r="O40" s="477"/>
      <c r="P40" s="477"/>
      <c r="Q40" s="477"/>
      <c r="R40" s="477"/>
      <c r="S40" s="477"/>
    </row>
    <row r="41" spans="1:19" ht="16.5">
      <c r="I41" s="113">
        <f>I24+I34</f>
        <v>804391424</v>
      </c>
    </row>
    <row r="42" spans="1:19" ht="27.75" customHeight="1"/>
  </sheetData>
  <autoFilter ref="A5:I38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10">
    <mergeCell ref="A1:I1"/>
    <mergeCell ref="A2:I2"/>
    <mergeCell ref="A3:I3"/>
    <mergeCell ref="A4:B4"/>
    <mergeCell ref="C4:I4"/>
    <mergeCell ref="B37:H37"/>
    <mergeCell ref="B38:H38"/>
    <mergeCell ref="B39:H39"/>
    <mergeCell ref="B5:H5"/>
    <mergeCell ref="B23:H23"/>
  </mergeCells>
  <phoneticPr fontId="52" type="noConversion"/>
  <printOptions horizontalCentered="1"/>
  <pageMargins left="0.59055118110236227" right="0.59055118110236227" top="0.78740157480314965" bottom="0.59055118110236227" header="0.39370078740157483" footer="0.39370078740157483"/>
  <pageSetup paperSize="9" scale="95" orientation="portrait" r:id="rId1"/>
  <headerFooter alignWithMargins="0">
    <oddHeader xml:space="preserve">&amp;L
&amp;R
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0.79998168889431442"/>
    <pageSetUpPr fitToPage="1"/>
  </sheetPr>
  <dimension ref="A1:U44"/>
  <sheetViews>
    <sheetView view="pageBreakPreview" topLeftCell="B1" zoomScale="85" zoomScaleSheetLayoutView="85" workbookViewId="0">
      <selection activeCell="B1" sqref="B1"/>
    </sheetView>
  </sheetViews>
  <sheetFormatPr defaultColWidth="10" defaultRowHeight="16.5"/>
  <cols>
    <col min="1" max="1" width="6.125" style="33" hidden="1" customWidth="1"/>
    <col min="2" max="3" width="14.5" style="33" customWidth="1"/>
    <col min="4" max="4" width="21.375" style="394" bestFit="1" customWidth="1"/>
    <col min="5" max="5" width="7.875" style="24" customWidth="1"/>
    <col min="6" max="6" width="10.75" style="259" customWidth="1"/>
    <col min="7" max="7" width="11.75" style="259" bestFit="1" customWidth="1"/>
    <col min="8" max="8" width="19.875" style="259" customWidth="1"/>
    <col min="9" max="9" width="19.875" style="23" customWidth="1"/>
    <col min="10" max="10" width="17.625" style="23" customWidth="1"/>
    <col min="11" max="11" width="4" style="250" bestFit="1" customWidth="1"/>
    <col min="12" max="12" width="26.25" style="250" bestFit="1" customWidth="1"/>
    <col min="13" max="13" width="3.125" style="250" customWidth="1"/>
    <col min="14" max="14" width="16.5" style="138" bestFit="1" customWidth="1"/>
    <col min="15" max="15" width="12.5" style="138" bestFit="1" customWidth="1"/>
    <col min="16" max="16" width="14.375" style="250" bestFit="1" customWidth="1"/>
    <col min="17" max="18" width="13.5" style="250" bestFit="1" customWidth="1"/>
    <col min="19" max="19" width="11.125" style="250" bestFit="1" customWidth="1"/>
    <col min="20" max="20" width="14.375" style="1122" bestFit="1" customWidth="1"/>
    <col min="21" max="21" width="11.625" style="250" bestFit="1" customWidth="1"/>
    <col min="22" max="16384" width="10" style="250"/>
  </cols>
  <sheetData>
    <row r="1" spans="1:21">
      <c r="L1" s="33"/>
      <c r="M1" s="33"/>
      <c r="N1" s="34"/>
      <c r="O1" s="396"/>
      <c r="P1" s="23"/>
    </row>
    <row r="2" spans="1:21" s="252" customFormat="1" ht="26.25">
      <c r="A2" s="372"/>
      <c r="B2" s="1588" t="s">
        <v>1964</v>
      </c>
      <c r="C2" s="1588"/>
      <c r="D2" s="1588"/>
      <c r="E2" s="1588"/>
      <c r="F2" s="1588"/>
      <c r="G2" s="1588"/>
      <c r="H2" s="1588"/>
      <c r="I2" s="1588"/>
      <c r="J2" s="1588"/>
      <c r="L2" s="33"/>
      <c r="M2" s="33"/>
      <c r="N2" s="34"/>
      <c r="O2" s="396"/>
      <c r="P2" s="23"/>
      <c r="T2" s="1174"/>
    </row>
    <row r="3" spans="1:21" s="252" customFormat="1" ht="18.75" customHeight="1">
      <c r="A3" s="373" t="s">
        <v>508</v>
      </c>
      <c r="B3" s="1659" t="str">
        <f>'10~11.단기금융자산,현금등가'!A14</f>
        <v xml:space="preserve">2024. 07. 31 현재 </v>
      </c>
      <c r="C3" s="1659"/>
      <c r="D3" s="1659"/>
      <c r="E3" s="1659"/>
      <c r="F3" s="1659"/>
      <c r="G3" s="1659"/>
      <c r="H3" s="1659"/>
      <c r="I3" s="1659"/>
      <c r="J3" s="1659"/>
      <c r="L3" s="33"/>
      <c r="M3" s="33"/>
      <c r="N3" s="34"/>
      <c r="O3" s="890"/>
      <c r="P3" s="23"/>
      <c r="T3" s="1174"/>
    </row>
    <row r="4" spans="1:21" s="373" customFormat="1" ht="18.75" customHeight="1">
      <c r="B4" s="31" t="s">
        <v>20</v>
      </c>
      <c r="C4" s="31"/>
      <c r="D4" s="364"/>
      <c r="E4" s="374"/>
      <c r="F4" s="375"/>
      <c r="I4" s="376"/>
      <c r="J4" s="376" t="s">
        <v>7</v>
      </c>
      <c r="K4" s="377"/>
      <c r="L4" s="33"/>
      <c r="M4" s="33"/>
      <c r="N4" s="34"/>
      <c r="O4" s="890"/>
      <c r="P4" s="23"/>
      <c r="T4" s="1414"/>
    </row>
    <row r="5" spans="1:21" ht="34.5" customHeight="1">
      <c r="A5" s="378" t="s">
        <v>26</v>
      </c>
      <c r="B5" s="920" t="s">
        <v>1745</v>
      </c>
      <c r="C5" s="924" t="s">
        <v>1734</v>
      </c>
      <c r="D5" s="479" t="s">
        <v>510</v>
      </c>
      <c r="E5" s="480" t="s">
        <v>366</v>
      </c>
      <c r="F5" s="478" t="s">
        <v>511</v>
      </c>
      <c r="G5" s="480" t="s">
        <v>512</v>
      </c>
      <c r="H5" s="480" t="s">
        <v>45</v>
      </c>
      <c r="I5" s="481" t="s">
        <v>513</v>
      </c>
      <c r="J5" s="481" t="s">
        <v>46</v>
      </c>
      <c r="L5" s="33"/>
      <c r="M5" s="33"/>
      <c r="N5" s="1415"/>
      <c r="O5" s="1415"/>
      <c r="P5" s="1416" t="s">
        <v>2812</v>
      </c>
      <c r="Q5" s="1416" t="s">
        <v>2815</v>
      </c>
      <c r="R5" s="1416" t="s">
        <v>2813</v>
      </c>
      <c r="S5" s="1416" t="s">
        <v>2814</v>
      </c>
      <c r="T5" s="1416" t="s">
        <v>3967</v>
      </c>
    </row>
    <row r="6" spans="1:21" ht="19.5" customHeight="1">
      <c r="A6" s="484"/>
      <c r="B6" s="888" t="s">
        <v>1736</v>
      </c>
      <c r="C6" s="888">
        <v>1</v>
      </c>
      <c r="D6" s="684">
        <v>1038210000</v>
      </c>
      <c r="E6" s="1152">
        <v>5.3499999999999999E-2</v>
      </c>
      <c r="F6" s="908">
        <v>45411</v>
      </c>
      <c r="G6" s="908">
        <v>45776</v>
      </c>
      <c r="H6" s="891">
        <v>310137</v>
      </c>
      <c r="I6" s="861">
        <f>D6-H6</f>
        <v>1037899863</v>
      </c>
      <c r="J6" s="909" t="s">
        <v>796</v>
      </c>
      <c r="K6" s="1175">
        <f>D6-H6-I6</f>
        <v>0</v>
      </c>
      <c r="L6" s="890" t="s">
        <v>3803</v>
      </c>
      <c r="M6" s="890"/>
      <c r="N6" s="1417" t="s">
        <v>1736</v>
      </c>
      <c r="O6" s="1415" t="s">
        <v>796</v>
      </c>
      <c r="P6" s="1416">
        <v>2076420000</v>
      </c>
      <c r="Q6" s="1416">
        <v>1038210000</v>
      </c>
      <c r="R6" s="1416">
        <v>748779</v>
      </c>
      <c r="S6" s="1416">
        <v>310137</v>
      </c>
      <c r="T6" s="1416">
        <f t="shared" ref="T6:T16" si="0">P6-R6</f>
        <v>2075671221</v>
      </c>
      <c r="U6" s="384"/>
    </row>
    <row r="7" spans="1:21" ht="19.5" customHeight="1">
      <c r="A7" s="484"/>
      <c r="B7" s="888" t="s">
        <v>1736</v>
      </c>
      <c r="C7" s="888">
        <v>2</v>
      </c>
      <c r="D7" s="684">
        <v>975690000</v>
      </c>
      <c r="E7" s="1152">
        <v>5.3900000000000003E-2</v>
      </c>
      <c r="F7" s="908">
        <v>45411</v>
      </c>
      <c r="G7" s="908">
        <v>45776</v>
      </c>
      <c r="H7" s="889">
        <v>309826</v>
      </c>
      <c r="I7" s="861">
        <f t="shared" ref="I7:I17" si="1">D7-H7</f>
        <v>975380174</v>
      </c>
      <c r="J7" s="909" t="s">
        <v>796</v>
      </c>
      <c r="K7" s="1175">
        <f t="shared" ref="K7:K17" si="2">D7-H7-I7</f>
        <v>0</v>
      </c>
      <c r="L7" s="890" t="s">
        <v>3803</v>
      </c>
      <c r="M7" s="890"/>
      <c r="N7" s="1417" t="s">
        <v>1736</v>
      </c>
      <c r="O7" s="1415" t="s">
        <v>796</v>
      </c>
      <c r="P7" s="1416">
        <v>1951380000</v>
      </c>
      <c r="Q7" s="1416">
        <v>975690000</v>
      </c>
      <c r="R7" s="1416">
        <v>744188</v>
      </c>
      <c r="S7" s="1416">
        <v>309826</v>
      </c>
      <c r="T7" s="1416">
        <f t="shared" si="0"/>
        <v>1950635812</v>
      </c>
      <c r="U7" s="384"/>
    </row>
    <row r="8" spans="1:21" ht="19.5" customHeight="1">
      <c r="A8" s="484"/>
      <c r="B8" s="888" t="s">
        <v>1736</v>
      </c>
      <c r="C8" s="888">
        <v>3</v>
      </c>
      <c r="D8" s="684">
        <v>1734300000</v>
      </c>
      <c r="E8" s="1152">
        <v>5.0799999999999998E-2</v>
      </c>
      <c r="F8" s="908">
        <v>45411</v>
      </c>
      <c r="G8" s="908">
        <v>45776</v>
      </c>
      <c r="H8" s="889">
        <v>558901</v>
      </c>
      <c r="I8" s="861">
        <f t="shared" si="1"/>
        <v>1733741099</v>
      </c>
      <c r="J8" s="909" t="s">
        <v>796</v>
      </c>
      <c r="K8" s="1175">
        <f t="shared" si="2"/>
        <v>0</v>
      </c>
      <c r="L8" s="890" t="s">
        <v>3803</v>
      </c>
      <c r="M8" s="890"/>
      <c r="N8" s="1417" t="s">
        <v>1736</v>
      </c>
      <c r="O8" s="1415" t="s">
        <v>796</v>
      </c>
      <c r="P8" s="1416">
        <v>3468600000</v>
      </c>
      <c r="Q8" s="1416">
        <v>1734300000</v>
      </c>
      <c r="R8" s="1416">
        <v>1345167</v>
      </c>
      <c r="S8" s="1416">
        <v>558901</v>
      </c>
      <c r="T8" s="1416">
        <f t="shared" si="0"/>
        <v>3467254833</v>
      </c>
      <c r="U8" s="384"/>
    </row>
    <row r="9" spans="1:21" ht="19.5" customHeight="1">
      <c r="A9" s="484"/>
      <c r="B9" s="888" t="s">
        <v>1736</v>
      </c>
      <c r="C9" s="888">
        <v>5</v>
      </c>
      <c r="D9" s="684">
        <v>1806630000</v>
      </c>
      <c r="E9" s="1152">
        <v>5.28E-2</v>
      </c>
      <c r="F9" s="908">
        <v>45411</v>
      </c>
      <c r="G9" s="908">
        <v>45776</v>
      </c>
      <c r="H9" s="889">
        <v>694391</v>
      </c>
      <c r="I9" s="861">
        <f t="shared" si="1"/>
        <v>1805935609</v>
      </c>
      <c r="J9" s="909" t="s">
        <v>796</v>
      </c>
      <c r="K9" s="1175">
        <f t="shared" si="2"/>
        <v>0</v>
      </c>
      <c r="L9" s="890" t="s">
        <v>3803</v>
      </c>
      <c r="M9" s="890"/>
      <c r="N9" s="1417" t="s">
        <v>1736</v>
      </c>
      <c r="O9" s="1415" t="s">
        <v>796</v>
      </c>
      <c r="P9" s="1416">
        <v>3613260000</v>
      </c>
      <c r="Q9" s="1416">
        <v>1806630000</v>
      </c>
      <c r="R9" s="1416">
        <v>1635805</v>
      </c>
      <c r="S9" s="1416">
        <v>694391</v>
      </c>
      <c r="T9" s="1416">
        <f t="shared" si="0"/>
        <v>3611624195</v>
      </c>
      <c r="U9" s="384"/>
    </row>
    <row r="10" spans="1:21" ht="19.5" customHeight="1">
      <c r="A10" s="484"/>
      <c r="B10" s="888" t="s">
        <v>1736</v>
      </c>
      <c r="C10" s="888">
        <v>6</v>
      </c>
      <c r="D10" s="684">
        <v>418590000</v>
      </c>
      <c r="E10" s="1152">
        <v>5.2600000000000001E-2</v>
      </c>
      <c r="F10" s="908">
        <v>45411</v>
      </c>
      <c r="G10" s="908">
        <v>45776</v>
      </c>
      <c r="H10" s="891">
        <v>200703</v>
      </c>
      <c r="I10" s="861">
        <f t="shared" si="1"/>
        <v>418389297</v>
      </c>
      <c r="J10" s="909" t="s">
        <v>796</v>
      </c>
      <c r="K10" s="1175">
        <f t="shared" si="2"/>
        <v>0</v>
      </c>
      <c r="L10" s="890" t="s">
        <v>3803</v>
      </c>
      <c r="M10" s="890"/>
      <c r="N10" s="1417" t="s">
        <v>1736</v>
      </c>
      <c r="O10" s="1415" t="s">
        <v>796</v>
      </c>
      <c r="P10" s="1416">
        <v>837180000</v>
      </c>
      <c r="Q10" s="1416">
        <v>418590000</v>
      </c>
      <c r="R10" s="1416">
        <v>466941</v>
      </c>
      <c r="S10" s="1416">
        <v>200703</v>
      </c>
      <c r="T10" s="1416">
        <f t="shared" si="0"/>
        <v>836713059</v>
      </c>
      <c r="U10" s="384"/>
    </row>
    <row r="11" spans="1:21" ht="19.5" customHeight="1">
      <c r="A11" s="484"/>
      <c r="B11" s="1200" t="s">
        <v>3158</v>
      </c>
      <c r="C11" s="1261"/>
      <c r="D11" s="1149">
        <v>30000000000</v>
      </c>
      <c r="E11" s="1217">
        <v>4.9399999999999999E-2</v>
      </c>
      <c r="F11" s="908">
        <v>44892</v>
      </c>
      <c r="G11" s="908">
        <v>45623</v>
      </c>
      <c r="H11" s="1150">
        <v>0</v>
      </c>
      <c r="I11" s="861">
        <f t="shared" si="1"/>
        <v>30000000000</v>
      </c>
      <c r="J11" s="1151" t="s">
        <v>796</v>
      </c>
      <c r="K11" s="1175">
        <f t="shared" si="2"/>
        <v>0</v>
      </c>
      <c r="L11" s="33"/>
      <c r="M11" s="33"/>
      <c r="N11" s="1418" t="s">
        <v>3158</v>
      </c>
      <c r="O11" s="1415" t="s">
        <v>796</v>
      </c>
      <c r="P11" s="1416">
        <v>258600000</v>
      </c>
      <c r="Q11" s="1416">
        <v>86200000</v>
      </c>
      <c r="R11" s="1416"/>
      <c r="S11" s="1416"/>
      <c r="T11" s="1416">
        <f t="shared" si="0"/>
        <v>258600000</v>
      </c>
    </row>
    <row r="12" spans="1:21" ht="19.5" customHeight="1">
      <c r="A12" s="484"/>
      <c r="B12" s="1686" t="s">
        <v>2042</v>
      </c>
      <c r="C12" s="1261" t="s">
        <v>1733</v>
      </c>
      <c r="D12" s="1149">
        <v>2812500000</v>
      </c>
      <c r="E12" s="1152">
        <v>5.4800000000000001E-2</v>
      </c>
      <c r="F12" s="908">
        <v>45419</v>
      </c>
      <c r="G12" s="908">
        <v>45783</v>
      </c>
      <c r="H12" s="685">
        <v>61580915</v>
      </c>
      <c r="I12" s="861">
        <f t="shared" si="1"/>
        <v>2750919085</v>
      </c>
      <c r="J12" s="686" t="s">
        <v>2046</v>
      </c>
      <c r="K12" s="1175">
        <f t="shared" si="2"/>
        <v>0</v>
      </c>
      <c r="L12" s="890" t="s">
        <v>3159</v>
      </c>
      <c r="M12" s="890"/>
      <c r="N12" s="1687" t="s">
        <v>2042</v>
      </c>
      <c r="O12" s="1415" t="s">
        <v>2045</v>
      </c>
      <c r="P12" s="1416">
        <v>43750000000</v>
      </c>
      <c r="Q12" s="1416">
        <v>2812500000</v>
      </c>
      <c r="R12" s="1416">
        <v>1201877405</v>
      </c>
      <c r="S12" s="1416">
        <v>61580915</v>
      </c>
      <c r="T12" s="1416">
        <f t="shared" si="0"/>
        <v>42548122595</v>
      </c>
    </row>
    <row r="13" spans="1:21" ht="19.5" customHeight="1">
      <c r="A13" s="484"/>
      <c r="B13" s="1686"/>
      <c r="C13" s="1261" t="s">
        <v>2043</v>
      </c>
      <c r="D13" s="1149">
        <v>1687500000</v>
      </c>
      <c r="E13" s="1152">
        <v>5.9799999999999999E-2</v>
      </c>
      <c r="F13" s="908">
        <v>45419</v>
      </c>
      <c r="G13" s="908">
        <v>45783</v>
      </c>
      <c r="H13" s="685">
        <v>20212097</v>
      </c>
      <c r="I13" s="861">
        <f t="shared" si="1"/>
        <v>1667287903</v>
      </c>
      <c r="J13" s="686" t="s">
        <v>2047</v>
      </c>
      <c r="K13" s="1175">
        <f t="shared" si="2"/>
        <v>0</v>
      </c>
      <c r="L13" s="890" t="s">
        <v>3159</v>
      </c>
      <c r="M13" s="890"/>
      <c r="N13" s="1687"/>
      <c r="O13" s="1415" t="s">
        <v>1222</v>
      </c>
      <c r="P13" s="1416">
        <v>26250000000</v>
      </c>
      <c r="Q13" s="1416">
        <v>1687500000</v>
      </c>
      <c r="R13" s="1416">
        <v>394792624</v>
      </c>
      <c r="S13" s="1416">
        <v>20212097</v>
      </c>
      <c r="T13" s="1416">
        <f t="shared" si="0"/>
        <v>25855207376</v>
      </c>
    </row>
    <row r="14" spans="1:21" ht="19.5" customHeight="1">
      <c r="A14" s="484"/>
      <c r="B14" s="1686"/>
      <c r="C14" s="1261" t="s">
        <v>2044</v>
      </c>
      <c r="D14" s="1149">
        <v>4500000000</v>
      </c>
      <c r="E14" s="1152">
        <v>3.5999999999999997E-2</v>
      </c>
      <c r="F14" s="908">
        <v>45419</v>
      </c>
      <c r="G14" s="908">
        <v>45783</v>
      </c>
      <c r="H14" s="685">
        <v>45627590</v>
      </c>
      <c r="I14" s="861">
        <f t="shared" si="1"/>
        <v>4454372410</v>
      </c>
      <c r="J14" s="686" t="s">
        <v>2049</v>
      </c>
      <c r="K14" s="1175">
        <f t="shared" si="2"/>
        <v>0</v>
      </c>
      <c r="L14" s="890" t="s">
        <v>3159</v>
      </c>
      <c r="M14" s="890"/>
      <c r="N14" s="1687"/>
      <c r="O14" s="1415" t="s">
        <v>2048</v>
      </c>
      <c r="P14" s="1416">
        <v>70000000000</v>
      </c>
      <c r="Q14" s="1416">
        <v>4500000000</v>
      </c>
      <c r="R14" s="1416">
        <v>892551349</v>
      </c>
      <c r="S14" s="1416">
        <v>45627590</v>
      </c>
      <c r="T14" s="1416">
        <f t="shared" si="0"/>
        <v>69107448651</v>
      </c>
    </row>
    <row r="15" spans="1:21" ht="19.5" customHeight="1">
      <c r="A15" s="484"/>
      <c r="B15" s="1200" t="s">
        <v>3001</v>
      </c>
      <c r="C15" s="1261">
        <v>1</v>
      </c>
      <c r="D15" s="1149">
        <v>2000000000</v>
      </c>
      <c r="E15" s="1217">
        <v>4.3900000000000002E-2</v>
      </c>
      <c r="F15" s="908">
        <v>45390</v>
      </c>
      <c r="G15" s="908">
        <v>45754</v>
      </c>
      <c r="H15" s="1150">
        <v>0</v>
      </c>
      <c r="I15" s="861">
        <f t="shared" si="1"/>
        <v>2000000000</v>
      </c>
      <c r="J15" s="1151" t="s">
        <v>796</v>
      </c>
      <c r="K15" s="1175">
        <f t="shared" si="2"/>
        <v>0</v>
      </c>
      <c r="L15" s="890" t="s">
        <v>3159</v>
      </c>
      <c r="M15" s="890"/>
      <c r="N15" s="1418" t="s">
        <v>2871</v>
      </c>
      <c r="O15" s="1415" t="s">
        <v>796</v>
      </c>
      <c r="P15" s="1416">
        <v>17500000000</v>
      </c>
      <c r="Q15" s="1416">
        <v>2000000000</v>
      </c>
      <c r="R15" s="1416"/>
      <c r="S15" s="1416"/>
      <c r="T15" s="1416">
        <f t="shared" si="0"/>
        <v>17500000000</v>
      </c>
    </row>
    <row r="16" spans="1:21" ht="19.5" customHeight="1">
      <c r="A16" s="484"/>
      <c r="B16" s="1200" t="s">
        <v>3001</v>
      </c>
      <c r="C16" s="1261">
        <v>2</v>
      </c>
      <c r="D16" s="1149">
        <v>3000000000</v>
      </c>
      <c r="E16" s="1217">
        <v>5.1699999999999996E-2</v>
      </c>
      <c r="F16" s="908">
        <v>45390</v>
      </c>
      <c r="G16" s="908">
        <v>45754</v>
      </c>
      <c r="H16" s="1150">
        <v>0</v>
      </c>
      <c r="I16" s="861">
        <f t="shared" si="1"/>
        <v>3000000000</v>
      </c>
      <c r="J16" s="1151" t="s">
        <v>796</v>
      </c>
      <c r="K16" s="1175">
        <f t="shared" si="2"/>
        <v>0</v>
      </c>
      <c r="L16" s="890" t="s">
        <v>3159</v>
      </c>
      <c r="M16" s="890"/>
      <c r="N16" s="1418" t="s">
        <v>2871</v>
      </c>
      <c r="O16" s="1415" t="s">
        <v>796</v>
      </c>
      <c r="P16" s="1416">
        <v>26250000000</v>
      </c>
      <c r="Q16" s="1416">
        <v>3000000000</v>
      </c>
      <c r="R16" s="1416"/>
      <c r="S16" s="1416"/>
      <c r="T16" s="1416">
        <f t="shared" si="0"/>
        <v>26250000000</v>
      </c>
    </row>
    <row r="17" spans="1:20" ht="19.5" customHeight="1">
      <c r="A17" s="484"/>
      <c r="B17" s="1200" t="s">
        <v>2120</v>
      </c>
      <c r="C17" s="1261"/>
      <c r="D17" s="1149">
        <v>86200000</v>
      </c>
      <c r="E17" s="1152">
        <v>0.02</v>
      </c>
      <c r="F17" s="908">
        <v>45460</v>
      </c>
      <c r="G17" s="908">
        <v>45824</v>
      </c>
      <c r="H17" s="1150">
        <v>0</v>
      </c>
      <c r="I17" s="861">
        <f t="shared" si="1"/>
        <v>86200000</v>
      </c>
      <c r="J17" s="1151" t="s">
        <v>796</v>
      </c>
      <c r="K17" s="1175">
        <f t="shared" si="2"/>
        <v>0</v>
      </c>
      <c r="L17" s="890" t="s">
        <v>3159</v>
      </c>
      <c r="M17" s="890"/>
      <c r="N17" s="1418" t="s">
        <v>2120</v>
      </c>
      <c r="O17" s="1419"/>
      <c r="P17" s="1420"/>
      <c r="Q17" s="1420"/>
      <c r="R17" s="1420"/>
      <c r="S17" s="1420"/>
      <c r="T17" s="1421"/>
    </row>
    <row r="18" spans="1:20" ht="19.5" customHeight="1">
      <c r="A18" s="484"/>
      <c r="B18" s="1307" t="s">
        <v>1700</v>
      </c>
      <c r="C18" s="1306"/>
      <c r="D18" s="545">
        <f>SUM(D6:D17)</f>
        <v>50059620000</v>
      </c>
      <c r="E18" s="546"/>
      <c r="F18" s="547"/>
      <c r="G18" s="547"/>
      <c r="H18" s="545">
        <f>SUM(H6:H17)</f>
        <v>129494560</v>
      </c>
      <c r="I18" s="545">
        <f>SUM(I6:I17)</f>
        <v>49930125440</v>
      </c>
      <c r="J18" s="925"/>
      <c r="K18" s="457"/>
      <c r="L18" s="1159"/>
      <c r="M18" s="1159"/>
      <c r="N18" s="1416"/>
      <c r="O18" s="1419"/>
      <c r="P18" s="1420"/>
      <c r="Q18" s="1420"/>
      <c r="R18" s="1420"/>
      <c r="S18" s="1420"/>
      <c r="T18" s="1421"/>
    </row>
    <row r="19" spans="1:20" ht="19.5" customHeight="1">
      <c r="A19" s="484"/>
      <c r="B19" s="1374" t="s">
        <v>1735</v>
      </c>
      <c r="C19" s="1375" t="s">
        <v>3586</v>
      </c>
      <c r="D19" s="1149">
        <v>20000000000</v>
      </c>
      <c r="E19" s="1217">
        <v>5.1752030349999999E-2</v>
      </c>
      <c r="F19" s="1376">
        <v>45049</v>
      </c>
      <c r="G19" s="1376">
        <v>45779</v>
      </c>
      <c r="H19" s="1377">
        <v>33667661</v>
      </c>
      <c r="I19" s="540">
        <f t="shared" ref="I19:I20" si="3">D19-H19</f>
        <v>19966332339</v>
      </c>
      <c r="J19" s="1378" t="s">
        <v>1738</v>
      </c>
      <c r="K19" s="1175">
        <f t="shared" ref="K19:K20" si="4">D19-H19-I19</f>
        <v>0</v>
      </c>
      <c r="L19" s="1155"/>
      <c r="M19" s="1155"/>
      <c r="N19" s="1416" t="s">
        <v>1701</v>
      </c>
      <c r="O19" s="1415" t="s">
        <v>3586</v>
      </c>
      <c r="P19" s="1416">
        <v>20000000000</v>
      </c>
      <c r="Q19" s="1420"/>
      <c r="R19" s="1416">
        <v>33667661</v>
      </c>
      <c r="S19" s="1420"/>
      <c r="T19" s="1421">
        <f>P19-R19</f>
        <v>19966332339</v>
      </c>
    </row>
    <row r="20" spans="1:20" ht="19.5" customHeight="1">
      <c r="A20" s="484"/>
      <c r="B20" s="1374" t="s">
        <v>1735</v>
      </c>
      <c r="C20" s="1375" t="s">
        <v>3588</v>
      </c>
      <c r="D20" s="1149">
        <v>20000000000</v>
      </c>
      <c r="E20" s="1217">
        <v>5.7524511353754804E-2</v>
      </c>
      <c r="F20" s="1376">
        <v>45233</v>
      </c>
      <c r="G20" s="1376">
        <v>45779</v>
      </c>
      <c r="H20" s="1377">
        <v>50940945</v>
      </c>
      <c r="I20" s="540">
        <f t="shared" si="3"/>
        <v>19949059055</v>
      </c>
      <c r="J20" s="1378" t="s">
        <v>1738</v>
      </c>
      <c r="K20" s="1175">
        <f t="shared" si="4"/>
        <v>0</v>
      </c>
      <c r="L20" s="1155"/>
      <c r="M20" s="1155"/>
      <c r="N20" s="1416" t="s">
        <v>3802</v>
      </c>
      <c r="O20" s="1415" t="s">
        <v>3587</v>
      </c>
      <c r="P20" s="1416">
        <v>11000000000</v>
      </c>
      <c r="Q20" s="1420"/>
      <c r="R20" s="1416">
        <v>33238001</v>
      </c>
      <c r="S20" s="1420"/>
      <c r="T20" s="1421">
        <f>P20-R20</f>
        <v>10966761999</v>
      </c>
    </row>
    <row r="21" spans="1:20" ht="19.5" customHeight="1">
      <c r="A21" s="484"/>
      <c r="B21" s="921" t="s">
        <v>1701</v>
      </c>
      <c r="C21" s="921"/>
      <c r="D21" s="545">
        <f>SUM(D19:D20)</f>
        <v>40000000000</v>
      </c>
      <c r="E21" s="546"/>
      <c r="F21" s="547"/>
      <c r="G21" s="547"/>
      <c r="H21" s="545">
        <f>SUM(H19:H20)</f>
        <v>84608606</v>
      </c>
      <c r="I21" s="545">
        <f>SUM(I19:I20)</f>
        <v>39915391394</v>
      </c>
      <c r="J21" s="925"/>
      <c r="K21" s="457"/>
      <c r="L21" s="1159"/>
      <c r="M21" s="1159"/>
      <c r="N21" s="1416" t="s">
        <v>1701</v>
      </c>
      <c r="O21" s="1415" t="s">
        <v>3588</v>
      </c>
      <c r="P21" s="1416">
        <v>20000000000</v>
      </c>
      <c r="Q21" s="1420"/>
      <c r="R21" s="1416">
        <v>50940945</v>
      </c>
      <c r="S21" s="1420"/>
      <c r="T21" s="1421">
        <f>P21-R21</f>
        <v>19949059055</v>
      </c>
    </row>
    <row r="22" spans="1:20" ht="19.5" customHeight="1">
      <c r="A22" s="484"/>
      <c r="B22" s="393" t="s">
        <v>44</v>
      </c>
      <c r="C22" s="923"/>
      <c r="D22" s="717">
        <f>D18+D21</f>
        <v>90059620000</v>
      </c>
      <c r="E22" s="718"/>
      <c r="F22" s="717"/>
      <c r="G22" s="717"/>
      <c r="H22" s="717">
        <f>H18+H21</f>
        <v>214103166</v>
      </c>
      <c r="I22" s="717">
        <f>I18+I21</f>
        <v>89845516834</v>
      </c>
      <c r="J22" s="926"/>
      <c r="K22" s="1397">
        <f>I22-'BS(현금흐름표용)'!D96-'BS(현금흐름표용)'!D98</f>
        <v>0</v>
      </c>
      <c r="L22" s="33"/>
      <c r="M22" s="33"/>
      <c r="N22" s="34"/>
      <c r="O22" s="34"/>
      <c r="P22" s="34"/>
      <c r="Q22" s="34"/>
      <c r="R22" s="34"/>
      <c r="S22" s="34"/>
      <c r="T22" s="1174"/>
    </row>
    <row r="23" spans="1:20" ht="19.5" customHeight="1">
      <c r="A23" s="484"/>
      <c r="E23" s="395"/>
      <c r="L23" s="33"/>
      <c r="M23" s="33"/>
      <c r="N23" s="34"/>
    </row>
    <row r="24" spans="1:20" s="251" customFormat="1" ht="19.5" customHeight="1">
      <c r="A24" s="392"/>
      <c r="B24" s="33"/>
      <c r="C24" s="33"/>
      <c r="D24" s="261"/>
      <c r="E24" s="396"/>
      <c r="F24" s="34"/>
      <c r="G24" s="138"/>
      <c r="H24" s="261"/>
      <c r="I24" s="261"/>
      <c r="J24" s="261"/>
      <c r="K24" s="250"/>
      <c r="L24" s="33"/>
      <c r="M24" s="33"/>
      <c r="N24" s="34"/>
      <c r="T24" s="1278"/>
    </row>
    <row r="25" spans="1:20" ht="18.75" customHeight="1">
      <c r="E25" s="397"/>
      <c r="F25" s="23"/>
      <c r="G25" s="250"/>
      <c r="I25" s="398"/>
      <c r="J25" s="398"/>
      <c r="L25" s="33"/>
      <c r="M25" s="33"/>
      <c r="N25" s="34"/>
    </row>
    <row r="26" spans="1:20" ht="18.75" customHeight="1">
      <c r="E26" s="397"/>
      <c r="F26" s="23"/>
      <c r="G26" s="250"/>
      <c r="H26" s="138"/>
      <c r="I26" s="398"/>
      <c r="J26" s="398"/>
      <c r="L26" s="33"/>
      <c r="M26" s="33"/>
      <c r="N26" s="34"/>
      <c r="O26" s="890"/>
      <c r="P26" s="23"/>
      <c r="Q26" s="23"/>
    </row>
    <row r="27" spans="1:20">
      <c r="G27" s="250"/>
      <c r="I27" s="398"/>
      <c r="J27" s="398"/>
      <c r="L27" s="33"/>
      <c r="M27" s="33"/>
      <c r="N27" s="34"/>
      <c r="O27" s="890"/>
      <c r="P27" s="23"/>
      <c r="Q27" s="23"/>
    </row>
    <row r="28" spans="1:20">
      <c r="G28" s="250"/>
      <c r="H28" s="250"/>
      <c r="I28" s="398"/>
      <c r="J28" s="398"/>
      <c r="N28" s="34"/>
      <c r="O28" s="890"/>
      <c r="P28" s="23"/>
      <c r="Q28" s="23"/>
    </row>
    <row r="29" spans="1:20">
      <c r="H29" s="250"/>
      <c r="P29" s="23"/>
      <c r="Q29" s="23"/>
    </row>
    <row r="30" spans="1:20">
      <c r="P30" s="23"/>
      <c r="Q30" s="23"/>
    </row>
    <row r="31" spans="1:20">
      <c r="D31" s="1309"/>
    </row>
    <row r="35" spans="2:6">
      <c r="B35" s="250"/>
      <c r="C35" s="250"/>
      <c r="D35" s="250"/>
      <c r="E35" s="250"/>
      <c r="F35" s="250"/>
    </row>
    <row r="36" spans="2:6">
      <c r="B36" s="250"/>
      <c r="C36" s="250"/>
      <c r="D36" s="250"/>
      <c r="E36" s="250"/>
      <c r="F36" s="250"/>
    </row>
    <row r="37" spans="2:6">
      <c r="B37" s="250"/>
      <c r="C37" s="250"/>
      <c r="D37" s="250"/>
      <c r="E37" s="250"/>
      <c r="F37" s="250"/>
    </row>
    <row r="38" spans="2:6">
      <c r="B38" s="250"/>
      <c r="C38" s="250"/>
      <c r="D38" s="250"/>
      <c r="E38" s="250"/>
      <c r="F38" s="250"/>
    </row>
    <row r="39" spans="2:6">
      <c r="B39" s="250"/>
      <c r="C39" s="250"/>
      <c r="D39" s="250"/>
      <c r="E39" s="250"/>
      <c r="F39" s="250"/>
    </row>
    <row r="40" spans="2:6">
      <c r="B40" s="250"/>
      <c r="C40" s="250"/>
      <c r="D40" s="250"/>
      <c r="E40" s="250"/>
      <c r="F40" s="250"/>
    </row>
    <row r="41" spans="2:6">
      <c r="B41" s="250"/>
      <c r="C41" s="250"/>
      <c r="D41" s="250"/>
      <c r="E41" s="250"/>
      <c r="F41" s="250"/>
    </row>
    <row r="42" spans="2:6">
      <c r="B42" s="250"/>
      <c r="C42" s="250"/>
      <c r="D42" s="250"/>
      <c r="E42" s="250"/>
      <c r="F42" s="250"/>
    </row>
    <row r="43" spans="2:6">
      <c r="B43" s="250"/>
      <c r="C43" s="250"/>
      <c r="D43" s="250"/>
      <c r="E43" s="250"/>
      <c r="F43" s="250"/>
    </row>
    <row r="44" spans="2:6">
      <c r="B44" s="250"/>
      <c r="C44" s="250"/>
      <c r="D44" s="250"/>
      <c r="E44" s="250"/>
      <c r="F44" s="250"/>
    </row>
  </sheetData>
  <mergeCells count="4">
    <mergeCell ref="B2:J2"/>
    <mergeCell ref="B3:J3"/>
    <mergeCell ref="B12:B14"/>
    <mergeCell ref="N12:N14"/>
  </mergeCells>
  <phoneticPr fontId="75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70" fitToHeight="0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79998168889431442"/>
    <pageSetUpPr fitToPage="1"/>
  </sheetPr>
  <dimension ref="A1:O26"/>
  <sheetViews>
    <sheetView view="pageBreakPreview" zoomScale="85" zoomScaleSheetLayoutView="85" workbookViewId="0"/>
  </sheetViews>
  <sheetFormatPr defaultColWidth="10" defaultRowHeight="33.950000000000003" customHeight="1"/>
  <cols>
    <col min="1" max="1" width="1.625" style="28" customWidth="1"/>
    <col min="2" max="2" width="16.375" style="28" customWidth="1"/>
    <col min="3" max="3" width="1" style="28" hidden="1" customWidth="1"/>
    <col min="4" max="4" width="29.875" style="28" customWidth="1"/>
    <col min="5" max="5" width="22" style="28" customWidth="1"/>
    <col min="6" max="6" width="21.75" style="28" customWidth="1"/>
    <col min="7" max="7" width="17.625" style="28" bestFit="1" customWidth="1"/>
    <col min="8" max="8" width="18.625" style="28" bestFit="1" customWidth="1"/>
    <col min="9" max="16384" width="10" style="28"/>
  </cols>
  <sheetData>
    <row r="1" spans="1:15" ht="19.5" customHeight="1"/>
    <row r="2" spans="1:15" ht="26.25">
      <c r="A2" s="1593" t="s">
        <v>3280</v>
      </c>
      <c r="B2" s="1593"/>
      <c r="C2" s="1593"/>
      <c r="D2" s="1593"/>
      <c r="E2" s="1593"/>
      <c r="F2" s="1593"/>
    </row>
    <row r="3" spans="1:15" ht="19.5" customHeight="1">
      <c r="A3" s="1594" t="str">
        <f>'10~11.단기금융자산,현금등가'!A14:E14</f>
        <v xml:space="preserve">2024. 07. 31 현재 </v>
      </c>
      <c r="B3" s="1594"/>
      <c r="C3" s="1594"/>
      <c r="D3" s="1594"/>
      <c r="E3" s="1594"/>
      <c r="F3" s="1594"/>
      <c r="G3" s="307"/>
    </row>
    <row r="4" spans="1:15" ht="19.5" customHeight="1">
      <c r="A4" s="320" t="s">
        <v>20</v>
      </c>
      <c r="B4" s="320"/>
      <c r="C4" s="320"/>
      <c r="D4" s="320"/>
      <c r="E4" s="296"/>
      <c r="F4" s="296" t="s">
        <v>19</v>
      </c>
      <c r="G4" s="307"/>
    </row>
    <row r="5" spans="1:15" s="279" customFormat="1" ht="19.5" customHeight="1">
      <c r="A5" s="1633" t="s">
        <v>0</v>
      </c>
      <c r="B5" s="1634"/>
      <c r="C5" s="1634"/>
      <c r="D5" s="308" t="s">
        <v>1</v>
      </c>
      <c r="E5" s="308" t="s">
        <v>2</v>
      </c>
      <c r="F5" s="308" t="s">
        <v>6</v>
      </c>
    </row>
    <row r="6" spans="1:15" ht="19.5" customHeight="1">
      <c r="A6" s="1635" t="s">
        <v>2000</v>
      </c>
      <c r="B6" s="1636"/>
      <c r="C6" s="321"/>
      <c r="D6" s="322" t="s">
        <v>3790</v>
      </c>
      <c r="E6" s="727">
        <v>6128060948</v>
      </c>
      <c r="F6" s="321"/>
      <c r="G6" s="34">
        <f>E6-'BS(현금흐름표용)'!D94</f>
        <v>0</v>
      </c>
    </row>
    <row r="7" spans="1:15" s="31" customFormat="1" ht="19.5" customHeight="1">
      <c r="A7" s="1637" t="s">
        <v>3</v>
      </c>
      <c r="B7" s="1638"/>
      <c r="C7" s="1638"/>
      <c r="D7" s="571"/>
      <c r="E7" s="841">
        <f>E6</f>
        <v>6128060948</v>
      </c>
      <c r="F7" s="571"/>
      <c r="G7" s="304"/>
      <c r="K7" s="294"/>
      <c r="L7" s="294"/>
      <c r="M7" s="294"/>
      <c r="N7" s="294"/>
      <c r="O7" s="294"/>
    </row>
    <row r="8" spans="1:15" s="31" customFormat="1" ht="34.5" hidden="1" customHeight="1">
      <c r="A8" s="272"/>
      <c r="B8" s="323" t="s">
        <v>516</v>
      </c>
      <c r="C8" s="324"/>
      <c r="D8" s="303"/>
      <c r="E8" s="325"/>
      <c r="F8" s="296" t="s">
        <v>517</v>
      </c>
      <c r="H8" s="28"/>
    </row>
    <row r="9" spans="1:15" s="279" customFormat="1" ht="24.95" hidden="1" customHeight="1">
      <c r="A9" s="1630" t="s">
        <v>518</v>
      </c>
      <c r="B9" s="1639"/>
      <c r="C9" s="1640"/>
      <c r="D9" s="326">
        <v>14481</v>
      </c>
      <c r="E9" s="326">
        <v>120000</v>
      </c>
      <c r="F9" s="327" t="s">
        <v>6</v>
      </c>
    </row>
    <row r="10" spans="1:15" s="279" customFormat="1" ht="24.95" hidden="1" customHeight="1">
      <c r="A10" s="328"/>
      <c r="B10" s="329" t="s">
        <v>519</v>
      </c>
      <c r="C10" s="330"/>
      <c r="D10" s="331" t="s">
        <v>571</v>
      </c>
      <c r="E10" s="332"/>
      <c r="F10" s="327"/>
      <c r="G10" s="28" t="s">
        <v>520</v>
      </c>
    </row>
    <row r="11" spans="1:15" s="279" customFormat="1" ht="24.95" hidden="1" customHeight="1">
      <c r="A11" s="328"/>
      <c r="B11" s="329" t="s">
        <v>521</v>
      </c>
      <c r="C11" s="330"/>
      <c r="D11" s="331"/>
      <c r="E11" s="332"/>
      <c r="F11" s="327"/>
      <c r="G11" s="28" t="s">
        <v>520</v>
      </c>
    </row>
    <row r="12" spans="1:15" s="31" customFormat="1" ht="24.95" hidden="1" customHeight="1">
      <c r="A12" s="333"/>
      <c r="B12" s="329" t="s">
        <v>522</v>
      </c>
      <c r="C12" s="334"/>
      <c r="D12" s="335"/>
      <c r="E12" s="332"/>
      <c r="F12" s="22"/>
      <c r="G12" s="28" t="s">
        <v>520</v>
      </c>
    </row>
    <row r="13" spans="1:15" s="31" customFormat="1" ht="24.95" hidden="1" customHeight="1">
      <c r="A13" s="333"/>
      <c r="B13" s="329"/>
      <c r="C13" s="334"/>
      <c r="D13" s="336"/>
      <c r="E13" s="332"/>
      <c r="F13" s="22"/>
      <c r="G13" s="28" t="s">
        <v>520</v>
      </c>
    </row>
    <row r="14" spans="1:15" s="31" customFormat="1" ht="24.95" hidden="1" customHeight="1">
      <c r="A14" s="1630" t="s">
        <v>3</v>
      </c>
      <c r="B14" s="1641"/>
      <c r="C14" s="1642"/>
      <c r="D14" s="22"/>
      <c r="E14" s="332"/>
      <c r="F14" s="22"/>
      <c r="G14" s="28" t="s">
        <v>520</v>
      </c>
      <c r="H14" s="337"/>
    </row>
    <row r="15" spans="1:15" ht="33" hidden="1" customHeight="1">
      <c r="E15" s="299"/>
      <c r="G15" s="28" t="s">
        <v>520</v>
      </c>
    </row>
    <row r="16" spans="1:15" ht="33.950000000000003" hidden="1" customHeight="1">
      <c r="A16" s="1643" t="s">
        <v>523</v>
      </c>
      <c r="B16" s="1644"/>
      <c r="C16" s="1644"/>
      <c r="D16" s="1644"/>
      <c r="E16" s="1645"/>
      <c r="F16" s="1644"/>
    </row>
    <row r="17" spans="1:6" ht="17.25" hidden="1" customHeight="1">
      <c r="A17" s="1594" t="s">
        <v>524</v>
      </c>
      <c r="B17" s="1644"/>
      <c r="C17" s="1644"/>
      <c r="D17" s="1644"/>
      <c r="E17" s="1645"/>
      <c r="F17" s="1644"/>
    </row>
    <row r="18" spans="1:6" ht="25.5" hidden="1" customHeight="1">
      <c r="B18" s="304" t="s">
        <v>525</v>
      </c>
      <c r="C18" s="279"/>
      <c r="D18" s="31"/>
      <c r="E18" s="1646" t="s">
        <v>526</v>
      </c>
      <c r="F18" s="1644"/>
    </row>
    <row r="19" spans="1:6" ht="33.950000000000003" hidden="1" customHeight="1">
      <c r="A19" s="1630" t="s">
        <v>527</v>
      </c>
      <c r="B19" s="1631"/>
      <c r="C19" s="334"/>
      <c r="D19" s="327" t="s">
        <v>8</v>
      </c>
      <c r="E19" s="338" t="s">
        <v>528</v>
      </c>
      <c r="F19" s="327" t="s">
        <v>529</v>
      </c>
    </row>
    <row r="20" spans="1:6" ht="33.950000000000003" hidden="1" customHeight="1">
      <c r="A20" s="1630" t="s">
        <v>530</v>
      </c>
      <c r="B20" s="1631"/>
      <c r="C20" s="339"/>
      <c r="D20" s="340" t="s">
        <v>531</v>
      </c>
      <c r="E20" s="341">
        <v>120000</v>
      </c>
      <c r="F20" s="342">
        <f>ROUND(E20*24.2%,0)</f>
        <v>29040</v>
      </c>
    </row>
    <row r="21" spans="1:6" ht="33.950000000000003" hidden="1" customHeight="1">
      <c r="A21" s="1630" t="s">
        <v>532</v>
      </c>
      <c r="B21" s="1631"/>
      <c r="C21" s="339"/>
      <c r="D21" s="340" t="s">
        <v>533</v>
      </c>
      <c r="E21" s="341">
        <v>120000</v>
      </c>
      <c r="F21" s="342">
        <f>ROUND(E21*24.2%,0)</f>
        <v>29040</v>
      </c>
    </row>
    <row r="22" spans="1:6" ht="33.950000000000003" hidden="1" customHeight="1">
      <c r="A22" s="1630" t="s">
        <v>534</v>
      </c>
      <c r="B22" s="1631"/>
      <c r="C22" s="339"/>
      <c r="D22" s="340" t="s">
        <v>535</v>
      </c>
      <c r="E22" s="343">
        <v>1857000000</v>
      </c>
      <c r="F22" s="342">
        <f>ROUND(E22*24.2%,0)</f>
        <v>449394000</v>
      </c>
    </row>
    <row r="23" spans="1:6" ht="33.950000000000003" hidden="1" customHeight="1">
      <c r="A23" s="1630" t="s">
        <v>536</v>
      </c>
      <c r="B23" s="1631"/>
      <c r="C23" s="339"/>
      <c r="D23" s="340" t="s">
        <v>537</v>
      </c>
      <c r="E23" s="343">
        <v>4088463407</v>
      </c>
      <c r="F23" s="342">
        <f>ROUND(E23*27.5%,0)</f>
        <v>1124327437</v>
      </c>
    </row>
    <row r="24" spans="1:6" ht="33.950000000000003" hidden="1" customHeight="1">
      <c r="A24" s="1632"/>
      <c r="B24" s="1631"/>
      <c r="C24" s="339"/>
      <c r="D24" s="340"/>
      <c r="E24" s="343"/>
      <c r="F24" s="342"/>
    </row>
    <row r="25" spans="1:6" ht="33.950000000000003" hidden="1" customHeight="1">
      <c r="A25" s="1632"/>
      <c r="B25" s="1631"/>
      <c r="C25" s="339"/>
      <c r="D25" s="340"/>
      <c r="E25" s="343"/>
      <c r="F25" s="342"/>
    </row>
    <row r="26" spans="1:6" ht="33.950000000000003" hidden="1" customHeight="1">
      <c r="A26" s="1630" t="s">
        <v>538</v>
      </c>
      <c r="B26" s="1631"/>
      <c r="C26" s="339"/>
      <c r="D26" s="340"/>
      <c r="E26" s="343">
        <f>SUM(E20:E25)</f>
        <v>5945703407</v>
      </c>
      <c r="F26" s="342">
        <f>SUM(F20:F25)</f>
        <v>1573779517</v>
      </c>
    </row>
  </sheetData>
  <customSheetViews>
    <customSheetView guid="{F3171E18-6BE4-45DA-9514-988CCC9782B0}" showPageBreaks="1" printArea="1" hiddenRows="1" hiddenColumns="1" view="pageBreakPreview">
      <selection activeCell="B2" sqref="A2:XFD2"/>
      <pageMargins left="0.70866141732283472" right="0.70866141732283472" top="0.78740157480314965" bottom="0.78740157480314965" header="0.39370078740157483" footer="0.39370078740157483"/>
      <printOptions horizontalCentered="1"/>
      <pageSetup paperSize="9" scale="95" orientation="portrait" horizontalDpi="4294967292" r:id="rId1"/>
      <headerFooter alignWithMargins="0"/>
    </customSheetView>
  </customSheetViews>
  <mergeCells count="18">
    <mergeCell ref="A21:B21"/>
    <mergeCell ref="A2:F2"/>
    <mergeCell ref="A5:C5"/>
    <mergeCell ref="A6:B6"/>
    <mergeCell ref="A7:C7"/>
    <mergeCell ref="A9:C9"/>
    <mergeCell ref="A14:C14"/>
    <mergeCell ref="A16:F16"/>
    <mergeCell ref="A17:F17"/>
    <mergeCell ref="E18:F18"/>
    <mergeCell ref="A19:B19"/>
    <mergeCell ref="A20:B20"/>
    <mergeCell ref="A3:F3"/>
    <mergeCell ref="A22:B22"/>
    <mergeCell ref="A23:B23"/>
    <mergeCell ref="A24:B24"/>
    <mergeCell ref="A25:B25"/>
    <mergeCell ref="A26:B26"/>
  </mergeCells>
  <phoneticPr fontId="75" type="noConversion"/>
  <printOptions horizontalCentered="1"/>
  <pageMargins left="0.70866141732283472" right="0.70866141732283472" top="0.78740157480314965" bottom="0.78740157480314965" header="0.39370078740157483" footer="0.39370078740157483"/>
  <pageSetup paperSize="9" scale="97" orientation="portrait" r:id="rId2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L33"/>
  <sheetViews>
    <sheetView view="pageBreakPreview" zoomScale="70" zoomScaleNormal="100" zoomScaleSheetLayoutView="70" workbookViewId="0"/>
  </sheetViews>
  <sheetFormatPr defaultColWidth="9" defaultRowHeight="16.5"/>
  <cols>
    <col min="1" max="1" width="30.875" style="2" customWidth="1"/>
    <col min="2" max="6" width="18.75" style="2" customWidth="1"/>
    <col min="7" max="7" width="23.375" style="2" bestFit="1" customWidth="1"/>
    <col min="8" max="8" width="21.125" style="2" bestFit="1" customWidth="1"/>
    <col min="9" max="9" width="16.75" style="2" customWidth="1"/>
    <col min="10" max="10" width="17.375" style="2" bestFit="1" customWidth="1"/>
    <col min="11" max="11" width="9" style="2"/>
    <col min="12" max="12" width="15.625" style="2" bestFit="1" customWidth="1"/>
    <col min="13" max="16384" width="9" style="2"/>
  </cols>
  <sheetData>
    <row r="1" spans="1:12" ht="19.5" customHeight="1">
      <c r="A1" s="252"/>
      <c r="B1" s="33"/>
      <c r="C1" s="33"/>
      <c r="D1" s="33"/>
      <c r="E1" s="33"/>
      <c r="F1" s="33"/>
      <c r="G1" s="33"/>
      <c r="H1" s="33"/>
      <c r="I1" s="23"/>
    </row>
    <row r="2" spans="1:12" ht="26.25">
      <c r="A2" s="1588" t="s">
        <v>3281</v>
      </c>
      <c r="B2" s="1588"/>
      <c r="C2" s="1588"/>
      <c r="D2" s="1588"/>
      <c r="E2" s="1588"/>
      <c r="F2" s="1588"/>
      <c r="G2" s="1588"/>
      <c r="H2" s="1588"/>
      <c r="I2" s="1588"/>
    </row>
    <row r="3" spans="1:12" ht="19.5" customHeight="1">
      <c r="A3" s="1589" t="str">
        <f>'10~11.단기금융자산,현금등가'!A14:E14</f>
        <v xml:space="preserve">2024. 07. 31 현재 </v>
      </c>
      <c r="B3" s="1589"/>
      <c r="C3" s="1589"/>
      <c r="D3" s="1589"/>
      <c r="E3" s="1589"/>
      <c r="F3" s="1589"/>
      <c r="G3" s="1589"/>
      <c r="H3" s="1589"/>
      <c r="I3" s="1589"/>
    </row>
    <row r="4" spans="1:12" ht="19.5" customHeight="1">
      <c r="A4" s="364"/>
      <c r="B4" s="364"/>
      <c r="C4" s="364"/>
      <c r="D4" s="364"/>
      <c r="E4" s="364"/>
      <c r="F4" s="364"/>
      <c r="G4" s="364"/>
      <c r="H4" s="364"/>
      <c r="I4" s="365" t="s">
        <v>7</v>
      </c>
    </row>
    <row r="5" spans="1:12" ht="19.5" customHeight="1">
      <c r="A5" s="448" t="s">
        <v>303</v>
      </c>
      <c r="B5" s="915" t="s">
        <v>1722</v>
      </c>
      <c r="C5" s="958" t="s">
        <v>1813</v>
      </c>
      <c r="D5" s="915" t="s">
        <v>1814</v>
      </c>
      <c r="E5" s="915" t="s">
        <v>1815</v>
      </c>
      <c r="F5" s="915" t="s">
        <v>1723</v>
      </c>
      <c r="G5" s="915" t="s">
        <v>1724</v>
      </c>
      <c r="H5" s="915" t="s">
        <v>1725</v>
      </c>
      <c r="I5" s="366" t="s">
        <v>6</v>
      </c>
    </row>
    <row r="6" spans="1:12" ht="19.5" customHeight="1">
      <c r="A6" s="431" t="str">
        <f>'5.리스부채(비유동)'!A6</f>
        <v>리스부채(비유동) 도로사용료 등</v>
      </c>
      <c r="B6" s="835">
        <f>'5.리스부채(비유동)'!B6</f>
        <v>228850535</v>
      </c>
      <c r="C6" s="835">
        <f>'5.리스부채(비유동)'!C6</f>
        <v>17393580</v>
      </c>
      <c r="D6" s="835">
        <f>'5.리스부채(비유동)'!D6</f>
        <v>25670740</v>
      </c>
      <c r="E6" s="835">
        <f>'5.리스부채(비유동)'!E6</f>
        <v>7536439</v>
      </c>
      <c r="F6" s="835">
        <f>'5.리스부채(비유동)'!F6</f>
        <v>228109813</v>
      </c>
      <c r="G6" s="835">
        <f>'5.리스부채(비유동)'!G6</f>
        <v>163006434</v>
      </c>
      <c r="H6" s="835">
        <f>'5.리스부채(비유동)'!H6</f>
        <v>65103379</v>
      </c>
      <c r="I6" s="900"/>
    </row>
    <row r="7" spans="1:12" ht="19.5" customHeight="1">
      <c r="A7" s="431" t="str">
        <f>'5.리스부채(비유동)'!A7</f>
        <v>리스부채(비유동) 렌터카</v>
      </c>
      <c r="B7" s="835">
        <f>'5.리스부채(비유동)'!B7</f>
        <v>173590591</v>
      </c>
      <c r="C7" s="835">
        <f>'5.리스부채(비유동)'!C7</f>
        <v>486683</v>
      </c>
      <c r="D7" s="835">
        <f>'5.리스부채(비유동)'!D7</f>
        <v>35286000</v>
      </c>
      <c r="E7" s="835">
        <f>'5.리스부채(비유동)'!E7</f>
        <v>4379548</v>
      </c>
      <c r="F7" s="835">
        <f>'5.리스부채(비유동)'!F7</f>
        <v>143170822</v>
      </c>
      <c r="G7" s="835">
        <f>'5.리스부채(비유동)'!G7</f>
        <v>131491753</v>
      </c>
      <c r="H7" s="835">
        <f>'5.리스부채(비유동)'!H7</f>
        <v>11679069</v>
      </c>
      <c r="I7" s="900"/>
    </row>
    <row r="8" spans="1:12" ht="19.5" customHeight="1">
      <c r="A8" s="431" t="str">
        <f>'5.리스부채(비유동)'!A8</f>
        <v>리스부채(비유동) 서울사무소</v>
      </c>
      <c r="B8" s="835">
        <f>'5.리스부채(비유동)'!B8</f>
        <v>121291707</v>
      </c>
      <c r="C8" s="835">
        <f>'5.리스부채(비유동)'!C8</f>
        <v>5177745</v>
      </c>
      <c r="D8" s="835">
        <f>'5.리스부채(비유동)'!D8</f>
        <v>65034000</v>
      </c>
      <c r="E8" s="835">
        <f>'5.리스부채(비유동)'!E8</f>
        <v>2861237</v>
      </c>
      <c r="F8" s="835">
        <f>'5.리스부채(비유동)'!F8</f>
        <v>64296690</v>
      </c>
      <c r="G8" s="835">
        <f>'5.리스부채(비유동)'!G8</f>
        <v>0</v>
      </c>
      <c r="H8" s="835">
        <f>'5.리스부채(비유동)'!H8</f>
        <v>64296690</v>
      </c>
      <c r="I8" s="900"/>
    </row>
    <row r="9" spans="1:12" ht="19.5" customHeight="1">
      <c r="A9" s="482" t="s">
        <v>304</v>
      </c>
      <c r="B9" s="529">
        <f t="shared" ref="B9:H9" si="0">SUM(B6:B8)</f>
        <v>523732833</v>
      </c>
      <c r="C9" s="529">
        <f t="shared" si="0"/>
        <v>23058008</v>
      </c>
      <c r="D9" s="529">
        <f t="shared" si="0"/>
        <v>125990740</v>
      </c>
      <c r="E9" s="529">
        <f t="shared" si="0"/>
        <v>14777224</v>
      </c>
      <c r="F9" s="529">
        <f t="shared" si="0"/>
        <v>435577325</v>
      </c>
      <c r="G9" s="529">
        <f t="shared" si="0"/>
        <v>294498187</v>
      </c>
      <c r="H9" s="529">
        <f t="shared" si="0"/>
        <v>141079138</v>
      </c>
      <c r="I9" s="529"/>
      <c r="J9" s="368">
        <f>H9-BS!D101</f>
        <v>0</v>
      </c>
    </row>
    <row r="10" spans="1:12" ht="19.5" customHeight="1"/>
    <row r="11" spans="1:12" ht="19.5" customHeight="1"/>
    <row r="12" spans="1:12" ht="19.5" customHeight="1">
      <c r="L12" s="113"/>
    </row>
    <row r="13" spans="1:12" ht="19.5" hidden="1" customHeight="1">
      <c r="A13" s="369"/>
      <c r="B13" s="947"/>
      <c r="C13" s="960"/>
      <c r="D13" s="947"/>
      <c r="E13" s="947"/>
      <c r="F13" s="947"/>
      <c r="G13" s="947"/>
      <c r="H13" s="947"/>
      <c r="I13" s="370" t="s">
        <v>349</v>
      </c>
    </row>
    <row r="14" spans="1:12" ht="19.5" hidden="1" customHeight="1">
      <c r="A14" s="369" t="s">
        <v>352</v>
      </c>
      <c r="B14" s="947"/>
      <c r="C14" s="960"/>
      <c r="D14" s="947"/>
      <c r="E14" s="947"/>
      <c r="F14" s="947"/>
      <c r="G14" s="947"/>
      <c r="H14" s="947"/>
      <c r="I14" s="370">
        <v>1658388113</v>
      </c>
    </row>
    <row r="15" spans="1:12" ht="19.5" hidden="1" customHeight="1">
      <c r="A15" s="369" t="s">
        <v>353</v>
      </c>
      <c r="B15" s="947"/>
      <c r="C15" s="960"/>
      <c r="D15" s="947"/>
      <c r="E15" s="947"/>
      <c r="F15" s="947"/>
      <c r="G15" s="947"/>
      <c r="H15" s="947"/>
      <c r="I15" s="370">
        <v>2747139946</v>
      </c>
    </row>
    <row r="16" spans="1:12" ht="19.5" hidden="1" customHeight="1">
      <c r="A16" s="369"/>
      <c r="B16" s="947"/>
      <c r="C16" s="960"/>
      <c r="D16" s="947"/>
      <c r="E16" s="947"/>
      <c r="F16" s="947"/>
      <c r="G16" s="947"/>
      <c r="H16" s="947"/>
      <c r="I16" s="370">
        <v>4405528059</v>
      </c>
    </row>
    <row r="17" spans="1:9" ht="19.5" hidden="1" customHeight="1">
      <c r="A17" s="369"/>
      <c r="B17" s="947"/>
      <c r="C17" s="960"/>
      <c r="D17" s="947"/>
      <c r="E17" s="947"/>
      <c r="F17" s="947"/>
      <c r="G17" s="947"/>
      <c r="H17" s="947"/>
      <c r="I17" s="370">
        <v>0</v>
      </c>
    </row>
    <row r="18" spans="1:9" hidden="1">
      <c r="A18" s="369"/>
      <c r="B18" s="947"/>
      <c r="C18" s="960"/>
      <c r="D18" s="947"/>
      <c r="E18" s="947"/>
      <c r="F18" s="947"/>
      <c r="G18" s="947"/>
      <c r="H18" s="947"/>
      <c r="I18" s="370">
        <v>9273007917.5405121</v>
      </c>
    </row>
    <row r="19" spans="1:9" hidden="1">
      <c r="B19" s="138"/>
      <c r="C19" s="138"/>
      <c r="D19" s="138"/>
      <c r="E19" s="138"/>
      <c r="F19" s="138"/>
      <c r="G19" s="138"/>
      <c r="H19" s="138"/>
      <c r="I19" s="138"/>
    </row>
    <row r="20" spans="1:9" hidden="1">
      <c r="B20" s="138"/>
      <c r="C20" s="138"/>
      <c r="D20" s="138"/>
      <c r="E20" s="138"/>
      <c r="F20" s="138"/>
      <c r="G20" s="138"/>
      <c r="H20" s="138"/>
      <c r="I20" s="138"/>
    </row>
    <row r="21" spans="1:9" hidden="1"/>
    <row r="22" spans="1:9" hidden="1">
      <c r="I22" s="113" t="e">
        <f>I16+I18+#REF!</f>
        <v>#REF!</v>
      </c>
    </row>
    <row r="33" ht="14.25" customHeight="1"/>
  </sheetData>
  <mergeCells count="2">
    <mergeCell ref="A2:I2"/>
    <mergeCell ref="A3:I3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79998168889431442"/>
    <pageSetUpPr fitToPage="1"/>
  </sheetPr>
  <dimension ref="A1:G12"/>
  <sheetViews>
    <sheetView view="pageBreakPreview" zoomScale="85" zoomScaleSheetLayoutView="85" workbookViewId="0"/>
  </sheetViews>
  <sheetFormatPr defaultColWidth="10" defaultRowHeight="27.95" customHeight="1"/>
  <cols>
    <col min="1" max="1" width="25.875" style="487" bestFit="1" customWidth="1"/>
    <col min="2" max="2" width="47.625" style="32" customWidth="1"/>
    <col min="3" max="3" width="19.5" style="21" bestFit="1" customWidth="1"/>
    <col min="4" max="4" width="19.375" style="21" customWidth="1"/>
    <col min="5" max="5" width="3.625" style="21" customWidth="1"/>
    <col min="6" max="6" width="18.125" style="488" customWidth="1"/>
    <col min="7" max="7" width="17.25" style="250" bestFit="1" customWidth="1"/>
    <col min="8" max="8" width="10" style="250"/>
    <col min="9" max="9" width="10.5" style="250" bestFit="1" customWidth="1"/>
    <col min="10" max="16384" width="10" style="250"/>
  </cols>
  <sheetData>
    <row r="1" spans="1:7" ht="19.5" customHeight="1"/>
    <row r="2" spans="1:7" ht="31.5">
      <c r="A2" s="1688" t="s">
        <v>3282</v>
      </c>
      <c r="B2" s="1688"/>
      <c r="C2" s="1688"/>
      <c r="D2" s="489"/>
      <c r="E2" s="489"/>
      <c r="F2" s="490"/>
      <c r="G2" s="384"/>
    </row>
    <row r="3" spans="1:7" ht="19.5" customHeight="1">
      <c r="A3" s="1670" t="str">
        <f>'10~11.단기금융자산,현금등가'!A14:E14</f>
        <v xml:space="preserve">2024. 07. 31 현재 </v>
      </c>
      <c r="B3" s="1670"/>
      <c r="C3" s="1670"/>
      <c r="D3" s="429"/>
      <c r="E3" s="429"/>
      <c r="F3" s="490"/>
    </row>
    <row r="4" spans="1:7" s="493" customFormat="1" ht="19.5" customHeight="1">
      <c r="A4" s="1689" t="s">
        <v>27</v>
      </c>
      <c r="B4" s="1689"/>
      <c r="C4" s="267" t="s">
        <v>503</v>
      </c>
      <c r="D4" s="267"/>
      <c r="E4" s="267"/>
      <c r="F4" s="492"/>
    </row>
    <row r="5" spans="1:7" s="251" customFormat="1" ht="19.5" customHeight="1">
      <c r="A5" s="494" t="s">
        <v>505</v>
      </c>
      <c r="B5" s="366" t="s">
        <v>514</v>
      </c>
      <c r="C5" s="447" t="s">
        <v>506</v>
      </c>
      <c r="D5" s="432"/>
      <c r="E5" s="432"/>
      <c r="F5" s="492"/>
    </row>
    <row r="6" spans="1:7" ht="19.5" customHeight="1">
      <c r="A6" s="500"/>
      <c r="B6" s="501"/>
      <c r="C6" s="502">
        <v>0</v>
      </c>
      <c r="D6" s="250"/>
      <c r="E6" s="503"/>
    </row>
    <row r="7" spans="1:7" s="251" customFormat="1" ht="19.5" customHeight="1">
      <c r="A7" s="504" t="s">
        <v>507</v>
      </c>
      <c r="B7" s="505"/>
      <c r="C7" s="506">
        <f>C6</f>
        <v>0</v>
      </c>
      <c r="D7" s="436">
        <f>C7-'BS(현금흐름표용)'!D99</f>
        <v>0</v>
      </c>
      <c r="E7" s="498"/>
      <c r="F7" s="492"/>
    </row>
    <row r="8" spans="1:7" ht="20.100000000000001" customHeight="1">
      <c r="A8" s="499"/>
      <c r="B8" s="507" t="s">
        <v>515</v>
      </c>
      <c r="C8" s="437"/>
      <c r="D8" s="437"/>
      <c r="E8" s="437"/>
    </row>
    <row r="9" spans="1:7" ht="20.100000000000001" customHeight="1">
      <c r="A9" s="499"/>
      <c r="B9" s="376"/>
      <c r="C9" s="437"/>
      <c r="D9" s="437"/>
      <c r="E9" s="437"/>
    </row>
    <row r="10" spans="1:7" ht="20.100000000000001" customHeight="1">
      <c r="A10" s="499"/>
      <c r="B10" s="376"/>
      <c r="C10" s="437"/>
      <c r="D10" s="437"/>
      <c r="E10" s="437"/>
    </row>
    <row r="11" spans="1:7" ht="27.95" customHeight="1">
      <c r="A11" s="499"/>
      <c r="B11" s="376"/>
      <c r="C11" s="437"/>
      <c r="D11" s="437"/>
      <c r="E11" s="437"/>
    </row>
    <row r="12" spans="1:7" ht="27.95" customHeight="1">
      <c r="A12" s="499"/>
      <c r="B12" s="376"/>
      <c r="C12" s="437"/>
      <c r="D12" s="437"/>
      <c r="E12" s="437"/>
      <c r="G12" s="384"/>
    </row>
  </sheetData>
  <autoFilter ref="A5:C5">
    <filterColumn colId="1" showButton="0"/>
  </autoFilter>
  <mergeCells count="3">
    <mergeCell ref="A2:C2"/>
    <mergeCell ref="A3:C3"/>
    <mergeCell ref="A4:B4"/>
  </mergeCells>
  <phoneticPr fontId="75" type="noConversion"/>
  <printOptions horizontalCentered="1"/>
  <pageMargins left="0.59055118110236227" right="0.59055118110236227" top="0.78740157480314965" bottom="0.59055118110236227" header="0.39370078740157483" footer="0.39370078740157483"/>
  <pageSetup paperSize="9" scale="99" orientation="portrait" r:id="rId1"/>
  <headerFooter alignWithMargins="0">
    <oddHeader xml:space="preserve">&amp;L
&amp;R
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F41"/>
  <sheetViews>
    <sheetView view="pageBreakPreview" zoomScaleNormal="100" zoomScaleSheetLayoutView="100" workbookViewId="0"/>
  </sheetViews>
  <sheetFormatPr defaultColWidth="9" defaultRowHeight="16.5"/>
  <cols>
    <col min="1" max="1" width="30.875" style="2" customWidth="1"/>
    <col min="2" max="2" width="32.75" style="2" customWidth="1"/>
    <col min="3" max="3" width="21.25" style="2" customWidth="1"/>
    <col min="4" max="4" width="17.375" style="2" bestFit="1" customWidth="1"/>
    <col min="5" max="5" width="9" style="2"/>
    <col min="6" max="6" width="15.625" style="2" bestFit="1" customWidth="1"/>
    <col min="7" max="16384" width="9" style="2"/>
  </cols>
  <sheetData>
    <row r="1" spans="1:6" ht="19.5" customHeight="1">
      <c r="A1" s="252"/>
      <c r="B1" s="33"/>
      <c r="C1" s="23"/>
    </row>
    <row r="2" spans="1:6" ht="26.25">
      <c r="A2" s="1588" t="s">
        <v>3283</v>
      </c>
      <c r="B2" s="1588"/>
      <c r="C2" s="1588"/>
    </row>
    <row r="3" spans="1:6" ht="19.5" customHeight="1">
      <c r="A3" s="1589" t="str">
        <f>'10~11.단기금융자산,현금등가'!A14:E14</f>
        <v xml:space="preserve">2024. 07. 31 현재 </v>
      </c>
      <c r="B3" s="1589"/>
      <c r="C3" s="1589"/>
    </row>
    <row r="4" spans="1:6" ht="19.5" customHeight="1">
      <c r="A4" s="364"/>
      <c r="B4" s="364"/>
      <c r="C4" s="365" t="s">
        <v>7</v>
      </c>
    </row>
    <row r="5" spans="1:6" ht="19.5" customHeight="1">
      <c r="A5" s="1590" t="s">
        <v>303</v>
      </c>
      <c r="B5" s="1590"/>
      <c r="C5" s="366" t="s">
        <v>310</v>
      </c>
    </row>
    <row r="6" spans="1:6" ht="19.5" customHeight="1">
      <c r="A6" s="1591" t="s">
        <v>3430</v>
      </c>
      <c r="B6" s="1591"/>
      <c r="C6" s="813">
        <v>0</v>
      </c>
    </row>
    <row r="7" spans="1:6" ht="19.5" customHeight="1">
      <c r="A7" s="1592" t="s">
        <v>304</v>
      </c>
      <c r="B7" s="1592"/>
      <c r="C7" s="529">
        <f>SUM(C6:C6)</f>
        <v>0</v>
      </c>
      <c r="D7" s="368">
        <f>C7-'BS(현금흐름표용)'!D100</f>
        <v>0</v>
      </c>
    </row>
    <row r="8" spans="1:6" ht="19.5" customHeight="1"/>
    <row r="9" spans="1:6" ht="19.5" customHeight="1"/>
    <row r="10" spans="1:6" ht="19.5" customHeight="1">
      <c r="F10" s="113"/>
    </row>
    <row r="11" spans="1:6" ht="19.5" hidden="1" customHeight="1">
      <c r="A11" s="369"/>
      <c r="B11" s="370" t="s">
        <v>350</v>
      </c>
      <c r="C11" s="370" t="s">
        <v>349</v>
      </c>
    </row>
    <row r="12" spans="1:6" ht="19.5" hidden="1" customHeight="1">
      <c r="A12" s="369" t="s">
        <v>352</v>
      </c>
      <c r="B12" s="370">
        <v>-51771222</v>
      </c>
      <c r="C12" s="370">
        <v>1658388113</v>
      </c>
    </row>
    <row r="13" spans="1:6" ht="19.5" hidden="1" customHeight="1">
      <c r="A13" s="369" t="s">
        <v>353</v>
      </c>
      <c r="B13" s="370">
        <v>-1233552556</v>
      </c>
      <c r="C13" s="370">
        <v>2747139946</v>
      </c>
    </row>
    <row r="14" spans="1:6" ht="19.5" hidden="1" customHeight="1">
      <c r="A14" s="369"/>
      <c r="B14" s="370">
        <v>-1285323778</v>
      </c>
      <c r="C14" s="370">
        <v>4405528059</v>
      </c>
    </row>
    <row r="15" spans="1:6" ht="19.5" hidden="1" customHeight="1">
      <c r="A15" s="369"/>
      <c r="B15" s="370">
        <v>0</v>
      </c>
      <c r="C15" s="370">
        <v>0</v>
      </c>
    </row>
    <row r="16" spans="1:6" hidden="1">
      <c r="A16" s="369"/>
      <c r="B16" s="370" t="s">
        <v>354</v>
      </c>
      <c r="C16" s="370">
        <v>9273007917.5405121</v>
      </c>
    </row>
    <row r="17" spans="2:4" hidden="1">
      <c r="B17" s="138"/>
      <c r="C17" s="138"/>
    </row>
    <row r="18" spans="2:4" hidden="1">
      <c r="B18" s="138"/>
      <c r="C18" s="138"/>
    </row>
    <row r="19" spans="2:4" hidden="1"/>
    <row r="20" spans="2:4" hidden="1">
      <c r="C20" s="113">
        <f>C14+C16+B14</f>
        <v>12393212198.540512</v>
      </c>
    </row>
    <row r="23" spans="2:4">
      <c r="D23" s="113"/>
    </row>
    <row r="41" ht="14.25" customHeight="1"/>
  </sheetData>
  <mergeCells count="5">
    <mergeCell ref="A2:C2"/>
    <mergeCell ref="A3:C3"/>
    <mergeCell ref="A5:B5"/>
    <mergeCell ref="A6:B6"/>
    <mergeCell ref="A7:B7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6" tint="0.79998168889431442"/>
    <pageSetUpPr fitToPage="1"/>
  </sheetPr>
  <dimension ref="A2:M13"/>
  <sheetViews>
    <sheetView view="pageBreakPreview" topLeftCell="B1" zoomScale="85" zoomScaleSheetLayoutView="85" workbookViewId="0">
      <selection activeCell="B1" sqref="B1"/>
    </sheetView>
  </sheetViews>
  <sheetFormatPr defaultColWidth="10" defaultRowHeight="16.5"/>
  <cols>
    <col min="1" max="1" width="6.125" style="33" hidden="1" customWidth="1"/>
    <col min="2" max="2" width="17.625" style="33" customWidth="1"/>
    <col min="3" max="3" width="21.375" style="394" bestFit="1" customWidth="1"/>
    <col min="4" max="4" width="7.875" style="24" customWidth="1"/>
    <col min="5" max="5" width="12.625" style="259" customWidth="1"/>
    <col min="6" max="6" width="12.125" style="259" customWidth="1"/>
    <col min="7" max="7" width="18.375" style="259" customWidth="1"/>
    <col min="8" max="9" width="17.625" style="23" customWidth="1"/>
    <col min="10" max="11" width="19.625" style="250" bestFit="1" customWidth="1"/>
    <col min="12" max="12" width="8" style="250" bestFit="1" customWidth="1"/>
    <col min="13" max="13" width="10" style="250"/>
    <col min="14" max="15" width="13.25" style="250" bestFit="1" customWidth="1"/>
    <col min="16" max="17" width="10.125" style="250" bestFit="1" customWidth="1"/>
    <col min="18" max="16384" width="10" style="250"/>
  </cols>
  <sheetData>
    <row r="2" spans="1:13" s="252" customFormat="1" ht="26.25">
      <c r="A2" s="372"/>
      <c r="B2" s="1588" t="s">
        <v>3284</v>
      </c>
      <c r="C2" s="1588"/>
      <c r="D2" s="1588"/>
      <c r="E2" s="1588"/>
      <c r="F2" s="1588"/>
      <c r="G2" s="1588"/>
      <c r="H2" s="1588"/>
      <c r="I2" s="1588"/>
    </row>
    <row r="3" spans="1:13" s="252" customFormat="1" ht="18.75" customHeight="1">
      <c r="A3" s="373" t="s">
        <v>508</v>
      </c>
      <c r="B3" s="1659" t="str">
        <f>'10~11.단기금융자산,현금등가'!A14</f>
        <v xml:space="preserve">2024. 07. 31 현재 </v>
      </c>
      <c r="C3" s="1659"/>
      <c r="D3" s="1659"/>
      <c r="E3" s="1659"/>
      <c r="F3" s="1659"/>
      <c r="G3" s="1659"/>
      <c r="H3" s="1659"/>
      <c r="I3" s="1659"/>
    </row>
    <row r="4" spans="1:13" s="373" customFormat="1" ht="18.75" customHeight="1">
      <c r="B4" s="31" t="s">
        <v>20</v>
      </c>
      <c r="C4" s="364"/>
      <c r="D4" s="374"/>
      <c r="E4" s="375"/>
      <c r="H4" s="376"/>
      <c r="I4" s="376" t="s">
        <v>7</v>
      </c>
    </row>
    <row r="5" spans="1:13" ht="18.75" customHeight="1">
      <c r="A5" s="378" t="s">
        <v>26</v>
      </c>
      <c r="B5" s="379" t="s">
        <v>509</v>
      </c>
      <c r="C5" s="380" t="s">
        <v>510</v>
      </c>
      <c r="D5" s="381" t="s">
        <v>366</v>
      </c>
      <c r="E5" s="379" t="s">
        <v>511</v>
      </c>
      <c r="F5" s="381" t="s">
        <v>512</v>
      </c>
      <c r="G5" s="381" t="s">
        <v>45</v>
      </c>
      <c r="H5" s="382" t="s">
        <v>513</v>
      </c>
      <c r="I5" s="382" t="s">
        <v>46</v>
      </c>
    </row>
    <row r="6" spans="1:13" ht="18.75" customHeight="1">
      <c r="A6" s="391" t="s">
        <v>348</v>
      </c>
      <c r="B6" s="1271" t="s">
        <v>3155</v>
      </c>
      <c r="C6" s="1149">
        <v>70000000000</v>
      </c>
      <c r="D6" s="1217">
        <v>4.6899999999999997E-2</v>
      </c>
      <c r="E6" s="1272" t="s">
        <v>3460</v>
      </c>
      <c r="F6" s="1272" t="s">
        <v>3461</v>
      </c>
      <c r="G6" s="1150">
        <v>0</v>
      </c>
      <c r="H6" s="1150">
        <v>70000000000</v>
      </c>
      <c r="I6" s="856"/>
      <c r="J6" s="384"/>
      <c r="K6" s="384"/>
      <c r="M6" s="483"/>
    </row>
    <row r="7" spans="1:13" s="251" customFormat="1" ht="18.75" customHeight="1">
      <c r="A7" s="392"/>
      <c r="B7" s="852"/>
      <c r="C7" s="853"/>
      <c r="D7" s="854"/>
      <c r="E7" s="853"/>
      <c r="F7" s="853"/>
      <c r="G7" s="855"/>
      <c r="H7" s="855"/>
      <c r="I7" s="851"/>
      <c r="J7" s="485"/>
      <c r="K7" s="485"/>
      <c r="L7" s="388"/>
    </row>
    <row r="8" spans="1:13" s="251" customFormat="1" ht="18.75" customHeight="1">
      <c r="A8" s="392"/>
      <c r="B8" s="482" t="s">
        <v>304</v>
      </c>
      <c r="C8" s="482"/>
      <c r="D8" s="482"/>
      <c r="E8" s="482"/>
      <c r="F8" s="482"/>
      <c r="G8" s="719">
        <f>SUM(G6:G7)</f>
        <v>0</v>
      </c>
      <c r="H8" s="719">
        <f>SUM(H6:H7)</f>
        <v>70000000000</v>
      </c>
      <c r="I8" s="482"/>
      <c r="J8" s="485">
        <f>H8-'BS(현금흐름표용)'!C104</f>
        <v>0</v>
      </c>
      <c r="K8" s="485"/>
      <c r="L8" s="388"/>
    </row>
    <row r="9" spans="1:13" ht="18.75" customHeight="1">
      <c r="C9" s="261"/>
      <c r="D9" s="261"/>
      <c r="E9" s="261"/>
      <c r="F9" s="261"/>
      <c r="G9" s="261"/>
      <c r="H9" s="261"/>
      <c r="I9" s="261"/>
    </row>
    <row r="10" spans="1:13">
      <c r="D10" s="397"/>
      <c r="E10" s="23"/>
      <c r="F10" s="250"/>
      <c r="H10" s="398"/>
      <c r="I10" s="398"/>
    </row>
    <row r="11" spans="1:13">
      <c r="D11" s="397"/>
      <c r="E11" s="23"/>
      <c r="F11" s="250"/>
      <c r="G11" s="138"/>
      <c r="H11" s="398"/>
      <c r="I11" s="398"/>
    </row>
    <row r="12" spans="1:13">
      <c r="D12" s="397"/>
      <c r="E12" s="23"/>
      <c r="F12" s="250"/>
      <c r="H12" s="398"/>
      <c r="I12" s="398"/>
    </row>
    <row r="13" spans="1:13">
      <c r="D13" s="397"/>
      <c r="E13" s="23"/>
      <c r="F13" s="250"/>
      <c r="G13" s="250"/>
      <c r="H13" s="398"/>
      <c r="I13" s="398"/>
    </row>
  </sheetData>
  <mergeCells count="2">
    <mergeCell ref="B2:I2"/>
    <mergeCell ref="B3:I3"/>
  </mergeCells>
  <phoneticPr fontId="65" type="noConversion"/>
  <printOptions horizontalCentered="1"/>
  <pageMargins left="0.39370078740157483" right="0.39370078740157483" top="0.78740157480314965" bottom="0.59055118110236227" header="0.39370078740157483" footer="0.39370078740157483"/>
  <pageSetup paperSize="9" scale="77" fitToHeight="0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6" tint="0.79998168889431442"/>
    <pageSetUpPr fitToPage="1"/>
  </sheetPr>
  <dimension ref="A1:J23"/>
  <sheetViews>
    <sheetView view="pageBreakPreview" zoomScale="85" zoomScaleSheetLayoutView="85" workbookViewId="0"/>
  </sheetViews>
  <sheetFormatPr defaultColWidth="10" defaultRowHeight="27.95" customHeight="1"/>
  <cols>
    <col min="1" max="1" width="29.375" style="487" customWidth="1"/>
    <col min="2" max="2" width="45.375" style="21" customWidth="1"/>
    <col min="3" max="3" width="19.375" style="21" customWidth="1"/>
    <col min="4" max="4" width="3.625" style="21" customWidth="1"/>
    <col min="5" max="5" width="23.25" style="488" bestFit="1" customWidth="1"/>
    <col min="6" max="6" width="13.25" style="1122" bestFit="1" customWidth="1"/>
    <col min="7" max="7" width="12.75" style="250" bestFit="1" customWidth="1"/>
    <col min="8" max="8" width="23.25" style="250" bestFit="1" customWidth="1"/>
    <col min="9" max="9" width="11.75" style="1122" bestFit="1" customWidth="1"/>
    <col min="10" max="10" width="11.75" style="250" bestFit="1" customWidth="1"/>
    <col min="11" max="16384" width="10" style="250"/>
  </cols>
  <sheetData>
    <row r="1" spans="1:9" ht="19.5" customHeight="1"/>
    <row r="2" spans="1:9" ht="31.5">
      <c r="A2" s="1688" t="s">
        <v>3285</v>
      </c>
      <c r="B2" s="1688"/>
      <c r="C2" s="489"/>
      <c r="D2" s="489"/>
      <c r="E2" s="490"/>
    </row>
    <row r="3" spans="1:9" ht="19.5" customHeight="1">
      <c r="A3" s="1670" t="str">
        <f>'10~11.단기금융자산,현금등가'!A14:E14</f>
        <v xml:space="preserve">2024. 07. 31 현재 </v>
      </c>
      <c r="B3" s="1670"/>
      <c r="C3" s="429"/>
      <c r="D3" s="429"/>
      <c r="E3" s="490"/>
    </row>
    <row r="4" spans="1:9" ht="19.5" customHeight="1">
      <c r="A4" s="429"/>
      <c r="B4" s="429"/>
      <c r="C4" s="429"/>
      <c r="D4" s="429"/>
      <c r="E4" s="490"/>
    </row>
    <row r="5" spans="1:9" s="493" customFormat="1" ht="19.5" customHeight="1">
      <c r="A5" s="491" t="s">
        <v>27</v>
      </c>
      <c r="B5" s="267" t="s">
        <v>503</v>
      </c>
      <c r="C5" s="267"/>
      <c r="D5" s="267"/>
      <c r="E5" s="492"/>
      <c r="F5" s="1277"/>
      <c r="I5" s="1277"/>
    </row>
    <row r="6" spans="1:9" s="251" customFormat="1" ht="19.5" customHeight="1">
      <c r="A6" s="494" t="s">
        <v>505</v>
      </c>
      <c r="B6" s="447" t="s">
        <v>506</v>
      </c>
      <c r="C6" s="432"/>
      <c r="D6" s="432"/>
      <c r="E6" s="492"/>
      <c r="F6" s="1278"/>
      <c r="I6" s="1278"/>
    </row>
    <row r="7" spans="1:9" s="251" customFormat="1" ht="19.5" customHeight="1">
      <c r="A7" s="720" t="s">
        <v>1238</v>
      </c>
      <c r="B7" s="486">
        <v>7951812615</v>
      </c>
      <c r="C7" s="432"/>
      <c r="D7" s="432"/>
      <c r="E7" s="492"/>
      <c r="F7" s="1278"/>
      <c r="I7" s="1278"/>
    </row>
    <row r="8" spans="1:9" s="251" customFormat="1" ht="19.5" customHeight="1">
      <c r="A8" s="720" t="s">
        <v>2177</v>
      </c>
      <c r="B8" s="486">
        <v>0</v>
      </c>
      <c r="C8" s="432"/>
      <c r="D8" s="432"/>
      <c r="F8" s="1278"/>
      <c r="I8" s="1278"/>
    </row>
    <row r="9" spans="1:9" s="251" customFormat="1" ht="19.5" customHeight="1">
      <c r="A9" s="720" t="s">
        <v>2178</v>
      </c>
      <c r="B9" s="486">
        <v>0</v>
      </c>
      <c r="C9" s="432"/>
      <c r="D9" s="432"/>
      <c r="F9" s="1278"/>
      <c r="I9" s="1278"/>
    </row>
    <row r="10" spans="1:9" s="251" customFormat="1" ht="19.5" customHeight="1">
      <c r="A10" s="482" t="s">
        <v>1237</v>
      </c>
      <c r="B10" s="719">
        <f>SUM(B7:B9)</f>
        <v>7951812615</v>
      </c>
      <c r="C10" s="436">
        <f>B10-'BS(현금흐름표용)'!D106</f>
        <v>0</v>
      </c>
      <c r="D10" s="432"/>
      <c r="F10" s="1278"/>
      <c r="I10" s="1278"/>
    </row>
    <row r="11" spans="1:9" s="251" customFormat="1" ht="19.5" hidden="1" customHeight="1">
      <c r="A11" s="495" t="s">
        <v>507</v>
      </c>
      <c r="B11" s="496">
        <f>SUM(B10:B10)</f>
        <v>7951812615</v>
      </c>
      <c r="C11" s="497" t="b">
        <f>B11='BS(현금흐름표용)'!H106</f>
        <v>0</v>
      </c>
      <c r="D11" s="498"/>
      <c r="F11" s="1278"/>
      <c r="I11" s="1278"/>
    </row>
    <row r="12" spans="1:9" ht="20.100000000000001" customHeight="1">
      <c r="A12" s="499"/>
      <c r="B12" s="437"/>
      <c r="C12" s="437"/>
      <c r="D12" s="437"/>
    </row>
    <row r="13" spans="1:9" ht="20.100000000000001" customHeight="1">
      <c r="A13" s="499"/>
      <c r="B13" s="437"/>
      <c r="C13" s="437"/>
      <c r="D13" s="437"/>
    </row>
    <row r="14" spans="1:9" ht="20.100000000000001" customHeight="1">
      <c r="A14" s="499"/>
      <c r="B14" s="437"/>
      <c r="C14" s="437"/>
      <c r="D14" s="437"/>
    </row>
    <row r="15" spans="1:9" ht="27.95" customHeight="1">
      <c r="A15" s="499"/>
      <c r="B15" s="437"/>
      <c r="C15" s="437"/>
      <c r="D15" s="437"/>
    </row>
    <row r="16" spans="1:9" ht="27.95" customHeight="1">
      <c r="A16" s="499"/>
      <c r="B16" s="437"/>
      <c r="C16" s="437"/>
      <c r="D16" s="437"/>
    </row>
    <row r="17" spans="6:10" ht="27.95" customHeight="1">
      <c r="F17" s="488"/>
      <c r="G17" s="488"/>
      <c r="H17" s="488"/>
      <c r="I17" s="488"/>
      <c r="J17" s="488"/>
    </row>
    <row r="18" spans="6:10" ht="27.95" customHeight="1">
      <c r="F18" s="488"/>
      <c r="G18" s="488"/>
      <c r="H18" s="488"/>
      <c r="I18" s="488"/>
      <c r="J18" s="488"/>
    </row>
    <row r="19" spans="6:10" ht="27.95" customHeight="1">
      <c r="F19" s="488"/>
      <c r="G19" s="488"/>
      <c r="H19" s="488"/>
      <c r="I19" s="488"/>
      <c r="J19" s="488"/>
    </row>
    <row r="20" spans="6:10" ht="27.95" customHeight="1">
      <c r="F20" s="488"/>
      <c r="G20" s="488"/>
      <c r="H20" s="488"/>
      <c r="I20" s="488"/>
      <c r="J20" s="488"/>
    </row>
    <row r="21" spans="6:10" ht="27.95" customHeight="1">
      <c r="F21" s="488"/>
      <c r="G21" s="488"/>
      <c r="H21" s="488"/>
      <c r="I21" s="488"/>
      <c r="J21" s="488"/>
    </row>
    <row r="22" spans="6:10" ht="27.95" customHeight="1">
      <c r="F22" s="488"/>
      <c r="G22" s="488"/>
      <c r="H22" s="488"/>
      <c r="I22" s="488"/>
      <c r="J22" s="488"/>
    </row>
    <row r="23" spans="6:10" ht="27.95" customHeight="1">
      <c r="F23" s="488"/>
      <c r="G23" s="488"/>
      <c r="H23" s="488"/>
      <c r="I23" s="488"/>
      <c r="J23" s="488"/>
    </row>
  </sheetData>
  <autoFilter ref="A6:B6"/>
  <mergeCells count="2">
    <mergeCell ref="A2:B2"/>
    <mergeCell ref="A3:B3"/>
  </mergeCells>
  <phoneticPr fontId="65" type="noConversion"/>
  <printOptions horizontalCentered="1"/>
  <pageMargins left="0.59055118110236227" right="0.59055118110236227" top="0.78740157480314965" bottom="0.59055118110236227" header="0.39370078740157483" footer="0.39370078740157483"/>
  <pageSetup paperSize="9" fitToHeight="0" orientation="portrait" r:id="rId1"/>
  <headerFooter alignWithMargins="0">
    <oddHeader xml:space="preserve">&amp;L
&amp;R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I82"/>
  <sheetViews>
    <sheetView view="pageBreakPreview" zoomScale="85" zoomScaleNormal="100" zoomScaleSheetLayoutView="85" workbookViewId="0">
      <selection sqref="A1:E1"/>
    </sheetView>
  </sheetViews>
  <sheetFormatPr defaultRowHeight="13.5"/>
  <cols>
    <col min="1" max="1" width="39.125" customWidth="1"/>
    <col min="2" max="2" width="18.125" bestFit="1" customWidth="1"/>
    <col min="3" max="3" width="17.75" bestFit="1" customWidth="1"/>
    <col min="4" max="4" width="19" bestFit="1" customWidth="1"/>
    <col min="5" max="5" width="18.125" bestFit="1" customWidth="1"/>
    <col min="6" max="6" width="18.375" bestFit="1" customWidth="1"/>
    <col min="8" max="8" width="19.375" style="53" bestFit="1" customWidth="1"/>
    <col min="9" max="9" width="23.875" style="53" bestFit="1" customWidth="1"/>
  </cols>
  <sheetData>
    <row r="1" spans="1:9" ht="16.5">
      <c r="A1" s="1514"/>
      <c r="B1" s="1515"/>
      <c r="C1" s="1515"/>
      <c r="D1" s="1515"/>
      <c r="E1" s="1516"/>
    </row>
    <row r="2" spans="1:9" ht="27" thickBot="1">
      <c r="A2" s="1517" t="s">
        <v>1955</v>
      </c>
      <c r="B2" s="1518"/>
      <c r="C2" s="1518"/>
      <c r="D2" s="1518"/>
      <c r="E2" s="1519"/>
    </row>
    <row r="3" spans="1:9" ht="17.25" thickTop="1">
      <c r="A3" s="1520" t="str">
        <f>PL!A3</f>
        <v xml:space="preserve"> 제 17 (당) 기    : 2024년 1월 1일 부터　2024년  07월 31일 까지</v>
      </c>
      <c r="B3" s="1521"/>
      <c r="C3" s="1521"/>
      <c r="D3" s="1521"/>
      <c r="E3" s="1522"/>
    </row>
    <row r="4" spans="1:9" ht="16.5">
      <c r="A4" s="1523" t="s">
        <v>3028</v>
      </c>
      <c r="B4" s="1524"/>
      <c r="C4" s="1524"/>
      <c r="D4" s="1524"/>
      <c r="E4" s="1525"/>
      <c r="H4"/>
      <c r="I4"/>
    </row>
    <row r="5" spans="1:9" ht="16.5">
      <c r="A5" s="1035" t="s">
        <v>20</v>
      </c>
      <c r="B5" s="1036"/>
      <c r="C5" s="1036"/>
      <c r="D5" s="1036"/>
      <c r="E5" s="1037" t="s">
        <v>1726</v>
      </c>
      <c r="H5"/>
      <c r="I5"/>
    </row>
    <row r="6" spans="1:9" ht="16.5">
      <c r="A6" s="1526" t="s">
        <v>425</v>
      </c>
      <c r="B6" s="1528" t="s">
        <v>426</v>
      </c>
      <c r="C6" s="1529"/>
      <c r="D6" s="1528" t="s">
        <v>1199</v>
      </c>
      <c r="E6" s="1529"/>
      <c r="H6"/>
      <c r="I6"/>
    </row>
    <row r="7" spans="1:9" ht="17.25" thickBot="1">
      <c r="A7" s="1527"/>
      <c r="B7" s="1530" t="s">
        <v>427</v>
      </c>
      <c r="C7" s="1531"/>
      <c r="D7" s="1530" t="s">
        <v>427</v>
      </c>
      <c r="E7" s="1531"/>
      <c r="H7"/>
      <c r="I7"/>
    </row>
    <row r="8" spans="1:9" ht="17.25" thickTop="1">
      <c r="A8" s="597" t="s">
        <v>897</v>
      </c>
      <c r="B8" s="645"/>
      <c r="C8" s="645">
        <f>SUM(B9:B10,B20,B29,B48:B50)</f>
        <v>68963586803</v>
      </c>
      <c r="D8" s="645"/>
      <c r="E8" s="700">
        <v>88579077571</v>
      </c>
      <c r="F8" s="49"/>
      <c r="H8"/>
      <c r="I8"/>
    </row>
    <row r="9" spans="1:9" ht="16.5">
      <c r="A9" s="598" t="s">
        <v>3013</v>
      </c>
      <c r="B9" s="689">
        <f>'CF 작성내역'!C11</f>
        <v>35566392413</v>
      </c>
      <c r="C9" s="690"/>
      <c r="D9" s="689">
        <v>58387786061</v>
      </c>
      <c r="E9" s="701"/>
      <c r="F9" s="49"/>
      <c r="H9"/>
      <c r="I9"/>
    </row>
    <row r="10" spans="1:9" ht="16.5">
      <c r="A10" s="598" t="s">
        <v>765</v>
      </c>
      <c r="B10" s="689">
        <f>SUM(B11:B19)</f>
        <v>36272486431</v>
      </c>
      <c r="C10" s="690"/>
      <c r="D10" s="689">
        <v>63292121656</v>
      </c>
      <c r="E10" s="701"/>
      <c r="F10" s="49"/>
      <c r="H10"/>
      <c r="I10"/>
    </row>
    <row r="11" spans="1:9" ht="16.5">
      <c r="A11" s="598" t="s">
        <v>766</v>
      </c>
      <c r="B11" s="690">
        <f>'CF 작성내역'!C13</f>
        <v>16614768310</v>
      </c>
      <c r="C11" s="690"/>
      <c r="D11" s="690">
        <v>27875018589</v>
      </c>
      <c r="E11" s="701"/>
      <c r="F11" s="49"/>
      <c r="H11"/>
      <c r="I11"/>
    </row>
    <row r="12" spans="1:9" ht="16.5">
      <c r="A12" s="598" t="s">
        <v>767</v>
      </c>
      <c r="B12" s="690">
        <f>'CF 작성내역'!C14</f>
        <v>242590229</v>
      </c>
      <c r="C12" s="690"/>
      <c r="D12" s="690">
        <v>391967502</v>
      </c>
      <c r="E12" s="701"/>
      <c r="F12" s="49"/>
      <c r="H12"/>
      <c r="I12"/>
    </row>
    <row r="13" spans="1:9" ht="16.5">
      <c r="A13" s="598" t="s">
        <v>768</v>
      </c>
      <c r="B13" s="690">
        <f>'CF 작성내역'!C15</f>
        <v>101890992</v>
      </c>
      <c r="C13" s="690"/>
      <c r="D13" s="690">
        <v>182719404</v>
      </c>
      <c r="E13" s="701"/>
      <c r="F13" s="49"/>
      <c r="H13"/>
      <c r="I13"/>
    </row>
    <row r="14" spans="1:9" ht="16.5">
      <c r="A14" s="598" t="s">
        <v>769</v>
      </c>
      <c r="B14" s="690">
        <f>'CF 작성내역'!C16</f>
        <v>10532650402</v>
      </c>
      <c r="C14" s="690"/>
      <c r="D14" s="690">
        <v>18117117934</v>
      </c>
      <c r="E14" s="701"/>
      <c r="F14" s="49"/>
      <c r="H14"/>
      <c r="I14"/>
    </row>
    <row r="15" spans="1:9" ht="16.5">
      <c r="A15" s="598" t="s">
        <v>1854</v>
      </c>
      <c r="B15" s="690">
        <f>'CF 작성내역'!C17</f>
        <v>0</v>
      </c>
      <c r="C15" s="690"/>
      <c r="D15" s="690">
        <v>90839718</v>
      </c>
      <c r="E15" s="701"/>
      <c r="F15" s="49"/>
      <c r="H15"/>
      <c r="I15"/>
    </row>
    <row r="16" spans="1:9" ht="16.5">
      <c r="A16" s="598" t="s">
        <v>2876</v>
      </c>
      <c r="B16" s="690">
        <f>'CF 작성내역'!C18</f>
        <v>21363211</v>
      </c>
      <c r="C16" s="690"/>
      <c r="D16" s="693">
        <v>-611829339</v>
      </c>
      <c r="E16" s="701"/>
      <c r="F16" s="49"/>
      <c r="H16"/>
      <c r="I16"/>
    </row>
    <row r="17" spans="1:9" ht="16.5">
      <c r="A17" s="598" t="s">
        <v>1244</v>
      </c>
      <c r="B17" s="693">
        <f>'CF 작성내역'!C19</f>
        <v>157490719</v>
      </c>
      <c r="C17" s="690"/>
      <c r="D17" s="693">
        <v>37327601</v>
      </c>
      <c r="E17" s="701"/>
      <c r="F17" s="49"/>
      <c r="H17"/>
      <c r="I17"/>
    </row>
    <row r="18" spans="1:9" ht="16.5">
      <c r="A18" s="598" t="s">
        <v>3017</v>
      </c>
      <c r="B18" s="693">
        <f>'CF 작성내역'!C20</f>
        <v>0</v>
      </c>
      <c r="C18" s="690"/>
      <c r="D18" s="693">
        <v>0</v>
      </c>
      <c r="E18" s="701"/>
      <c r="F18" s="49"/>
      <c r="H18"/>
      <c r="I18"/>
    </row>
    <row r="19" spans="1:9" ht="16.5">
      <c r="A19" s="598" t="s">
        <v>3016</v>
      </c>
      <c r="B19" s="690">
        <f>'CF 작성내역'!C21</f>
        <v>8601732568</v>
      </c>
      <c r="C19" s="690"/>
      <c r="D19" s="693">
        <v>17208960247</v>
      </c>
      <c r="E19" s="701"/>
      <c r="F19" s="49"/>
      <c r="H19"/>
      <c r="I19"/>
    </row>
    <row r="20" spans="1:9" ht="16.5">
      <c r="A20" s="598" t="s">
        <v>770</v>
      </c>
      <c r="B20" s="689">
        <f>SUM(B21:B28)</f>
        <v>-2369176563</v>
      </c>
      <c r="C20" s="690"/>
      <c r="D20" s="689">
        <v>-4618568516</v>
      </c>
      <c r="E20" s="701"/>
      <c r="F20" s="49"/>
      <c r="H20"/>
      <c r="I20"/>
    </row>
    <row r="21" spans="1:9" ht="16.5">
      <c r="A21" s="598" t="s">
        <v>771</v>
      </c>
      <c r="B21" s="690">
        <f>'CF 작성내역'!C23</f>
        <v>-2206146594</v>
      </c>
      <c r="C21" s="690"/>
      <c r="D21" s="690">
        <v>-4130872354</v>
      </c>
      <c r="E21" s="701"/>
      <c r="F21" s="49"/>
      <c r="H21"/>
      <c r="I21"/>
    </row>
    <row r="22" spans="1:9" ht="16.5">
      <c r="A22" s="598" t="s">
        <v>772</v>
      </c>
      <c r="B22" s="693">
        <v>0</v>
      </c>
      <c r="C22" s="690"/>
      <c r="D22" s="693">
        <v>0</v>
      </c>
      <c r="E22" s="701"/>
      <c r="F22" s="49"/>
      <c r="H22"/>
      <c r="I22"/>
    </row>
    <row r="23" spans="1:9" ht="16.5">
      <c r="A23" s="598" t="s">
        <v>1221</v>
      </c>
      <c r="B23" s="693">
        <v>0</v>
      </c>
      <c r="C23" s="690"/>
      <c r="D23" s="693">
        <v>0</v>
      </c>
      <c r="E23" s="701"/>
      <c r="F23" s="49"/>
      <c r="H23"/>
      <c r="I23"/>
    </row>
    <row r="24" spans="1:9" ht="16.5">
      <c r="A24" s="598" t="s">
        <v>1284</v>
      </c>
      <c r="B24" s="693">
        <f>'CF 작성내역'!C24</f>
        <v>0</v>
      </c>
      <c r="C24" s="690"/>
      <c r="D24" s="693">
        <v>0</v>
      </c>
      <c r="E24" s="701"/>
      <c r="F24" s="49"/>
      <c r="H24"/>
      <c r="I24"/>
    </row>
    <row r="25" spans="1:9" ht="17.25" customHeight="1">
      <c r="A25" s="598" t="s">
        <v>1419</v>
      </c>
      <c r="B25" s="690">
        <f>'CF 작성내역'!C25</f>
        <v>-85329046</v>
      </c>
      <c r="C25" s="690"/>
      <c r="D25" s="693">
        <v>0</v>
      </c>
      <c r="E25" s="701"/>
      <c r="F25" s="49"/>
      <c r="H25"/>
      <c r="I25"/>
    </row>
    <row r="26" spans="1:9" ht="17.25" customHeight="1">
      <c r="A26" s="598" t="s">
        <v>3196</v>
      </c>
      <c r="B26" s="690">
        <f>'CF 작성내역'!C29</f>
        <v>-77700923</v>
      </c>
      <c r="C26" s="690"/>
      <c r="D26" s="690">
        <v>-487696162</v>
      </c>
      <c r="E26" s="701"/>
      <c r="F26" s="49"/>
      <c r="H26"/>
      <c r="I26"/>
    </row>
    <row r="27" spans="1:9" ht="17.25" customHeight="1">
      <c r="A27" s="598" t="s">
        <v>2065</v>
      </c>
      <c r="B27" s="693">
        <f>'CF 작성내역'!C27</f>
        <v>0</v>
      </c>
      <c r="C27" s="690"/>
      <c r="D27" s="693">
        <v>0</v>
      </c>
      <c r="E27" s="701"/>
      <c r="F27" s="49"/>
      <c r="H27"/>
      <c r="I27"/>
    </row>
    <row r="28" spans="1:9" ht="16.5">
      <c r="A28" s="598" t="s">
        <v>2125</v>
      </c>
      <c r="B28" s="690">
        <f>'CF 작성내역'!C28</f>
        <v>0</v>
      </c>
      <c r="C28" s="690"/>
      <c r="D28" s="693">
        <v>0</v>
      </c>
      <c r="E28" s="701"/>
      <c r="F28" s="49"/>
      <c r="H28"/>
      <c r="I28"/>
    </row>
    <row r="29" spans="1:9" ht="16.5">
      <c r="A29" s="598" t="s">
        <v>773</v>
      </c>
      <c r="B29" s="689">
        <f>SUM(B30:B47)</f>
        <v>23550834173</v>
      </c>
      <c r="C29" s="690"/>
      <c r="D29" s="689">
        <v>4476111386</v>
      </c>
      <c r="E29" s="701"/>
      <c r="F29" s="49"/>
      <c r="H29"/>
      <c r="I29"/>
    </row>
    <row r="30" spans="1:9" ht="16.5">
      <c r="A30" s="598" t="s">
        <v>774</v>
      </c>
      <c r="B30" s="690">
        <f>'CF 작성내역'!C31</f>
        <v>-4934304971</v>
      </c>
      <c r="C30" s="690"/>
      <c r="D30" s="690">
        <v>53354466484</v>
      </c>
      <c r="E30" s="701"/>
      <c r="F30" s="49"/>
      <c r="H30"/>
      <c r="I30"/>
    </row>
    <row r="31" spans="1:9" ht="16.5">
      <c r="A31" s="598" t="s">
        <v>1307</v>
      </c>
      <c r="B31" s="690">
        <f>'CF 작성내역'!C32</f>
        <v>1288112</v>
      </c>
      <c r="C31" s="690"/>
      <c r="D31" s="690">
        <v>380551</v>
      </c>
      <c r="E31" s="701"/>
      <c r="F31" s="49"/>
      <c r="H31"/>
      <c r="I31"/>
    </row>
    <row r="32" spans="1:9" ht="16.5">
      <c r="A32" s="598" t="s">
        <v>777</v>
      </c>
      <c r="B32" s="693">
        <f>'CF 작성내역'!C33</f>
        <v>0</v>
      </c>
      <c r="C32" s="690"/>
      <c r="D32" s="693">
        <v>0</v>
      </c>
      <c r="E32" s="701"/>
      <c r="F32" s="49"/>
      <c r="H32"/>
      <c r="I32"/>
    </row>
    <row r="33" spans="1:9" ht="16.5">
      <c r="A33" s="598" t="s">
        <v>1420</v>
      </c>
      <c r="B33" s="693">
        <f>'CF 작성내역'!C34</f>
        <v>0</v>
      </c>
      <c r="C33" s="690"/>
      <c r="D33" s="693">
        <v>0</v>
      </c>
      <c r="E33" s="701"/>
      <c r="F33" s="49"/>
      <c r="H33"/>
      <c r="I33"/>
    </row>
    <row r="34" spans="1:9" ht="16.5">
      <c r="A34" s="598" t="s">
        <v>775</v>
      </c>
      <c r="B34" s="690">
        <f>'CF 작성내역'!C35</f>
        <v>1543150549</v>
      </c>
      <c r="C34" s="690"/>
      <c r="D34" s="690">
        <v>7242698320</v>
      </c>
      <c r="E34" s="701"/>
      <c r="F34" s="49"/>
      <c r="H34"/>
      <c r="I34"/>
    </row>
    <row r="35" spans="1:9" ht="16.5">
      <c r="A35" s="598" t="s">
        <v>1309</v>
      </c>
      <c r="B35" s="690">
        <f>'CF 작성내역'!C36</f>
        <v>3037571666</v>
      </c>
      <c r="C35" s="690"/>
      <c r="D35" s="690">
        <v>3006226017</v>
      </c>
      <c r="E35" s="701"/>
      <c r="F35" s="49"/>
      <c r="H35"/>
      <c r="I35"/>
    </row>
    <row r="36" spans="1:9" ht="16.5">
      <c r="A36" s="598" t="s">
        <v>776</v>
      </c>
      <c r="B36" s="693">
        <f>'CF 작성내역'!C37</f>
        <v>0</v>
      </c>
      <c r="C36" s="690"/>
      <c r="D36" s="693">
        <v>0</v>
      </c>
      <c r="E36" s="701"/>
      <c r="F36" s="49"/>
      <c r="H36"/>
      <c r="I36"/>
    </row>
    <row r="37" spans="1:9" ht="16.5">
      <c r="A37" s="598" t="s">
        <v>1421</v>
      </c>
      <c r="B37" s="690">
        <f>'CF 작성내역'!C38</f>
        <v>0</v>
      </c>
      <c r="C37" s="690"/>
      <c r="D37" s="690">
        <v>-143433662</v>
      </c>
      <c r="E37" s="701"/>
      <c r="F37" s="49"/>
      <c r="H37"/>
      <c r="I37"/>
    </row>
    <row r="38" spans="1:9" ht="16.5">
      <c r="A38" s="598" t="s">
        <v>778</v>
      </c>
      <c r="B38" s="690">
        <f>'CF 작성내역'!C39</f>
        <v>0</v>
      </c>
      <c r="C38" s="690"/>
      <c r="D38" s="690">
        <v>-95224658</v>
      </c>
      <c r="E38" s="701"/>
      <c r="F38" s="49"/>
      <c r="H38"/>
      <c r="I38"/>
    </row>
    <row r="39" spans="1:9" ht="16.5">
      <c r="A39" s="598" t="s">
        <v>780</v>
      </c>
      <c r="B39" s="690">
        <f>'CF 작성내역'!C40</f>
        <v>1953994499</v>
      </c>
      <c r="C39" s="690"/>
      <c r="D39" s="690">
        <v>1927535788</v>
      </c>
      <c r="E39" s="701"/>
      <c r="F39" s="49"/>
      <c r="H39"/>
      <c r="I39"/>
    </row>
    <row r="40" spans="1:9" ht="16.5">
      <c r="A40" s="598" t="s">
        <v>1901</v>
      </c>
      <c r="B40" s="690">
        <f>'CF 작성내역'!C41</f>
        <v>1418844569</v>
      </c>
      <c r="C40" s="690"/>
      <c r="D40" s="693">
        <v>2024637814</v>
      </c>
      <c r="E40" s="701"/>
      <c r="F40" s="49"/>
      <c r="H40"/>
      <c r="I40"/>
    </row>
    <row r="41" spans="1:9" ht="16.5">
      <c r="A41" s="598" t="s">
        <v>1422</v>
      </c>
      <c r="B41" s="690">
        <f>'CF 작성내역'!C42</f>
        <v>-5092433330</v>
      </c>
      <c r="C41" s="690"/>
      <c r="D41" s="690">
        <v>-69819687670</v>
      </c>
      <c r="E41" s="701"/>
      <c r="F41" s="49"/>
      <c r="H41"/>
      <c r="I41"/>
    </row>
    <row r="42" spans="1:9" ht="16.5">
      <c r="A42" s="598" t="s">
        <v>1313</v>
      </c>
      <c r="B42" s="690">
        <f>'CF 작성내역'!C43</f>
        <v>29170827436</v>
      </c>
      <c r="C42" s="690"/>
      <c r="D42" s="690">
        <v>-345615378</v>
      </c>
      <c r="E42" s="701"/>
      <c r="F42" s="49"/>
      <c r="H42"/>
      <c r="I42"/>
    </row>
    <row r="43" spans="1:9" ht="16.5">
      <c r="A43" s="598" t="s">
        <v>898</v>
      </c>
      <c r="B43" s="690">
        <f>'CF 작성내역'!C44</f>
        <v>-214046000</v>
      </c>
      <c r="C43" s="690"/>
      <c r="D43" s="690">
        <v>-120497000</v>
      </c>
      <c r="E43" s="701"/>
      <c r="F43" s="49"/>
      <c r="H43"/>
      <c r="I43"/>
    </row>
    <row r="44" spans="1:9" ht="16.5">
      <c r="A44" s="598" t="s">
        <v>1423</v>
      </c>
      <c r="B44" s="690">
        <f>'CF 작성내역'!C45</f>
        <v>-2823786</v>
      </c>
      <c r="C44" s="690"/>
      <c r="D44" s="690">
        <v>2693233</v>
      </c>
      <c r="E44" s="701"/>
      <c r="F44" s="49"/>
      <c r="H44"/>
      <c r="I44"/>
    </row>
    <row r="45" spans="1:9" ht="16.5">
      <c r="A45" s="598" t="s">
        <v>779</v>
      </c>
      <c r="B45" s="690">
        <f>'CF 작성내역'!C46</f>
        <v>-1711342273</v>
      </c>
      <c r="C45" s="690"/>
      <c r="D45" s="690">
        <v>803028415</v>
      </c>
      <c r="E45" s="701"/>
      <c r="F45" s="49"/>
      <c r="H45"/>
      <c r="I45"/>
    </row>
    <row r="46" spans="1:9" ht="16.5">
      <c r="A46" s="598" t="s">
        <v>1424</v>
      </c>
      <c r="B46" s="690">
        <f>'CF 작성내역'!C47</f>
        <v>-2042035875</v>
      </c>
      <c r="C46" s="690"/>
      <c r="D46" s="690">
        <v>6326406749</v>
      </c>
      <c r="E46" s="701"/>
      <c r="F46" s="49"/>
      <c r="H46"/>
      <c r="I46"/>
    </row>
    <row r="47" spans="1:9" ht="16.5">
      <c r="A47" s="598" t="s">
        <v>1530</v>
      </c>
      <c r="B47" s="690">
        <f>'CF 작성내역'!C48</f>
        <v>422143577</v>
      </c>
      <c r="C47" s="690"/>
      <c r="D47" s="690">
        <v>312496383</v>
      </c>
      <c r="E47" s="701"/>
      <c r="F47" s="49"/>
      <c r="H47"/>
      <c r="I47"/>
    </row>
    <row r="48" spans="1:9" ht="16.5">
      <c r="A48" s="598" t="s">
        <v>1443</v>
      </c>
      <c r="B48" s="693">
        <f>'CF 작성내역'!C49</f>
        <v>2281159257</v>
      </c>
      <c r="C48" s="690"/>
      <c r="D48" s="689">
        <v>3942717924</v>
      </c>
      <c r="E48" s="701"/>
      <c r="F48" s="49"/>
      <c r="H48"/>
      <c r="I48"/>
    </row>
    <row r="49" spans="1:9" ht="16.5">
      <c r="A49" s="598" t="s">
        <v>782</v>
      </c>
      <c r="B49" s="689">
        <f>'CF 작성내역'!C50</f>
        <v>-14613137776</v>
      </c>
      <c r="C49" s="690"/>
      <c r="D49" s="689">
        <v>-19677354601</v>
      </c>
      <c r="E49" s="701"/>
      <c r="F49" s="49"/>
      <c r="H49"/>
      <c r="I49"/>
    </row>
    <row r="50" spans="1:9" ht="16.5">
      <c r="A50" s="598" t="s">
        <v>783</v>
      </c>
      <c r="B50" s="689">
        <f>'CF 작성내역'!C51</f>
        <v>-11724971132</v>
      </c>
      <c r="C50" s="690"/>
      <c r="D50" s="689">
        <v>-17223736339</v>
      </c>
      <c r="E50" s="701"/>
      <c r="F50" s="49"/>
      <c r="H50"/>
      <c r="I50"/>
    </row>
    <row r="51" spans="1:9" ht="16.5">
      <c r="A51" s="597" t="s">
        <v>899</v>
      </c>
      <c r="B51" s="691"/>
      <c r="C51" s="691">
        <f>B52+B58</f>
        <v>-12433428681</v>
      </c>
      <c r="D51" s="691"/>
      <c r="E51" s="702">
        <v>-22971549978</v>
      </c>
      <c r="F51" s="49"/>
      <c r="H51"/>
      <c r="I51"/>
    </row>
    <row r="52" spans="1:9" ht="16.5">
      <c r="A52" s="598" t="s">
        <v>784</v>
      </c>
      <c r="B52" s="691">
        <f>SUM(B53:B57)</f>
        <v>0</v>
      </c>
      <c r="C52" s="692"/>
      <c r="D52" s="691">
        <v>884164569</v>
      </c>
      <c r="E52" s="703"/>
      <c r="F52" s="49"/>
      <c r="H52"/>
      <c r="I52"/>
    </row>
    <row r="53" spans="1:9" ht="16.5">
      <c r="A53" s="598" t="s">
        <v>785</v>
      </c>
      <c r="B53" s="690">
        <f>'CF 작성내역'!C54</f>
        <v>0</v>
      </c>
      <c r="C53" s="690"/>
      <c r="D53" s="690">
        <v>0</v>
      </c>
      <c r="E53" s="701"/>
      <c r="F53" s="49"/>
      <c r="H53"/>
      <c r="I53"/>
    </row>
    <row r="54" spans="1:9" ht="16.5">
      <c r="A54" s="598" t="s">
        <v>2176</v>
      </c>
      <c r="B54" s="693">
        <f>'CF 작성내역'!C56</f>
        <v>0</v>
      </c>
      <c r="C54" s="690"/>
      <c r="D54" s="693">
        <v>0</v>
      </c>
      <c r="E54" s="701"/>
      <c r="F54" s="49"/>
      <c r="H54"/>
      <c r="I54"/>
    </row>
    <row r="55" spans="1:9" ht="16.5">
      <c r="A55" s="598" t="s">
        <v>1903</v>
      </c>
      <c r="B55" s="690">
        <f>'CF 작성내역'!C57</f>
        <v>0</v>
      </c>
      <c r="C55" s="690"/>
      <c r="D55" s="693">
        <v>0</v>
      </c>
      <c r="E55" s="701"/>
      <c r="F55" s="49"/>
      <c r="H55"/>
      <c r="I55"/>
    </row>
    <row r="56" spans="1:9" ht="16.5">
      <c r="A56" s="598" t="s">
        <v>1707</v>
      </c>
      <c r="B56" s="690">
        <f>'CF 작성내역'!C59</f>
        <v>0</v>
      </c>
      <c r="C56" s="690"/>
      <c r="D56" s="690">
        <v>884164569</v>
      </c>
      <c r="E56" s="701"/>
      <c r="F56" s="49"/>
      <c r="H56"/>
      <c r="I56"/>
    </row>
    <row r="57" spans="1:9" ht="16.5">
      <c r="A57" s="598" t="s">
        <v>3020</v>
      </c>
      <c r="B57" s="690">
        <f>'CF 작성내역'!C60</f>
        <v>0</v>
      </c>
      <c r="C57" s="690"/>
      <c r="D57" s="690">
        <v>0</v>
      </c>
      <c r="E57" s="701"/>
      <c r="F57" s="49"/>
      <c r="H57"/>
      <c r="I57"/>
    </row>
    <row r="58" spans="1:9" ht="16.5">
      <c r="A58" s="598" t="s">
        <v>786</v>
      </c>
      <c r="B58" s="689">
        <f>SUM(B59:B66)</f>
        <v>-12433428681</v>
      </c>
      <c r="C58" s="690"/>
      <c r="D58" s="689">
        <v>-23855714547</v>
      </c>
      <c r="E58" s="701"/>
      <c r="F58" s="49"/>
      <c r="H58"/>
      <c r="I58"/>
    </row>
    <row r="59" spans="1:9" ht="16.5">
      <c r="A59" s="598" t="s">
        <v>787</v>
      </c>
      <c r="B59" s="690">
        <f>'CF 작성내역'!C62+'CF 작성내역'!C64</f>
        <v>-12433428681</v>
      </c>
      <c r="C59" s="690"/>
      <c r="D59" s="690">
        <v>-23680484547</v>
      </c>
      <c r="E59" s="701"/>
      <c r="F59" s="49"/>
      <c r="H59"/>
      <c r="I59"/>
    </row>
    <row r="60" spans="1:9" ht="16.5">
      <c r="A60" s="598" t="s">
        <v>788</v>
      </c>
      <c r="B60" s="690">
        <f>'CF 작성내역'!C63</f>
        <v>0</v>
      </c>
      <c r="C60" s="690"/>
      <c r="D60" s="690">
        <v>-165200000</v>
      </c>
      <c r="E60" s="701"/>
      <c r="F60" s="49"/>
      <c r="H60"/>
      <c r="I60"/>
    </row>
    <row r="61" spans="1:9" ht="16.5">
      <c r="A61" s="598" t="s">
        <v>1605</v>
      </c>
      <c r="B61" s="690">
        <f>'CF 작성내역'!C65</f>
        <v>0</v>
      </c>
      <c r="C61" s="690"/>
      <c r="D61" s="690">
        <v>0</v>
      </c>
      <c r="E61" s="701"/>
      <c r="F61" s="49"/>
      <c r="H61"/>
      <c r="I61"/>
    </row>
    <row r="62" spans="1:9" ht="16.5">
      <c r="A62" s="598" t="s">
        <v>789</v>
      </c>
      <c r="B62" s="690">
        <f>'CF 작성내역'!C67</f>
        <v>0</v>
      </c>
      <c r="C62" s="690"/>
      <c r="D62" s="690">
        <v>-10030000</v>
      </c>
      <c r="E62" s="701"/>
      <c r="F62" s="49"/>
      <c r="H62"/>
      <c r="I62"/>
    </row>
    <row r="63" spans="1:9" ht="16.5">
      <c r="A63" s="598" t="s">
        <v>3022</v>
      </c>
      <c r="B63" s="690">
        <f>'CF 작성내역'!C68</f>
        <v>0</v>
      </c>
      <c r="C63" s="690"/>
      <c r="D63" s="690">
        <v>0</v>
      </c>
      <c r="E63" s="701"/>
      <c r="F63" s="49"/>
      <c r="H63"/>
    </row>
    <row r="64" spans="1:9" ht="16.5">
      <c r="A64" s="598" t="s">
        <v>3024</v>
      </c>
      <c r="B64" s="690">
        <f>'CF 작성내역'!C69</f>
        <v>0</v>
      </c>
      <c r="C64" s="690"/>
      <c r="D64" s="690">
        <v>0</v>
      </c>
      <c r="E64" s="701"/>
      <c r="F64" s="49"/>
      <c r="H64"/>
    </row>
    <row r="65" spans="1:8" ht="16.5">
      <c r="A65" s="598" t="s">
        <v>1837</v>
      </c>
      <c r="B65" s="690">
        <f>'CF 작성내역'!C66</f>
        <v>0</v>
      </c>
      <c r="C65" s="690"/>
      <c r="D65" s="690">
        <v>0</v>
      </c>
      <c r="E65" s="701"/>
      <c r="F65" s="49"/>
      <c r="H65"/>
    </row>
    <row r="66" spans="1:8" ht="16.5">
      <c r="A66" s="598" t="s">
        <v>900</v>
      </c>
      <c r="B66" s="690"/>
      <c r="C66" s="690"/>
      <c r="D66" s="690"/>
      <c r="E66" s="701"/>
      <c r="F66" s="49"/>
      <c r="H66"/>
    </row>
    <row r="67" spans="1:8" ht="16.5">
      <c r="A67" s="597" t="s">
        <v>901</v>
      </c>
      <c r="B67" s="691"/>
      <c r="C67" s="691">
        <f>B68+B72</f>
        <v>-69892510740</v>
      </c>
      <c r="D67" s="691"/>
      <c r="E67" s="702">
        <v>-74780510586</v>
      </c>
      <c r="F67" s="49"/>
      <c r="H67"/>
    </row>
    <row r="68" spans="1:8" ht="16.5">
      <c r="A68" s="598" t="s">
        <v>790</v>
      </c>
      <c r="B68" s="691">
        <f>SUM(B69:B71)</f>
        <v>70000000000</v>
      </c>
      <c r="C68" s="692"/>
      <c r="D68" s="691">
        <v>151000000000</v>
      </c>
      <c r="E68" s="703"/>
      <c r="F68" s="49"/>
      <c r="H68"/>
    </row>
    <row r="69" spans="1:8" ht="16.5">
      <c r="A69" s="598" t="s">
        <v>902</v>
      </c>
      <c r="B69" s="690">
        <f>'CF 작성내역'!C72</f>
        <v>0</v>
      </c>
      <c r="C69" s="692"/>
      <c r="D69" s="1000">
        <v>51000000000</v>
      </c>
      <c r="E69" s="703"/>
      <c r="F69" s="49"/>
      <c r="H69"/>
    </row>
    <row r="70" spans="1:8" ht="16.5">
      <c r="A70" s="598" t="s">
        <v>791</v>
      </c>
      <c r="B70" s="690">
        <f>'CF 작성내역'!C73</f>
        <v>70000000000</v>
      </c>
      <c r="C70" s="690"/>
      <c r="D70" s="690">
        <v>100000000000</v>
      </c>
      <c r="E70" s="701"/>
      <c r="F70" s="49"/>
      <c r="H70"/>
    </row>
    <row r="71" spans="1:8" ht="16.5">
      <c r="A71" s="598" t="s">
        <v>2173</v>
      </c>
      <c r="B71" s="690">
        <f>'CF 작성내역'!C74</f>
        <v>0</v>
      </c>
      <c r="C71" s="690"/>
      <c r="D71" s="690">
        <v>0</v>
      </c>
      <c r="E71" s="701"/>
      <c r="F71" s="49"/>
      <c r="H71"/>
    </row>
    <row r="72" spans="1:8" ht="16.5">
      <c r="A72" s="598" t="s">
        <v>792</v>
      </c>
      <c r="B72" s="689">
        <f>SUM(B73:B77)</f>
        <v>-139892510740</v>
      </c>
      <c r="C72" s="690"/>
      <c r="D72" s="689">
        <v>-225780510586</v>
      </c>
      <c r="E72" s="701"/>
      <c r="F72" s="49"/>
      <c r="H72"/>
    </row>
    <row r="73" spans="1:8" ht="16.5">
      <c r="A73" s="598" t="s">
        <v>903</v>
      </c>
      <c r="B73" s="690">
        <f>'CF 작성내역'!C76</f>
        <v>-40000000000</v>
      </c>
      <c r="C73" s="690"/>
      <c r="D73" s="690">
        <v>-60000000000</v>
      </c>
      <c r="E73" s="701"/>
      <c r="F73" s="49"/>
      <c r="H73"/>
    </row>
    <row r="74" spans="1:8" ht="16.5">
      <c r="A74" s="598" t="s">
        <v>904</v>
      </c>
      <c r="B74" s="690">
        <f>'CF 작성내역'!C79</f>
        <v>-83766520000</v>
      </c>
      <c r="C74" s="690"/>
      <c r="D74" s="690">
        <v>-130558370000</v>
      </c>
      <c r="E74" s="701"/>
      <c r="F74" s="49"/>
      <c r="H74"/>
    </row>
    <row r="75" spans="1:8" ht="16.5">
      <c r="A75" s="598" t="str">
        <f>'CF 작성내역'!B78</f>
        <v xml:space="preserve">  배당지급</v>
      </c>
      <c r="B75" s="690">
        <f>'CF 작성내역'!C78</f>
        <v>-16000000000</v>
      </c>
      <c r="C75" s="690"/>
      <c r="D75" s="690">
        <v>-35000000000</v>
      </c>
      <c r="E75" s="701"/>
      <c r="F75" s="49"/>
      <c r="H75"/>
    </row>
    <row r="76" spans="1:8" ht="16.5">
      <c r="A76" s="598" t="s">
        <v>1228</v>
      </c>
      <c r="B76" s="690">
        <f>'CF 작성내역'!C77</f>
        <v>0</v>
      </c>
      <c r="C76" s="690"/>
      <c r="D76" s="693">
        <v>0</v>
      </c>
      <c r="E76" s="701"/>
      <c r="F76" s="49"/>
      <c r="H76"/>
    </row>
    <row r="77" spans="1:8" ht="16.5">
      <c r="A77" s="598" t="s">
        <v>1647</v>
      </c>
      <c r="B77" s="690">
        <f>'CF 작성내역'!C80</f>
        <v>-125990740</v>
      </c>
      <c r="C77" s="690"/>
      <c r="D77" s="690">
        <v>-222140586</v>
      </c>
      <c r="E77" s="701"/>
      <c r="F77" s="49"/>
      <c r="H77"/>
    </row>
    <row r="78" spans="1:8" ht="16.5">
      <c r="A78" s="597" t="s">
        <v>793</v>
      </c>
      <c r="B78" s="689"/>
      <c r="C78" s="689">
        <f>SUM(C8,C51,C67)</f>
        <v>-13362352618</v>
      </c>
      <c r="D78" s="689"/>
      <c r="E78" s="704">
        <v>-9172982993</v>
      </c>
      <c r="F78" s="49"/>
      <c r="H78"/>
    </row>
    <row r="79" spans="1:8" ht="16.5">
      <c r="A79" s="597" t="s">
        <v>905</v>
      </c>
      <c r="B79" s="689"/>
      <c r="C79" s="961">
        <f>'CF 작성내역'!C81</f>
        <v>0</v>
      </c>
      <c r="D79" s="689"/>
      <c r="E79" s="962">
        <v>0</v>
      </c>
      <c r="F79" s="49"/>
      <c r="H79" s="54"/>
    </row>
    <row r="80" spans="1:8" ht="16.5">
      <c r="A80" s="597" t="s">
        <v>906</v>
      </c>
      <c r="B80" s="689"/>
      <c r="C80" s="689">
        <f>E81</f>
        <v>50732197615</v>
      </c>
      <c r="D80" s="689"/>
      <c r="E80" s="704">
        <v>59905180608</v>
      </c>
      <c r="F80" s="49"/>
      <c r="H80"/>
    </row>
    <row r="81" spans="1:8" ht="16.5">
      <c r="A81" s="599" t="s">
        <v>907</v>
      </c>
      <c r="B81" s="646"/>
      <c r="C81" s="646">
        <f>SUM(C78:C80)</f>
        <v>37369844997</v>
      </c>
      <c r="D81" s="646"/>
      <c r="E81" s="705">
        <v>50732197615</v>
      </c>
      <c r="F81" s="49"/>
      <c r="H81"/>
    </row>
    <row r="82" spans="1:8">
      <c r="C82" s="53">
        <f>C81-'BS(현금흐름표용)'!D58</f>
        <v>0</v>
      </c>
      <c r="E82" s="53">
        <f>E81-BS!F58</f>
        <v>0</v>
      </c>
      <c r="H82"/>
    </row>
  </sheetData>
  <mergeCells count="9">
    <mergeCell ref="A1:E1"/>
    <mergeCell ref="A2:E2"/>
    <mergeCell ref="A3:E3"/>
    <mergeCell ref="A4:E4"/>
    <mergeCell ref="A6:A7"/>
    <mergeCell ref="B6:C6"/>
    <mergeCell ref="D6:E6"/>
    <mergeCell ref="B7:C7"/>
    <mergeCell ref="D7:E7"/>
  </mergeCells>
  <phoneticPr fontId="75" type="noConversion"/>
  <pageMargins left="0.70866141732283472" right="0.70866141732283472" top="0.74803149606299213" bottom="0.74803149606299213" header="0.31496062992125984" footer="0.31496062992125984"/>
  <pageSetup scale="82" fitToHeight="0" orientation="portrait" r:id="rId1"/>
  <rowBreaks count="1" manualBreakCount="1">
    <brk id="48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113"/>
  <sheetViews>
    <sheetView zoomScale="85" zoomScaleNormal="85" workbookViewId="0">
      <pane xSplit="5" ySplit="9" topLeftCell="F26" activePane="bottomRight" state="frozen"/>
      <selection activeCell="J29" sqref="J29"/>
      <selection pane="topRight" activeCell="J29" sqref="J29"/>
      <selection pane="bottomLeft" activeCell="J29" sqref="J29"/>
      <selection pane="bottomRight" activeCell="A47" sqref="A47"/>
    </sheetView>
  </sheetViews>
  <sheetFormatPr defaultColWidth="9" defaultRowHeight="13.5"/>
  <cols>
    <col min="1" max="1" width="13.75" style="754" bestFit="1" customWidth="1"/>
    <col min="2" max="2" width="33.375" style="754" bestFit="1" customWidth="1"/>
    <col min="3" max="3" width="28.125" style="754" customWidth="1"/>
    <col min="4" max="4" width="15" style="754" bestFit="1" customWidth="1"/>
    <col min="5" max="5" width="13.375" style="754" customWidth="1"/>
    <col min="6" max="6" width="4.75" style="754" customWidth="1"/>
    <col min="7" max="12" width="15.25" style="754" customWidth="1"/>
    <col min="13" max="14" width="15.375" style="754" customWidth="1"/>
    <col min="15" max="15" width="18" style="754" customWidth="1"/>
    <col min="16" max="16" width="15.375" style="754" customWidth="1"/>
    <col min="17" max="17" width="20" style="754" customWidth="1"/>
    <col min="18" max="18" width="16.5" style="754" customWidth="1"/>
    <col min="19" max="19" width="21.125" style="754" bestFit="1" customWidth="1"/>
    <col min="20" max="20" width="17.375" style="754" customWidth="1"/>
    <col min="21" max="21" width="22.875" style="754" bestFit="1" customWidth="1"/>
    <col min="22" max="22" width="15.375" style="754" customWidth="1"/>
    <col min="23" max="23" width="21.75" style="754" customWidth="1"/>
    <col min="24" max="24" width="11.625" style="754" customWidth="1"/>
    <col min="25" max="25" width="23.625" style="754" customWidth="1"/>
    <col min="26" max="26" width="14.25" style="754" customWidth="1"/>
    <col min="27" max="29" width="18" style="754" customWidth="1"/>
    <col min="30" max="30" width="16.375" style="754" bestFit="1" customWidth="1"/>
    <col min="31" max="31" width="15.75" style="754" bestFit="1" customWidth="1"/>
    <col min="32" max="32" width="13.875" style="754" bestFit="1" customWidth="1"/>
    <col min="33" max="33" width="12.75" style="754" bestFit="1" customWidth="1"/>
    <col min="34" max="34" width="12.75" style="754" customWidth="1"/>
    <col min="35" max="35" width="13.5" style="754" bestFit="1" customWidth="1"/>
    <col min="36" max="36" width="14.25" style="754" bestFit="1" customWidth="1"/>
    <col min="37" max="37" width="15.375" style="754" customWidth="1"/>
    <col min="38" max="38" width="12.75" style="754" customWidth="1"/>
    <col min="39" max="39" width="14.25" style="754" customWidth="1"/>
    <col min="40" max="41" width="18.625" style="754" customWidth="1"/>
    <col min="42" max="42" width="12" style="754" customWidth="1"/>
    <col min="43" max="43" width="16.875" style="754" customWidth="1"/>
    <col min="44" max="44" width="14.375" style="754" customWidth="1"/>
    <col min="45" max="45" width="14.25" style="754" customWidth="1"/>
    <col min="46" max="46" width="15.75" style="754" customWidth="1"/>
    <col min="47" max="47" width="13.875" style="754" customWidth="1"/>
    <col min="48" max="48" width="16.5" style="754" customWidth="1"/>
    <col min="49" max="49" width="17.625" style="754" customWidth="1"/>
    <col min="50" max="50" width="15.375" style="754" customWidth="1"/>
    <col min="51" max="51" width="16.5" style="754" customWidth="1"/>
    <col min="52" max="53" width="15.75" style="754" customWidth="1"/>
    <col min="54" max="54" width="12.75" style="754" customWidth="1"/>
    <col min="55" max="55" width="15.375" style="754" customWidth="1"/>
    <col min="56" max="56" width="18.75" style="754" customWidth="1"/>
    <col min="57" max="59" width="18.625" style="754" customWidth="1"/>
    <col min="60" max="60" width="15.375" style="754" customWidth="1"/>
    <col min="61" max="61" width="17.5" style="754" customWidth="1"/>
    <col min="62" max="64" width="17.625" style="754" customWidth="1"/>
    <col min="65" max="67" width="15.375" style="754" customWidth="1"/>
    <col min="68" max="68" width="13.875" style="754" customWidth="1"/>
    <col min="69" max="69" width="12.75" style="754" bestFit="1" customWidth="1"/>
    <col min="70" max="70" width="14.25" style="754" customWidth="1"/>
    <col min="71" max="73" width="14.125" style="754" customWidth="1"/>
    <col min="74" max="74" width="16.5" style="754" customWidth="1"/>
    <col min="75" max="75" width="12.75" style="754" customWidth="1"/>
    <col min="76" max="76" width="15.75" style="754" customWidth="1"/>
    <col min="77" max="77" width="13.5" style="754" customWidth="1"/>
    <col min="78" max="78" width="24.875" style="754" bestFit="1" customWidth="1"/>
    <col min="79" max="79" width="11" style="754" bestFit="1" customWidth="1"/>
    <col min="80" max="80" width="9" style="754"/>
    <col min="81" max="82" width="16.5" style="754" bestFit="1" customWidth="1"/>
    <col min="83" max="83" width="15.625" style="754" bestFit="1" customWidth="1"/>
    <col min="84" max="84" width="13.875" style="754" bestFit="1" customWidth="1"/>
    <col min="85" max="16384" width="9" style="754"/>
  </cols>
  <sheetData>
    <row r="1" spans="1:85">
      <c r="A1" s="1230"/>
      <c r="B1" s="796"/>
      <c r="C1" s="756"/>
      <c r="G1" s="756">
        <f>SUM(G10:G84)</f>
        <v>0</v>
      </c>
      <c r="H1" s="756"/>
      <c r="I1" s="756"/>
      <c r="J1" s="756">
        <f>SUM(J10:J84)</f>
        <v>-6635597</v>
      </c>
      <c r="K1" s="756">
        <f>SUM(K10:K84)</f>
        <v>17644914</v>
      </c>
      <c r="L1" s="756"/>
      <c r="M1" s="756">
        <f t="shared" ref="M1:AA1" si="0">SUM(M10:M84)</f>
        <v>0</v>
      </c>
      <c r="N1" s="756">
        <f t="shared" si="0"/>
        <v>0</v>
      </c>
      <c r="O1" s="756">
        <f t="shared" si="0"/>
        <v>402180317</v>
      </c>
      <c r="P1" s="756">
        <f t="shared" si="0"/>
        <v>0</v>
      </c>
      <c r="Q1" s="756">
        <f t="shared" si="0"/>
        <v>905547181</v>
      </c>
      <c r="R1" s="756">
        <f t="shared" si="0"/>
        <v>0</v>
      </c>
      <c r="S1" s="756">
        <f t="shared" si="0"/>
        <v>13429464171</v>
      </c>
      <c r="T1" s="756">
        <f t="shared" si="0"/>
        <v>0</v>
      </c>
      <c r="U1" s="756">
        <f t="shared" si="0"/>
        <v>0</v>
      </c>
      <c r="V1" s="756">
        <f t="shared" si="0"/>
        <v>-1893770</v>
      </c>
      <c r="W1" s="756">
        <f t="shared" si="0"/>
        <v>1566380081</v>
      </c>
      <c r="X1" s="756">
        <f t="shared" si="0"/>
        <v>0</v>
      </c>
      <c r="Y1" s="756">
        <f t="shared" si="0"/>
        <v>23477111</v>
      </c>
      <c r="Z1" s="756">
        <f t="shared" si="0"/>
        <v>-264704000</v>
      </c>
      <c r="AA1" s="756">
        <f t="shared" si="0"/>
        <v>172158853</v>
      </c>
      <c r="AB1" s="756"/>
      <c r="AC1" s="756"/>
      <c r="AD1" s="756">
        <f>SUM(AD10:AD84)</f>
        <v>-12166830911</v>
      </c>
      <c r="AE1" s="756">
        <f>SUM(AE10:AE84)</f>
        <v>158754764</v>
      </c>
      <c r="AF1" s="756">
        <f>SUM(AF10:AF84)</f>
        <v>83835465</v>
      </c>
      <c r="AG1" s="756">
        <f>SUM(AG10:AG84)</f>
        <v>0</v>
      </c>
      <c r="AH1" s="756"/>
      <c r="AI1" s="756">
        <f t="shared" ref="AI1:AN1" si="1">SUM(AI10:AI84)</f>
        <v>-115855028</v>
      </c>
      <c r="AJ1" s="756">
        <f t="shared" si="1"/>
        <v>177228880</v>
      </c>
      <c r="AK1" s="756">
        <f t="shared" si="1"/>
        <v>-4912941760</v>
      </c>
      <c r="AL1" s="756">
        <f t="shared" si="1"/>
        <v>1288112</v>
      </c>
      <c r="AM1" s="756">
        <f t="shared" si="1"/>
        <v>191002412</v>
      </c>
      <c r="AN1" s="756">
        <f t="shared" si="1"/>
        <v>-134721</v>
      </c>
      <c r="AO1" s="756"/>
      <c r="AP1" s="756">
        <f t="shared" ref="AP1:BE1" si="2">SUM(AP10:AP84)</f>
        <v>0</v>
      </c>
      <c r="AQ1" s="756">
        <f t="shared" si="2"/>
        <v>-85329046</v>
      </c>
      <c r="AR1" s="756">
        <f t="shared" si="2"/>
        <v>1543150549</v>
      </c>
      <c r="AS1" s="756">
        <f t="shared" si="2"/>
        <v>1177717561</v>
      </c>
      <c r="AT1" s="756">
        <f t="shared" si="2"/>
        <v>-5514689457</v>
      </c>
      <c r="AU1" s="756">
        <f t="shared" si="2"/>
        <v>-53879790</v>
      </c>
      <c r="AV1" s="756">
        <f t="shared" si="2"/>
        <v>-1250000000</v>
      </c>
      <c r="AW1" s="756">
        <f t="shared" si="2"/>
        <v>273820273</v>
      </c>
      <c r="AX1" s="756">
        <f t="shared" si="2"/>
        <v>0</v>
      </c>
      <c r="AY1" s="756">
        <f t="shared" si="2"/>
        <v>0</v>
      </c>
      <c r="AZ1" s="756">
        <f t="shared" si="2"/>
        <v>150930539</v>
      </c>
      <c r="BA1" s="756">
        <f t="shared" si="2"/>
        <v>105201150</v>
      </c>
      <c r="BB1" s="756">
        <f t="shared" si="2"/>
        <v>16482774</v>
      </c>
      <c r="BC1" s="756">
        <f t="shared" si="2"/>
        <v>3465485900</v>
      </c>
      <c r="BD1" s="756">
        <f t="shared" si="2"/>
        <v>-1511491401</v>
      </c>
      <c r="BE1" s="756">
        <f t="shared" si="2"/>
        <v>0</v>
      </c>
      <c r="BF1" s="756"/>
      <c r="BG1" s="756"/>
      <c r="BH1" s="756">
        <f t="shared" ref="BH1:BT1" si="3">SUM(BH10:BH84)</f>
        <v>0</v>
      </c>
      <c r="BI1" s="756">
        <f t="shared" si="3"/>
        <v>-40000000000</v>
      </c>
      <c r="BJ1" s="756">
        <f t="shared" si="3"/>
        <v>-50475654</v>
      </c>
      <c r="BK1" s="756">
        <f t="shared" si="3"/>
        <v>-12516520000</v>
      </c>
      <c r="BL1" s="756">
        <f t="shared" si="3"/>
        <v>-66226329</v>
      </c>
      <c r="BM1" s="756">
        <f t="shared" si="3"/>
        <v>-5092433330</v>
      </c>
      <c r="BN1" s="756">
        <f t="shared" si="3"/>
        <v>29328318155</v>
      </c>
      <c r="BO1" s="756">
        <f t="shared" si="3"/>
        <v>-3969490501</v>
      </c>
      <c r="BP1" s="756">
        <f t="shared" si="3"/>
        <v>-3324596205</v>
      </c>
      <c r="BQ1" s="756">
        <f t="shared" si="3"/>
        <v>-2823786</v>
      </c>
      <c r="BR1" s="756">
        <f t="shared" si="3"/>
        <v>-214046000</v>
      </c>
      <c r="BS1" s="756">
        <f t="shared" si="3"/>
        <v>0</v>
      </c>
      <c r="BT1" s="756">
        <f t="shared" si="3"/>
        <v>3472653582</v>
      </c>
      <c r="BU1" s="756"/>
      <c r="BV1" s="756">
        <f>SUM(BV10:BV84)</f>
        <v>0</v>
      </c>
      <c r="BW1" s="756">
        <f>SUM(BW10:BW84)</f>
        <v>0</v>
      </c>
      <c r="BX1" s="756">
        <f>SUM(BX10:BX84)</f>
        <v>0</v>
      </c>
      <c r="BY1" s="756">
        <f>SUM(BY10:BY84)</f>
        <v>0</v>
      </c>
      <c r="BZ1" s="756">
        <f>SUM(BZ10:BZ84)</f>
        <v>19281081319</v>
      </c>
      <c r="CC1" s="763"/>
    </row>
    <row r="2" spans="1:85">
      <c r="A2" s="1231"/>
      <c r="B2" s="796"/>
      <c r="C2" s="755"/>
      <c r="J2" s="756">
        <f>J1-J7</f>
        <v>0</v>
      </c>
      <c r="K2" s="756">
        <f t="shared" ref="K2:BZ2" si="4">K1-K7</f>
        <v>0</v>
      </c>
      <c r="L2" s="756"/>
      <c r="M2" s="756">
        <f t="shared" si="4"/>
        <v>0</v>
      </c>
      <c r="N2" s="756">
        <f t="shared" si="4"/>
        <v>0</v>
      </c>
      <c r="O2" s="756">
        <f t="shared" si="4"/>
        <v>0</v>
      </c>
      <c r="P2" s="756">
        <f t="shared" si="4"/>
        <v>0</v>
      </c>
      <c r="Q2" s="756">
        <f t="shared" si="4"/>
        <v>0</v>
      </c>
      <c r="R2" s="756">
        <f t="shared" si="4"/>
        <v>986395747</v>
      </c>
      <c r="S2" s="756">
        <f t="shared" si="4"/>
        <v>0</v>
      </c>
      <c r="T2" s="756">
        <f t="shared" si="4"/>
        <v>0</v>
      </c>
      <c r="U2" s="756">
        <f t="shared" si="4"/>
        <v>0</v>
      </c>
      <c r="V2" s="756">
        <f t="shared" si="4"/>
        <v>0</v>
      </c>
      <c r="W2" s="756">
        <f t="shared" si="4"/>
        <v>0</v>
      </c>
      <c r="X2" s="756">
        <f t="shared" si="4"/>
        <v>0</v>
      </c>
      <c r="Y2" s="756">
        <f t="shared" si="4"/>
        <v>0</v>
      </c>
      <c r="Z2" s="756">
        <f t="shared" si="4"/>
        <v>0</v>
      </c>
      <c r="AA2" s="756">
        <f t="shared" si="4"/>
        <v>0</v>
      </c>
      <c r="AB2" s="756"/>
      <c r="AC2" s="756"/>
      <c r="AD2" s="756">
        <f t="shared" si="4"/>
        <v>-382264495</v>
      </c>
      <c r="AE2" s="756">
        <f t="shared" si="4"/>
        <v>0</v>
      </c>
      <c r="AF2" s="756">
        <f t="shared" si="4"/>
        <v>0</v>
      </c>
      <c r="AG2" s="756">
        <f t="shared" si="4"/>
        <v>0</v>
      </c>
      <c r="AH2" s="756"/>
      <c r="AI2" s="756">
        <f t="shared" si="4"/>
        <v>0</v>
      </c>
      <c r="AJ2" s="756">
        <f t="shared" si="4"/>
        <v>0</v>
      </c>
      <c r="AK2" s="756">
        <f t="shared" si="4"/>
        <v>0</v>
      </c>
      <c r="AL2" s="756">
        <f t="shared" si="4"/>
        <v>0</v>
      </c>
      <c r="AM2" s="756">
        <f t="shared" si="4"/>
        <v>0</v>
      </c>
      <c r="AN2" s="756">
        <f t="shared" si="4"/>
        <v>0</v>
      </c>
      <c r="AO2" s="756"/>
      <c r="AP2" s="756">
        <f t="shared" si="4"/>
        <v>0</v>
      </c>
      <c r="AQ2" s="756">
        <f t="shared" si="4"/>
        <v>0</v>
      </c>
      <c r="AR2" s="756">
        <f t="shared" si="4"/>
        <v>0</v>
      </c>
      <c r="AS2" s="756">
        <f t="shared" si="4"/>
        <v>0</v>
      </c>
      <c r="AT2" s="756">
        <f t="shared" si="4"/>
        <v>0</v>
      </c>
      <c r="AU2" s="756">
        <f t="shared" si="4"/>
        <v>0</v>
      </c>
      <c r="AV2" s="756">
        <f t="shared" si="4"/>
        <v>11025330000</v>
      </c>
      <c r="AW2" s="756">
        <f t="shared" si="4"/>
        <v>0</v>
      </c>
      <c r="AX2" s="756">
        <f t="shared" si="4"/>
        <v>0</v>
      </c>
      <c r="AY2" s="756">
        <f t="shared" si="4"/>
        <v>40000000000</v>
      </c>
      <c r="AZ2" s="756">
        <f t="shared" si="4"/>
        <v>0</v>
      </c>
      <c r="BA2" s="756">
        <f t="shared" si="4"/>
        <v>-92134810</v>
      </c>
      <c r="BB2" s="756">
        <f t="shared" si="4"/>
        <v>18285210</v>
      </c>
      <c r="BC2" s="756">
        <f t="shared" si="4"/>
        <v>0</v>
      </c>
      <c r="BD2" s="756">
        <f t="shared" si="4"/>
        <v>0</v>
      </c>
      <c r="BE2" s="756">
        <f t="shared" si="4"/>
        <v>0</v>
      </c>
      <c r="BF2" s="756"/>
      <c r="BG2" s="756"/>
      <c r="BH2" s="756">
        <f t="shared" si="4"/>
        <v>0</v>
      </c>
      <c r="BI2" s="756">
        <f t="shared" si="4"/>
        <v>-40000000000</v>
      </c>
      <c r="BJ2" s="756">
        <f t="shared" si="4"/>
        <v>0</v>
      </c>
      <c r="BK2" s="756">
        <f t="shared" si="4"/>
        <v>-11025330000</v>
      </c>
      <c r="BL2" s="756">
        <f t="shared" si="4"/>
        <v>0</v>
      </c>
      <c r="BM2" s="756">
        <f t="shared" si="4"/>
        <v>0</v>
      </c>
      <c r="BN2" s="756">
        <f t="shared" si="4"/>
        <v>-310861314</v>
      </c>
      <c r="BO2" s="756">
        <f t="shared" si="4"/>
        <v>0</v>
      </c>
      <c r="BP2" s="756">
        <f t="shared" si="4"/>
        <v>0</v>
      </c>
      <c r="BQ2" s="756">
        <f t="shared" si="4"/>
        <v>0</v>
      </c>
      <c r="BR2" s="756">
        <f t="shared" si="4"/>
        <v>0</v>
      </c>
      <c r="BS2" s="756">
        <f t="shared" si="4"/>
        <v>0</v>
      </c>
      <c r="BT2" s="756">
        <f t="shared" si="4"/>
        <v>0</v>
      </c>
      <c r="BU2" s="756"/>
      <c r="BV2" s="756">
        <f t="shared" si="4"/>
        <v>0</v>
      </c>
      <c r="BW2" s="756">
        <f t="shared" si="4"/>
        <v>0</v>
      </c>
      <c r="BX2" s="756">
        <f t="shared" si="4"/>
        <v>0</v>
      </c>
      <c r="BY2" s="756">
        <f t="shared" si="4"/>
        <v>-4100000000</v>
      </c>
      <c r="BZ2" s="756">
        <f t="shared" si="4"/>
        <v>3880579662</v>
      </c>
      <c r="CB2" s="899" t="s">
        <v>1287</v>
      </c>
    </row>
    <row r="3" spans="1:85" ht="14.25" thickBot="1">
      <c r="A3" s="1231"/>
      <c r="B3" s="796"/>
      <c r="C3" s="755"/>
      <c r="D3" s="796"/>
      <c r="G3" s="757">
        <v>1</v>
      </c>
      <c r="H3" s="757"/>
      <c r="I3" s="892"/>
      <c r="J3" s="757">
        <v>2</v>
      </c>
      <c r="K3" s="757">
        <v>3</v>
      </c>
      <c r="L3" s="757"/>
      <c r="M3" s="757">
        <v>4</v>
      </c>
      <c r="N3" s="757">
        <v>5</v>
      </c>
      <c r="O3" s="757">
        <v>6</v>
      </c>
      <c r="P3" s="757">
        <v>7</v>
      </c>
      <c r="Q3" s="757">
        <v>8</v>
      </c>
      <c r="R3" s="757">
        <v>9</v>
      </c>
      <c r="S3" s="757">
        <v>10</v>
      </c>
      <c r="T3" s="757">
        <v>11</v>
      </c>
      <c r="U3" s="757">
        <v>12</v>
      </c>
      <c r="V3" s="757">
        <v>13</v>
      </c>
      <c r="W3" s="757">
        <v>14</v>
      </c>
      <c r="X3" s="757">
        <v>15</v>
      </c>
      <c r="Y3" s="757">
        <v>16</v>
      </c>
      <c r="Z3" s="757">
        <v>17</v>
      </c>
      <c r="AA3" s="757">
        <v>18</v>
      </c>
      <c r="AB3" s="892"/>
      <c r="AC3" s="892"/>
      <c r="AD3" s="757">
        <v>19</v>
      </c>
      <c r="AE3" s="757">
        <v>20</v>
      </c>
      <c r="AF3" s="757">
        <v>21</v>
      </c>
      <c r="AG3" s="757">
        <v>22</v>
      </c>
      <c r="AH3" s="757"/>
      <c r="AI3" s="757">
        <v>23</v>
      </c>
      <c r="AJ3" s="757">
        <v>24</v>
      </c>
      <c r="AK3" s="757">
        <v>25</v>
      </c>
      <c r="AL3" s="757">
        <v>26</v>
      </c>
      <c r="AM3" s="757">
        <v>27</v>
      </c>
      <c r="AN3" s="757">
        <v>28</v>
      </c>
      <c r="AO3" s="757">
        <v>29</v>
      </c>
      <c r="AP3" s="757">
        <v>30</v>
      </c>
      <c r="AQ3" s="757">
        <v>31</v>
      </c>
      <c r="AR3" s="757">
        <v>32</v>
      </c>
      <c r="AS3" s="757">
        <v>33</v>
      </c>
      <c r="AT3" s="757">
        <v>34</v>
      </c>
      <c r="AU3" s="757">
        <v>35</v>
      </c>
      <c r="AV3" s="1227">
        <v>36</v>
      </c>
      <c r="AW3" s="1227">
        <v>37</v>
      </c>
      <c r="AX3" s="1227">
        <v>38</v>
      </c>
      <c r="AY3" s="1227">
        <v>39</v>
      </c>
      <c r="AZ3" s="1227">
        <v>40</v>
      </c>
      <c r="BA3" s="1227">
        <v>41</v>
      </c>
      <c r="BB3" s="1227">
        <v>42</v>
      </c>
      <c r="BC3" s="1227">
        <v>43</v>
      </c>
      <c r="BD3" s="1227">
        <v>44</v>
      </c>
      <c r="BE3" s="1227">
        <v>45</v>
      </c>
      <c r="BF3" s="1227"/>
      <c r="BG3" s="1228"/>
      <c r="BH3" s="1227">
        <v>46</v>
      </c>
      <c r="BI3" s="1227">
        <v>47</v>
      </c>
      <c r="BJ3" s="1227">
        <v>48</v>
      </c>
      <c r="BK3" s="1227">
        <v>49</v>
      </c>
      <c r="BL3" s="1227">
        <v>50</v>
      </c>
      <c r="BM3" s="1227">
        <v>51</v>
      </c>
      <c r="BN3" s="1227">
        <v>52</v>
      </c>
      <c r="BO3" s="1227">
        <v>53</v>
      </c>
      <c r="BP3" s="1227">
        <v>54</v>
      </c>
      <c r="BQ3" s="1227">
        <v>55</v>
      </c>
      <c r="BR3" s="1227">
        <v>56</v>
      </c>
      <c r="BS3" s="1227">
        <v>57</v>
      </c>
      <c r="BT3" s="1227">
        <v>58</v>
      </c>
      <c r="BU3" s="1228"/>
      <c r="BV3" s="757">
        <v>59</v>
      </c>
      <c r="BW3" s="757">
        <v>60</v>
      </c>
      <c r="BX3" s="757">
        <v>61</v>
      </c>
      <c r="BY3" s="757">
        <v>62</v>
      </c>
      <c r="BZ3" s="757">
        <v>63</v>
      </c>
      <c r="CC3" s="754" t="s">
        <v>1288</v>
      </c>
      <c r="CD3" s="754" t="s">
        <v>1289</v>
      </c>
    </row>
    <row r="4" spans="1:85" ht="14.25" thickBot="1">
      <c r="B4" s="796"/>
      <c r="C4" s="758" t="str">
        <f>IF(C86=0,"OK","수사는 원점부터!!")</f>
        <v>OK</v>
      </c>
      <c r="E4" s="755"/>
      <c r="F4" s="755"/>
      <c r="G4" s="759" t="s">
        <v>1342</v>
      </c>
      <c r="H4" s="759" t="str">
        <f>'BS(현금흐름표용)'!B59</f>
        <v>당기손익-공정가치 금융자산(유동)</v>
      </c>
      <c r="I4" s="880" t="s">
        <v>1856</v>
      </c>
      <c r="J4" s="759" t="s">
        <v>1527</v>
      </c>
      <c r="K4" s="759" t="s">
        <v>1528</v>
      </c>
      <c r="L4" s="759" t="s">
        <v>1899</v>
      </c>
      <c r="M4" s="759" t="s">
        <v>1343</v>
      </c>
      <c r="N4" s="759" t="s">
        <v>1344</v>
      </c>
      <c r="O4" s="759" t="s">
        <v>1345</v>
      </c>
      <c r="P4" s="759" t="s">
        <v>1346</v>
      </c>
      <c r="Q4" s="759" t="s">
        <v>1347</v>
      </c>
      <c r="R4" s="759" t="s">
        <v>1348</v>
      </c>
      <c r="S4" s="759" t="s">
        <v>1349</v>
      </c>
      <c r="T4" s="814" t="s">
        <v>1415</v>
      </c>
      <c r="U4" s="759" t="s">
        <v>1416</v>
      </c>
      <c r="V4" s="759" t="s">
        <v>1350</v>
      </c>
      <c r="W4" s="759" t="s">
        <v>1351</v>
      </c>
      <c r="X4" s="759" t="s">
        <v>1352</v>
      </c>
      <c r="Y4" s="759" t="s">
        <v>1353</v>
      </c>
      <c r="Z4" s="759" t="s">
        <v>1354</v>
      </c>
      <c r="AA4" s="759" t="s">
        <v>1355</v>
      </c>
      <c r="AB4" s="880" t="s">
        <v>1639</v>
      </c>
      <c r="AC4" s="880" t="s">
        <v>1641</v>
      </c>
      <c r="AD4" s="759" t="s">
        <v>1356</v>
      </c>
      <c r="AE4" s="759" t="s">
        <v>1357</v>
      </c>
      <c r="AF4" s="759" t="s">
        <v>1358</v>
      </c>
      <c r="AG4" s="759" t="s">
        <v>1359</v>
      </c>
      <c r="AH4" s="759" t="str">
        <f>'BS(현금흐름표용)'!B38</f>
        <v>당기손익-공정가치 금융자산(비유동)</v>
      </c>
      <c r="AI4" s="759" t="s">
        <v>1360</v>
      </c>
      <c r="AJ4" s="759" t="s">
        <v>349</v>
      </c>
      <c r="AK4" s="759" t="s">
        <v>1361</v>
      </c>
      <c r="AL4" s="759" t="s">
        <v>1362</v>
      </c>
      <c r="AM4" s="759" t="s">
        <v>1363</v>
      </c>
      <c r="AN4" s="759" t="s">
        <v>1364</v>
      </c>
      <c r="AO4" s="880" t="s">
        <v>1603</v>
      </c>
      <c r="AP4" s="759" t="s">
        <v>1365</v>
      </c>
      <c r="AQ4" s="759" t="s">
        <v>1366</v>
      </c>
      <c r="AR4" s="759" t="s">
        <v>1367</v>
      </c>
      <c r="AS4" s="759" t="s">
        <v>1368</v>
      </c>
      <c r="AT4" s="759" t="s">
        <v>1369</v>
      </c>
      <c r="AU4" s="759" t="s">
        <v>1370</v>
      </c>
      <c r="AV4" s="759" t="s">
        <v>1371</v>
      </c>
      <c r="AW4" s="759" t="s">
        <v>1291</v>
      </c>
      <c r="AX4" s="759" t="s">
        <v>1372</v>
      </c>
      <c r="AY4" s="759" t="s">
        <v>1373</v>
      </c>
      <c r="AZ4" s="759" t="s">
        <v>1374</v>
      </c>
      <c r="BA4" s="759" t="s">
        <v>1375</v>
      </c>
      <c r="BB4" s="759" t="s">
        <v>1376</v>
      </c>
      <c r="BC4" s="759" t="s">
        <v>1377</v>
      </c>
      <c r="BD4" s="759" t="s">
        <v>1378</v>
      </c>
      <c r="BE4" s="759" t="s">
        <v>1379</v>
      </c>
      <c r="BF4" s="759" t="s">
        <v>1895</v>
      </c>
      <c r="BG4" s="880" t="s">
        <v>1642</v>
      </c>
      <c r="BH4" s="759" t="s">
        <v>1380</v>
      </c>
      <c r="BI4" s="759" t="s">
        <v>1381</v>
      </c>
      <c r="BJ4" s="759" t="s">
        <v>1374</v>
      </c>
      <c r="BK4" s="759" t="s">
        <v>1290</v>
      </c>
      <c r="BL4" s="759" t="s">
        <v>1291</v>
      </c>
      <c r="BM4" s="759" t="s">
        <v>1382</v>
      </c>
      <c r="BN4" s="759" t="s">
        <v>1383</v>
      </c>
      <c r="BO4" s="759" t="s">
        <v>1384</v>
      </c>
      <c r="BP4" s="759" t="s">
        <v>1385</v>
      </c>
      <c r="BQ4" s="759" t="s">
        <v>1386</v>
      </c>
      <c r="BR4" s="759" t="s">
        <v>1387</v>
      </c>
      <c r="BS4" s="759" t="s">
        <v>1388</v>
      </c>
      <c r="BT4" s="759" t="s">
        <v>1417</v>
      </c>
      <c r="BU4" s="880" t="s">
        <v>1643</v>
      </c>
      <c r="BV4" s="759" t="s">
        <v>1389</v>
      </c>
      <c r="BW4" s="759" t="s">
        <v>1390</v>
      </c>
      <c r="BX4" s="759" t="s">
        <v>1227</v>
      </c>
      <c r="BY4" s="759" t="s">
        <v>574</v>
      </c>
      <c r="BZ4" s="759" t="s">
        <v>1391</v>
      </c>
      <c r="CB4" s="760" t="s">
        <v>1292</v>
      </c>
      <c r="CC4" s="761">
        <f>SUM(G5:AU5)</f>
        <v>775470786746</v>
      </c>
      <c r="CD4" s="762">
        <f>SUM(G6:AU6)</f>
        <v>764086968805</v>
      </c>
      <c r="CE4" s="763" t="b">
        <f>BS!D67='CF 작성내역'!CD4</f>
        <v>1</v>
      </c>
      <c r="CF4" s="763">
        <f>'BS(현금흐름표용)'!D67-CD4</f>
        <v>0</v>
      </c>
      <c r="CG4" s="754" t="s">
        <v>3029</v>
      </c>
    </row>
    <row r="5" spans="1:85">
      <c r="B5" s="796"/>
      <c r="D5" s="755"/>
      <c r="F5" s="755" t="s">
        <v>1293</v>
      </c>
      <c r="G5" s="764">
        <f>'BS(현금흐름표용)'!F58</f>
        <v>50732197615</v>
      </c>
      <c r="H5" s="764">
        <f>'BS(현금흐름표용)'!F59</f>
        <v>0</v>
      </c>
      <c r="I5" s="881">
        <f>'BS(현금흐름표용)'!F61</f>
        <v>377573756</v>
      </c>
      <c r="J5" s="764">
        <f>'BS(현금흐름표용)'!F63</f>
        <v>16069053</v>
      </c>
      <c r="K5" s="764">
        <f>'BS(현금흐름표용)'!F64</f>
        <v>3631701641</v>
      </c>
      <c r="L5" s="764">
        <f>BS!F66</f>
        <v>1478774359</v>
      </c>
      <c r="M5" s="764">
        <f>'BS(현금흐름표용)'!F11</f>
        <v>26379222723</v>
      </c>
      <c r="N5" s="764">
        <f>'BS(현금흐름표용)'!E12</f>
        <v>21221091389</v>
      </c>
      <c r="O5" s="764">
        <f>-'BS(현금흐름표용)'!E13</f>
        <v>-7249268948</v>
      </c>
      <c r="P5" s="764">
        <f>'BS(현금흐름표용)'!E14</f>
        <v>47552295267</v>
      </c>
      <c r="Q5" s="764">
        <f>-'BS(현금흐름표용)'!E15</f>
        <v>-15575790461</v>
      </c>
      <c r="R5" s="764">
        <f>'BS(현금흐름표용)'!E16</f>
        <v>707408937372</v>
      </c>
      <c r="S5" s="764">
        <f>-'BS(현금흐름표용)'!E17</f>
        <v>-239028138126</v>
      </c>
      <c r="T5" s="815">
        <f>'BS(현금흐름표용)'!E18</f>
        <v>79059450</v>
      </c>
      <c r="U5" s="764">
        <f>-'BS(현금흐름표용)'!E19</f>
        <v>-79058450</v>
      </c>
      <c r="V5" s="764">
        <f>'BS(현금흐름표용)'!E20</f>
        <v>80876495497</v>
      </c>
      <c r="W5" s="764">
        <f>-'BS(현금흐름표용)'!E21</f>
        <v>-20003751810</v>
      </c>
      <c r="X5" s="764">
        <f>'BS(현금흐름표용)'!E22</f>
        <v>393087964</v>
      </c>
      <c r="Y5" s="764">
        <f>-'BS(현금흐름표용)'!E23</f>
        <v>-306143906</v>
      </c>
      <c r="Z5" s="764">
        <f>'BS(현금흐름표용)'!E24</f>
        <v>3001159284</v>
      </c>
      <c r="AA5" s="764">
        <f>-'BS(현금흐름표용)'!E25</f>
        <v>-2278272050</v>
      </c>
      <c r="AB5" s="881">
        <f>'BS(현금흐름표용)'!E26</f>
        <v>1516928320</v>
      </c>
      <c r="AC5" s="881">
        <f>-'BS(현금흐름표용)'!E27</f>
        <v>-1032077851</v>
      </c>
      <c r="AD5" s="764">
        <f>'BS(현금흐름표용)'!F28</f>
        <v>7344977649</v>
      </c>
      <c r="AE5" s="764">
        <f>'BS(현금흐름표용)'!F31</f>
        <v>5216228866</v>
      </c>
      <c r="AF5" s="764">
        <f>'BS(현금흐름표용)'!F34</f>
        <v>468398845</v>
      </c>
      <c r="AG5" s="764">
        <f>'BS(현금흐름표용)'!F35</f>
        <v>438348390</v>
      </c>
      <c r="AH5" s="764">
        <f>'BS(현금흐름표용)'!F38</f>
        <v>0</v>
      </c>
      <c r="AI5" s="764">
        <f>'BS(현금흐름표용)'!F37+'BS(현금흐름표용)'!F39+'BS(현금흐름표용)'!F42</f>
        <v>31337303322</v>
      </c>
      <c r="AJ5" s="764">
        <f>'BS(현금흐름표용)'!F36</f>
        <v>177228880</v>
      </c>
      <c r="AK5" s="764">
        <f>'BS(현금흐름표용)'!F46+'BS(현금흐름표용)'!F47</f>
        <v>66164548143</v>
      </c>
      <c r="AL5" s="764">
        <f>'BS(현금흐름표용)'!F48</f>
        <v>1678200</v>
      </c>
      <c r="AM5" s="764">
        <f>'BS(현금흐름표용)'!F49</f>
        <v>806688432</v>
      </c>
      <c r="AN5" s="764">
        <f>'BS(현금흐름표용)'!F54</f>
        <v>170360000</v>
      </c>
      <c r="AO5" s="881">
        <f>'BS(현금흐름표용)'!F65</f>
        <v>0</v>
      </c>
      <c r="AP5" s="764">
        <v>0</v>
      </c>
      <c r="AQ5" s="764">
        <f>'BS(현금흐름표용)'!F55</f>
        <v>0</v>
      </c>
      <c r="AR5" s="764">
        <f>'BS(현금흐름표용)'!F50</f>
        <v>1829704755</v>
      </c>
      <c r="AS5" s="764">
        <f>'BS(현금흐름표용)'!F51</f>
        <v>2402087296</v>
      </c>
      <c r="AT5" s="764">
        <f>'BS(현금흐름표용)'!F52</f>
        <v>0</v>
      </c>
      <c r="AU5" s="764">
        <f>'BS(현금흐름표용)'!F53</f>
        <v>1141880</v>
      </c>
      <c r="AV5" s="1341">
        <f>'BS(현금흐름표용)'!E74</f>
        <v>188171150000</v>
      </c>
      <c r="AW5" s="764">
        <f>-'BS(현금흐름표용)'!E75</f>
        <v>-2638487971</v>
      </c>
      <c r="AX5" s="764">
        <f>'BS(현금흐름표용)'!F80</f>
        <v>0</v>
      </c>
      <c r="AY5" s="1341">
        <f>'BS(현금흐름표용)'!E72</f>
        <v>51000000000</v>
      </c>
      <c r="AZ5" s="764">
        <f>-'BS(현금흐름표용)'!E73</f>
        <v>-184168539</v>
      </c>
      <c r="BA5" s="764">
        <f>'BS(현금흐름표용)'!F77</f>
        <v>1226291551</v>
      </c>
      <c r="BB5" s="764">
        <f>'BS(현금흐름표용)'!F78-'BS(현금흐름표용)'!F43</f>
        <v>-1398837840</v>
      </c>
      <c r="BC5" s="764">
        <f>'BS(현금흐름표용)'!F82</f>
        <v>75876429900</v>
      </c>
      <c r="BD5" s="764">
        <f>'BS(현금흐름표용)'!F83</f>
        <v>-14986974592</v>
      </c>
      <c r="BE5" s="764">
        <f>'BS(현금흐름표용)'!F85</f>
        <v>9708000</v>
      </c>
      <c r="BF5" s="764">
        <f>'BS(현금흐름표용)'!F79</f>
        <v>0</v>
      </c>
      <c r="BG5" s="881">
        <f>'BS(현금흐름표용)'!F84</f>
        <v>250709307</v>
      </c>
      <c r="BH5" s="764">
        <f>'BS(현금흐름표용)'!F103</f>
        <v>0</v>
      </c>
      <c r="BI5" s="1340">
        <f>'BS-세부'!E125</f>
        <v>40000000000</v>
      </c>
      <c r="BJ5" s="764">
        <f>'BS-세부'!E128</f>
        <v>-34132952</v>
      </c>
      <c r="BK5" s="1342">
        <f>'BS-세부'!E127+'BS-세부'!E120+'BS-세부'!E126</f>
        <v>121550810000</v>
      </c>
      <c r="BL5" s="1229">
        <f>'BS-세부'!E129</f>
        <v>-63268231</v>
      </c>
      <c r="BM5" s="764">
        <f>'BS(현금흐름표용)'!F89</f>
        <v>50880781220</v>
      </c>
      <c r="BN5" s="764">
        <f>'BS(현금흐름표용)'!F90</f>
        <v>2787335320</v>
      </c>
      <c r="BO5" s="764">
        <f>'BS(현금흐름표용)'!F93</f>
        <v>9974580737</v>
      </c>
      <c r="BP5" s="764">
        <f>'BS(현금흐름표용)'!F106</f>
        <v>11276408820</v>
      </c>
      <c r="BQ5" s="764">
        <f>'BS(현금흐름표용)'!F92+'BS(현금흐름표용)'!E105</f>
        <v>5343613</v>
      </c>
      <c r="BR5" s="764">
        <f>'BS(현금흐름표용)'!F91</f>
        <v>214046000</v>
      </c>
      <c r="BS5" s="764">
        <f>'BS(현금흐름표용)'!F100</f>
        <v>0</v>
      </c>
      <c r="BT5" s="764">
        <f>'BS(현금흐름표용)'!F94</f>
        <v>2655407366</v>
      </c>
      <c r="BU5" s="881">
        <f>'BS(현금흐름표용)'!F101</f>
        <v>273023526</v>
      </c>
      <c r="BV5" s="764">
        <f>'BS(현금흐름표용)'!F111</f>
        <v>119100000000</v>
      </c>
      <c r="BW5" s="764">
        <f>'BS(현금흐름표용)'!F113</f>
        <v>109140000</v>
      </c>
      <c r="BX5" s="764">
        <f>'BS(현금흐름표용)'!F115</f>
        <v>-495380600</v>
      </c>
      <c r="BY5" s="764">
        <f>'BS(현금흐름표용)'!F117</f>
        <v>7853401049</v>
      </c>
      <c r="BZ5" s="764">
        <f>SUM('BS(현금흐름표용)'!F118:F119)</f>
        <v>112057471062</v>
      </c>
      <c r="CB5" s="765" t="s">
        <v>1294</v>
      </c>
      <c r="CC5" s="763">
        <f>SUM(AV5:BU5)</f>
        <v>536846155235</v>
      </c>
      <c r="CD5" s="766">
        <f>SUM(AV6:BU6)</f>
        <v>505961835637</v>
      </c>
      <c r="CE5" s="754" t="b">
        <f>CD5='BS(현금흐름표용)'!D107</f>
        <v>1</v>
      </c>
      <c r="CF5" s="763">
        <f>CD5-'BS(현금흐름표용)'!D107</f>
        <v>0</v>
      </c>
    </row>
    <row r="6" spans="1:85" ht="14.25" thickBot="1">
      <c r="B6" s="796"/>
      <c r="C6" s="756"/>
      <c r="D6" s="755"/>
      <c r="F6" s="755" t="s">
        <v>1295</v>
      </c>
      <c r="G6" s="764">
        <f>'BS(현금흐름표용)'!D58</f>
        <v>37369844997</v>
      </c>
      <c r="H6" s="764">
        <f>'BS(현금흐름표용)'!D59</f>
        <v>0</v>
      </c>
      <c r="I6" s="881">
        <f>'BS(현금흐름표용)'!D61</f>
        <v>44140419</v>
      </c>
      <c r="J6" s="764">
        <f>'BS(현금흐름표용)'!D63</f>
        <v>22704650</v>
      </c>
      <c r="K6" s="764">
        <f>'BS(현금흐름표용)'!D64</f>
        <v>3614056727</v>
      </c>
      <c r="L6" s="764">
        <f>BS!D66</f>
        <v>6050000</v>
      </c>
      <c r="M6" s="764">
        <f>'BS(현금흐름표용)'!D11</f>
        <v>26379222723</v>
      </c>
      <c r="N6" s="764">
        <f>'BS(현금흐름표용)'!C12</f>
        <v>21221091389</v>
      </c>
      <c r="O6" s="764">
        <f>-'BS(현금흐름표용)'!C13</f>
        <v>-7651449265</v>
      </c>
      <c r="P6" s="764">
        <f>'BS(현금흐름표용)'!C14</f>
        <v>47552295267</v>
      </c>
      <c r="Q6" s="764">
        <f>-'BS(현금흐름표용)'!C15</f>
        <v>-16481337642</v>
      </c>
      <c r="R6" s="764">
        <f>'BS(현금흐름표용)'!C16</f>
        <v>708395333119</v>
      </c>
      <c r="S6" s="764">
        <f>-'BS(현금흐름표용)'!C17</f>
        <v>-252457602297</v>
      </c>
      <c r="T6" s="815">
        <f>'BS(현금흐름표용)'!C18</f>
        <v>79059450</v>
      </c>
      <c r="U6" s="764">
        <f>-'BS(현금흐름표용)'!C19</f>
        <v>-79058450</v>
      </c>
      <c r="V6" s="764">
        <f>'BS(현금흐름표용)'!C20</f>
        <v>80878389267</v>
      </c>
      <c r="W6" s="764">
        <f>-'BS(현금흐름표용)'!C21</f>
        <v>-21570131891</v>
      </c>
      <c r="X6" s="764">
        <f>'BS(현금흐름표용)'!C22</f>
        <v>393087964</v>
      </c>
      <c r="Y6" s="764">
        <f>-'BS(현금흐름표용)'!C23</f>
        <v>-329621017</v>
      </c>
      <c r="Z6" s="764">
        <f>'BS(현금흐름표용)'!C24</f>
        <v>3265863284</v>
      </c>
      <c r="AA6" s="764">
        <f>-'BS(현금흐름표용)'!C25</f>
        <v>-2450430903</v>
      </c>
      <c r="AB6" s="881">
        <f>'BS(현금흐름표용)'!C26</f>
        <v>1539986328</v>
      </c>
      <c r="AC6" s="881">
        <f>-'BS(현금흐름표용)'!C27</f>
        <v>-1147638447</v>
      </c>
      <c r="AD6" s="764">
        <f>'BS(현금흐름표용)'!D28</f>
        <v>19129544065</v>
      </c>
      <c r="AE6" s="764">
        <f>'BS(현금흐름표용)'!D31</f>
        <v>5057474102</v>
      </c>
      <c r="AF6" s="764">
        <f>'BS(현금흐름표용)'!D34</f>
        <v>384563380</v>
      </c>
      <c r="AG6" s="764">
        <f>'BS(현금흐름표용)'!D35</f>
        <v>438348390</v>
      </c>
      <c r="AH6" s="764">
        <f>'BS(현금흐름표용)'!D38</f>
        <v>0</v>
      </c>
      <c r="AI6" s="764">
        <f>'BS(현금흐름표용)'!D37+'BS(현금흐름표용)'!D39+'BS(현금흐름표용)'!D42</f>
        <v>31453158350</v>
      </c>
      <c r="AJ6" s="764">
        <f>'BS(현금흐름표용)'!D36</f>
        <v>0</v>
      </c>
      <c r="AK6" s="764">
        <f>'BS(현금흐름표용)'!D46+'BS(현금흐름표용)'!D47</f>
        <v>71077489903</v>
      </c>
      <c r="AL6" s="764">
        <f>'BS(현금흐름표용)'!D48</f>
        <v>390088</v>
      </c>
      <c r="AM6" s="764">
        <f>'BS(현금흐름표용)'!D49</f>
        <v>615686020</v>
      </c>
      <c r="AN6" s="764">
        <f>'BS(현금흐름표용)'!D54</f>
        <v>170494721</v>
      </c>
      <c r="AO6" s="881">
        <f>'BS(현금흐름표용)'!D65</f>
        <v>0</v>
      </c>
      <c r="AP6" s="764">
        <v>0</v>
      </c>
      <c r="AQ6" s="764">
        <f>'BS(현금흐름표용)'!D55</f>
        <v>85329046</v>
      </c>
      <c r="AR6" s="764">
        <f>'BS(현금흐름표용)'!D50</f>
        <v>286554206</v>
      </c>
      <c r="AS6" s="764">
        <f>'BS(현금흐름표용)'!D51</f>
        <v>1224369735</v>
      </c>
      <c r="AT6" s="764">
        <f>'BS(현금흐름표용)'!D52</f>
        <v>5514689457</v>
      </c>
      <c r="AU6" s="764">
        <f>'BS(현금흐름표용)'!D53</f>
        <v>55021670</v>
      </c>
      <c r="AV6" s="1341">
        <f>'BS(현금흐름표용)'!C74</f>
        <v>175895820000</v>
      </c>
      <c r="AW6" s="764">
        <f>-'BS(현금흐름표용)'!C75</f>
        <v>-2364667698</v>
      </c>
      <c r="AX6" s="764">
        <f>'BS(현금흐름표용)'!D80</f>
        <v>0</v>
      </c>
      <c r="AY6" s="1341">
        <f>'BS(현금흐름표용)'!C72</f>
        <v>11000000000</v>
      </c>
      <c r="AZ6" s="764">
        <f>-'BS(현금흐름표용)'!C73</f>
        <v>-33238000</v>
      </c>
      <c r="BA6" s="764">
        <f>'BS(현금흐름표용)'!D77</f>
        <v>1423627511</v>
      </c>
      <c r="BB6" s="764">
        <f>'BS(현금흐름표용)'!D78-'BS(현금흐름표용)'!D43</f>
        <v>-1400640276</v>
      </c>
      <c r="BC6" s="764">
        <f>'BS(현금흐름표용)'!D82</f>
        <v>79341915800</v>
      </c>
      <c r="BD6" s="764">
        <f>'BS(현금흐름표용)'!D83</f>
        <v>-16498465993</v>
      </c>
      <c r="BE6" s="764">
        <f>'BS(현금흐름표용)'!D85</f>
        <v>9708000</v>
      </c>
      <c r="BF6" s="764">
        <f>'BS(현금흐름표용)'!D79</f>
        <v>4335829</v>
      </c>
      <c r="BG6" s="881">
        <f>'BS(현금흐름표용)'!D84</f>
        <v>294498187</v>
      </c>
      <c r="BH6" s="764">
        <f>'BS(현금흐름표용)'!D103</f>
        <v>0</v>
      </c>
      <c r="BI6" s="1341">
        <f>'BS-세부'!C125</f>
        <v>40000000000</v>
      </c>
      <c r="BJ6" s="764">
        <f>'BS-세부'!C128</f>
        <v>-84608606</v>
      </c>
      <c r="BK6" s="1341">
        <f>'BS-세부'!C127+'BS-세부'!C120+'BS-세부'!C126</f>
        <v>120059620000</v>
      </c>
      <c r="BL6" s="764">
        <f>'BS-세부'!C129</f>
        <v>-129494560</v>
      </c>
      <c r="BM6" s="764">
        <f>'BS(현금흐름표용)'!D89</f>
        <v>45788347890</v>
      </c>
      <c r="BN6" s="764">
        <f>'BS(현금흐름표용)'!D90</f>
        <v>32426514789</v>
      </c>
      <c r="BO6" s="764">
        <f>'BS(현금흐름표용)'!D93</f>
        <v>6005090236</v>
      </c>
      <c r="BP6" s="764">
        <f>'BS(현금흐름표용)'!D106</f>
        <v>7951812615</v>
      </c>
      <c r="BQ6" s="764">
        <f>'BS(현금흐름표용)'!D92+'BS(현금흐름표용)'!C105</f>
        <v>2519827</v>
      </c>
      <c r="BR6" s="764">
        <f>'BS(현금흐름표용)'!D91</f>
        <v>0</v>
      </c>
      <c r="BS6" s="764">
        <f>'BS(현금흐름표용)'!D100</f>
        <v>0</v>
      </c>
      <c r="BT6" s="764">
        <f>'BS(현금흐름표용)'!D94</f>
        <v>6128060948</v>
      </c>
      <c r="BU6" s="881">
        <f>'BS(현금흐름표용)'!D101</f>
        <v>141079138</v>
      </c>
      <c r="BV6" s="764">
        <f>'BS(현금흐름표용)'!D111</f>
        <v>119100000000</v>
      </c>
      <c r="BW6" s="764">
        <f>'BS(현금흐름표용)'!D113</f>
        <v>109140000</v>
      </c>
      <c r="BX6" s="764">
        <f>'BS(현금흐름표용)'!D115</f>
        <v>-495380600</v>
      </c>
      <c r="BY6" s="764">
        <f>'BS(현금흐름표용)'!D117</f>
        <v>11953401049</v>
      </c>
      <c r="BZ6" s="764">
        <f>SUM('BS(현금흐름표용)'!D118:D119)</f>
        <v>127457972719</v>
      </c>
      <c r="CB6" s="767" t="s">
        <v>1296</v>
      </c>
      <c r="CC6" s="768">
        <f>SUM(BV5:BZ5)</f>
        <v>238624631511</v>
      </c>
      <c r="CD6" s="769">
        <f>SUM(BV6:BZ6)</f>
        <v>258125133168</v>
      </c>
      <c r="CE6" s="754" t="b">
        <f>CD6='BS(현금흐름표용)'!D120</f>
        <v>1</v>
      </c>
      <c r="CF6" s="763">
        <f>CD6-BS!D120</f>
        <v>0</v>
      </c>
    </row>
    <row r="7" spans="1:85">
      <c r="B7" s="763"/>
      <c r="C7" s="755"/>
      <c r="D7" s="755"/>
      <c r="E7" s="755"/>
      <c r="F7" s="755" t="s">
        <v>1297</v>
      </c>
      <c r="G7" s="770">
        <f>G6-G5</f>
        <v>-13362352618</v>
      </c>
      <c r="H7" s="770">
        <f>H5-H6</f>
        <v>0</v>
      </c>
      <c r="I7" s="770">
        <f t="shared" ref="I7:AU7" si="5">I5-I6</f>
        <v>333433337</v>
      </c>
      <c r="J7" s="770">
        <f t="shared" si="5"/>
        <v>-6635597</v>
      </c>
      <c r="K7" s="770">
        <f>K5-K6</f>
        <v>17644914</v>
      </c>
      <c r="L7" s="770">
        <f>L5-L6</f>
        <v>1472724359</v>
      </c>
      <c r="M7" s="770">
        <f t="shared" si="5"/>
        <v>0</v>
      </c>
      <c r="N7" s="770">
        <f t="shared" si="5"/>
        <v>0</v>
      </c>
      <c r="O7" s="770">
        <f t="shared" si="5"/>
        <v>402180317</v>
      </c>
      <c r="P7" s="770">
        <f t="shared" si="5"/>
        <v>0</v>
      </c>
      <c r="Q7" s="770">
        <f t="shared" si="5"/>
        <v>905547181</v>
      </c>
      <c r="R7" s="770">
        <f t="shared" si="5"/>
        <v>-986395747</v>
      </c>
      <c r="S7" s="770">
        <f t="shared" si="5"/>
        <v>13429464171</v>
      </c>
      <c r="T7" s="770">
        <f t="shared" si="5"/>
        <v>0</v>
      </c>
      <c r="U7" s="770">
        <f t="shared" si="5"/>
        <v>0</v>
      </c>
      <c r="V7" s="770">
        <f t="shared" si="5"/>
        <v>-1893770</v>
      </c>
      <c r="W7" s="770">
        <f t="shared" si="5"/>
        <v>1566380081</v>
      </c>
      <c r="X7" s="770">
        <f t="shared" si="5"/>
        <v>0</v>
      </c>
      <c r="Y7" s="770">
        <f t="shared" si="5"/>
        <v>23477111</v>
      </c>
      <c r="Z7" s="770">
        <f t="shared" si="5"/>
        <v>-264704000</v>
      </c>
      <c r="AA7" s="770">
        <f t="shared" si="5"/>
        <v>172158853</v>
      </c>
      <c r="AB7" s="770">
        <f t="shared" si="5"/>
        <v>-23058008</v>
      </c>
      <c r="AC7" s="770">
        <f t="shared" si="5"/>
        <v>115560596</v>
      </c>
      <c r="AD7" s="770">
        <f>AD5-AD6</f>
        <v>-11784566416</v>
      </c>
      <c r="AE7" s="770">
        <f t="shared" si="5"/>
        <v>158754764</v>
      </c>
      <c r="AF7" s="770">
        <f t="shared" si="5"/>
        <v>83835465</v>
      </c>
      <c r="AG7" s="770">
        <f t="shared" si="5"/>
        <v>0</v>
      </c>
      <c r="AH7" s="770">
        <f>AH5-AH6</f>
        <v>0</v>
      </c>
      <c r="AI7" s="770">
        <f t="shared" si="5"/>
        <v>-115855028</v>
      </c>
      <c r="AJ7" s="770">
        <f t="shared" si="5"/>
        <v>177228880</v>
      </c>
      <c r="AK7" s="770">
        <f t="shared" si="5"/>
        <v>-4912941760</v>
      </c>
      <c r="AL7" s="770">
        <f t="shared" si="5"/>
        <v>1288112</v>
      </c>
      <c r="AM7" s="770">
        <f t="shared" si="5"/>
        <v>191002412</v>
      </c>
      <c r="AN7" s="770">
        <f t="shared" si="5"/>
        <v>-134721</v>
      </c>
      <c r="AO7" s="770">
        <f t="shared" si="5"/>
        <v>0</v>
      </c>
      <c r="AP7" s="770">
        <f t="shared" si="5"/>
        <v>0</v>
      </c>
      <c r="AQ7" s="770">
        <f t="shared" si="5"/>
        <v>-85329046</v>
      </c>
      <c r="AR7" s="770">
        <f t="shared" si="5"/>
        <v>1543150549</v>
      </c>
      <c r="AS7" s="770">
        <f t="shared" si="5"/>
        <v>1177717561</v>
      </c>
      <c r="AT7" s="770">
        <f t="shared" si="5"/>
        <v>-5514689457</v>
      </c>
      <c r="AU7" s="770">
        <f t="shared" si="5"/>
        <v>-53879790</v>
      </c>
      <c r="AV7" s="770">
        <f>AV6-AV5</f>
        <v>-12275330000</v>
      </c>
      <c r="AW7" s="770">
        <f t="shared" ref="AW7:BY7" si="6">AW6-AW5</f>
        <v>273820273</v>
      </c>
      <c r="AX7" s="770">
        <f t="shared" si="6"/>
        <v>0</v>
      </c>
      <c r="AY7" s="770">
        <f t="shared" si="6"/>
        <v>-40000000000</v>
      </c>
      <c r="AZ7" s="770">
        <f t="shared" si="6"/>
        <v>150930539</v>
      </c>
      <c r="BA7" s="770">
        <f t="shared" si="6"/>
        <v>197335960</v>
      </c>
      <c r="BB7" s="770">
        <f t="shared" si="6"/>
        <v>-1802436</v>
      </c>
      <c r="BC7" s="770">
        <f t="shared" si="6"/>
        <v>3465485900</v>
      </c>
      <c r="BD7" s="770">
        <f t="shared" si="6"/>
        <v>-1511491401</v>
      </c>
      <c r="BE7" s="770">
        <f t="shared" si="6"/>
        <v>0</v>
      </c>
      <c r="BF7" s="770">
        <f>BF6-BF5</f>
        <v>4335829</v>
      </c>
      <c r="BG7" s="770">
        <f t="shared" si="6"/>
        <v>43788880</v>
      </c>
      <c r="BH7" s="770">
        <f t="shared" si="6"/>
        <v>0</v>
      </c>
      <c r="BI7" s="770">
        <f t="shared" si="6"/>
        <v>0</v>
      </c>
      <c r="BJ7" s="770">
        <f t="shared" si="6"/>
        <v>-50475654</v>
      </c>
      <c r="BK7" s="770">
        <f t="shared" si="6"/>
        <v>-1491190000</v>
      </c>
      <c r="BL7" s="770">
        <f t="shared" si="6"/>
        <v>-66226329</v>
      </c>
      <c r="BM7" s="770">
        <f t="shared" si="6"/>
        <v>-5092433330</v>
      </c>
      <c r="BN7" s="770">
        <f>BN6-BN5</f>
        <v>29639179469</v>
      </c>
      <c r="BO7" s="770">
        <f t="shared" si="6"/>
        <v>-3969490501</v>
      </c>
      <c r="BP7" s="770">
        <f t="shared" si="6"/>
        <v>-3324596205</v>
      </c>
      <c r="BQ7" s="770">
        <f t="shared" si="6"/>
        <v>-2823786</v>
      </c>
      <c r="BR7" s="770">
        <f t="shared" si="6"/>
        <v>-214046000</v>
      </c>
      <c r="BS7" s="770">
        <f t="shared" si="6"/>
        <v>0</v>
      </c>
      <c r="BT7" s="770">
        <f t="shared" si="6"/>
        <v>3472653582</v>
      </c>
      <c r="BU7" s="770">
        <f t="shared" si="6"/>
        <v>-131944388</v>
      </c>
      <c r="BV7" s="770">
        <f t="shared" si="6"/>
        <v>0</v>
      </c>
      <c r="BW7" s="770">
        <f t="shared" si="6"/>
        <v>0</v>
      </c>
      <c r="BX7" s="770">
        <f t="shared" si="6"/>
        <v>0</v>
      </c>
      <c r="BY7" s="770">
        <f t="shared" si="6"/>
        <v>4100000000</v>
      </c>
      <c r="BZ7" s="770">
        <f>BZ6-BZ5</f>
        <v>15400501657</v>
      </c>
      <c r="CC7" s="754" t="b">
        <f>SUM(CC5:CC6)=CC4</f>
        <v>1</v>
      </c>
      <c r="CD7" s="754" t="b">
        <f>SUM(CD5:CD6)=CD4</f>
        <v>1</v>
      </c>
    </row>
    <row r="8" spans="1:85" ht="14.25" thickBot="1">
      <c r="F8" s="754" t="s">
        <v>1298</v>
      </c>
      <c r="G8" s="771" t="b">
        <f>G7=C82+C81</f>
        <v>1</v>
      </c>
      <c r="H8" s="772" t="str">
        <f>IF(SUM(H10:H185)-H7=0,"TRUE",SUM(H10:H185)-H7)</f>
        <v>TRUE</v>
      </c>
      <c r="I8" s="772" t="str">
        <f t="shared" ref="I8:AI8" si="7">IF(SUM(I10:I185)-I7=0,"TRUE",SUM(I10:I185)-I7)</f>
        <v>TRUE</v>
      </c>
      <c r="J8" s="772" t="str">
        <f t="shared" si="7"/>
        <v>TRUE</v>
      </c>
      <c r="K8" s="772" t="str">
        <f t="shared" si="7"/>
        <v>TRUE</v>
      </c>
      <c r="L8" s="772" t="str">
        <f t="shared" si="7"/>
        <v>TRUE</v>
      </c>
      <c r="M8" s="772" t="str">
        <f t="shared" si="7"/>
        <v>TRUE</v>
      </c>
      <c r="N8" s="772" t="str">
        <f t="shared" si="7"/>
        <v>TRUE</v>
      </c>
      <c r="O8" s="772" t="str">
        <f t="shared" si="7"/>
        <v>TRUE</v>
      </c>
      <c r="P8" s="772" t="str">
        <f t="shared" si="7"/>
        <v>TRUE</v>
      </c>
      <c r="Q8" s="772" t="str">
        <f t="shared" si="7"/>
        <v>TRUE</v>
      </c>
      <c r="R8" s="772" t="str">
        <f t="shared" si="7"/>
        <v>TRUE</v>
      </c>
      <c r="S8" s="772" t="str">
        <f t="shared" si="7"/>
        <v>TRUE</v>
      </c>
      <c r="T8" s="772" t="str">
        <f t="shared" si="7"/>
        <v>TRUE</v>
      </c>
      <c r="U8" s="772" t="str">
        <f t="shared" si="7"/>
        <v>TRUE</v>
      </c>
      <c r="V8" s="772" t="str">
        <f t="shared" si="7"/>
        <v>TRUE</v>
      </c>
      <c r="W8" s="772" t="str">
        <f t="shared" si="7"/>
        <v>TRUE</v>
      </c>
      <c r="X8" s="772" t="str">
        <f t="shared" si="7"/>
        <v>TRUE</v>
      </c>
      <c r="Y8" s="772" t="str">
        <f t="shared" si="7"/>
        <v>TRUE</v>
      </c>
      <c r="Z8" s="772" t="str">
        <f t="shared" si="7"/>
        <v>TRUE</v>
      </c>
      <c r="AA8" s="772" t="str">
        <f t="shared" si="7"/>
        <v>TRUE</v>
      </c>
      <c r="AB8" s="772" t="str">
        <f>IF(SUM(AB10:AB185)-AB7=0,"TRUE",SUM(AB10:AB185)-AB7)</f>
        <v>TRUE</v>
      </c>
      <c r="AC8" s="772" t="str">
        <f t="shared" si="7"/>
        <v>TRUE</v>
      </c>
      <c r="AD8" s="772" t="str">
        <f>IF(SUM(AD10:AD185)-AD7=0,"TRUE",SUM(AD10:AD185)-AD7)</f>
        <v>TRUE</v>
      </c>
      <c r="AE8" s="772" t="str">
        <f t="shared" si="7"/>
        <v>TRUE</v>
      </c>
      <c r="AF8" s="772" t="str">
        <f t="shared" si="7"/>
        <v>TRUE</v>
      </c>
      <c r="AG8" s="772" t="str">
        <f t="shared" si="7"/>
        <v>TRUE</v>
      </c>
      <c r="AH8" s="772" t="str">
        <f t="shared" si="7"/>
        <v>TRUE</v>
      </c>
      <c r="AI8" s="772" t="str">
        <f t="shared" si="7"/>
        <v>TRUE</v>
      </c>
      <c r="AJ8" s="772" t="str">
        <f>IF(SUM(AJ10:AJ106)-AJ7=0,"TRUE",SUM(AJ10:AJ106)-AJ7)</f>
        <v>TRUE</v>
      </c>
      <c r="AK8" s="772" t="str">
        <f t="shared" ref="AK8:BY8" si="8">IF(SUM(AK10:AK185)-AK7=0,"TRUE",SUM(AK10:AK185)-AK7)</f>
        <v>TRUE</v>
      </c>
      <c r="AL8" s="772" t="str">
        <f t="shared" si="8"/>
        <v>TRUE</v>
      </c>
      <c r="AM8" s="772" t="str">
        <f t="shared" si="8"/>
        <v>TRUE</v>
      </c>
      <c r="AN8" s="772" t="str">
        <f t="shared" si="8"/>
        <v>TRUE</v>
      </c>
      <c r="AO8" s="772" t="str">
        <f t="shared" si="8"/>
        <v>TRUE</v>
      </c>
      <c r="AP8" s="772" t="str">
        <f t="shared" si="8"/>
        <v>TRUE</v>
      </c>
      <c r="AQ8" s="772" t="str">
        <f t="shared" si="8"/>
        <v>TRUE</v>
      </c>
      <c r="AR8" s="772" t="str">
        <f t="shared" si="8"/>
        <v>TRUE</v>
      </c>
      <c r="AS8" s="772" t="str">
        <f t="shared" si="8"/>
        <v>TRUE</v>
      </c>
      <c r="AT8" s="772" t="str">
        <f t="shared" si="8"/>
        <v>TRUE</v>
      </c>
      <c r="AU8" s="772" t="str">
        <f t="shared" si="8"/>
        <v>TRUE</v>
      </c>
      <c r="AV8" s="772" t="str">
        <f t="shared" si="8"/>
        <v>TRUE</v>
      </c>
      <c r="AW8" s="772" t="str">
        <f t="shared" si="8"/>
        <v>TRUE</v>
      </c>
      <c r="AX8" s="772" t="str">
        <f t="shared" si="8"/>
        <v>TRUE</v>
      </c>
      <c r="AY8" s="772" t="str">
        <f t="shared" si="8"/>
        <v>TRUE</v>
      </c>
      <c r="AZ8" s="772" t="str">
        <f t="shared" si="8"/>
        <v>TRUE</v>
      </c>
      <c r="BA8" s="772" t="str">
        <f t="shared" si="8"/>
        <v>TRUE</v>
      </c>
      <c r="BB8" s="772" t="str">
        <f t="shared" si="8"/>
        <v>TRUE</v>
      </c>
      <c r="BC8" s="772" t="str">
        <f t="shared" si="8"/>
        <v>TRUE</v>
      </c>
      <c r="BD8" s="772" t="str">
        <f t="shared" si="8"/>
        <v>TRUE</v>
      </c>
      <c r="BE8" s="772" t="str">
        <f t="shared" si="8"/>
        <v>TRUE</v>
      </c>
      <c r="BF8" s="772" t="str">
        <f t="shared" si="8"/>
        <v>TRUE</v>
      </c>
      <c r="BG8" s="772" t="str">
        <f t="shared" si="8"/>
        <v>TRUE</v>
      </c>
      <c r="BH8" s="772" t="str">
        <f t="shared" si="8"/>
        <v>TRUE</v>
      </c>
      <c r="BI8" s="772" t="str">
        <f t="shared" si="8"/>
        <v>TRUE</v>
      </c>
      <c r="BJ8" s="772" t="str">
        <f t="shared" si="8"/>
        <v>TRUE</v>
      </c>
      <c r="BK8" s="772" t="str">
        <f t="shared" si="8"/>
        <v>TRUE</v>
      </c>
      <c r="BL8" s="772" t="str">
        <f t="shared" si="8"/>
        <v>TRUE</v>
      </c>
      <c r="BM8" s="772" t="str">
        <f t="shared" si="8"/>
        <v>TRUE</v>
      </c>
      <c r="BN8" s="772" t="str">
        <f t="shared" si="8"/>
        <v>TRUE</v>
      </c>
      <c r="BO8" s="772" t="str">
        <f t="shared" si="8"/>
        <v>TRUE</v>
      </c>
      <c r="BP8" s="772" t="str">
        <f t="shared" si="8"/>
        <v>TRUE</v>
      </c>
      <c r="BQ8" s="772" t="str">
        <f t="shared" si="8"/>
        <v>TRUE</v>
      </c>
      <c r="BR8" s="772" t="str">
        <f t="shared" si="8"/>
        <v>TRUE</v>
      </c>
      <c r="BS8" s="772" t="str">
        <f t="shared" si="8"/>
        <v>TRUE</v>
      </c>
      <c r="BT8" s="772" t="str">
        <f t="shared" si="8"/>
        <v>TRUE</v>
      </c>
      <c r="BU8" s="772" t="str">
        <f t="shared" si="8"/>
        <v>TRUE</v>
      </c>
      <c r="BV8" s="772" t="str">
        <f t="shared" si="8"/>
        <v>TRUE</v>
      </c>
      <c r="BW8" s="772" t="str">
        <f t="shared" si="8"/>
        <v>TRUE</v>
      </c>
      <c r="BX8" s="772" t="str">
        <f t="shared" si="8"/>
        <v>TRUE</v>
      </c>
      <c r="BY8" s="772" t="str">
        <f t="shared" si="8"/>
        <v>TRUE</v>
      </c>
      <c r="BZ8" s="772" t="str">
        <f>IF(SUM(BZ10:BZ185)-BZ7=0,"TRUE",SUM(BZ10:BZ185)-BZ7)</f>
        <v>TRUE</v>
      </c>
      <c r="CC8" s="763">
        <f>CC4-CC5-CC6</f>
        <v>0</v>
      </c>
      <c r="CD8" s="763">
        <f>CD4-CD5-CD6</f>
        <v>0</v>
      </c>
    </row>
    <row r="9" spans="1:85">
      <c r="B9" s="773"/>
      <c r="C9" s="774" t="s">
        <v>1816</v>
      </c>
      <c r="D9" s="775" t="s">
        <v>1299</v>
      </c>
      <c r="E9" s="775" t="s">
        <v>1300</v>
      </c>
      <c r="G9" s="756">
        <f>SUM(G10:G969)</f>
        <v>0</v>
      </c>
      <c r="H9" s="756">
        <f>SUM(H10:H105)</f>
        <v>0</v>
      </c>
      <c r="I9" s="756">
        <f t="shared" ref="I9:AM9" si="9">SUM(I10:I105)</f>
        <v>333433337</v>
      </c>
      <c r="J9" s="756">
        <f t="shared" si="9"/>
        <v>-6635597</v>
      </c>
      <c r="K9" s="756">
        <f t="shared" si="9"/>
        <v>17644914</v>
      </c>
      <c r="L9" s="756">
        <f t="shared" si="9"/>
        <v>1472724359</v>
      </c>
      <c r="M9" s="756">
        <f t="shared" si="9"/>
        <v>0</v>
      </c>
      <c r="N9" s="756">
        <f t="shared" si="9"/>
        <v>0</v>
      </c>
      <c r="O9" s="756">
        <f t="shared" si="9"/>
        <v>402180317</v>
      </c>
      <c r="P9" s="756">
        <f t="shared" si="9"/>
        <v>0</v>
      </c>
      <c r="Q9" s="756">
        <f t="shared" si="9"/>
        <v>905547181</v>
      </c>
      <c r="R9" s="756">
        <f t="shared" si="9"/>
        <v>-986395747</v>
      </c>
      <c r="S9" s="756">
        <f t="shared" si="9"/>
        <v>13429464171</v>
      </c>
      <c r="T9" s="756">
        <f t="shared" si="9"/>
        <v>0</v>
      </c>
      <c r="U9" s="756">
        <f t="shared" si="9"/>
        <v>0</v>
      </c>
      <c r="V9" s="756">
        <f t="shared" si="9"/>
        <v>-1893770</v>
      </c>
      <c r="W9" s="756">
        <f t="shared" si="9"/>
        <v>1566380081</v>
      </c>
      <c r="X9" s="756">
        <f t="shared" si="9"/>
        <v>0</v>
      </c>
      <c r="Y9" s="756">
        <f t="shared" si="9"/>
        <v>23477111</v>
      </c>
      <c r="Z9" s="756">
        <f t="shared" si="9"/>
        <v>-264704000</v>
      </c>
      <c r="AA9" s="756">
        <f t="shared" si="9"/>
        <v>172158853</v>
      </c>
      <c r="AB9" s="756">
        <f t="shared" si="9"/>
        <v>0</v>
      </c>
      <c r="AC9" s="756">
        <f t="shared" si="9"/>
        <v>115560596</v>
      </c>
      <c r="AD9" s="756">
        <f t="shared" si="9"/>
        <v>-11784566416</v>
      </c>
      <c r="AE9" s="756">
        <f t="shared" si="9"/>
        <v>158754764</v>
      </c>
      <c r="AF9" s="756">
        <f t="shared" si="9"/>
        <v>83835465</v>
      </c>
      <c r="AG9" s="756">
        <f t="shared" si="9"/>
        <v>0</v>
      </c>
      <c r="AH9" s="756">
        <f t="shared" si="9"/>
        <v>0</v>
      </c>
      <c r="AI9" s="756">
        <f t="shared" si="9"/>
        <v>-115855028</v>
      </c>
      <c r="AJ9" s="756">
        <f t="shared" si="9"/>
        <v>177228880</v>
      </c>
      <c r="AK9" s="756">
        <f t="shared" si="9"/>
        <v>-4912941760</v>
      </c>
      <c r="AL9" s="756">
        <f t="shared" si="9"/>
        <v>1288112</v>
      </c>
      <c r="AM9" s="756">
        <f t="shared" si="9"/>
        <v>191002412</v>
      </c>
      <c r="AN9" s="756">
        <f t="shared" ref="AN9:BS9" si="10">SUM(AN10:AN105)</f>
        <v>-134721</v>
      </c>
      <c r="AO9" s="756">
        <f t="shared" si="10"/>
        <v>0</v>
      </c>
      <c r="AP9" s="756">
        <f t="shared" si="10"/>
        <v>0</v>
      </c>
      <c r="AQ9" s="756">
        <f t="shared" si="10"/>
        <v>-85329046</v>
      </c>
      <c r="AR9" s="756">
        <f t="shared" si="10"/>
        <v>1543150549</v>
      </c>
      <c r="AS9" s="756">
        <f t="shared" si="10"/>
        <v>1177717561</v>
      </c>
      <c r="AT9" s="756">
        <f t="shared" si="10"/>
        <v>-5514689457</v>
      </c>
      <c r="AU9" s="756">
        <f t="shared" si="10"/>
        <v>-53879790</v>
      </c>
      <c r="AV9" s="756">
        <f t="shared" si="10"/>
        <v>-12275330000</v>
      </c>
      <c r="AW9" s="756">
        <f t="shared" si="10"/>
        <v>273820273</v>
      </c>
      <c r="AX9" s="756">
        <f t="shared" si="10"/>
        <v>0</v>
      </c>
      <c r="AY9" s="756">
        <f t="shared" si="10"/>
        <v>-40000000000</v>
      </c>
      <c r="AZ9" s="756">
        <f t="shared" si="10"/>
        <v>150930539</v>
      </c>
      <c r="BA9" s="756">
        <f t="shared" si="10"/>
        <v>197335960</v>
      </c>
      <c r="BB9" s="756">
        <f t="shared" si="10"/>
        <v>-1802436</v>
      </c>
      <c r="BC9" s="756">
        <f t="shared" si="10"/>
        <v>3465485900</v>
      </c>
      <c r="BD9" s="756">
        <f t="shared" si="10"/>
        <v>-1511491401</v>
      </c>
      <c r="BE9" s="756">
        <f t="shared" si="10"/>
        <v>0</v>
      </c>
      <c r="BF9" s="756">
        <f t="shared" si="10"/>
        <v>4335829</v>
      </c>
      <c r="BG9" s="756">
        <f>SUM(BG10:BG105)</f>
        <v>-111213516</v>
      </c>
      <c r="BH9" s="756">
        <f t="shared" si="10"/>
        <v>0</v>
      </c>
      <c r="BI9" s="756">
        <f t="shared" si="10"/>
        <v>0</v>
      </c>
      <c r="BJ9" s="756">
        <f t="shared" si="10"/>
        <v>-50475654</v>
      </c>
      <c r="BK9" s="756">
        <f t="shared" si="10"/>
        <v>-1491190000</v>
      </c>
      <c r="BL9" s="756">
        <f t="shared" si="10"/>
        <v>-66226329</v>
      </c>
      <c r="BM9" s="756">
        <f t="shared" si="10"/>
        <v>-5092433330</v>
      </c>
      <c r="BN9" s="756">
        <f t="shared" si="10"/>
        <v>29639179469</v>
      </c>
      <c r="BO9" s="756">
        <f t="shared" si="10"/>
        <v>-3969490501</v>
      </c>
      <c r="BP9" s="756">
        <f t="shared" si="10"/>
        <v>-3324596205</v>
      </c>
      <c r="BQ9" s="756">
        <f t="shared" si="10"/>
        <v>-2823786</v>
      </c>
      <c r="BR9" s="756">
        <f t="shared" si="10"/>
        <v>-214046000</v>
      </c>
      <c r="BS9" s="756">
        <f t="shared" si="10"/>
        <v>0</v>
      </c>
      <c r="BT9" s="756">
        <f t="shared" ref="BT9:BZ9" si="11">SUM(BT10:BT105)</f>
        <v>3472653582</v>
      </c>
      <c r="BU9" s="756">
        <f t="shared" si="11"/>
        <v>0</v>
      </c>
      <c r="BV9" s="756">
        <f t="shared" si="11"/>
        <v>0</v>
      </c>
      <c r="BW9" s="756">
        <f t="shared" si="11"/>
        <v>0</v>
      </c>
      <c r="BX9" s="756">
        <f t="shared" si="11"/>
        <v>0</v>
      </c>
      <c r="BY9" s="756">
        <f t="shared" si="11"/>
        <v>4100000000</v>
      </c>
      <c r="BZ9" s="756">
        <f t="shared" si="11"/>
        <v>15400501657</v>
      </c>
      <c r="CA9" s="754">
        <v>0</v>
      </c>
    </row>
    <row r="10" spans="1:85">
      <c r="B10" s="776" t="s">
        <v>1301</v>
      </c>
      <c r="C10" s="777">
        <f>C11+C12+C22+C30+C49+C50+C51</f>
        <v>68963586803</v>
      </c>
      <c r="D10" s="756"/>
      <c r="E10" s="756"/>
      <c r="F10" s="756"/>
      <c r="G10" s="756"/>
      <c r="H10" s="756"/>
      <c r="I10" s="756"/>
      <c r="J10" s="756"/>
      <c r="K10" s="756"/>
      <c r="L10" s="756"/>
      <c r="M10" s="756"/>
      <c r="N10" s="756"/>
      <c r="O10" s="756"/>
      <c r="P10" s="756"/>
      <c r="Q10" s="756"/>
      <c r="R10" s="756"/>
      <c r="S10" s="756"/>
      <c r="T10" s="756"/>
      <c r="U10" s="756"/>
      <c r="V10" s="756"/>
      <c r="W10" s="756"/>
      <c r="X10" s="756"/>
      <c r="Y10" s="756"/>
      <c r="Z10" s="756"/>
      <c r="AA10" s="756"/>
      <c r="AB10" s="756"/>
      <c r="AC10" s="756"/>
      <c r="AD10" s="756"/>
      <c r="AE10" s="756"/>
      <c r="AF10" s="756"/>
      <c r="AG10" s="756"/>
      <c r="AH10" s="756"/>
      <c r="AI10" s="756"/>
      <c r="AJ10" s="756"/>
      <c r="AK10" s="756"/>
      <c r="AL10" s="756"/>
      <c r="AM10" s="756"/>
      <c r="AN10" s="756"/>
      <c r="AO10" s="756"/>
      <c r="AP10" s="756"/>
      <c r="AQ10" s="756"/>
      <c r="AR10" s="756"/>
      <c r="AS10" s="756"/>
      <c r="AT10" s="756"/>
      <c r="AU10" s="756"/>
      <c r="AV10" s="756"/>
      <c r="AW10" s="756"/>
      <c r="AX10" s="756"/>
      <c r="AY10" s="756"/>
      <c r="AZ10" s="756"/>
      <c r="BA10" s="756"/>
      <c r="BB10" s="756"/>
      <c r="BC10" s="756"/>
      <c r="BD10" s="756"/>
      <c r="BE10" s="756"/>
      <c r="BF10" s="756"/>
      <c r="BG10" s="756"/>
      <c r="BH10" s="756"/>
      <c r="BI10" s="756"/>
      <c r="BJ10" s="756"/>
      <c r="BK10" s="756"/>
      <c r="BL10" s="756"/>
      <c r="BM10" s="756"/>
      <c r="BN10" s="756"/>
      <c r="BO10" s="756"/>
      <c r="BP10" s="756"/>
      <c r="BQ10" s="756"/>
      <c r="BR10" s="756"/>
      <c r="BS10" s="756"/>
      <c r="BT10" s="756"/>
      <c r="BU10" s="756"/>
      <c r="BV10" s="756"/>
      <c r="BW10" s="756"/>
      <c r="BX10" s="756"/>
      <c r="BY10" s="756"/>
      <c r="BZ10" s="756"/>
      <c r="CA10" s="756">
        <v>0</v>
      </c>
      <c r="CB10" s="756"/>
      <c r="CC10" s="756"/>
      <c r="CD10" s="756"/>
    </row>
    <row r="11" spans="1:85">
      <c r="B11" s="778" t="s">
        <v>3014</v>
      </c>
      <c r="C11" s="779">
        <f>BZ11</f>
        <v>35566392413</v>
      </c>
      <c r="D11" s="780">
        <f>PL!D86</f>
        <v>35566392413</v>
      </c>
      <c r="E11" s="756">
        <f>D11-C11</f>
        <v>0</v>
      </c>
      <c r="F11" s="756"/>
      <c r="G11" s="1249"/>
      <c r="H11" s="1249"/>
      <c r="I11" s="1249"/>
      <c r="J11" s="1249"/>
      <c r="K11" s="1249"/>
      <c r="L11" s="1249"/>
      <c r="M11" s="1249"/>
      <c r="N11" s="1249"/>
      <c r="O11" s="1249"/>
      <c r="P11" s="1249"/>
      <c r="Q11" s="1249"/>
      <c r="R11" s="1249"/>
      <c r="S11" s="1249"/>
      <c r="T11" s="1249"/>
      <c r="U11" s="1249"/>
      <c r="V11" s="1249"/>
      <c r="W11" s="1249"/>
      <c r="X11" s="1249"/>
      <c r="Y11" s="1249"/>
      <c r="Z11" s="1249"/>
      <c r="AA11" s="1249"/>
      <c r="AB11" s="1249"/>
      <c r="AC11" s="1249"/>
      <c r="AD11" s="1249"/>
      <c r="AE11" s="1249"/>
      <c r="AF11" s="1249"/>
      <c r="AG11" s="1249"/>
      <c r="AH11" s="1249"/>
      <c r="AI11" s="1249"/>
      <c r="AJ11" s="1249"/>
      <c r="AK11" s="1249"/>
      <c r="AL11" s="1249"/>
      <c r="AM11" s="1249"/>
      <c r="AN11" s="1249"/>
      <c r="AO11" s="1249"/>
      <c r="AP11" s="1249"/>
      <c r="AQ11" s="1249"/>
      <c r="AR11" s="1249"/>
      <c r="AS11" s="1249"/>
      <c r="AT11" s="1249"/>
      <c r="AU11" s="1249"/>
      <c r="AV11" s="1249"/>
      <c r="AW11" s="1249"/>
      <c r="AX11" s="1249"/>
      <c r="AY11" s="1249"/>
      <c r="AZ11" s="1249"/>
      <c r="BA11" s="1249"/>
      <c r="BB11" s="1249"/>
      <c r="BC11" s="1249"/>
      <c r="BD11" s="1249"/>
      <c r="BE11" s="1249"/>
      <c r="BF11" s="1249"/>
      <c r="BG11" s="1249"/>
      <c r="BH11" s="1249"/>
      <c r="BI11" s="1249"/>
      <c r="BJ11" s="1249"/>
      <c r="BK11" s="1249"/>
      <c r="BL11" s="1249"/>
      <c r="BM11" s="1249"/>
      <c r="BN11" s="1249"/>
      <c r="BO11" s="1249"/>
      <c r="BP11" s="1249"/>
      <c r="BQ11" s="1249"/>
      <c r="BR11" s="1249"/>
      <c r="BS11" s="1249"/>
      <c r="BT11" s="1249"/>
      <c r="BU11" s="1249"/>
      <c r="BV11" s="1249"/>
      <c r="BW11" s="1249"/>
      <c r="BX11" s="1249"/>
      <c r="BY11" s="1249"/>
      <c r="BZ11" s="1249">
        <f>PL!D86</f>
        <v>35566392413</v>
      </c>
      <c r="CA11" s="756">
        <v>0</v>
      </c>
      <c r="CB11" s="756"/>
      <c r="CC11" s="756"/>
      <c r="CD11" s="756"/>
    </row>
    <row r="12" spans="1:85">
      <c r="B12" s="778" t="s">
        <v>765</v>
      </c>
      <c r="C12" s="781">
        <f>SUM(C13:C21)</f>
        <v>36272486431</v>
      </c>
      <c r="D12" s="756"/>
      <c r="E12" s="756"/>
      <c r="F12" s="756"/>
      <c r="G12" s="756"/>
      <c r="H12" s="756"/>
      <c r="I12" s="756"/>
      <c r="J12" s="756"/>
      <c r="K12" s="756"/>
      <c r="L12" s="756"/>
      <c r="M12" s="756"/>
      <c r="N12" s="756"/>
      <c r="O12" s="756"/>
      <c r="P12" s="756"/>
      <c r="Q12" s="756"/>
      <c r="R12" s="756"/>
      <c r="S12" s="756"/>
      <c r="T12" s="756"/>
      <c r="U12" s="756"/>
      <c r="V12" s="756"/>
      <c r="W12" s="756"/>
      <c r="X12" s="756"/>
      <c r="Y12" s="756"/>
      <c r="Z12" s="756"/>
      <c r="AA12" s="756"/>
      <c r="AB12" s="756"/>
      <c r="AC12" s="756"/>
      <c r="AD12" s="756"/>
      <c r="AE12" s="756"/>
      <c r="AF12" s="756"/>
      <c r="AG12" s="756"/>
      <c r="AH12" s="756"/>
      <c r="AI12" s="756"/>
      <c r="AJ12" s="756"/>
      <c r="AK12" s="756"/>
      <c r="AL12" s="756"/>
      <c r="AM12" s="756"/>
      <c r="AN12" s="756"/>
      <c r="AO12" s="756"/>
      <c r="AP12" s="756"/>
      <c r="AQ12" s="756"/>
      <c r="AR12" s="756"/>
      <c r="AS12" s="756"/>
      <c r="AT12" s="756"/>
      <c r="AU12" s="756"/>
      <c r="AV12" s="756"/>
      <c r="AW12" s="756"/>
      <c r="AX12" s="756"/>
      <c r="AY12" s="756"/>
      <c r="AZ12" s="756"/>
      <c r="BA12" s="756"/>
      <c r="BB12" s="756"/>
      <c r="BC12" s="756"/>
      <c r="BD12" s="756"/>
      <c r="BE12" s="756"/>
      <c r="BF12" s="756"/>
      <c r="BG12" s="756"/>
      <c r="BH12" s="756"/>
      <c r="BI12" s="756"/>
      <c r="BJ12" s="756"/>
      <c r="BK12" s="756"/>
      <c r="BL12" s="756"/>
      <c r="BM12" s="756"/>
      <c r="BN12" s="756"/>
      <c r="BO12" s="756"/>
      <c r="BP12" s="756"/>
      <c r="BQ12" s="756"/>
      <c r="BR12" s="756"/>
      <c r="BS12" s="756"/>
      <c r="BT12" s="756"/>
      <c r="BU12" s="756"/>
      <c r="BV12" s="756"/>
      <c r="BW12" s="756"/>
      <c r="BX12" s="756"/>
      <c r="BY12" s="756"/>
      <c r="BZ12" s="756"/>
      <c r="CA12" s="756">
        <v>0</v>
      </c>
      <c r="CB12" s="756"/>
      <c r="CC12" s="756"/>
      <c r="CD12" s="756"/>
    </row>
    <row r="13" spans="1:85">
      <c r="B13" s="782" t="s">
        <v>766</v>
      </c>
      <c r="C13" s="783">
        <f>SUM(G13:CI13)</f>
        <v>16614768310</v>
      </c>
      <c r="D13" s="784">
        <f>SUM('PL-세부'!C30,'PL-세부'!B108,'PL-세부'!B109,'PL-세부'!B148)</f>
        <v>16857358539</v>
      </c>
      <c r="E13" s="756">
        <f>D13-C13-C14</f>
        <v>0</v>
      </c>
      <c r="F13" s="756"/>
      <c r="G13" s="1249"/>
      <c r="H13" s="1249"/>
      <c r="I13" s="1249"/>
      <c r="J13" s="1249"/>
      <c r="K13" s="1249"/>
      <c r="L13" s="1249"/>
      <c r="M13" s="1249"/>
      <c r="N13" s="1250"/>
      <c r="O13" s="1249">
        <v>402180317</v>
      </c>
      <c r="P13" s="1249"/>
      <c r="Q13" s="840">
        <v>905547181</v>
      </c>
      <c r="R13" s="1249"/>
      <c r="S13" s="840">
        <v>13429464171</v>
      </c>
      <c r="T13" s="840"/>
      <c r="U13" s="1249"/>
      <c r="V13" s="1249"/>
      <c r="W13" s="840">
        <v>1566380081</v>
      </c>
      <c r="X13" s="1249"/>
      <c r="Y13" s="840">
        <v>23477111</v>
      </c>
      <c r="Z13" s="1249"/>
      <c r="AA13" s="840">
        <v>172158853</v>
      </c>
      <c r="AB13" s="840"/>
      <c r="AC13" s="840">
        <v>115560596</v>
      </c>
      <c r="AD13" s="1249"/>
      <c r="AE13" s="1249"/>
      <c r="AF13" s="1249"/>
      <c r="AG13" s="1249"/>
      <c r="AH13" s="1249"/>
      <c r="AI13" s="1249"/>
      <c r="AJ13" s="1249"/>
      <c r="AK13" s="1249"/>
      <c r="AL13" s="1249"/>
      <c r="AM13" s="1249"/>
      <c r="AN13" s="1249"/>
      <c r="AO13" s="1249"/>
      <c r="AP13" s="1249"/>
      <c r="AQ13" s="1249"/>
      <c r="AR13" s="1249"/>
      <c r="AS13" s="1249"/>
      <c r="AT13" s="1249"/>
      <c r="AU13" s="1249"/>
      <c r="AV13" s="1249"/>
      <c r="AW13" s="1249"/>
      <c r="AX13" s="1249"/>
      <c r="AY13" s="1249"/>
      <c r="AZ13" s="1249"/>
      <c r="BA13" s="1249"/>
      <c r="BB13" s="1249"/>
      <c r="BC13" s="1249"/>
      <c r="BD13" s="1249"/>
      <c r="BE13" s="1249"/>
      <c r="BF13" s="1249"/>
      <c r="BG13" s="1249"/>
      <c r="BH13" s="1249"/>
      <c r="BI13" s="1249"/>
      <c r="BJ13" s="1249"/>
      <c r="BK13" s="1249"/>
      <c r="BL13" s="1249"/>
      <c r="BM13" s="1249"/>
      <c r="BN13" s="1249"/>
      <c r="BO13" s="1249"/>
      <c r="BP13" s="1249"/>
      <c r="BQ13" s="1249"/>
      <c r="BR13" s="1249"/>
      <c r="BS13" s="1249"/>
      <c r="BT13" s="1249"/>
      <c r="BU13" s="1249"/>
      <c r="BV13" s="1249"/>
      <c r="BW13" s="1249"/>
      <c r="BX13" s="1249"/>
      <c r="BY13" s="1249"/>
      <c r="BZ13" s="1249"/>
      <c r="CA13" s="756">
        <v>0</v>
      </c>
      <c r="CB13" s="756"/>
      <c r="CC13" s="756"/>
      <c r="CD13" s="756"/>
    </row>
    <row r="14" spans="1:85">
      <c r="B14" s="782" t="s">
        <v>767</v>
      </c>
      <c r="C14" s="783">
        <f t="shared" ref="C14:C21" si="12">SUM(G14:CI14)</f>
        <v>242590229</v>
      </c>
      <c r="D14" s="786"/>
      <c r="E14" s="756"/>
      <c r="F14" s="756"/>
      <c r="G14" s="1249"/>
      <c r="H14" s="1249"/>
      <c r="I14" s="1249"/>
      <c r="J14" s="1249"/>
      <c r="K14" s="1249"/>
      <c r="L14" s="1249"/>
      <c r="M14" s="1249"/>
      <c r="N14" s="1249"/>
      <c r="O14" s="1249"/>
      <c r="P14" s="1249"/>
      <c r="Q14" s="1249"/>
      <c r="R14" s="1249"/>
      <c r="S14" s="1249"/>
      <c r="T14" s="1249"/>
      <c r="U14" s="1249"/>
      <c r="V14" s="1249"/>
      <c r="W14" s="1249"/>
      <c r="X14" s="1249"/>
      <c r="Y14" s="1249"/>
      <c r="Z14" s="1249"/>
      <c r="AA14" s="1249"/>
      <c r="AB14" s="1249"/>
      <c r="AC14" s="1249"/>
      <c r="AD14" s="1249"/>
      <c r="AE14" s="840">
        <v>158754764</v>
      </c>
      <c r="AF14" s="1249">
        <v>83835465</v>
      </c>
      <c r="AG14" s="1249"/>
      <c r="AH14" s="1249"/>
      <c r="AI14" s="1249"/>
      <c r="AJ14" s="1249"/>
      <c r="AK14" s="1249"/>
      <c r="AL14" s="1249"/>
      <c r="AM14" s="1249"/>
      <c r="AN14" s="1249"/>
      <c r="AO14" s="1249"/>
      <c r="AP14" s="1249"/>
      <c r="AQ14" s="1249"/>
      <c r="AR14" s="1249"/>
      <c r="AS14" s="1249"/>
      <c r="AT14" s="1249"/>
      <c r="AU14" s="1249"/>
      <c r="AV14" s="1249"/>
      <c r="AW14" s="1249"/>
      <c r="AX14" s="1249"/>
      <c r="AY14" s="1249"/>
      <c r="AZ14" s="1249"/>
      <c r="BA14" s="1249"/>
      <c r="BB14" s="1249"/>
      <c r="BC14" s="1249"/>
      <c r="BD14" s="1249"/>
      <c r="BE14" s="1249"/>
      <c r="BF14" s="1249"/>
      <c r="BG14" s="1249"/>
      <c r="BH14" s="1249"/>
      <c r="BI14" s="1249"/>
      <c r="BJ14" s="1249"/>
      <c r="BK14" s="1249"/>
      <c r="BL14" s="1249"/>
      <c r="BM14" s="1249"/>
      <c r="BN14" s="1249"/>
      <c r="BO14" s="1249"/>
      <c r="BP14" s="1249"/>
      <c r="BQ14" s="1249"/>
      <c r="BR14" s="1249"/>
      <c r="BS14" s="1249"/>
      <c r="BT14" s="1249"/>
      <c r="BU14" s="1249"/>
      <c r="BV14" s="1249"/>
      <c r="BW14" s="1249"/>
      <c r="BX14" s="1249"/>
      <c r="BY14" s="1249"/>
      <c r="BZ14" s="1249"/>
      <c r="CA14" s="756">
        <v>0</v>
      </c>
      <c r="CB14" s="756"/>
      <c r="CC14" s="756"/>
      <c r="CD14" s="756"/>
    </row>
    <row r="15" spans="1:85">
      <c r="B15" s="782" t="s">
        <v>768</v>
      </c>
      <c r="C15" s="783">
        <f t="shared" si="12"/>
        <v>101890992</v>
      </c>
      <c r="D15" s="787">
        <f>SUM('PL-세부'!C21,'PL-세부'!B64:B67)</f>
        <v>101890992</v>
      </c>
      <c r="E15" s="756">
        <f>D15-C15</f>
        <v>0</v>
      </c>
      <c r="F15" s="756"/>
      <c r="G15" s="1249"/>
      <c r="H15" s="1249"/>
      <c r="I15" s="1249"/>
      <c r="J15" s="1249"/>
      <c r="K15" s="1249"/>
      <c r="L15" s="1249"/>
      <c r="M15" s="1249"/>
      <c r="N15" s="1249"/>
      <c r="O15" s="1249"/>
      <c r="P15" s="1249"/>
      <c r="Q15" s="1249"/>
      <c r="R15" s="1249"/>
      <c r="S15" s="1249"/>
      <c r="T15" s="1249"/>
      <c r="U15" s="1249"/>
      <c r="V15" s="1249"/>
      <c r="W15" s="1249"/>
      <c r="X15" s="1249"/>
      <c r="Y15" s="1249"/>
      <c r="Z15" s="1249"/>
      <c r="AA15" s="1249"/>
      <c r="AB15" s="1249"/>
      <c r="AC15" s="1249"/>
      <c r="AD15" s="1249"/>
      <c r="AE15" s="1249"/>
      <c r="AF15" s="1249"/>
      <c r="AG15" s="1249"/>
      <c r="AH15" s="1249"/>
      <c r="AI15" s="1249"/>
      <c r="AJ15" s="1249"/>
      <c r="AK15" s="1249"/>
      <c r="AL15" s="1249"/>
      <c r="AM15" s="1249"/>
      <c r="AN15" s="1249"/>
      <c r="AO15" s="1249"/>
      <c r="AP15" s="1249"/>
      <c r="AQ15" s="1249"/>
      <c r="AR15" s="1249"/>
      <c r="AS15" s="1249"/>
      <c r="AT15" s="1249"/>
      <c r="AU15" s="1249"/>
      <c r="AV15" s="1249"/>
      <c r="AW15" s="1249"/>
      <c r="AX15" s="1249"/>
      <c r="AY15" s="1249"/>
      <c r="AZ15" s="1249"/>
      <c r="BA15" s="787">
        <v>128885142</v>
      </c>
      <c r="BB15" s="1245">
        <v>-26994150</v>
      </c>
      <c r="BC15" s="1249"/>
      <c r="BD15" s="1249"/>
      <c r="BE15" s="1249"/>
      <c r="BF15" s="1249"/>
      <c r="BG15" s="1249"/>
      <c r="BH15" s="1249"/>
      <c r="BI15" s="1249"/>
      <c r="BJ15" s="1249"/>
      <c r="BK15" s="1249"/>
      <c r="BL15" s="1249"/>
      <c r="BM15" s="1249"/>
      <c r="BN15" s="1249"/>
      <c r="BO15" s="1249"/>
      <c r="BP15" s="1249"/>
      <c r="BQ15" s="1249"/>
      <c r="BR15" s="1249"/>
      <c r="BS15" s="1249"/>
      <c r="BT15" s="1249"/>
      <c r="BU15" s="1249"/>
      <c r="BV15" s="1249"/>
      <c r="BW15" s="1249"/>
      <c r="BX15" s="1249"/>
      <c r="BY15" s="1249"/>
      <c r="BZ15" s="1249"/>
      <c r="CA15" s="756">
        <v>0</v>
      </c>
      <c r="CB15" s="756"/>
      <c r="CC15" s="756"/>
      <c r="CD15" s="756"/>
    </row>
    <row r="16" spans="1:85">
      <c r="B16" s="782" t="s">
        <v>769</v>
      </c>
      <c r="C16" s="783">
        <f t="shared" si="12"/>
        <v>10532650402</v>
      </c>
      <c r="D16" s="780">
        <f>PL!C75</f>
        <v>10532650402</v>
      </c>
      <c r="E16" s="756">
        <f t="shared" ref="E16:E21" si="13">D16-C16</f>
        <v>0</v>
      </c>
      <c r="F16" s="756"/>
      <c r="G16" s="1249"/>
      <c r="H16" s="1249"/>
      <c r="I16" s="1249"/>
      <c r="J16" s="1249"/>
      <c r="K16" s="1249"/>
      <c r="L16" s="1249"/>
      <c r="M16" s="1249"/>
      <c r="N16" s="1249"/>
      <c r="O16" s="1249"/>
      <c r="P16" s="1249"/>
      <c r="Q16" s="1249"/>
      <c r="R16" s="1249"/>
      <c r="S16" s="1249"/>
      <c r="T16" s="1249"/>
      <c r="U16" s="1249"/>
      <c r="V16" s="1249"/>
      <c r="W16" s="1249"/>
      <c r="X16" s="1249"/>
      <c r="Y16" s="1249"/>
      <c r="Z16" s="1249"/>
      <c r="AA16" s="1249"/>
      <c r="AB16" s="1249"/>
      <c r="AC16" s="1249"/>
      <c r="AD16" s="1249"/>
      <c r="AE16" s="1249"/>
      <c r="AF16" s="1249"/>
      <c r="AG16" s="1249"/>
      <c r="AH16" s="1249"/>
      <c r="AI16" s="1249"/>
      <c r="AJ16" s="1249"/>
      <c r="AK16" s="1249"/>
      <c r="AL16" s="1249"/>
      <c r="AM16" s="1249"/>
      <c r="AN16" s="1249"/>
      <c r="AO16" s="1249"/>
      <c r="AP16" s="1249"/>
      <c r="AQ16" s="1249"/>
      <c r="AR16" s="1249"/>
      <c r="AS16" s="1249"/>
      <c r="AT16" s="1249"/>
      <c r="AU16" s="1249"/>
      <c r="AV16" s="1249"/>
      <c r="AW16" s="1249"/>
      <c r="AX16" s="1249"/>
      <c r="AY16" s="1249"/>
      <c r="AZ16" s="1249"/>
      <c r="BA16" s="1249"/>
      <c r="BB16" s="1249"/>
      <c r="BC16" s="1249"/>
      <c r="BD16" s="1249"/>
      <c r="BE16" s="1249"/>
      <c r="BF16" s="1249"/>
      <c r="BG16" s="1249"/>
      <c r="BH16" s="1249"/>
      <c r="BI16" s="1249"/>
      <c r="BJ16" s="1249"/>
      <c r="BK16" s="1249"/>
      <c r="BL16" s="1249"/>
      <c r="BM16" s="1249"/>
      <c r="BN16" s="1249"/>
      <c r="BO16" s="1249"/>
      <c r="BP16" s="1249"/>
      <c r="BQ16" s="1249"/>
      <c r="BR16" s="1249"/>
      <c r="BS16" s="1249"/>
      <c r="BT16" s="1249"/>
      <c r="BU16" s="1249"/>
      <c r="BV16" s="1249"/>
      <c r="BW16" s="1249"/>
      <c r="BX16" s="1249"/>
      <c r="BY16" s="1249"/>
      <c r="BZ16" s="840">
        <f>PL!C75</f>
        <v>10532650402</v>
      </c>
      <c r="CA16" s="756">
        <v>0</v>
      </c>
      <c r="CB16" s="756"/>
      <c r="CC16" s="756"/>
      <c r="CD16" s="756"/>
    </row>
    <row r="17" spans="2:82">
      <c r="B17" s="782" t="s">
        <v>1302</v>
      </c>
      <c r="C17" s="783">
        <f t="shared" si="12"/>
        <v>0</v>
      </c>
      <c r="D17" s="787">
        <f>PL!C64</f>
        <v>0</v>
      </c>
      <c r="E17" s="756">
        <f t="shared" si="13"/>
        <v>0</v>
      </c>
      <c r="F17" s="756"/>
      <c r="G17" s="1249"/>
      <c r="H17" s="1249"/>
      <c r="I17" s="1249"/>
      <c r="J17" s="1249"/>
      <c r="K17" s="1249"/>
      <c r="L17" s="1249"/>
      <c r="M17" s="1249"/>
      <c r="N17" s="1249"/>
      <c r="O17" s="1249"/>
      <c r="P17" s="840"/>
      <c r="Q17" s="1249"/>
      <c r="R17" s="840"/>
      <c r="S17" s="840"/>
      <c r="T17" s="1249"/>
      <c r="U17" s="1249"/>
      <c r="V17" s="1249"/>
      <c r="W17" s="1249"/>
      <c r="X17" s="1249"/>
      <c r="Y17" s="1249"/>
      <c r="Z17" s="1249"/>
      <c r="AA17" s="1249"/>
      <c r="AB17" s="1249"/>
      <c r="AC17" s="1249"/>
      <c r="AD17" s="1249"/>
      <c r="AE17" s="1249"/>
      <c r="AF17" s="1249"/>
      <c r="AG17" s="1250"/>
      <c r="AH17" s="1250"/>
      <c r="AI17" s="1249"/>
      <c r="AJ17" s="1249"/>
      <c r="AK17" s="1249"/>
      <c r="AL17" s="1249"/>
      <c r="AM17" s="1249"/>
      <c r="AN17" s="1249"/>
      <c r="AO17" s="1249"/>
      <c r="AP17" s="1249"/>
      <c r="AQ17" s="1249"/>
      <c r="AR17" s="1249"/>
      <c r="AS17" s="1249"/>
      <c r="AT17" s="1249"/>
      <c r="AU17" s="1249"/>
      <c r="AV17" s="1249"/>
      <c r="AW17" s="1249"/>
      <c r="AX17" s="1249"/>
      <c r="AY17" s="1249"/>
      <c r="AZ17" s="1249"/>
      <c r="BA17" s="1249"/>
      <c r="BB17" s="1249"/>
      <c r="BC17" s="1249"/>
      <c r="BD17" s="1249"/>
      <c r="BE17" s="1249"/>
      <c r="BF17" s="1249"/>
      <c r="BG17" s="1249"/>
      <c r="BH17" s="1249"/>
      <c r="BI17" s="1249"/>
      <c r="BJ17" s="1249"/>
      <c r="BK17" s="1249"/>
      <c r="BL17" s="1249"/>
      <c r="BM17" s="1249"/>
      <c r="BN17" s="840"/>
      <c r="BO17" s="1249"/>
      <c r="BP17" s="1249"/>
      <c r="BQ17" s="1249"/>
      <c r="BR17" s="1249"/>
      <c r="BS17" s="1249"/>
      <c r="BT17" s="1249"/>
      <c r="BU17" s="1249"/>
      <c r="BV17" s="1249"/>
      <c r="BW17" s="1249"/>
      <c r="BX17" s="1249"/>
      <c r="BY17" s="1249"/>
      <c r="BZ17" s="1249"/>
      <c r="CA17" s="756">
        <v>0</v>
      </c>
      <c r="CB17" s="756"/>
      <c r="CC17" s="756"/>
      <c r="CD17" s="756"/>
    </row>
    <row r="18" spans="2:82">
      <c r="B18" s="782" t="s">
        <v>1904</v>
      </c>
      <c r="C18" s="783">
        <f t="shared" si="12"/>
        <v>21363211</v>
      </c>
      <c r="D18" s="780">
        <f>'PL-세부'!B146</f>
        <v>21363211</v>
      </c>
      <c r="E18" s="756">
        <f>D18-C18</f>
        <v>0</v>
      </c>
      <c r="F18" s="756"/>
      <c r="G18" s="1251"/>
      <c r="H18" s="1251"/>
      <c r="I18" s="1251"/>
      <c r="J18" s="1251"/>
      <c r="K18" s="1251"/>
      <c r="L18" s="1251"/>
      <c r="M18" s="1251"/>
      <c r="N18" s="1251"/>
      <c r="O18" s="1251"/>
      <c r="P18" s="1251"/>
      <c r="Q18" s="1251"/>
      <c r="R18" s="1251"/>
      <c r="S18" s="1251"/>
      <c r="T18" s="1251"/>
      <c r="U18" s="1251"/>
      <c r="V18" s="1251"/>
      <c r="W18" s="1251"/>
      <c r="X18" s="1251"/>
      <c r="Y18" s="1251"/>
      <c r="Z18" s="1251"/>
      <c r="AA18" s="1251"/>
      <c r="AB18" s="1251"/>
      <c r="AC18" s="1251"/>
      <c r="AD18" s="1251"/>
      <c r="AE18" s="1251"/>
      <c r="AF18" s="1251"/>
      <c r="AG18" s="1251"/>
      <c r="AH18" s="1251"/>
      <c r="AI18" s="1251"/>
      <c r="AJ18" s="1251"/>
      <c r="AK18" s="1251">
        <v>21363211</v>
      </c>
      <c r="AL18" s="1251"/>
      <c r="AM18" s="1251"/>
      <c r="AN18" s="1251"/>
      <c r="AO18" s="1251"/>
      <c r="AP18" s="1251"/>
      <c r="AQ18" s="1251"/>
      <c r="AR18" s="1251"/>
      <c r="AS18" s="1251"/>
      <c r="AT18" s="1251"/>
      <c r="AU18" s="1251"/>
      <c r="AV18" s="1251"/>
      <c r="AW18" s="1251"/>
      <c r="AX18" s="1251"/>
      <c r="AY18" s="1251"/>
      <c r="AZ18" s="1251"/>
      <c r="BA18" s="1251"/>
      <c r="BB18" s="1251"/>
      <c r="BC18" s="1251"/>
      <c r="BD18" s="1251"/>
      <c r="BE18" s="1251"/>
      <c r="BF18" s="1251"/>
      <c r="BG18" s="1251"/>
      <c r="BH18" s="1251"/>
      <c r="BI18" s="1251"/>
      <c r="BJ18" s="1251"/>
      <c r="BK18" s="1251"/>
      <c r="BL18" s="1251"/>
      <c r="BM18" s="1251"/>
      <c r="BN18" s="1251"/>
      <c r="BO18" s="1251"/>
      <c r="BP18" s="1251"/>
      <c r="BQ18" s="1251"/>
      <c r="BR18" s="1251"/>
      <c r="BS18" s="1251"/>
      <c r="BT18" s="1251"/>
      <c r="BU18" s="1251"/>
      <c r="BV18" s="1251"/>
      <c r="BW18" s="1251"/>
      <c r="BX18" s="1251"/>
      <c r="BY18" s="1251"/>
      <c r="BZ18" s="1251"/>
      <c r="CA18" s="756">
        <v>0</v>
      </c>
      <c r="CB18" s="756"/>
      <c r="CC18" s="756"/>
      <c r="CD18" s="756"/>
    </row>
    <row r="19" spans="2:82">
      <c r="B19" s="782" t="s">
        <v>1303</v>
      </c>
      <c r="C19" s="783">
        <f t="shared" si="12"/>
        <v>157490719</v>
      </c>
      <c r="D19" s="780">
        <f>PL!C77</f>
        <v>157490719</v>
      </c>
      <c r="E19" s="756">
        <f t="shared" si="13"/>
        <v>0</v>
      </c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756"/>
      <c r="AB19" s="756"/>
      <c r="AC19" s="756"/>
      <c r="AD19" s="756"/>
      <c r="AE19" s="756"/>
      <c r="AF19" s="756"/>
      <c r="AG19" s="756"/>
      <c r="AH19" s="756"/>
      <c r="AI19" s="756"/>
      <c r="AJ19" s="756"/>
      <c r="AK19" s="756"/>
      <c r="AL19" s="756"/>
      <c r="AM19" s="756"/>
      <c r="AN19" s="756"/>
      <c r="AO19" s="756"/>
      <c r="AP19" s="756"/>
      <c r="AQ19" s="756"/>
      <c r="AR19" s="756"/>
      <c r="AS19" s="756"/>
      <c r="AT19" s="756"/>
      <c r="AU19" s="756"/>
      <c r="AV19" s="756"/>
      <c r="AW19" s="756"/>
      <c r="AX19" s="756"/>
      <c r="AY19" s="756"/>
      <c r="AZ19" s="756"/>
      <c r="BA19" s="756"/>
      <c r="BB19" s="756"/>
      <c r="BC19" s="756"/>
      <c r="BD19" s="756"/>
      <c r="BE19" s="756"/>
      <c r="BF19" s="756"/>
      <c r="BG19" s="756"/>
      <c r="BH19" s="756"/>
      <c r="BI19" s="756"/>
      <c r="BJ19" s="756"/>
      <c r="BK19" s="756"/>
      <c r="BL19" s="756"/>
      <c r="BM19" s="756"/>
      <c r="BN19" s="1245">
        <v>157490719</v>
      </c>
      <c r="BO19" s="756"/>
      <c r="BP19" s="756"/>
      <c r="BQ19" s="756"/>
      <c r="BR19" s="756"/>
      <c r="BS19" s="756"/>
      <c r="BT19" s="756"/>
      <c r="BU19" s="756"/>
      <c r="BV19" s="756"/>
      <c r="BW19" s="756"/>
      <c r="BX19" s="756"/>
      <c r="BY19" s="756"/>
      <c r="BZ19" s="1245"/>
      <c r="CA19" s="756"/>
      <c r="CB19" s="756"/>
      <c r="CC19" s="756"/>
      <c r="CD19" s="756"/>
    </row>
    <row r="20" spans="2:82">
      <c r="B20" s="782" t="s">
        <v>3708</v>
      </c>
      <c r="C20" s="783">
        <f t="shared" si="12"/>
        <v>0</v>
      </c>
      <c r="D20" s="780">
        <f>MAX(-BS!C62+BS!E62,0)</f>
        <v>0</v>
      </c>
      <c r="E20" s="756">
        <f t="shared" si="13"/>
        <v>0</v>
      </c>
      <c r="F20" s="756"/>
      <c r="G20" s="1249"/>
      <c r="H20" s="1249"/>
      <c r="I20" s="1257"/>
      <c r="J20" s="1249"/>
      <c r="K20" s="1249"/>
      <c r="L20" s="1249"/>
      <c r="M20" s="1249"/>
      <c r="N20" s="1249"/>
      <c r="O20" s="1249"/>
      <c r="P20" s="1249"/>
      <c r="Q20" s="1249"/>
      <c r="R20" s="1249"/>
      <c r="S20" s="1249"/>
      <c r="T20" s="1249"/>
      <c r="U20" s="1249"/>
      <c r="V20" s="1249"/>
      <c r="W20" s="1249"/>
      <c r="X20" s="1249"/>
      <c r="Y20" s="1249"/>
      <c r="Z20" s="1249"/>
      <c r="AA20" s="1249"/>
      <c r="AB20" s="1249"/>
      <c r="AC20" s="1249"/>
      <c r="AD20" s="1249"/>
      <c r="AE20" s="1249"/>
      <c r="AF20" s="1249"/>
      <c r="AG20" s="1249"/>
      <c r="AH20" s="1249"/>
      <c r="AI20" s="1249"/>
      <c r="AJ20" s="1249"/>
      <c r="AK20" s="1249"/>
      <c r="AL20" s="1249"/>
      <c r="AM20" s="1249"/>
      <c r="AN20" s="1249"/>
      <c r="AO20" s="1249"/>
      <c r="AP20" s="1249"/>
      <c r="AQ20" s="1249"/>
      <c r="AR20" s="1249"/>
      <c r="AS20" s="1249"/>
      <c r="AT20" s="1249"/>
      <c r="AU20" s="1249"/>
      <c r="AV20" s="1249"/>
      <c r="AW20" s="1249"/>
      <c r="AX20" s="1249"/>
      <c r="AY20" s="1249"/>
      <c r="AZ20" s="1249"/>
      <c r="BA20" s="1249"/>
      <c r="BB20" s="1249"/>
      <c r="BC20" s="1249"/>
      <c r="BD20" s="1249"/>
      <c r="BE20" s="1249"/>
      <c r="BF20" s="1249"/>
      <c r="BG20" s="1249"/>
      <c r="BH20" s="1249"/>
      <c r="BI20" s="1249"/>
      <c r="BJ20" s="1249"/>
      <c r="BK20" s="1249"/>
      <c r="BL20" s="1249"/>
      <c r="BM20" s="1249"/>
      <c r="BN20" s="840"/>
      <c r="BO20" s="1249"/>
      <c r="BP20" s="1249"/>
      <c r="BQ20" s="1249"/>
      <c r="BR20" s="1249"/>
      <c r="BS20" s="1249"/>
      <c r="BT20" s="1249"/>
      <c r="BU20" s="1249"/>
      <c r="BV20" s="1249"/>
      <c r="BW20" s="1249"/>
      <c r="BX20" s="1249"/>
      <c r="BY20" s="1249"/>
      <c r="BZ20" s="840"/>
      <c r="CA20" s="756"/>
      <c r="CB20" s="756"/>
      <c r="CC20" s="756"/>
      <c r="CD20" s="756"/>
    </row>
    <row r="21" spans="2:82">
      <c r="B21" s="782" t="s">
        <v>3015</v>
      </c>
      <c r="C21" s="783">
        <f t="shared" si="12"/>
        <v>8601732568</v>
      </c>
      <c r="D21" s="780">
        <f>PL!D84</f>
        <v>8601732568</v>
      </c>
      <c r="E21" s="756">
        <f t="shared" si="13"/>
        <v>0</v>
      </c>
      <c r="F21" s="756"/>
      <c r="G21" s="1249"/>
      <c r="H21" s="1249"/>
      <c r="I21" s="1249"/>
      <c r="J21" s="1249"/>
      <c r="K21" s="1249"/>
      <c r="L21" s="1249"/>
      <c r="M21" s="1249"/>
      <c r="N21" s="1249"/>
      <c r="O21" s="1249"/>
      <c r="P21" s="1249"/>
      <c r="Q21" s="1249"/>
      <c r="R21" s="1249"/>
      <c r="S21" s="1249"/>
      <c r="T21" s="1249"/>
      <c r="U21" s="1249"/>
      <c r="V21" s="1249"/>
      <c r="W21" s="1249"/>
      <c r="X21" s="1249"/>
      <c r="Y21" s="1249"/>
      <c r="Z21" s="1249"/>
      <c r="AA21" s="1249"/>
      <c r="AB21" s="1249"/>
      <c r="AC21" s="1249"/>
      <c r="AD21" s="1249"/>
      <c r="AE21" s="1249"/>
      <c r="AF21" s="1249"/>
      <c r="AG21" s="1249"/>
      <c r="AH21" s="1249"/>
      <c r="AI21" s="1249"/>
      <c r="AJ21" s="1249"/>
      <c r="AK21" s="1249"/>
      <c r="AL21" s="1249"/>
      <c r="AM21" s="1249"/>
      <c r="AN21" s="1249"/>
      <c r="AO21" s="1249"/>
      <c r="AP21" s="1249"/>
      <c r="AQ21" s="1249"/>
      <c r="AR21" s="1249"/>
      <c r="AS21" s="1249"/>
      <c r="AT21" s="1249"/>
      <c r="AU21" s="1249"/>
      <c r="AV21" s="1249"/>
      <c r="AW21" s="1249"/>
      <c r="AX21" s="1249"/>
      <c r="AY21" s="1249"/>
      <c r="AZ21" s="1249"/>
      <c r="BA21" s="1249"/>
      <c r="BB21" s="1249"/>
      <c r="BC21" s="1249"/>
      <c r="BD21" s="1249"/>
      <c r="BE21" s="1249"/>
      <c r="BF21" s="1249"/>
      <c r="BG21" s="1249"/>
      <c r="BH21" s="1249"/>
      <c r="BI21" s="1249"/>
      <c r="BJ21" s="1249"/>
      <c r="BK21" s="1249"/>
      <c r="BL21" s="1249"/>
      <c r="BM21" s="1249"/>
      <c r="BN21" s="840"/>
      <c r="BO21" s="1249"/>
      <c r="BP21" s="1249"/>
      <c r="BQ21" s="1249"/>
      <c r="BR21" s="1249"/>
      <c r="BS21" s="1249"/>
      <c r="BT21" s="1249"/>
      <c r="BU21" s="1249"/>
      <c r="BV21" s="1249"/>
      <c r="BW21" s="1249"/>
      <c r="BX21" s="1249"/>
      <c r="BY21" s="1249"/>
      <c r="BZ21" s="840">
        <f>PL!D84</f>
        <v>8601732568</v>
      </c>
      <c r="CA21" s="756"/>
      <c r="CB21" s="756"/>
      <c r="CC21" s="756"/>
      <c r="CD21" s="756"/>
    </row>
    <row r="22" spans="2:82">
      <c r="B22" s="778" t="s">
        <v>770</v>
      </c>
      <c r="C22" s="779">
        <f>SUM(C23:C29)</f>
        <v>-2369176563</v>
      </c>
      <c r="D22" s="780"/>
      <c r="E22" s="756"/>
      <c r="F22" s="756"/>
      <c r="G22" s="756"/>
      <c r="H22" s="756"/>
      <c r="I22" s="756"/>
      <c r="J22" s="756"/>
      <c r="K22" s="756"/>
      <c r="L22" s="756"/>
      <c r="M22" s="756"/>
      <c r="N22" s="756"/>
      <c r="O22" s="756"/>
      <c r="P22" s="756"/>
      <c r="Q22" s="756"/>
      <c r="R22" s="756"/>
      <c r="S22" s="756"/>
      <c r="T22" s="756"/>
      <c r="U22" s="756"/>
      <c r="V22" s="756"/>
      <c r="W22" s="756"/>
      <c r="X22" s="756"/>
      <c r="Y22" s="756"/>
      <c r="Z22" s="756"/>
      <c r="AA22" s="756"/>
      <c r="AB22" s="756"/>
      <c r="AC22" s="756"/>
      <c r="AD22" s="756"/>
      <c r="AE22" s="756"/>
      <c r="AF22" s="756"/>
      <c r="AG22" s="756"/>
      <c r="AH22" s="756"/>
      <c r="AI22" s="756"/>
      <c r="AJ22" s="756"/>
      <c r="AK22" s="756"/>
      <c r="AL22" s="756"/>
      <c r="AM22" s="756"/>
      <c r="AN22" s="756"/>
      <c r="AO22" s="756"/>
      <c r="AP22" s="756"/>
      <c r="AQ22" s="756"/>
      <c r="AR22" s="756"/>
      <c r="AS22" s="756"/>
      <c r="AT22" s="756"/>
      <c r="AU22" s="756"/>
      <c r="AV22" s="756"/>
      <c r="AW22" s="756"/>
      <c r="AX22" s="756"/>
      <c r="AY22" s="756"/>
      <c r="AZ22" s="756"/>
      <c r="BA22" s="756"/>
      <c r="BB22" s="756"/>
      <c r="BC22" s="756"/>
      <c r="BD22" s="756"/>
      <c r="BE22" s="756"/>
      <c r="BF22" s="756"/>
      <c r="BG22" s="756"/>
      <c r="BH22" s="756"/>
      <c r="BI22" s="756"/>
      <c r="BJ22" s="756"/>
      <c r="BK22" s="756"/>
      <c r="BL22" s="756"/>
      <c r="BM22" s="756"/>
      <c r="BN22" s="756"/>
      <c r="BO22" s="756"/>
      <c r="BP22" s="756"/>
      <c r="BQ22" s="756"/>
      <c r="BR22" s="756"/>
      <c r="BS22" s="756"/>
      <c r="BT22" s="756"/>
      <c r="BU22" s="756"/>
      <c r="BV22" s="756"/>
      <c r="BW22" s="756"/>
      <c r="BX22" s="756"/>
      <c r="BY22" s="756"/>
      <c r="BZ22" s="756"/>
      <c r="CA22" s="756">
        <v>0</v>
      </c>
      <c r="CB22" s="756"/>
      <c r="CC22" s="756"/>
      <c r="CD22" s="756"/>
    </row>
    <row r="23" spans="2:82">
      <c r="B23" s="782" t="s">
        <v>771</v>
      </c>
      <c r="C23" s="783">
        <f t="shared" ref="C23:C29" si="14">SUM(G23:CI23)</f>
        <v>-2206146594</v>
      </c>
      <c r="D23" s="780">
        <f>-PL!C68</f>
        <v>-2206146594</v>
      </c>
      <c r="E23" s="756">
        <f t="shared" ref="E23:E29" si="15">D23-C23</f>
        <v>0</v>
      </c>
      <c r="F23" s="756"/>
      <c r="G23" s="1249"/>
      <c r="H23" s="1249"/>
      <c r="I23" s="1249"/>
      <c r="J23" s="1249"/>
      <c r="K23" s="1249"/>
      <c r="L23" s="1249"/>
      <c r="M23" s="1249"/>
      <c r="N23" s="1249"/>
      <c r="O23" s="1249"/>
      <c r="P23" s="1249"/>
      <c r="Q23" s="1249"/>
      <c r="R23" s="1249"/>
      <c r="S23" s="1249"/>
      <c r="T23" s="1249"/>
      <c r="U23" s="1249"/>
      <c r="V23" s="1249"/>
      <c r="W23" s="1249"/>
      <c r="X23" s="1249"/>
      <c r="Y23" s="1249"/>
      <c r="Z23" s="1249"/>
      <c r="AA23" s="1249"/>
      <c r="AB23" s="1249"/>
      <c r="AC23" s="1249"/>
      <c r="AD23" s="1249"/>
      <c r="AE23" s="1249"/>
      <c r="AF23" s="1249"/>
      <c r="AG23" s="1249"/>
      <c r="AH23" s="1249"/>
      <c r="AI23" s="1249"/>
      <c r="AJ23" s="1249"/>
      <c r="AK23" s="1249"/>
      <c r="AL23" s="1249"/>
      <c r="AM23" s="1249"/>
      <c r="AN23" s="1249"/>
      <c r="AO23" s="1249"/>
      <c r="AP23" s="1249"/>
      <c r="AQ23" s="1249"/>
      <c r="AR23" s="1249"/>
      <c r="AS23" s="1249"/>
      <c r="AT23" s="1249"/>
      <c r="AU23" s="1249"/>
      <c r="AV23" s="1249"/>
      <c r="AW23" s="1249"/>
      <c r="AX23" s="1249"/>
      <c r="AY23" s="1249"/>
      <c r="AZ23" s="1249"/>
      <c r="BA23" s="1249"/>
      <c r="BB23" s="1249"/>
      <c r="BC23" s="1249"/>
      <c r="BD23" s="1249"/>
      <c r="BE23" s="1249"/>
      <c r="BF23" s="1249"/>
      <c r="BG23" s="1249"/>
      <c r="BH23" s="1249"/>
      <c r="BI23" s="1249"/>
      <c r="BJ23" s="1249"/>
      <c r="BK23" s="1249"/>
      <c r="BL23" s="1249"/>
      <c r="BM23" s="1249"/>
      <c r="BN23" s="1249"/>
      <c r="BO23" s="1249"/>
      <c r="BP23" s="1249"/>
      <c r="BQ23" s="1249"/>
      <c r="BR23" s="1249"/>
      <c r="BS23" s="1249"/>
      <c r="BT23" s="1249"/>
      <c r="BU23" s="1249"/>
      <c r="BV23" s="1249"/>
      <c r="BW23" s="1249"/>
      <c r="BX23" s="1249"/>
      <c r="BY23" s="1249"/>
      <c r="BZ23" s="840">
        <f>-PL!C68</f>
        <v>-2206146594</v>
      </c>
      <c r="CA23" s="756">
        <v>0</v>
      </c>
      <c r="CB23" s="756"/>
      <c r="CC23" s="756"/>
      <c r="CD23" s="756"/>
    </row>
    <row r="24" spans="2:82">
      <c r="B24" s="782" t="s">
        <v>1304</v>
      </c>
      <c r="C24" s="783">
        <f t="shared" si="14"/>
        <v>0</v>
      </c>
      <c r="D24" s="780">
        <f>-PL!C70</f>
        <v>0</v>
      </c>
      <c r="E24" s="756">
        <f t="shared" si="15"/>
        <v>0</v>
      </c>
      <c r="F24" s="756"/>
      <c r="G24" s="756"/>
      <c r="H24" s="756"/>
      <c r="I24" s="756"/>
      <c r="J24" s="756"/>
      <c r="K24" s="756"/>
      <c r="L24" s="756"/>
      <c r="M24" s="756"/>
      <c r="N24" s="756"/>
      <c r="O24" s="756"/>
      <c r="P24" s="756"/>
      <c r="Q24" s="756"/>
      <c r="R24" s="756"/>
      <c r="S24" s="756"/>
      <c r="T24" s="756"/>
      <c r="U24" s="756"/>
      <c r="V24" s="756"/>
      <c r="W24" s="756"/>
      <c r="X24" s="756"/>
      <c r="Y24" s="756"/>
      <c r="Z24" s="756"/>
      <c r="AA24" s="756"/>
      <c r="AB24" s="756"/>
      <c r="AC24" s="756"/>
      <c r="AD24" s="756"/>
      <c r="AE24" s="756"/>
      <c r="AF24" s="756"/>
      <c r="AG24" s="756"/>
      <c r="AH24" s="756"/>
      <c r="AI24" s="756"/>
      <c r="AJ24" s="756"/>
      <c r="AK24" s="756"/>
      <c r="AL24" s="756"/>
      <c r="AM24" s="756"/>
      <c r="AN24" s="756"/>
      <c r="AO24" s="756"/>
      <c r="AP24" s="756">
        <v>0</v>
      </c>
      <c r="AQ24" s="756"/>
      <c r="AR24" s="756"/>
      <c r="AS24" s="756"/>
      <c r="AT24" s="756"/>
      <c r="AU24" s="756"/>
      <c r="AV24" s="756"/>
      <c r="AW24" s="756"/>
      <c r="AX24" s="756"/>
      <c r="AY24" s="756"/>
      <c r="AZ24" s="756"/>
      <c r="BA24" s="756"/>
      <c r="BB24" s="756"/>
      <c r="BC24" s="756"/>
      <c r="BD24" s="756"/>
      <c r="BE24" s="756"/>
      <c r="BF24" s="756"/>
      <c r="BG24" s="756"/>
      <c r="BH24" s="756"/>
      <c r="BI24" s="756"/>
      <c r="BJ24" s="756"/>
      <c r="BK24" s="756"/>
      <c r="BL24" s="756"/>
      <c r="BM24" s="756"/>
      <c r="BN24" s="756"/>
      <c r="BO24" s="756"/>
      <c r="BP24" s="756"/>
      <c r="BQ24" s="756"/>
      <c r="BR24" s="756"/>
      <c r="BS24" s="756"/>
      <c r="BT24" s="756"/>
      <c r="BU24" s="756"/>
      <c r="BV24" s="756"/>
      <c r="BW24" s="756"/>
      <c r="BX24" s="756"/>
      <c r="BY24" s="756"/>
      <c r="BZ24" s="756"/>
      <c r="CA24" s="756"/>
      <c r="CB24" s="756"/>
      <c r="CC24" s="756"/>
      <c r="CD24" s="756"/>
    </row>
    <row r="25" spans="2:82">
      <c r="B25" s="782" t="s">
        <v>1305</v>
      </c>
      <c r="C25" s="783">
        <f t="shared" si="14"/>
        <v>-85329046</v>
      </c>
      <c r="D25" s="780">
        <f>-PL!C72</f>
        <v>-85329046</v>
      </c>
      <c r="E25" s="756">
        <f t="shared" si="15"/>
        <v>0</v>
      </c>
      <c r="F25" s="756"/>
      <c r="G25" s="756"/>
      <c r="H25" s="756"/>
      <c r="I25" s="756"/>
      <c r="J25" s="756"/>
      <c r="K25" s="756"/>
      <c r="L25" s="756"/>
      <c r="M25" s="756"/>
      <c r="N25" s="756"/>
      <c r="O25" s="756"/>
      <c r="P25" s="756"/>
      <c r="Q25" s="756"/>
      <c r="R25" s="756"/>
      <c r="S25" s="756"/>
      <c r="T25" s="756"/>
      <c r="U25" s="756"/>
      <c r="V25" s="756"/>
      <c r="W25" s="756"/>
      <c r="X25" s="756"/>
      <c r="Y25" s="756"/>
      <c r="Z25" s="756"/>
      <c r="AA25" s="756"/>
      <c r="AB25" s="756"/>
      <c r="AC25" s="756"/>
      <c r="AD25" s="756"/>
      <c r="AE25" s="756"/>
      <c r="AF25" s="756"/>
      <c r="AG25" s="756"/>
      <c r="AH25" s="756"/>
      <c r="AI25" s="756"/>
      <c r="AJ25" s="756"/>
      <c r="AK25" s="756"/>
      <c r="AL25" s="756"/>
      <c r="AM25" s="756"/>
      <c r="AN25" s="756"/>
      <c r="AO25" s="756"/>
      <c r="AP25" s="756"/>
      <c r="AQ25" s="756">
        <v>-85329046</v>
      </c>
      <c r="AR25" s="756"/>
      <c r="AS25" s="756"/>
      <c r="AT25" s="756"/>
      <c r="AU25" s="756"/>
      <c r="AV25" s="756"/>
      <c r="AW25" s="756"/>
      <c r="AX25" s="756"/>
      <c r="AY25" s="756"/>
      <c r="AZ25" s="756"/>
      <c r="BA25" s="756"/>
      <c r="BB25" s="756"/>
      <c r="BC25" s="756"/>
      <c r="BD25" s="756"/>
      <c r="BE25" s="756"/>
      <c r="BF25" s="756"/>
      <c r="BG25" s="756"/>
      <c r="BH25" s="756"/>
      <c r="BI25" s="756"/>
      <c r="BJ25" s="756"/>
      <c r="BK25" s="756"/>
      <c r="BL25" s="756"/>
      <c r="BM25" s="756"/>
      <c r="BN25" s="756"/>
      <c r="BO25" s="756"/>
      <c r="BP25" s="756"/>
      <c r="BQ25" s="756"/>
      <c r="BR25" s="756"/>
      <c r="BV25" s="756"/>
      <c r="BW25" s="756"/>
      <c r="BX25" s="756"/>
      <c r="BY25" s="756"/>
      <c r="BZ25" s="756"/>
      <c r="CA25" s="756"/>
      <c r="CB25" s="756"/>
      <c r="CC25" s="756"/>
      <c r="CD25" s="756"/>
    </row>
    <row r="26" spans="2:82">
      <c r="B26" s="782" t="s">
        <v>3195</v>
      </c>
      <c r="C26" s="783">
        <f>SUM(G26:CI26)</f>
        <v>0</v>
      </c>
      <c r="D26" s="780">
        <f>-PL!C70</f>
        <v>0</v>
      </c>
      <c r="E26" s="756">
        <f>D26-C26</f>
        <v>0</v>
      </c>
      <c r="F26" s="756"/>
      <c r="G26" s="756"/>
      <c r="H26" s="756"/>
      <c r="I26" s="756"/>
      <c r="J26" s="756"/>
      <c r="K26" s="756"/>
      <c r="L26" s="756"/>
      <c r="M26" s="756"/>
      <c r="N26" s="756"/>
      <c r="O26" s="756"/>
      <c r="P26" s="756"/>
      <c r="Q26" s="756"/>
      <c r="R26" s="756"/>
      <c r="S26" s="756"/>
      <c r="T26" s="756"/>
      <c r="U26" s="756"/>
      <c r="V26" s="756"/>
      <c r="W26" s="756"/>
      <c r="X26" s="756"/>
      <c r="Y26" s="756"/>
      <c r="Z26" s="756"/>
      <c r="AA26" s="756"/>
      <c r="AB26" s="756"/>
      <c r="AC26" s="756"/>
      <c r="AD26" s="756"/>
      <c r="AE26" s="756"/>
      <c r="AF26" s="756"/>
      <c r="AG26" s="756"/>
      <c r="AH26" s="756"/>
      <c r="AI26" s="756"/>
      <c r="AJ26" s="756"/>
      <c r="AK26" s="756"/>
      <c r="AL26" s="756"/>
      <c r="AM26" s="756"/>
      <c r="AN26" s="756"/>
      <c r="AO26" s="756"/>
      <c r="AP26" s="756"/>
      <c r="AR26" s="756"/>
      <c r="AS26" s="756"/>
      <c r="AT26" s="756"/>
      <c r="AU26" s="756"/>
      <c r="AV26" s="756"/>
      <c r="AW26" s="756"/>
      <c r="AX26" s="756"/>
      <c r="AY26" s="756"/>
      <c r="AZ26" s="756"/>
      <c r="BA26" s="756"/>
      <c r="BB26" s="756"/>
      <c r="BC26" s="756"/>
      <c r="BD26" s="756"/>
      <c r="BE26" s="756"/>
      <c r="BF26" s="756"/>
      <c r="BG26" s="756"/>
      <c r="BH26" s="756"/>
      <c r="BI26" s="756"/>
      <c r="BJ26" s="756"/>
      <c r="BK26" s="756"/>
      <c r="BL26" s="756"/>
      <c r="BM26" s="756"/>
      <c r="BN26" s="756"/>
      <c r="BO26" s="756"/>
      <c r="BP26" s="756"/>
      <c r="BQ26" s="756"/>
      <c r="BR26" s="756"/>
      <c r="BS26" s="756"/>
      <c r="BV26" s="756"/>
      <c r="BW26" s="756"/>
      <c r="BX26" s="756"/>
      <c r="BY26" s="756"/>
      <c r="BZ26" s="756"/>
      <c r="CA26" s="756"/>
      <c r="CB26" s="756"/>
      <c r="CC26" s="756"/>
      <c r="CD26" s="756"/>
    </row>
    <row r="27" spans="2:82">
      <c r="B27" s="782" t="s">
        <v>2065</v>
      </c>
      <c r="C27" s="783">
        <f t="shared" si="14"/>
        <v>0</v>
      </c>
      <c r="D27" s="780">
        <f>-PL!C71</f>
        <v>0</v>
      </c>
      <c r="E27" s="756">
        <f>D27-C27</f>
        <v>0</v>
      </c>
      <c r="F27" s="756"/>
      <c r="G27" s="756"/>
      <c r="H27" s="756"/>
      <c r="I27" s="756"/>
      <c r="J27" s="756"/>
      <c r="K27" s="756"/>
      <c r="L27" s="756"/>
      <c r="M27" s="756"/>
      <c r="N27" s="756"/>
      <c r="O27" s="756"/>
      <c r="P27" s="756"/>
      <c r="Q27" s="756"/>
      <c r="R27" s="756"/>
      <c r="S27" s="756"/>
      <c r="T27" s="756"/>
      <c r="U27" s="756"/>
      <c r="V27" s="756"/>
      <c r="W27" s="756"/>
      <c r="X27" s="756"/>
      <c r="Y27" s="756"/>
      <c r="Z27" s="756"/>
      <c r="AA27" s="756"/>
      <c r="AB27" s="756"/>
      <c r="AC27" s="756"/>
      <c r="AD27" s="756"/>
      <c r="AE27" s="756"/>
      <c r="AF27" s="756"/>
      <c r="AG27" s="756"/>
      <c r="AH27" s="756"/>
      <c r="AI27" s="756"/>
      <c r="AJ27" s="756"/>
      <c r="AK27" s="756"/>
      <c r="AL27" s="756"/>
      <c r="AM27" s="756"/>
      <c r="AN27" s="756"/>
      <c r="AO27" s="756"/>
      <c r="AP27" s="756"/>
      <c r="AR27" s="756"/>
      <c r="AS27" s="756"/>
      <c r="AT27" s="756"/>
      <c r="AU27" s="756"/>
      <c r="AV27" s="756"/>
      <c r="AW27" s="756"/>
      <c r="AX27" s="756"/>
      <c r="AY27" s="756"/>
      <c r="AZ27" s="756"/>
      <c r="BA27" s="756"/>
      <c r="BB27" s="756"/>
      <c r="BC27" s="756"/>
      <c r="BD27" s="756"/>
      <c r="BE27" s="756"/>
      <c r="BF27" s="756"/>
      <c r="BG27" s="756"/>
      <c r="BH27" s="756"/>
      <c r="BI27" s="756"/>
      <c r="BJ27" s="756"/>
      <c r="BK27" s="756"/>
      <c r="BL27" s="756"/>
      <c r="BM27" s="756"/>
      <c r="BN27" s="756"/>
      <c r="BO27" s="756"/>
      <c r="BP27" s="756"/>
      <c r="BQ27" s="756"/>
      <c r="BR27" s="756"/>
      <c r="BS27" s="756"/>
      <c r="BV27" s="756"/>
      <c r="BW27" s="756"/>
      <c r="BX27" s="756"/>
      <c r="BY27" s="756"/>
      <c r="BZ27" s="756"/>
      <c r="CA27" s="756"/>
      <c r="CB27" s="756"/>
      <c r="CC27" s="756"/>
      <c r="CD27" s="756"/>
    </row>
    <row r="28" spans="2:82">
      <c r="B28" s="782" t="s">
        <v>2124</v>
      </c>
      <c r="C28" s="783">
        <f t="shared" si="14"/>
        <v>0</v>
      </c>
      <c r="D28" s="780">
        <f>-PL!C61</f>
        <v>0</v>
      </c>
      <c r="E28" s="756">
        <f>D28-C28</f>
        <v>0</v>
      </c>
      <c r="F28" s="756"/>
      <c r="G28" s="756"/>
      <c r="H28" s="756"/>
      <c r="I28" s="756"/>
      <c r="J28" s="756"/>
      <c r="K28" s="756"/>
      <c r="L28" s="756"/>
      <c r="M28" s="756"/>
      <c r="N28" s="756"/>
      <c r="O28" s="756"/>
      <c r="P28" s="756"/>
      <c r="Q28" s="756"/>
      <c r="R28" s="756"/>
      <c r="S28" s="756"/>
      <c r="T28" s="756"/>
      <c r="U28" s="756"/>
      <c r="V28" s="756"/>
      <c r="W28" s="756"/>
      <c r="X28" s="756"/>
      <c r="Y28" s="756"/>
      <c r="Z28" s="756"/>
      <c r="AA28" s="756"/>
      <c r="AB28" s="756"/>
      <c r="AC28" s="756"/>
      <c r="AD28" s="756"/>
      <c r="AE28" s="756"/>
      <c r="AF28" s="756"/>
      <c r="AG28" s="756"/>
      <c r="AH28" s="756"/>
      <c r="AI28" s="756"/>
      <c r="AJ28" s="756"/>
      <c r="AK28" s="756"/>
      <c r="AL28" s="756"/>
      <c r="AM28" s="756"/>
      <c r="AN28" s="756"/>
      <c r="AO28" s="756"/>
      <c r="AP28" s="756"/>
      <c r="AR28" s="756"/>
      <c r="AS28" s="756"/>
      <c r="AT28" s="756"/>
      <c r="AU28" s="756"/>
      <c r="AV28" s="756"/>
      <c r="AW28" s="756"/>
      <c r="AX28" s="756"/>
      <c r="AY28" s="756"/>
      <c r="AZ28" s="756"/>
      <c r="BA28" s="756"/>
      <c r="BB28" s="756"/>
      <c r="BC28" s="756"/>
      <c r="BD28" s="756"/>
      <c r="BE28" s="756"/>
      <c r="BF28" s="756"/>
      <c r="BG28" s="756"/>
      <c r="BH28" s="756"/>
      <c r="BI28" s="756"/>
      <c r="BJ28" s="756"/>
      <c r="BK28" s="756"/>
      <c r="BL28" s="756"/>
      <c r="BM28" s="756"/>
      <c r="BN28" s="756"/>
      <c r="BO28" s="756"/>
      <c r="BP28" s="756"/>
      <c r="BQ28" s="756"/>
      <c r="BR28" s="756"/>
      <c r="BV28" s="756"/>
      <c r="BW28" s="756"/>
      <c r="BX28" s="756"/>
      <c r="BY28" s="756"/>
      <c r="BZ28" s="756">
        <f>-BZ104</f>
        <v>0</v>
      </c>
      <c r="CA28" s="756"/>
      <c r="CB28" s="756"/>
      <c r="CC28" s="756"/>
      <c r="CD28" s="756"/>
    </row>
    <row r="29" spans="2:82">
      <c r="B29" s="782" t="s">
        <v>3194</v>
      </c>
      <c r="C29" s="783">
        <f t="shared" si="14"/>
        <v>-77700923</v>
      </c>
      <c r="D29" s="780">
        <f>MIN(-BS!C62+BS!E62,0)</f>
        <v>-77700923</v>
      </c>
      <c r="E29" s="756">
        <f t="shared" si="15"/>
        <v>0</v>
      </c>
      <c r="F29" s="756"/>
      <c r="G29" s="756"/>
      <c r="H29" s="756"/>
      <c r="I29" s="1257">
        <v>-77700923</v>
      </c>
      <c r="J29" s="756"/>
      <c r="K29" s="756"/>
      <c r="L29" s="756"/>
      <c r="M29" s="756"/>
      <c r="N29" s="756"/>
      <c r="O29" s="756"/>
      <c r="P29" s="756"/>
      <c r="Q29" s="756"/>
      <c r="R29" s="756"/>
      <c r="S29" s="756"/>
      <c r="T29" s="756"/>
      <c r="U29" s="756"/>
      <c r="V29" s="756"/>
      <c r="W29" s="756"/>
      <c r="X29" s="756"/>
      <c r="Y29" s="756"/>
      <c r="Z29" s="756"/>
      <c r="AA29" s="756"/>
      <c r="AB29" s="756"/>
      <c r="AC29" s="756"/>
      <c r="AD29" s="756"/>
      <c r="AE29" s="756"/>
      <c r="AF29" s="756"/>
      <c r="AG29" s="756"/>
      <c r="AH29" s="756"/>
      <c r="AI29" s="756"/>
      <c r="AJ29" s="756"/>
      <c r="AK29" s="756"/>
      <c r="AL29" s="756"/>
      <c r="AM29" s="756"/>
      <c r="AN29" s="756"/>
      <c r="AO29" s="756"/>
      <c r="AP29" s="756"/>
      <c r="AR29" s="756"/>
      <c r="AS29" s="756"/>
      <c r="AT29" s="756"/>
      <c r="AU29" s="756"/>
      <c r="AV29" s="756"/>
      <c r="AW29" s="756"/>
      <c r="AX29" s="756"/>
      <c r="AY29" s="756"/>
      <c r="AZ29" s="756"/>
      <c r="BA29" s="756"/>
      <c r="BB29" s="756"/>
      <c r="BC29" s="756"/>
      <c r="BD29" s="756"/>
      <c r="BE29" s="756"/>
      <c r="BF29" s="756"/>
      <c r="BG29" s="756"/>
      <c r="BH29" s="756"/>
      <c r="BI29" s="756"/>
      <c r="BJ29" s="756"/>
      <c r="BK29" s="756"/>
      <c r="BL29" s="756"/>
      <c r="BM29" s="756"/>
      <c r="BN29" s="756"/>
      <c r="BO29" s="756"/>
      <c r="BP29" s="756"/>
      <c r="BQ29" s="756"/>
      <c r="BR29" s="756"/>
      <c r="BS29" s="756"/>
      <c r="BV29" s="756"/>
      <c r="BW29" s="756"/>
      <c r="BX29" s="756"/>
      <c r="BY29" s="756"/>
      <c r="BZ29" s="756"/>
      <c r="CA29" s="756"/>
      <c r="CB29" s="756"/>
      <c r="CC29" s="756"/>
      <c r="CD29" s="756"/>
    </row>
    <row r="30" spans="2:82">
      <c r="B30" s="778" t="s">
        <v>773</v>
      </c>
      <c r="C30" s="781">
        <f>SUM(C31:C48)</f>
        <v>23550834173</v>
      </c>
      <c r="D30" s="756"/>
      <c r="E30" s="756"/>
      <c r="F30" s="756"/>
      <c r="G30" s="756"/>
      <c r="H30" s="756"/>
      <c r="I30" s="756"/>
      <c r="J30" s="756"/>
      <c r="K30" s="756"/>
      <c r="L30" s="756"/>
      <c r="M30" s="756"/>
      <c r="N30" s="756"/>
      <c r="O30" s="756"/>
      <c r="P30" s="756"/>
      <c r="Q30" s="756"/>
      <c r="R30" s="756"/>
      <c r="S30" s="756"/>
      <c r="T30" s="756"/>
      <c r="U30" s="756"/>
      <c r="V30" s="756"/>
      <c r="W30" s="756"/>
      <c r="X30" s="756"/>
      <c r="Y30" s="756"/>
      <c r="Z30" s="756"/>
      <c r="AA30" s="756"/>
      <c r="AB30" s="756"/>
      <c r="AC30" s="756"/>
      <c r="AD30" s="756"/>
      <c r="AE30" s="756"/>
      <c r="AF30" s="756"/>
      <c r="AG30" s="756"/>
      <c r="AH30" s="756"/>
      <c r="AI30" s="756"/>
      <c r="AJ30" s="756"/>
      <c r="AK30" s="756"/>
      <c r="AL30" s="756"/>
      <c r="AM30" s="756"/>
      <c r="AN30" s="756"/>
      <c r="AO30" s="756"/>
      <c r="AP30" s="756"/>
      <c r="AQ30" s="756"/>
      <c r="AR30" s="756"/>
      <c r="AS30" s="756"/>
      <c r="AT30" s="756"/>
      <c r="AU30" s="756"/>
      <c r="AV30" s="756"/>
      <c r="AW30" s="756"/>
      <c r="AX30" s="756"/>
      <c r="AY30" s="756"/>
      <c r="AZ30" s="756"/>
      <c r="BA30" s="756"/>
      <c r="BB30" s="756"/>
      <c r="BC30" s="756"/>
      <c r="BD30" s="756"/>
      <c r="BE30" s="756"/>
      <c r="BF30" s="756"/>
      <c r="BG30" s="756"/>
      <c r="BH30" s="756"/>
      <c r="BI30" s="756"/>
      <c r="BJ30" s="756"/>
      <c r="BK30" s="756"/>
      <c r="BL30" s="756"/>
      <c r="BM30" s="756"/>
      <c r="BN30" s="756"/>
      <c r="BO30" s="756"/>
      <c r="BP30" s="756"/>
      <c r="BQ30" s="756"/>
      <c r="BR30" s="756"/>
      <c r="BS30" s="756"/>
      <c r="BT30" s="756"/>
      <c r="BU30" s="756"/>
      <c r="BV30" s="756"/>
      <c r="BW30" s="756"/>
      <c r="BX30" s="756"/>
      <c r="BY30" s="756"/>
      <c r="BZ30" s="756"/>
      <c r="CA30" s="756">
        <v>0</v>
      </c>
      <c r="CB30" s="756"/>
      <c r="CC30" s="756"/>
      <c r="CD30" s="756"/>
    </row>
    <row r="31" spans="2:82">
      <c r="B31" s="782" t="s">
        <v>774</v>
      </c>
      <c r="C31" s="1255">
        <f t="shared" ref="C31:C49" si="16">SUM(G31:CI31)</f>
        <v>-4934304971</v>
      </c>
      <c r="D31" s="756"/>
      <c r="E31" s="756"/>
      <c r="F31" s="756"/>
      <c r="G31" s="756"/>
      <c r="H31" s="756"/>
      <c r="I31" s="756"/>
      <c r="J31" s="756"/>
      <c r="K31" s="756"/>
      <c r="L31" s="756"/>
      <c r="M31" s="756"/>
      <c r="N31" s="756"/>
      <c r="O31" s="756"/>
      <c r="P31" s="756"/>
      <c r="Q31" s="756"/>
      <c r="R31" s="756"/>
      <c r="S31" s="756"/>
      <c r="T31" s="756"/>
      <c r="U31" s="756"/>
      <c r="V31" s="756"/>
      <c r="W31" s="756"/>
      <c r="X31" s="756"/>
      <c r="Y31" s="756"/>
      <c r="Z31" s="756"/>
      <c r="AA31" s="756"/>
      <c r="AB31" s="756"/>
      <c r="AC31" s="756"/>
      <c r="AD31" s="756"/>
      <c r="AE31" s="756"/>
      <c r="AF31" s="756"/>
      <c r="AG31" s="756"/>
      <c r="AH31" s="756"/>
      <c r="AI31" s="756"/>
      <c r="AJ31" s="756"/>
      <c r="AK31" s="756">
        <v>-4934304971</v>
      </c>
      <c r="AL31" s="756"/>
      <c r="AM31" s="756"/>
      <c r="AN31" s="756"/>
      <c r="AO31" s="756"/>
      <c r="AP31" s="756"/>
      <c r="AQ31" s="756"/>
      <c r="AR31" s="756"/>
      <c r="AS31" s="756"/>
      <c r="AT31" s="756"/>
      <c r="AU31" s="756"/>
      <c r="AV31" s="756"/>
      <c r="AW31" s="756"/>
      <c r="AX31" s="756"/>
      <c r="AY31" s="756"/>
      <c r="AZ31" s="756"/>
      <c r="BA31" s="756"/>
      <c r="BB31" s="756"/>
      <c r="BC31" s="756"/>
      <c r="BD31" s="756"/>
      <c r="BE31" s="756"/>
      <c r="BF31" s="756"/>
      <c r="BG31" s="756"/>
      <c r="BH31" s="756"/>
      <c r="BI31" s="756"/>
      <c r="BJ31" s="756"/>
      <c r="BK31" s="756"/>
      <c r="BL31" s="756"/>
      <c r="BM31" s="756"/>
      <c r="BN31" s="756"/>
      <c r="BO31" s="756"/>
      <c r="BP31" s="756"/>
      <c r="BQ31" s="756"/>
      <c r="BR31" s="756"/>
      <c r="BS31" s="756"/>
      <c r="BT31" s="756"/>
      <c r="BU31" s="756"/>
      <c r="BV31" s="756"/>
      <c r="BW31" s="756"/>
      <c r="BX31" s="756"/>
      <c r="BY31" s="756"/>
      <c r="BZ31" s="756"/>
      <c r="CA31" s="756">
        <v>0</v>
      </c>
      <c r="CB31" s="756"/>
      <c r="CC31" s="756"/>
      <c r="CD31" s="756" t="s">
        <v>1306</v>
      </c>
    </row>
    <row r="32" spans="2:82">
      <c r="B32" s="782" t="s">
        <v>1307</v>
      </c>
      <c r="C32" s="1255">
        <f t="shared" si="16"/>
        <v>1288112</v>
      </c>
      <c r="D32" s="756"/>
      <c r="E32" s="756"/>
      <c r="F32" s="756"/>
      <c r="G32" s="756"/>
      <c r="H32" s="756"/>
      <c r="I32" s="756"/>
      <c r="J32" s="756"/>
      <c r="K32" s="756"/>
      <c r="L32" s="756"/>
      <c r="M32" s="756"/>
      <c r="N32" s="756"/>
      <c r="O32" s="756"/>
      <c r="P32" s="756"/>
      <c r="Q32" s="756"/>
      <c r="R32" s="756"/>
      <c r="S32" s="756"/>
      <c r="T32" s="756"/>
      <c r="U32" s="756"/>
      <c r="V32" s="756"/>
      <c r="W32" s="756"/>
      <c r="X32" s="756"/>
      <c r="Y32" s="756"/>
      <c r="Z32" s="756"/>
      <c r="AA32" s="756"/>
      <c r="AB32" s="756"/>
      <c r="AC32" s="756"/>
      <c r="AD32" s="756"/>
      <c r="AE32" s="756"/>
      <c r="AF32" s="756"/>
      <c r="AG32" s="756"/>
      <c r="AH32" s="756"/>
      <c r="AI32" s="756"/>
      <c r="AJ32" s="756"/>
      <c r="AK32" s="756"/>
      <c r="AL32" s="756">
        <v>1288112</v>
      </c>
      <c r="AM32" s="756"/>
      <c r="AN32" s="756"/>
      <c r="AO32" s="756"/>
      <c r="AP32" s="756"/>
      <c r="AQ32" s="756"/>
      <c r="AR32" s="756"/>
      <c r="AS32" s="756"/>
      <c r="AT32" s="756"/>
      <c r="AU32" s="756"/>
      <c r="AV32" s="756"/>
      <c r="AW32" s="756"/>
      <c r="AX32" s="756"/>
      <c r="AY32" s="756"/>
      <c r="AZ32" s="756"/>
      <c r="BA32" s="756"/>
      <c r="BB32" s="756"/>
      <c r="BC32" s="756"/>
      <c r="BD32" s="756"/>
      <c r="BE32" s="756"/>
      <c r="BF32" s="756"/>
      <c r="BG32" s="756"/>
      <c r="BH32" s="756"/>
      <c r="BI32" s="756"/>
      <c r="BJ32" s="756"/>
      <c r="BK32" s="756"/>
      <c r="BL32" s="756"/>
      <c r="BM32" s="756"/>
      <c r="BN32" s="756"/>
      <c r="BO32" s="756"/>
      <c r="BP32" s="756"/>
      <c r="BQ32" s="756"/>
      <c r="BR32" s="756"/>
      <c r="BS32" s="756"/>
      <c r="BT32" s="756"/>
      <c r="BU32" s="756"/>
      <c r="BV32" s="756"/>
      <c r="BW32" s="756"/>
      <c r="BX32" s="756"/>
      <c r="BY32" s="756"/>
      <c r="BZ32" s="756"/>
      <c r="CA32" s="756">
        <v>0</v>
      </c>
      <c r="CB32" s="756"/>
      <c r="CC32" s="756"/>
      <c r="CD32" s="756"/>
    </row>
    <row r="33" spans="1:82">
      <c r="B33" s="782" t="s">
        <v>777</v>
      </c>
      <c r="C33" s="1255">
        <f t="shared" si="16"/>
        <v>0</v>
      </c>
      <c r="D33" s="756"/>
      <c r="E33" s="756"/>
      <c r="F33" s="756"/>
      <c r="G33" s="756"/>
      <c r="H33" s="756"/>
      <c r="I33" s="756"/>
      <c r="J33" s="756"/>
      <c r="K33" s="756"/>
      <c r="L33" s="756"/>
      <c r="M33" s="756"/>
      <c r="N33" s="756"/>
      <c r="O33" s="756"/>
      <c r="P33" s="756"/>
      <c r="Q33" s="756"/>
      <c r="R33" s="756"/>
      <c r="S33" s="756"/>
      <c r="T33" s="756"/>
      <c r="U33" s="756"/>
      <c r="V33" s="756"/>
      <c r="W33" s="756"/>
      <c r="X33" s="756"/>
      <c r="Y33" s="756"/>
      <c r="Z33" s="756"/>
      <c r="AA33" s="756"/>
      <c r="AB33" s="756"/>
      <c r="AC33" s="756"/>
      <c r="AD33" s="756"/>
      <c r="AE33" s="756"/>
      <c r="AF33" s="756"/>
      <c r="AG33" s="756"/>
      <c r="AH33" s="756"/>
      <c r="AI33" s="756"/>
      <c r="AJ33" s="756"/>
      <c r="AK33" s="756"/>
      <c r="AL33" s="756"/>
      <c r="AM33" s="756"/>
      <c r="AN33" s="756"/>
      <c r="AO33" s="756"/>
      <c r="AP33" s="756"/>
      <c r="AQ33" s="756"/>
      <c r="AR33" s="756"/>
      <c r="AS33" s="756"/>
      <c r="AT33" s="756"/>
      <c r="AU33" s="756"/>
      <c r="AV33" s="756"/>
      <c r="AW33" s="756"/>
      <c r="AX33" s="756"/>
      <c r="AY33" s="756"/>
      <c r="AZ33" s="756"/>
      <c r="BA33" s="756"/>
      <c r="BB33" s="756"/>
      <c r="BC33" s="756"/>
      <c r="BD33" s="756"/>
      <c r="BE33" s="756"/>
      <c r="BF33" s="756"/>
      <c r="BG33" s="756"/>
      <c r="BH33" s="756"/>
      <c r="BI33" s="756"/>
      <c r="BJ33" s="756"/>
      <c r="BK33" s="756"/>
      <c r="BL33" s="756"/>
      <c r="BM33" s="756"/>
      <c r="BN33" s="756"/>
      <c r="BO33" s="756"/>
      <c r="BP33" s="756"/>
      <c r="BQ33" s="756"/>
      <c r="BR33" s="756"/>
      <c r="BS33" s="756"/>
      <c r="BT33" s="756"/>
      <c r="BU33" s="756"/>
      <c r="BV33" s="756"/>
      <c r="BW33" s="756"/>
      <c r="BX33" s="756"/>
      <c r="BY33" s="756"/>
      <c r="BZ33" s="756"/>
      <c r="CA33" s="756">
        <v>0</v>
      </c>
      <c r="CB33" s="756"/>
      <c r="CC33" s="756"/>
      <c r="CD33" s="756"/>
    </row>
    <row r="34" spans="1:82">
      <c r="B34" s="782" t="s">
        <v>1308</v>
      </c>
      <c r="C34" s="1255">
        <f t="shared" si="16"/>
        <v>0</v>
      </c>
      <c r="D34" s="756"/>
      <c r="E34" s="756"/>
      <c r="F34" s="756"/>
      <c r="G34" s="756"/>
      <c r="H34" s="756"/>
      <c r="I34" s="756"/>
      <c r="J34" s="756"/>
      <c r="K34" s="756"/>
      <c r="L34" s="756"/>
      <c r="M34" s="756"/>
      <c r="N34" s="756"/>
      <c r="O34" s="756"/>
      <c r="P34" s="756"/>
      <c r="Q34" s="756"/>
      <c r="R34" s="756"/>
      <c r="S34" s="756"/>
      <c r="T34" s="756"/>
      <c r="U34" s="756"/>
      <c r="V34" s="756"/>
      <c r="W34" s="756"/>
      <c r="X34" s="756"/>
      <c r="Y34" s="756"/>
      <c r="Z34" s="756"/>
      <c r="AA34" s="756"/>
      <c r="AB34" s="756"/>
      <c r="AC34" s="756"/>
      <c r="AD34" s="756"/>
      <c r="AE34" s="756"/>
      <c r="AF34" s="756"/>
      <c r="AG34" s="756"/>
      <c r="AH34" s="756"/>
      <c r="AI34" s="756"/>
      <c r="AJ34" s="756"/>
      <c r="AK34" s="756"/>
      <c r="AL34" s="756"/>
      <c r="AM34" s="756"/>
      <c r="AN34" s="756"/>
      <c r="AO34" s="756"/>
      <c r="AP34" s="756"/>
      <c r="AQ34" s="756"/>
      <c r="AR34" s="756"/>
      <c r="AS34" s="756"/>
      <c r="AT34" s="756"/>
      <c r="AU34" s="756"/>
      <c r="AV34" s="756"/>
      <c r="AW34" s="756"/>
      <c r="AX34" s="756"/>
      <c r="AY34" s="756"/>
      <c r="AZ34" s="756"/>
      <c r="BA34" s="756"/>
      <c r="BB34" s="756"/>
      <c r="BC34" s="756"/>
      <c r="BD34" s="756"/>
      <c r="BE34" s="756"/>
      <c r="BF34" s="756"/>
      <c r="BG34" s="756"/>
      <c r="BH34" s="756"/>
      <c r="BI34" s="756"/>
      <c r="BJ34" s="756"/>
      <c r="BK34" s="756"/>
      <c r="BL34" s="756"/>
      <c r="BM34" s="756"/>
      <c r="BN34" s="756"/>
      <c r="BO34" s="756"/>
      <c r="BP34" s="756"/>
      <c r="BQ34" s="756"/>
      <c r="BR34" s="756"/>
      <c r="BS34" s="756"/>
      <c r="BT34" s="756"/>
      <c r="BU34" s="756"/>
      <c r="BV34" s="756"/>
      <c r="BW34" s="756"/>
      <c r="BX34" s="756"/>
      <c r="BY34" s="756"/>
      <c r="BZ34" s="756"/>
      <c r="CA34" s="756"/>
      <c r="CB34" s="756"/>
      <c r="CC34" s="756"/>
      <c r="CD34" s="756"/>
    </row>
    <row r="35" spans="1:82">
      <c r="B35" s="782" t="s">
        <v>775</v>
      </c>
      <c r="C35" s="1255">
        <f t="shared" si="16"/>
        <v>1543150549</v>
      </c>
      <c r="D35" s="756"/>
      <c r="E35" s="756"/>
      <c r="F35" s="756"/>
      <c r="G35" s="756"/>
      <c r="H35" s="756"/>
      <c r="I35" s="756"/>
      <c r="J35" s="756"/>
      <c r="K35" s="756"/>
      <c r="L35" s="756"/>
      <c r="M35" s="756"/>
      <c r="N35" s="756"/>
      <c r="O35" s="756"/>
      <c r="P35" s="756"/>
      <c r="Q35" s="756"/>
      <c r="R35" s="756"/>
      <c r="S35" s="756"/>
      <c r="T35" s="756"/>
      <c r="U35" s="756"/>
      <c r="V35" s="756"/>
      <c r="W35" s="756"/>
      <c r="X35" s="756"/>
      <c r="Y35" s="756"/>
      <c r="Z35" s="756"/>
      <c r="AA35" s="756"/>
      <c r="AB35" s="756"/>
      <c r="AC35" s="756"/>
      <c r="AD35" s="756"/>
      <c r="AE35" s="756"/>
      <c r="AF35" s="756"/>
      <c r="AG35" s="756"/>
      <c r="AH35" s="756"/>
      <c r="AI35" s="756"/>
      <c r="AJ35" s="756"/>
      <c r="AK35" s="756"/>
      <c r="AL35" s="756"/>
      <c r="AM35" s="756"/>
      <c r="AN35" s="756"/>
      <c r="AO35" s="756"/>
      <c r="AP35" s="756"/>
      <c r="AQ35" s="756"/>
      <c r="AR35" s="756">
        <v>1543150549</v>
      </c>
      <c r="AS35" s="756"/>
      <c r="AT35" s="756"/>
      <c r="AU35" s="756"/>
      <c r="AV35" s="756"/>
      <c r="AW35" s="756"/>
      <c r="AX35" s="756"/>
      <c r="AY35" s="756"/>
      <c r="AZ35" s="756"/>
      <c r="BA35" s="756"/>
      <c r="BB35" s="756"/>
      <c r="BC35" s="756"/>
      <c r="BD35" s="756"/>
      <c r="BE35" s="756"/>
      <c r="BF35" s="756"/>
      <c r="BG35" s="756"/>
      <c r="BH35" s="756"/>
      <c r="BI35" s="756"/>
      <c r="BJ35" s="756"/>
      <c r="BK35" s="756"/>
      <c r="BL35" s="756"/>
      <c r="BM35" s="756"/>
      <c r="BN35" s="756"/>
      <c r="BO35" s="756"/>
      <c r="BP35" s="756"/>
      <c r="BQ35" s="756"/>
      <c r="BR35" s="756"/>
      <c r="BS35" s="756"/>
      <c r="BT35" s="756"/>
      <c r="BU35" s="756"/>
      <c r="BV35" s="756"/>
      <c r="BW35" s="756"/>
      <c r="BX35" s="756"/>
      <c r="BY35" s="756"/>
      <c r="BZ35" s="756"/>
      <c r="CA35" s="756">
        <v>0</v>
      </c>
      <c r="CB35" s="756"/>
      <c r="CC35" s="756"/>
      <c r="CD35" s="756"/>
    </row>
    <row r="36" spans="1:82">
      <c r="B36" s="782" t="s">
        <v>1309</v>
      </c>
      <c r="C36" s="1255">
        <f t="shared" si="16"/>
        <v>3037571666</v>
      </c>
      <c r="D36" s="756"/>
      <c r="E36" s="756"/>
      <c r="F36" s="756"/>
      <c r="G36" s="756"/>
      <c r="H36" s="756"/>
      <c r="I36" s="756"/>
      <c r="J36" s="756"/>
      <c r="K36" s="756"/>
      <c r="L36" s="756"/>
      <c r="M36" s="756"/>
      <c r="N36" s="756"/>
      <c r="O36" s="756"/>
      <c r="P36" s="756"/>
      <c r="Q36" s="756"/>
      <c r="R36" s="756"/>
      <c r="S36" s="756"/>
      <c r="T36" s="756"/>
      <c r="U36" s="756"/>
      <c r="V36" s="756"/>
      <c r="W36" s="756"/>
      <c r="X36" s="756"/>
      <c r="Y36" s="756"/>
      <c r="Z36" s="756"/>
      <c r="AA36" s="756"/>
      <c r="AB36" s="756"/>
      <c r="AC36" s="756"/>
      <c r="AD36" s="756"/>
      <c r="AE36" s="756"/>
      <c r="AF36" s="756"/>
      <c r="AG36" s="756"/>
      <c r="AH36" s="756"/>
      <c r="AI36" s="756"/>
      <c r="AJ36" s="756"/>
      <c r="AK36" s="756"/>
      <c r="AL36" s="756"/>
      <c r="AM36" s="756"/>
      <c r="AN36" s="756"/>
      <c r="AO36" s="756"/>
      <c r="AP36" s="756"/>
      <c r="AQ36" s="756"/>
      <c r="AR36" s="756"/>
      <c r="AS36" s="756">
        <v>3037571666</v>
      </c>
      <c r="AT36" s="756"/>
      <c r="AU36" s="756"/>
      <c r="AV36" s="756"/>
      <c r="AW36" s="756"/>
      <c r="AX36" s="756"/>
      <c r="AY36" s="756"/>
      <c r="AZ36" s="756"/>
      <c r="BA36" s="756"/>
      <c r="BB36" s="756"/>
      <c r="BC36" s="756"/>
      <c r="BD36" s="756"/>
      <c r="BE36" s="756"/>
      <c r="BF36" s="756"/>
      <c r="BG36" s="756"/>
      <c r="BH36" s="756"/>
      <c r="BI36" s="756"/>
      <c r="BJ36" s="756"/>
      <c r="BK36" s="756"/>
      <c r="BL36" s="756"/>
      <c r="BM36" s="756"/>
      <c r="BN36" s="756"/>
      <c r="BO36" s="756"/>
      <c r="BP36" s="756"/>
      <c r="BQ36" s="756"/>
      <c r="BR36" s="756"/>
      <c r="BS36" s="756"/>
      <c r="BT36" s="756"/>
      <c r="BU36" s="756"/>
      <c r="BV36" s="756"/>
      <c r="BW36" s="756"/>
      <c r="BX36" s="756"/>
      <c r="BY36" s="756"/>
      <c r="BZ36" s="756"/>
      <c r="CA36" s="756">
        <v>0</v>
      </c>
      <c r="CB36" s="756"/>
      <c r="CC36" s="756"/>
      <c r="CD36" s="756"/>
    </row>
    <row r="37" spans="1:82">
      <c r="B37" s="782" t="s">
        <v>776</v>
      </c>
      <c r="C37" s="1255">
        <f t="shared" si="16"/>
        <v>0</v>
      </c>
      <c r="D37" s="756"/>
      <c r="E37" s="756"/>
      <c r="F37" s="756"/>
      <c r="G37" s="756"/>
      <c r="H37" s="756"/>
      <c r="I37" s="756"/>
      <c r="J37" s="756"/>
      <c r="K37" s="756"/>
      <c r="L37" s="756"/>
      <c r="M37" s="756"/>
      <c r="N37" s="756"/>
      <c r="O37" s="756"/>
      <c r="P37" s="756"/>
      <c r="Q37" s="756"/>
      <c r="R37" s="756"/>
      <c r="S37" s="756"/>
      <c r="T37" s="756"/>
      <c r="U37" s="756"/>
      <c r="V37" s="756"/>
      <c r="W37" s="756"/>
      <c r="X37" s="756"/>
      <c r="Y37" s="756"/>
      <c r="Z37" s="756"/>
      <c r="AA37" s="756"/>
      <c r="AB37" s="756"/>
      <c r="AC37" s="756"/>
      <c r="AD37" s="756"/>
      <c r="AE37" s="756"/>
      <c r="AF37" s="756"/>
      <c r="AG37" s="756"/>
      <c r="AH37" s="756"/>
      <c r="AI37" s="756"/>
      <c r="AJ37" s="756"/>
      <c r="AK37" s="756"/>
      <c r="AL37" s="756"/>
      <c r="AM37" s="756"/>
      <c r="AN37" s="756"/>
      <c r="AO37" s="756"/>
      <c r="AP37" s="756"/>
      <c r="AQ37" s="756"/>
      <c r="AR37" s="756"/>
      <c r="AS37" s="756"/>
      <c r="AT37" s="756"/>
      <c r="AU37" s="756"/>
      <c r="AV37" s="756"/>
      <c r="AW37" s="756"/>
      <c r="AX37" s="756"/>
      <c r="AY37" s="756"/>
      <c r="AZ37" s="756"/>
      <c r="BA37" s="756"/>
      <c r="BB37" s="756"/>
      <c r="BC37" s="756"/>
      <c r="BD37" s="756"/>
      <c r="BE37" s="756"/>
      <c r="BF37" s="756"/>
      <c r="BG37" s="756"/>
      <c r="BH37" s="756"/>
      <c r="BI37" s="756"/>
      <c r="BJ37" s="756"/>
      <c r="BK37" s="756"/>
      <c r="BL37" s="756"/>
      <c r="BM37" s="756"/>
      <c r="BN37" s="756"/>
      <c r="BO37" s="756"/>
      <c r="BP37" s="756"/>
      <c r="BQ37" s="756"/>
      <c r="BR37" s="756"/>
      <c r="BS37" s="756"/>
      <c r="BT37" s="756"/>
      <c r="BU37" s="756"/>
      <c r="BV37" s="756"/>
      <c r="BW37" s="756"/>
      <c r="BX37" s="756"/>
      <c r="BY37" s="756"/>
      <c r="BZ37" s="756"/>
      <c r="CA37" s="756">
        <v>0</v>
      </c>
      <c r="CB37" s="756"/>
      <c r="CC37" s="756"/>
      <c r="CD37" s="756"/>
    </row>
    <row r="38" spans="1:82">
      <c r="B38" s="782" t="s">
        <v>1310</v>
      </c>
      <c r="C38" s="1255">
        <f t="shared" si="16"/>
        <v>0</v>
      </c>
      <c r="D38" s="756"/>
      <c r="E38" s="756"/>
      <c r="F38" s="756"/>
      <c r="G38" s="756"/>
      <c r="H38" s="756"/>
      <c r="I38" s="756"/>
      <c r="J38" s="756"/>
      <c r="K38" s="756"/>
      <c r="L38" s="756"/>
      <c r="M38" s="756"/>
      <c r="N38" s="756"/>
      <c r="O38" s="756"/>
      <c r="P38" s="756"/>
      <c r="Q38" s="756"/>
      <c r="R38" s="756"/>
      <c r="S38" s="756"/>
      <c r="T38" s="756"/>
      <c r="U38" s="756"/>
      <c r="V38" s="756"/>
      <c r="W38" s="756"/>
      <c r="X38" s="756"/>
      <c r="Y38" s="756"/>
      <c r="Z38" s="756"/>
      <c r="AA38" s="756"/>
      <c r="AB38" s="756"/>
      <c r="AC38" s="756"/>
      <c r="AD38" s="756"/>
      <c r="AE38" s="756"/>
      <c r="AF38" s="756"/>
      <c r="AG38" s="756"/>
      <c r="AH38" s="756"/>
      <c r="AI38" s="756"/>
      <c r="AJ38" s="756"/>
      <c r="AK38" s="756"/>
      <c r="AL38" s="756"/>
      <c r="AM38" s="756"/>
      <c r="AN38" s="756"/>
      <c r="AO38" s="756"/>
      <c r="AP38" s="756"/>
      <c r="AQ38" s="756"/>
      <c r="AR38" s="756"/>
      <c r="AS38" s="756"/>
      <c r="AT38" s="756"/>
      <c r="AU38" s="756"/>
      <c r="AV38" s="756"/>
      <c r="AW38" s="756"/>
      <c r="AX38" s="756"/>
      <c r="AY38" s="756"/>
      <c r="AZ38" s="756"/>
      <c r="BA38" s="756"/>
      <c r="BB38" s="1245">
        <v>0</v>
      </c>
      <c r="BC38" s="756"/>
      <c r="BD38" s="756"/>
      <c r="BE38" s="756"/>
      <c r="BF38" s="756"/>
      <c r="BG38" s="756"/>
      <c r="BH38" s="756"/>
      <c r="BI38" s="756"/>
      <c r="BJ38" s="756"/>
      <c r="BK38" s="756"/>
      <c r="BL38" s="756"/>
      <c r="BM38" s="756"/>
      <c r="BN38" s="756"/>
      <c r="BO38" s="756"/>
      <c r="BP38" s="756"/>
      <c r="BQ38" s="756"/>
      <c r="BS38" s="756"/>
      <c r="BT38" s="756"/>
      <c r="BU38" s="756"/>
      <c r="BV38" s="756"/>
      <c r="BW38" s="756"/>
      <c r="BX38" s="756"/>
      <c r="BY38" s="756"/>
      <c r="BZ38" s="756"/>
      <c r="CA38" s="756"/>
      <c r="CB38" s="756"/>
      <c r="CC38" s="756"/>
      <c r="CD38" s="756"/>
    </row>
    <row r="39" spans="1:82" ht="13.15" customHeight="1">
      <c r="B39" s="782" t="s">
        <v>1311</v>
      </c>
      <c r="C39" s="1255">
        <f t="shared" si="16"/>
        <v>0</v>
      </c>
      <c r="D39" s="756"/>
      <c r="E39" s="756"/>
      <c r="F39" s="756"/>
      <c r="G39" s="756"/>
      <c r="H39" s="756"/>
      <c r="I39" s="756"/>
      <c r="J39" s="756"/>
      <c r="K39" s="756"/>
      <c r="L39" s="756"/>
      <c r="M39" s="756"/>
      <c r="N39" s="756"/>
      <c r="O39" s="756"/>
      <c r="P39" s="756"/>
      <c r="Q39" s="756"/>
      <c r="R39" s="756"/>
      <c r="S39" s="756"/>
      <c r="T39" s="756"/>
      <c r="U39" s="756"/>
      <c r="V39" s="756"/>
      <c r="W39" s="756"/>
      <c r="X39" s="756"/>
      <c r="Y39" s="756"/>
      <c r="Z39" s="756"/>
      <c r="AA39" s="756"/>
      <c r="AB39" s="756"/>
      <c r="AC39" s="756"/>
      <c r="AD39" s="756"/>
      <c r="AE39" s="756"/>
      <c r="AF39" s="756"/>
      <c r="AG39" s="756"/>
      <c r="AH39" s="756"/>
      <c r="AI39" s="756"/>
      <c r="AJ39" s="756"/>
      <c r="AK39" s="756"/>
      <c r="AL39" s="756"/>
      <c r="AM39" s="756"/>
      <c r="AN39" s="756"/>
      <c r="AO39" s="756"/>
      <c r="AP39" s="756"/>
      <c r="AQ39" s="756"/>
      <c r="AR39" s="756"/>
      <c r="AS39" s="756"/>
      <c r="AT39" s="756"/>
      <c r="AU39" s="756"/>
      <c r="AV39" s="756"/>
      <c r="AW39" s="756"/>
      <c r="AX39" s="756"/>
      <c r="AY39" s="756"/>
      <c r="AZ39" s="756"/>
      <c r="BA39" s="780">
        <v>-23683992</v>
      </c>
      <c r="BB39" s="1245">
        <v>23683992</v>
      </c>
      <c r="BC39" s="756"/>
      <c r="BD39" s="756"/>
      <c r="BE39" s="756"/>
      <c r="BF39" s="756"/>
      <c r="BG39" s="756"/>
      <c r="BH39" s="756"/>
      <c r="BI39" s="756"/>
      <c r="BJ39" s="756"/>
      <c r="BK39" s="756"/>
      <c r="BL39" s="756"/>
      <c r="BM39" s="756"/>
      <c r="BN39" s="756"/>
      <c r="BO39" s="756"/>
      <c r="BP39" s="756"/>
      <c r="BQ39" s="756"/>
      <c r="BR39" s="756"/>
      <c r="BS39" s="756"/>
      <c r="BT39" s="756"/>
      <c r="BU39" s="756"/>
      <c r="BV39" s="756"/>
      <c r="BW39" s="756"/>
      <c r="BX39" s="756"/>
      <c r="BY39" s="756"/>
      <c r="BZ39" s="756"/>
      <c r="CA39" s="756">
        <v>0</v>
      </c>
      <c r="CB39" s="756"/>
      <c r="CC39" s="756"/>
      <c r="CD39" s="756"/>
    </row>
    <row r="40" spans="1:82">
      <c r="B40" s="782" t="s">
        <v>780</v>
      </c>
      <c r="C40" s="1255">
        <f t="shared" si="16"/>
        <v>1953994499</v>
      </c>
      <c r="D40" s="756"/>
      <c r="E40" s="756"/>
      <c r="F40" s="756"/>
      <c r="G40" s="756"/>
      <c r="H40" s="756"/>
      <c r="I40" s="756"/>
      <c r="J40" s="756"/>
      <c r="K40" s="756"/>
      <c r="L40" s="756"/>
      <c r="M40" s="756"/>
      <c r="N40" s="756"/>
      <c r="O40" s="756"/>
      <c r="P40" s="756"/>
      <c r="Q40" s="756"/>
      <c r="R40" s="756"/>
      <c r="S40" s="756"/>
      <c r="T40" s="756"/>
      <c r="U40" s="756"/>
      <c r="V40" s="756"/>
      <c r="W40" s="756"/>
      <c r="X40" s="756"/>
      <c r="Y40" s="756"/>
      <c r="Z40" s="756"/>
      <c r="AA40" s="756"/>
      <c r="AB40" s="756"/>
      <c r="AC40" s="756"/>
      <c r="AD40" s="756"/>
      <c r="AE40" s="756"/>
      <c r="AF40" s="756"/>
      <c r="AG40" s="756"/>
      <c r="AH40" s="756"/>
      <c r="AI40" s="756"/>
      <c r="AJ40" s="756"/>
      <c r="AK40" s="756"/>
      <c r="AL40" s="756"/>
      <c r="AM40" s="756"/>
      <c r="AN40" s="756"/>
      <c r="AO40" s="756"/>
      <c r="AP40" s="756"/>
      <c r="AQ40" s="756"/>
      <c r="AR40" s="756"/>
      <c r="AS40" s="756"/>
      <c r="AT40" s="756"/>
      <c r="AU40" s="756"/>
      <c r="AV40" s="756"/>
      <c r="AW40" s="756"/>
      <c r="AX40" s="756"/>
      <c r="AY40" s="756"/>
      <c r="AZ40" s="756"/>
      <c r="BA40" s="756"/>
      <c r="BB40" s="756"/>
      <c r="BC40" s="756">
        <v>3465485900</v>
      </c>
      <c r="BD40" s="756">
        <v>-1511491401</v>
      </c>
      <c r="BE40" s="756"/>
      <c r="BF40" s="756"/>
      <c r="BG40" s="756"/>
      <c r="BH40" s="756"/>
      <c r="BI40" s="756"/>
      <c r="BJ40" s="756"/>
      <c r="BK40" s="756"/>
      <c r="BL40" s="756"/>
      <c r="BM40" s="756"/>
      <c r="BN40" s="756"/>
      <c r="BO40" s="756"/>
      <c r="BP40" s="756"/>
      <c r="BQ40" s="756"/>
      <c r="BR40" s="756"/>
      <c r="BS40" s="756"/>
      <c r="BT40" s="756"/>
      <c r="BU40" s="756"/>
      <c r="BV40" s="756"/>
      <c r="BW40" s="756"/>
      <c r="BX40" s="756"/>
      <c r="BY40" s="756"/>
      <c r="BZ40" s="756"/>
      <c r="CA40" s="756">
        <v>0</v>
      </c>
      <c r="CB40" s="756"/>
      <c r="CC40" s="756"/>
      <c r="CD40" s="756"/>
    </row>
    <row r="41" spans="1:82">
      <c r="B41" s="782" t="s">
        <v>1900</v>
      </c>
      <c r="C41" s="1255">
        <f t="shared" si="16"/>
        <v>1418844569</v>
      </c>
      <c r="D41" s="756"/>
      <c r="E41" s="756"/>
      <c r="F41" s="756"/>
      <c r="G41" s="756"/>
      <c r="H41" s="756"/>
      <c r="I41" s="756"/>
      <c r="J41" s="756"/>
      <c r="K41" s="756"/>
      <c r="L41" s="756">
        <f>BS!F66-BS!D66</f>
        <v>1472724359</v>
      </c>
      <c r="M41" s="756"/>
      <c r="N41" s="756"/>
      <c r="O41" s="756"/>
      <c r="P41" s="756"/>
      <c r="Q41" s="756"/>
      <c r="R41" s="756"/>
      <c r="S41" s="756"/>
      <c r="T41" s="756"/>
      <c r="U41" s="756"/>
      <c r="V41" s="756"/>
      <c r="W41" s="756"/>
      <c r="X41" s="756"/>
      <c r="Y41" s="756"/>
      <c r="Z41" s="756"/>
      <c r="AA41" s="756"/>
      <c r="AB41" s="756"/>
      <c r="AC41" s="756"/>
      <c r="AD41" s="756"/>
      <c r="AE41" s="756"/>
      <c r="AF41" s="756"/>
      <c r="AG41" s="756"/>
      <c r="AH41" s="756"/>
      <c r="AI41" s="756"/>
      <c r="AJ41" s="756"/>
      <c r="AK41" s="756"/>
      <c r="AL41" s="756"/>
      <c r="AM41" s="756"/>
      <c r="AN41" s="756"/>
      <c r="AO41" s="756"/>
      <c r="AP41" s="756"/>
      <c r="AQ41" s="756"/>
      <c r="AR41" s="756"/>
      <c r="AS41" s="756"/>
      <c r="AT41" s="756"/>
      <c r="AU41" s="1257">
        <v>-53879790</v>
      </c>
      <c r="AV41" s="756"/>
      <c r="AW41" s="756"/>
      <c r="AX41" s="756"/>
      <c r="AY41" s="756"/>
      <c r="AZ41" s="756"/>
      <c r="BA41" s="756"/>
      <c r="BB41" s="756"/>
      <c r="BC41" s="756"/>
      <c r="BD41" s="756"/>
      <c r="BE41" s="756"/>
      <c r="BF41" s="756"/>
      <c r="BG41" s="756"/>
      <c r="BH41" s="756"/>
      <c r="BI41" s="756"/>
      <c r="BJ41" s="756"/>
      <c r="BK41" s="756"/>
      <c r="BL41" s="756"/>
      <c r="BM41" s="756"/>
      <c r="BN41" s="756"/>
      <c r="BO41" s="756"/>
      <c r="BP41" s="756"/>
      <c r="BQ41" s="756"/>
      <c r="BR41" s="756"/>
      <c r="BS41" s="756"/>
      <c r="BT41" s="756"/>
      <c r="BU41" s="756"/>
      <c r="BV41" s="756"/>
      <c r="BW41" s="756"/>
      <c r="BX41" s="756"/>
      <c r="BY41" s="756"/>
      <c r="BZ41" s="756"/>
      <c r="CA41" s="756">
        <v>0</v>
      </c>
      <c r="CB41" s="756"/>
      <c r="CC41" s="756"/>
      <c r="CD41" s="756"/>
    </row>
    <row r="42" spans="1:82">
      <c r="B42" s="782" t="s">
        <v>1312</v>
      </c>
      <c r="C42" s="1255">
        <f t="shared" si="16"/>
        <v>-5092433330</v>
      </c>
      <c r="D42" s="756"/>
      <c r="E42" s="756"/>
      <c r="F42" s="756"/>
      <c r="G42" s="756"/>
      <c r="H42" s="756"/>
      <c r="I42" s="756"/>
      <c r="J42" s="756"/>
      <c r="K42" s="756"/>
      <c r="L42" s="756"/>
      <c r="M42" s="756"/>
      <c r="N42" s="756"/>
      <c r="O42" s="756"/>
      <c r="P42" s="756"/>
      <c r="Q42" s="756"/>
      <c r="R42" s="756"/>
      <c r="S42" s="756"/>
      <c r="T42" s="756"/>
      <c r="U42" s="756"/>
      <c r="V42" s="756"/>
      <c r="W42" s="756"/>
      <c r="X42" s="756"/>
      <c r="Y42" s="756"/>
      <c r="Z42" s="756"/>
      <c r="AA42" s="756"/>
      <c r="AB42" s="756"/>
      <c r="AC42" s="756"/>
      <c r="AD42" s="756"/>
      <c r="AE42" s="756"/>
      <c r="AF42" s="756"/>
      <c r="AG42" s="756"/>
      <c r="AH42" s="756"/>
      <c r="AI42" s="756"/>
      <c r="AJ42" s="756"/>
      <c r="AK42" s="756"/>
      <c r="AL42" s="756"/>
      <c r="AM42" s="756"/>
      <c r="AN42" s="756"/>
      <c r="AO42" s="756"/>
      <c r="AP42" s="756"/>
      <c r="AQ42" s="756"/>
      <c r="AR42" s="756"/>
      <c r="AS42" s="756"/>
      <c r="AT42" s="756"/>
      <c r="AU42" s="756"/>
      <c r="AV42" s="756"/>
      <c r="AW42" s="756"/>
      <c r="AX42" s="756"/>
      <c r="AY42" s="756"/>
      <c r="AZ42" s="756"/>
      <c r="BA42" s="756"/>
      <c r="BB42" s="756"/>
      <c r="BC42" s="756"/>
      <c r="BD42" s="756"/>
      <c r="BE42" s="756"/>
      <c r="BF42" s="756"/>
      <c r="BG42" s="756"/>
      <c r="BH42" s="756"/>
      <c r="BI42" s="756"/>
      <c r="BJ42" s="756"/>
      <c r="BK42" s="756"/>
      <c r="BL42" s="756"/>
      <c r="BM42" s="756">
        <v>-5092433330</v>
      </c>
      <c r="BN42" s="756"/>
      <c r="BO42" s="756"/>
      <c r="BP42" s="756"/>
      <c r="BQ42" s="756"/>
      <c r="BR42" s="756"/>
      <c r="BS42" s="756"/>
      <c r="BT42" s="756"/>
      <c r="BU42" s="756"/>
      <c r="BV42" s="756"/>
      <c r="BW42" s="756"/>
      <c r="BX42" s="756"/>
      <c r="BY42" s="756"/>
      <c r="BZ42" s="756"/>
      <c r="CA42" s="756">
        <v>0</v>
      </c>
      <c r="CB42" s="756"/>
      <c r="CC42" s="756"/>
      <c r="CD42" s="756"/>
    </row>
    <row r="43" spans="1:82">
      <c r="A43" s="756"/>
      <c r="B43" s="782" t="s">
        <v>1313</v>
      </c>
      <c r="C43" s="1255">
        <f t="shared" si="16"/>
        <v>29170827436</v>
      </c>
      <c r="D43" s="756"/>
      <c r="E43" s="756"/>
      <c r="F43" s="756"/>
      <c r="G43" s="756"/>
      <c r="H43" s="756"/>
      <c r="I43" s="756"/>
      <c r="J43" s="756"/>
      <c r="K43" s="756"/>
      <c r="L43" s="756"/>
      <c r="M43" s="756"/>
      <c r="N43" s="756"/>
      <c r="O43" s="756"/>
      <c r="P43" s="756"/>
      <c r="Q43" s="756"/>
      <c r="R43" s="756"/>
      <c r="S43" s="756"/>
      <c r="T43" s="756"/>
      <c r="U43" s="756"/>
      <c r="V43" s="756"/>
      <c r="W43" s="756"/>
      <c r="X43" s="756"/>
      <c r="Y43" s="756"/>
      <c r="Z43" s="756"/>
      <c r="AA43" s="756"/>
      <c r="AB43" s="756"/>
      <c r="AC43" s="756"/>
      <c r="AD43" s="756"/>
      <c r="AE43" s="756"/>
      <c r="AF43" s="756"/>
      <c r="AG43" s="756"/>
      <c r="AH43" s="756"/>
      <c r="AI43" s="756"/>
      <c r="AJ43" s="756"/>
      <c r="AK43" s="756"/>
      <c r="AL43" s="756"/>
      <c r="AM43" s="756"/>
      <c r="AN43" s="756"/>
      <c r="AO43" s="756"/>
      <c r="AP43" s="756"/>
      <c r="AQ43" s="756"/>
      <c r="AR43" s="756"/>
      <c r="AS43" s="756"/>
      <c r="AT43" s="756"/>
      <c r="AU43" s="756"/>
      <c r="AV43" s="756"/>
      <c r="AW43" s="756"/>
      <c r="AX43" s="756"/>
      <c r="AY43" s="756"/>
      <c r="AZ43" s="756"/>
      <c r="BA43" s="756"/>
      <c r="BB43" s="756"/>
      <c r="BC43" s="756"/>
      <c r="BD43" s="756"/>
      <c r="BE43" s="756"/>
      <c r="BF43" s="756"/>
      <c r="BG43" s="756"/>
      <c r="BH43" s="756"/>
      <c r="BI43" s="756"/>
      <c r="BJ43" s="756"/>
      <c r="BK43" s="756"/>
      <c r="BL43" s="756"/>
      <c r="BM43" s="756"/>
      <c r="BN43" s="1345">
        <v>29170827436</v>
      </c>
      <c r="BO43" s="756"/>
      <c r="BP43" s="756"/>
      <c r="BQ43" s="756"/>
      <c r="BR43" s="756"/>
      <c r="BS43" s="756"/>
      <c r="BT43" s="756"/>
      <c r="BU43" s="756"/>
      <c r="BV43" s="756"/>
      <c r="BW43" s="756"/>
      <c r="BX43" s="756"/>
      <c r="BY43" s="756"/>
      <c r="BZ43" s="756"/>
      <c r="CA43" s="756">
        <v>0</v>
      </c>
      <c r="CB43" s="756"/>
      <c r="CC43" s="756"/>
      <c r="CD43" s="756"/>
    </row>
    <row r="44" spans="1:82">
      <c r="A44" s="756"/>
      <c r="B44" s="782" t="s">
        <v>1314</v>
      </c>
      <c r="C44" s="1255">
        <f t="shared" si="16"/>
        <v>-214046000</v>
      </c>
      <c r="D44" s="756"/>
      <c r="E44" s="756"/>
      <c r="F44" s="756"/>
      <c r="G44" s="756"/>
      <c r="H44" s="756"/>
      <c r="I44" s="756"/>
      <c r="J44" s="756"/>
      <c r="K44" s="756"/>
      <c r="L44" s="756"/>
      <c r="M44" s="756"/>
      <c r="N44" s="756"/>
      <c r="O44" s="756"/>
      <c r="P44" s="756"/>
      <c r="Q44" s="756"/>
      <c r="R44" s="756"/>
      <c r="S44" s="756"/>
      <c r="T44" s="756"/>
      <c r="U44" s="756"/>
      <c r="V44" s="756"/>
      <c r="W44" s="756"/>
      <c r="X44" s="756"/>
      <c r="Y44" s="756"/>
      <c r="Z44" s="756"/>
      <c r="AA44" s="756"/>
      <c r="AB44" s="756"/>
      <c r="AC44" s="756"/>
      <c r="AD44" s="756"/>
      <c r="AE44" s="756"/>
      <c r="AF44" s="756"/>
      <c r="AG44" s="756"/>
      <c r="AH44" s="756"/>
      <c r="AI44" s="756"/>
      <c r="AJ44" s="756"/>
      <c r="AK44" s="756"/>
      <c r="AL44" s="756"/>
      <c r="AM44" s="756"/>
      <c r="AN44" s="756"/>
      <c r="AO44" s="756"/>
      <c r="AP44" s="756"/>
      <c r="AQ44" s="756"/>
      <c r="AR44" s="756"/>
      <c r="AS44" s="756"/>
      <c r="AT44" s="756"/>
      <c r="AU44" s="756"/>
      <c r="AV44" s="756"/>
      <c r="AW44" s="756"/>
      <c r="AX44" s="756"/>
      <c r="AY44" s="756"/>
      <c r="AZ44" s="756"/>
      <c r="BA44" s="756"/>
      <c r="BB44" s="756"/>
      <c r="BC44" s="756"/>
      <c r="BD44" s="756"/>
      <c r="BE44" s="756"/>
      <c r="BF44" s="756"/>
      <c r="BG44" s="756"/>
      <c r="BH44" s="756"/>
      <c r="BI44" s="756"/>
      <c r="BJ44" s="756"/>
      <c r="BK44" s="756"/>
      <c r="BL44" s="756"/>
      <c r="BM44" s="756"/>
      <c r="BN44" s="756"/>
      <c r="BO44" s="756"/>
      <c r="BP44" s="756"/>
      <c r="BQ44" s="756"/>
      <c r="BR44" s="756">
        <v>-214046000</v>
      </c>
      <c r="BS44" s="756"/>
      <c r="BT44" s="756"/>
      <c r="BU44" s="756"/>
      <c r="BV44" s="756"/>
      <c r="BW44" s="756"/>
      <c r="BX44" s="756"/>
      <c r="BY44" s="756"/>
      <c r="BZ44" s="756"/>
      <c r="CA44" s="756">
        <v>0</v>
      </c>
      <c r="CB44" s="756"/>
      <c r="CC44" s="756"/>
      <c r="CD44" s="756"/>
    </row>
    <row r="45" spans="1:82">
      <c r="A45" s="756"/>
      <c r="B45" s="782" t="s">
        <v>1315</v>
      </c>
      <c r="C45" s="1255">
        <f t="shared" si="16"/>
        <v>-2823786</v>
      </c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56"/>
      <c r="S45" s="756"/>
      <c r="T45" s="756"/>
      <c r="U45" s="756"/>
      <c r="V45" s="756"/>
      <c r="W45" s="756"/>
      <c r="X45" s="756"/>
      <c r="Y45" s="756"/>
      <c r="Z45" s="756"/>
      <c r="AA45" s="756"/>
      <c r="AB45" s="756"/>
      <c r="AC45" s="756"/>
      <c r="AD45" s="756"/>
      <c r="AE45" s="756"/>
      <c r="AF45" s="756"/>
      <c r="AG45" s="756"/>
      <c r="AH45" s="756"/>
      <c r="AI45" s="756"/>
      <c r="AJ45" s="756"/>
      <c r="AK45" s="756"/>
      <c r="AL45" s="756"/>
      <c r="AM45" s="756"/>
      <c r="AN45" s="756"/>
      <c r="AO45" s="756"/>
      <c r="AP45" s="756"/>
      <c r="AQ45" s="756"/>
      <c r="AR45" s="756"/>
      <c r="AS45" s="756"/>
      <c r="AT45" s="756"/>
      <c r="AU45" s="756"/>
      <c r="AV45" s="756"/>
      <c r="AW45" s="756"/>
      <c r="AX45" s="756"/>
      <c r="AY45" s="756"/>
      <c r="AZ45" s="756"/>
      <c r="BA45" s="756"/>
      <c r="BB45" s="756"/>
      <c r="BC45" s="756"/>
      <c r="BD45" s="756"/>
      <c r="BE45" s="756"/>
      <c r="BF45" s="756"/>
      <c r="BG45" s="756"/>
      <c r="BH45" s="756"/>
      <c r="BI45" s="756"/>
      <c r="BJ45" s="756"/>
      <c r="BK45" s="756"/>
      <c r="BL45" s="756"/>
      <c r="BM45" s="756"/>
      <c r="BN45" s="756"/>
      <c r="BO45" s="756"/>
      <c r="BP45" s="756"/>
      <c r="BQ45" s="756">
        <v>-2823786</v>
      </c>
      <c r="BR45" s="756"/>
      <c r="BS45" s="756"/>
      <c r="BT45" s="756"/>
      <c r="BU45" s="756"/>
      <c r="BV45" s="756"/>
      <c r="BW45" s="756"/>
      <c r="BX45" s="756"/>
      <c r="BY45" s="756"/>
      <c r="BZ45" s="756"/>
      <c r="CA45" s="756">
        <v>0</v>
      </c>
      <c r="CB45" s="756"/>
      <c r="CC45" s="756"/>
      <c r="CD45" s="756"/>
    </row>
    <row r="46" spans="1:82">
      <c r="A46" s="756"/>
      <c r="B46" s="782" t="s">
        <v>779</v>
      </c>
      <c r="C46" s="1255">
        <f t="shared" si="16"/>
        <v>-1711342273</v>
      </c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  <c r="O46" s="756"/>
      <c r="P46" s="756"/>
      <c r="Q46" s="756"/>
      <c r="R46" s="756"/>
      <c r="S46" s="756"/>
      <c r="T46" s="756"/>
      <c r="U46" s="756"/>
      <c r="V46" s="756"/>
      <c r="W46" s="756"/>
      <c r="X46" s="756"/>
      <c r="Y46" s="756"/>
      <c r="Z46" s="756"/>
      <c r="AA46" s="756"/>
      <c r="AB46" s="756"/>
      <c r="AC46" s="756"/>
      <c r="AD46" s="756"/>
      <c r="AE46" s="756"/>
      <c r="AF46" s="756"/>
      <c r="AG46" s="756"/>
      <c r="AH46" s="756"/>
      <c r="AI46" s="756"/>
      <c r="AJ46" s="756"/>
      <c r="AK46" s="756"/>
      <c r="AL46" s="756"/>
      <c r="AM46" s="756"/>
      <c r="AN46" s="756"/>
      <c r="AO46" s="756"/>
      <c r="AP46" s="756"/>
      <c r="AQ46" s="756"/>
      <c r="AR46" s="756"/>
      <c r="AS46" s="756"/>
      <c r="AT46" s="756"/>
      <c r="AU46" s="756"/>
      <c r="AV46" s="756"/>
      <c r="AW46" s="756"/>
      <c r="AX46" s="756"/>
      <c r="AY46" s="756"/>
      <c r="AZ46" s="756"/>
      <c r="BA46" s="756"/>
      <c r="BB46" s="756"/>
      <c r="BC46" s="756"/>
      <c r="BD46" s="756"/>
      <c r="BE46" s="756"/>
      <c r="BF46" s="756"/>
      <c r="BG46" s="756"/>
      <c r="BH46" s="756"/>
      <c r="BI46" s="756"/>
      <c r="BJ46" s="756"/>
      <c r="BK46" s="756"/>
      <c r="BL46" s="756"/>
      <c r="BM46" s="756"/>
      <c r="BN46" s="756"/>
      <c r="BO46" s="756">
        <v>-1711342273</v>
      </c>
      <c r="BP46" s="756"/>
      <c r="BQ46" s="756"/>
      <c r="BR46" s="756"/>
      <c r="BS46" s="756"/>
      <c r="BT46" s="756"/>
      <c r="BU46" s="756"/>
      <c r="BV46" s="756"/>
      <c r="BW46" s="756"/>
      <c r="BX46" s="756"/>
      <c r="BY46" s="756"/>
      <c r="BZ46" s="756"/>
      <c r="CA46" s="756">
        <v>0</v>
      </c>
      <c r="CB46" s="756"/>
      <c r="CC46" s="756"/>
      <c r="CD46" s="756"/>
    </row>
    <row r="47" spans="1:82">
      <c r="A47" s="756"/>
      <c r="B47" s="782" t="s">
        <v>1316</v>
      </c>
      <c r="C47" s="1255">
        <f t="shared" si="16"/>
        <v>-2042035875</v>
      </c>
      <c r="D47" s="756"/>
      <c r="E47" s="756"/>
      <c r="F47" s="756"/>
      <c r="G47" s="756"/>
      <c r="H47" s="756"/>
      <c r="I47" s="756"/>
      <c r="J47" s="756"/>
      <c r="K47" s="756"/>
      <c r="L47" s="756"/>
      <c r="M47" s="756"/>
      <c r="N47" s="756"/>
      <c r="O47" s="756"/>
      <c r="P47" s="756"/>
      <c r="Q47" s="756"/>
      <c r="R47" s="756"/>
      <c r="S47" s="756"/>
      <c r="T47" s="756"/>
      <c r="U47" s="756"/>
      <c r="V47" s="756"/>
      <c r="W47" s="756"/>
      <c r="X47" s="756"/>
      <c r="Y47" s="756"/>
      <c r="Z47" s="756"/>
      <c r="AA47" s="756"/>
      <c r="AB47" s="756"/>
      <c r="AC47" s="756"/>
      <c r="AD47" s="756"/>
      <c r="AE47" s="756"/>
      <c r="AF47" s="756"/>
      <c r="AG47" s="756"/>
      <c r="AH47" s="756"/>
      <c r="AI47" s="756"/>
      <c r="AJ47" s="756"/>
      <c r="AK47" s="756"/>
      <c r="AL47" s="756"/>
      <c r="AM47" s="756"/>
      <c r="AN47" s="756"/>
      <c r="AO47" s="756"/>
      <c r="AP47" s="756"/>
      <c r="AQ47" s="756"/>
      <c r="AR47" s="756"/>
      <c r="AS47" s="756"/>
      <c r="AT47" s="756">
        <v>-5514689457</v>
      </c>
      <c r="AU47" s="756"/>
      <c r="AV47" s="756"/>
      <c r="AW47" s="756"/>
      <c r="AX47" s="756"/>
      <c r="AY47" s="756"/>
      <c r="AZ47" s="756"/>
      <c r="BA47" s="756"/>
      <c r="BB47" s="756"/>
      <c r="BC47" s="756"/>
      <c r="BD47" s="756"/>
      <c r="BE47" s="756"/>
      <c r="BF47" s="756"/>
      <c r="BG47" s="756"/>
      <c r="BH47" s="756"/>
      <c r="BI47" s="756"/>
      <c r="BJ47" s="756"/>
      <c r="BK47" s="756"/>
      <c r="BL47" s="756"/>
      <c r="BM47" s="756"/>
      <c r="BN47" s="756"/>
      <c r="BO47" s="756"/>
      <c r="BP47" s="756"/>
      <c r="BQ47" s="756"/>
      <c r="BR47" s="756"/>
      <c r="BS47" s="756"/>
      <c r="BT47" s="756">
        <v>3472653582</v>
      </c>
      <c r="BU47" s="756"/>
      <c r="BV47" s="756"/>
      <c r="BW47" s="756"/>
      <c r="BX47" s="756"/>
      <c r="BY47" s="756"/>
      <c r="BZ47" s="756"/>
      <c r="CA47" s="756">
        <v>0</v>
      </c>
      <c r="CB47" s="756"/>
      <c r="CC47" s="756"/>
      <c r="CD47" s="756"/>
    </row>
    <row r="48" spans="1:82">
      <c r="A48" s="756"/>
      <c r="B48" s="782" t="s">
        <v>1529</v>
      </c>
      <c r="C48" s="1255">
        <f t="shared" si="16"/>
        <v>422143577</v>
      </c>
      <c r="D48" s="756"/>
      <c r="E48" s="756"/>
      <c r="F48" s="756"/>
      <c r="G48" s="756"/>
      <c r="H48" s="756"/>
      <c r="I48" s="1257">
        <v>411134260</v>
      </c>
      <c r="J48" s="756">
        <f>BS!F63-BS!D63</f>
        <v>-6635597</v>
      </c>
      <c r="K48" s="756">
        <v>17644914</v>
      </c>
      <c r="L48" s="756"/>
      <c r="M48" s="756"/>
      <c r="N48" s="756"/>
      <c r="O48" s="756"/>
      <c r="P48" s="756"/>
      <c r="Q48" s="756"/>
      <c r="R48" s="756"/>
      <c r="S48" s="756"/>
      <c r="T48" s="756"/>
      <c r="U48" s="756"/>
      <c r="V48" s="756"/>
      <c r="W48" s="756"/>
      <c r="X48" s="756"/>
      <c r="Y48" s="756"/>
      <c r="Z48" s="756"/>
      <c r="AA48" s="756"/>
      <c r="AB48" s="756"/>
      <c r="AC48" s="756"/>
      <c r="AD48" s="756"/>
      <c r="AE48" s="756"/>
      <c r="AF48" s="756"/>
      <c r="AG48" s="756"/>
      <c r="AH48" s="756"/>
      <c r="AI48" s="756"/>
      <c r="AJ48" s="756"/>
      <c r="AK48" s="756"/>
      <c r="AL48" s="756"/>
      <c r="AM48" s="756"/>
      <c r="AN48" s="756"/>
      <c r="AO48" s="756"/>
      <c r="AP48" s="756"/>
      <c r="AQ48" s="756"/>
      <c r="AR48" s="756"/>
      <c r="AS48" s="756"/>
      <c r="AT48" s="756"/>
      <c r="AU48" s="756"/>
      <c r="AV48" s="756"/>
      <c r="AW48" s="756"/>
      <c r="AX48" s="756"/>
      <c r="AY48" s="756"/>
      <c r="AZ48" s="756"/>
      <c r="BA48" s="756"/>
      <c r="BB48" s="756"/>
      <c r="BC48" s="756"/>
      <c r="BD48" s="756"/>
      <c r="BE48" s="756"/>
      <c r="BF48" s="756"/>
      <c r="BG48" s="756"/>
      <c r="BH48" s="756"/>
      <c r="BI48" s="756"/>
      <c r="BJ48" s="756"/>
      <c r="BK48" s="756"/>
      <c r="BL48" s="756"/>
      <c r="BM48" s="756"/>
      <c r="BN48" s="756"/>
      <c r="BO48" s="756"/>
      <c r="BP48" s="756"/>
      <c r="BQ48" s="756"/>
      <c r="BR48" s="756"/>
      <c r="BS48" s="756"/>
      <c r="BT48" s="756"/>
      <c r="BU48" s="756"/>
      <c r="BV48" s="756"/>
      <c r="BW48" s="756"/>
      <c r="BX48" s="756"/>
      <c r="BY48" s="756"/>
      <c r="BZ48" s="756"/>
      <c r="CA48" s="756">
        <v>0</v>
      </c>
      <c r="CB48" s="756"/>
      <c r="CC48" s="756"/>
      <c r="CD48" s="756"/>
    </row>
    <row r="49" spans="1:83">
      <c r="A49" s="756"/>
      <c r="B49" s="1258" t="s">
        <v>781</v>
      </c>
      <c r="C49" s="1259">
        <f t="shared" si="16"/>
        <v>2281159257</v>
      </c>
      <c r="D49" s="756"/>
      <c r="E49" s="756"/>
      <c r="F49" s="756"/>
      <c r="G49" s="1249"/>
      <c r="H49" s="1249"/>
      <c r="I49" s="1249"/>
      <c r="J49" s="1249"/>
      <c r="K49" s="1249"/>
      <c r="L49" s="1249"/>
      <c r="M49" s="1249"/>
      <c r="N49" s="1249"/>
      <c r="O49" s="1249"/>
      <c r="P49" s="1249"/>
      <c r="Q49" s="1249"/>
      <c r="R49" s="1249"/>
      <c r="S49" s="1249"/>
      <c r="T49" s="1249"/>
      <c r="U49" s="1249"/>
      <c r="V49" s="1249"/>
      <c r="W49" s="1249"/>
      <c r="X49" s="1249"/>
      <c r="Y49" s="1249"/>
      <c r="Z49" s="1249"/>
      <c r="AA49" s="1249"/>
      <c r="AB49" s="1249"/>
      <c r="AC49" s="1249"/>
      <c r="AD49" s="1249"/>
      <c r="AE49" s="1249"/>
      <c r="AF49" s="1249"/>
      <c r="AG49" s="1249"/>
      <c r="AH49" s="1249"/>
      <c r="AI49" s="780">
        <v>-115855028</v>
      </c>
      <c r="AJ49" s="1249"/>
      <c r="AK49" s="1249"/>
      <c r="AL49" s="1249"/>
      <c r="AM49" s="840">
        <v>191002412</v>
      </c>
      <c r="AN49" s="1249">
        <f>-134386-335</f>
        <v>-134721</v>
      </c>
      <c r="AO49" s="1249"/>
      <c r="AP49" s="1249"/>
      <c r="AQ49" s="1249"/>
      <c r="AR49" s="1249"/>
      <c r="AS49" s="1249"/>
      <c r="AT49" s="1249"/>
      <c r="AU49" s="1249"/>
      <c r="AV49" s="1249"/>
      <c r="AW49" s="1249"/>
      <c r="AX49" s="1249"/>
      <c r="AY49" s="1249"/>
      <c r="AZ49" s="1249"/>
      <c r="BA49" s="1249"/>
      <c r="BB49" s="1249"/>
      <c r="BC49" s="1249"/>
      <c r="BD49" s="1249"/>
      <c r="BE49" s="1249"/>
      <c r="BF49" s="1249"/>
      <c r="BG49" s="1249"/>
      <c r="BH49" s="1249"/>
      <c r="BI49" s="1249"/>
      <c r="BJ49" s="1249"/>
      <c r="BK49" s="1249"/>
      <c r="BL49" s="1249"/>
      <c r="BM49" s="1249"/>
      <c r="BN49" s="1249"/>
      <c r="BO49" s="1249"/>
      <c r="BP49" s="1249"/>
      <c r="BQ49" s="1249"/>
      <c r="BR49" s="1249"/>
      <c r="BS49" s="1249"/>
      <c r="BT49" s="1249"/>
      <c r="BU49" s="1249"/>
      <c r="BV49" s="1249"/>
      <c r="BW49" s="1249"/>
      <c r="BX49" s="1249"/>
      <c r="BY49" s="1249"/>
      <c r="BZ49" s="1252">
        <f>PL!C68</f>
        <v>2206146594</v>
      </c>
      <c r="CA49" s="756">
        <v>0</v>
      </c>
      <c r="CB49" s="756"/>
      <c r="CC49" s="756"/>
      <c r="CD49" s="756"/>
    </row>
    <row r="50" spans="1:83">
      <c r="A50" s="756"/>
      <c r="B50" s="1258" t="s">
        <v>782</v>
      </c>
      <c r="C50" s="1259">
        <f>SUM(G50:CI50)</f>
        <v>-14613137776</v>
      </c>
      <c r="D50" s="756"/>
      <c r="E50" s="756"/>
      <c r="F50" s="756"/>
      <c r="G50" s="1249"/>
      <c r="H50" s="1249"/>
      <c r="I50" s="1249"/>
      <c r="J50" s="1249"/>
      <c r="K50" s="1249"/>
      <c r="L50" s="1249"/>
      <c r="M50" s="1249"/>
      <c r="N50" s="1249"/>
      <c r="O50" s="1249"/>
      <c r="P50" s="1249"/>
      <c r="Q50" s="1249"/>
      <c r="R50" s="1249"/>
      <c r="S50" s="1249"/>
      <c r="T50" s="1249"/>
      <c r="U50" s="1249"/>
      <c r="V50" s="1249"/>
      <c r="W50" s="1249"/>
      <c r="X50" s="1249"/>
      <c r="Y50" s="1249"/>
      <c r="Z50" s="1249"/>
      <c r="AA50" s="1249"/>
      <c r="AB50" s="1249"/>
      <c r="AC50" s="1249"/>
      <c r="AD50" s="1249"/>
      <c r="AE50" s="1249"/>
      <c r="AF50" s="1249"/>
      <c r="AG50" s="1249"/>
      <c r="AH50" s="1249"/>
      <c r="AI50" s="1249"/>
      <c r="AJ50" s="1249"/>
      <c r="AK50" s="1249"/>
      <c r="AL50" s="1249"/>
      <c r="AM50" s="1249"/>
      <c r="AN50" s="1249"/>
      <c r="AO50" s="1249"/>
      <c r="AP50" s="1249"/>
      <c r="AQ50" s="1249"/>
      <c r="AR50" s="1249"/>
      <c r="AS50" s="1257">
        <f>-SUM('5.선급비용'!F24:F26)</f>
        <v>-1859854105</v>
      </c>
      <c r="AT50" s="1249"/>
      <c r="AU50" s="1249"/>
      <c r="AV50" s="1249"/>
      <c r="AW50" s="1249">
        <v>273820273</v>
      </c>
      <c r="AX50" s="1249"/>
      <c r="AY50" s="1249"/>
      <c r="AZ50" s="1249">
        <v>150930539</v>
      </c>
      <c r="BA50" s="1249"/>
      <c r="BB50" s="1249"/>
      <c r="BC50" s="1249"/>
      <c r="BD50" s="1249"/>
      <c r="BE50" s="1249"/>
      <c r="BF50" s="1249"/>
      <c r="BG50" s="1249">
        <v>14777224</v>
      </c>
      <c r="BH50" s="1249"/>
      <c r="BI50" s="1249"/>
      <c r="BJ50" s="1249">
        <v>-50475654</v>
      </c>
      <c r="BK50" s="1249"/>
      <c r="BL50" s="1249">
        <v>-66226329</v>
      </c>
      <c r="BM50" s="1249"/>
      <c r="BN50" s="1249"/>
      <c r="BO50" s="840">
        <v>-2258148228</v>
      </c>
      <c r="BP50" s="1249"/>
      <c r="BQ50" s="1249"/>
      <c r="BR50" s="1249"/>
      <c r="BS50" s="1249"/>
      <c r="BT50" s="1249"/>
      <c r="BU50" s="1249"/>
      <c r="BV50" s="1249"/>
      <c r="BW50" s="1249"/>
      <c r="BX50" s="1249"/>
      <c r="BY50" s="1249"/>
      <c r="BZ50" s="1249">
        <f>-PL!C75-BZ96</f>
        <v>-10817961496</v>
      </c>
      <c r="CA50" s="756">
        <v>0</v>
      </c>
      <c r="CB50" s="756"/>
      <c r="CC50" s="756"/>
      <c r="CD50" s="756"/>
    </row>
    <row r="51" spans="1:83">
      <c r="A51" s="756"/>
      <c r="B51" s="1258" t="s">
        <v>1317</v>
      </c>
      <c r="C51" s="1259">
        <f>SUM(G51:BZ51)</f>
        <v>-11724971132</v>
      </c>
      <c r="D51" s="756"/>
      <c r="E51" s="756"/>
      <c r="F51" s="756"/>
      <c r="G51" s="1249"/>
      <c r="H51" s="1249"/>
      <c r="I51" s="1249"/>
      <c r="J51" s="1249"/>
      <c r="K51" s="1249"/>
      <c r="L51" s="1249"/>
      <c r="M51" s="1249"/>
      <c r="N51" s="1249"/>
      <c r="O51" s="1249"/>
      <c r="P51" s="1249"/>
      <c r="Q51" s="1249"/>
      <c r="R51" s="1249"/>
      <c r="S51" s="1249"/>
      <c r="T51" s="1249"/>
      <c r="U51" s="1249"/>
      <c r="V51" s="1249"/>
      <c r="W51" s="1249"/>
      <c r="X51" s="1249"/>
      <c r="Y51" s="1249"/>
      <c r="Z51" s="1249"/>
      <c r="AA51" s="1249"/>
      <c r="AB51" s="1249"/>
      <c r="AC51" s="1249"/>
      <c r="AD51" s="1249"/>
      <c r="AE51" s="1249"/>
      <c r="AF51" s="1249"/>
      <c r="AG51" s="1249"/>
      <c r="AH51" s="1249"/>
      <c r="AI51" s="1249"/>
      <c r="AJ51" s="1249">
        <v>177228880</v>
      </c>
      <c r="AK51" s="1249"/>
      <c r="AL51" s="1249"/>
      <c r="AM51" s="1249"/>
      <c r="AN51" s="1249"/>
      <c r="AO51" s="1249"/>
      <c r="AP51" s="1249"/>
      <c r="AQ51" s="1249"/>
      <c r="AR51" s="1249"/>
      <c r="AS51" s="1249"/>
      <c r="AT51" s="1249"/>
      <c r="AU51" s="1257"/>
      <c r="AV51" s="1249"/>
      <c r="AW51" s="1249"/>
      <c r="AX51" s="1249"/>
      <c r="AY51" s="1249"/>
      <c r="AZ51" s="1249"/>
      <c r="BA51" s="1249"/>
      <c r="BB51" s="1249">
        <v>19792932</v>
      </c>
      <c r="BC51" s="1249"/>
      <c r="BD51" s="1249"/>
      <c r="BE51" s="1249"/>
      <c r="BF51" s="1249">
        <v>4335829</v>
      </c>
      <c r="BG51" s="1249"/>
      <c r="BH51" s="1249"/>
      <c r="BI51" s="1249"/>
      <c r="BJ51" s="1249"/>
      <c r="BK51" s="1249"/>
      <c r="BL51" s="1249"/>
      <c r="BM51" s="1249"/>
      <c r="BN51" s="1249"/>
      <c r="BO51" s="1249"/>
      <c r="BP51" s="1249">
        <v>-3324596205</v>
      </c>
      <c r="BQ51" s="1249"/>
      <c r="BR51" s="1249"/>
      <c r="BS51" s="1249"/>
      <c r="BT51" s="1249"/>
      <c r="BU51" s="1249"/>
      <c r="BV51" s="1249"/>
      <c r="BW51" s="1249"/>
      <c r="BX51" s="1249"/>
      <c r="BY51" s="1249"/>
      <c r="BZ51" s="1249">
        <f>-PL!D84</f>
        <v>-8601732568</v>
      </c>
      <c r="CA51" s="756">
        <v>0</v>
      </c>
      <c r="CB51" s="756"/>
      <c r="CC51" s="756"/>
      <c r="CD51" s="756"/>
      <c r="CE51" s="756"/>
    </row>
    <row r="52" spans="1:83">
      <c r="A52" s="756"/>
      <c r="B52" s="776" t="s">
        <v>1318</v>
      </c>
      <c r="C52" s="777">
        <f>C53+C61</f>
        <v>-12433428681</v>
      </c>
      <c r="D52" s="756"/>
      <c r="E52" s="756"/>
      <c r="F52" s="756"/>
      <c r="G52" s="756"/>
      <c r="H52" s="756"/>
      <c r="I52" s="756"/>
      <c r="J52" s="756"/>
      <c r="K52" s="756"/>
      <c r="L52" s="756"/>
      <c r="M52" s="756"/>
      <c r="N52" s="756"/>
      <c r="O52" s="756"/>
      <c r="P52" s="756"/>
      <c r="Q52" s="756"/>
      <c r="R52" s="756"/>
      <c r="S52" s="756"/>
      <c r="T52" s="756"/>
      <c r="U52" s="756"/>
      <c r="V52" s="756"/>
      <c r="W52" s="756"/>
      <c r="X52" s="756"/>
      <c r="Y52" s="756"/>
      <c r="Z52" s="756"/>
      <c r="AA52" s="756"/>
      <c r="AB52" s="756"/>
      <c r="AC52" s="756"/>
      <c r="AD52" s="756"/>
      <c r="AE52" s="756"/>
      <c r="AF52" s="756"/>
      <c r="AG52" s="756"/>
      <c r="AH52" s="756"/>
      <c r="AI52" s="756"/>
      <c r="AJ52" s="756"/>
      <c r="AK52" s="756"/>
      <c r="AL52" s="756"/>
      <c r="AM52" s="756"/>
      <c r="AN52" s="756"/>
      <c r="AO52" s="756"/>
      <c r="AP52" s="756"/>
      <c r="AQ52" s="756"/>
      <c r="AR52" s="756"/>
      <c r="AS52" s="756"/>
      <c r="AT52" s="756"/>
      <c r="AU52" s="756"/>
      <c r="AV52" s="756"/>
      <c r="AW52" s="756"/>
      <c r="AX52" s="756"/>
      <c r="AY52" s="756"/>
      <c r="AZ52" s="756"/>
      <c r="BA52" s="756"/>
      <c r="BB52" s="756"/>
      <c r="BC52" s="756"/>
      <c r="BD52" s="756"/>
      <c r="BE52" s="756"/>
      <c r="BF52" s="756"/>
      <c r="BG52" s="756"/>
      <c r="BH52" s="756"/>
      <c r="BI52" s="756"/>
      <c r="BJ52" s="756"/>
      <c r="BK52" s="756"/>
      <c r="BL52" s="756"/>
      <c r="BM52" s="756"/>
      <c r="BN52" s="756"/>
      <c r="BO52" s="756"/>
      <c r="BP52" s="756"/>
      <c r="BQ52" s="756"/>
      <c r="BR52" s="756"/>
      <c r="BS52" s="756"/>
      <c r="BT52" s="756"/>
      <c r="BU52" s="756"/>
      <c r="BV52" s="756"/>
      <c r="BW52" s="756"/>
      <c r="BX52" s="756"/>
      <c r="BY52" s="756"/>
      <c r="BZ52" s="756"/>
      <c r="CA52" s="756">
        <v>0</v>
      </c>
      <c r="CB52" s="756"/>
      <c r="CC52" s="756"/>
      <c r="CD52" s="756"/>
    </row>
    <row r="53" spans="1:83">
      <c r="A53" s="756"/>
      <c r="B53" s="778" t="s">
        <v>784</v>
      </c>
      <c r="C53" s="781">
        <f>SUM(C54:C60)</f>
        <v>0</v>
      </c>
      <c r="D53" s="756"/>
      <c r="E53" s="756"/>
      <c r="F53" s="756"/>
      <c r="G53" s="756"/>
      <c r="H53" s="756"/>
      <c r="I53" s="756"/>
      <c r="J53" s="756"/>
      <c r="K53" s="756"/>
      <c r="L53" s="756"/>
      <c r="M53" s="756"/>
      <c r="N53" s="756"/>
      <c r="O53" s="756"/>
      <c r="P53" s="756"/>
      <c r="Q53" s="756"/>
      <c r="R53" s="756"/>
      <c r="S53" s="756"/>
      <c r="T53" s="756"/>
      <c r="U53" s="756"/>
      <c r="V53" s="756"/>
      <c r="W53" s="756"/>
      <c r="X53" s="756"/>
      <c r="Y53" s="756"/>
      <c r="Z53" s="756"/>
      <c r="AA53" s="756"/>
      <c r="AB53" s="756"/>
      <c r="AC53" s="756"/>
      <c r="AD53" s="756"/>
      <c r="AE53" s="756"/>
      <c r="AF53" s="756"/>
      <c r="AG53" s="756"/>
      <c r="AH53" s="756"/>
      <c r="AI53" s="756"/>
      <c r="AJ53" s="756"/>
      <c r="AK53" s="756"/>
      <c r="AL53" s="756"/>
      <c r="AM53" s="756"/>
      <c r="AN53" s="756"/>
      <c r="AO53" s="756"/>
      <c r="AP53" s="756"/>
      <c r="AQ53" s="756"/>
      <c r="AR53" s="756"/>
      <c r="AS53" s="756"/>
      <c r="AT53" s="756"/>
      <c r="AU53" s="756"/>
      <c r="AV53" s="756"/>
      <c r="AW53" s="756"/>
      <c r="AX53" s="756"/>
      <c r="AY53" s="756"/>
      <c r="AZ53" s="756"/>
      <c r="BA53" s="756"/>
      <c r="BB53" s="756"/>
      <c r="BC53" s="756"/>
      <c r="BD53" s="756"/>
      <c r="BE53" s="756"/>
      <c r="BF53" s="756"/>
      <c r="BG53" s="756"/>
      <c r="BH53" s="756"/>
      <c r="BI53" s="756"/>
      <c r="BJ53" s="756"/>
      <c r="BK53" s="756"/>
      <c r="BL53" s="756"/>
      <c r="BM53" s="756"/>
      <c r="BN53" s="756"/>
      <c r="BO53" s="756"/>
      <c r="BP53" s="756"/>
      <c r="BQ53" s="756"/>
      <c r="BR53" s="756"/>
      <c r="BS53" s="756"/>
      <c r="BT53" s="756"/>
      <c r="BU53" s="756"/>
      <c r="BV53" s="756"/>
      <c r="BW53" s="756"/>
      <c r="BX53" s="756"/>
      <c r="BY53" s="756"/>
      <c r="BZ53" s="756"/>
      <c r="CA53" s="756">
        <v>0</v>
      </c>
      <c r="CB53" s="756"/>
      <c r="CC53" s="756"/>
      <c r="CD53" s="756"/>
    </row>
    <row r="54" spans="1:83">
      <c r="A54" s="756"/>
      <c r="B54" s="782" t="s">
        <v>785</v>
      </c>
      <c r="C54" s="783">
        <f t="shared" ref="C54:C60" si="17">SUM(G54:CI54)</f>
        <v>0</v>
      </c>
      <c r="D54" s="756"/>
      <c r="E54" s="756"/>
      <c r="F54" s="756"/>
      <c r="G54" s="756"/>
      <c r="H54" s="756"/>
      <c r="I54" s="756"/>
      <c r="J54" s="756"/>
      <c r="K54" s="756"/>
      <c r="L54" s="756"/>
      <c r="M54" s="756"/>
      <c r="N54" s="756"/>
      <c r="O54" s="756"/>
      <c r="P54" s="1245"/>
      <c r="Q54" s="1245"/>
      <c r="R54" s="1245"/>
      <c r="S54" s="1245"/>
      <c r="T54" s="1245"/>
      <c r="U54" s="756"/>
      <c r="V54" s="756"/>
      <c r="W54" s="756"/>
      <c r="X54" s="756"/>
      <c r="Y54" s="756"/>
      <c r="Z54" s="756"/>
      <c r="AA54" s="756"/>
      <c r="AB54" s="756"/>
      <c r="AC54" s="756"/>
      <c r="AD54" s="756"/>
      <c r="AE54" s="756"/>
      <c r="AF54" s="756"/>
      <c r="AG54" s="756"/>
      <c r="AH54" s="756"/>
      <c r="AI54" s="756"/>
      <c r="AJ54" s="756"/>
      <c r="AK54" s="756"/>
      <c r="AL54" s="756"/>
      <c r="AM54" s="756"/>
      <c r="AN54" s="756"/>
      <c r="AO54" s="756"/>
      <c r="AP54" s="756"/>
      <c r="AQ54" s="756"/>
      <c r="AR54" s="756"/>
      <c r="AS54" s="756"/>
      <c r="AT54" s="756"/>
      <c r="AU54" s="756"/>
      <c r="AV54" s="756"/>
      <c r="AW54" s="756"/>
      <c r="AX54" s="756"/>
      <c r="AY54" s="756"/>
      <c r="AZ54" s="756"/>
      <c r="BA54" s="756"/>
      <c r="BB54" s="756"/>
      <c r="BC54" s="756"/>
      <c r="BD54" s="756"/>
      <c r="BE54" s="756"/>
      <c r="BF54" s="756"/>
      <c r="BG54" s="756"/>
      <c r="BH54" s="756"/>
      <c r="BI54" s="756"/>
      <c r="BJ54" s="756"/>
      <c r="BK54" s="756"/>
      <c r="BL54" s="756"/>
      <c r="BM54" s="756"/>
      <c r="BN54" s="756"/>
      <c r="BO54" s="756"/>
      <c r="BP54" s="756"/>
      <c r="BQ54" s="756"/>
      <c r="BR54" s="756"/>
      <c r="BS54" s="756"/>
      <c r="BT54" s="756"/>
      <c r="BU54" s="756"/>
      <c r="BV54" s="756"/>
      <c r="BW54" s="756"/>
      <c r="BX54" s="756"/>
      <c r="BY54" s="756"/>
      <c r="BZ54" s="1245"/>
      <c r="CA54" s="756">
        <v>0</v>
      </c>
      <c r="CB54" s="756"/>
      <c r="CC54" s="756"/>
      <c r="CD54" s="756"/>
    </row>
    <row r="55" spans="1:83">
      <c r="A55" s="756"/>
      <c r="B55" s="782" t="s">
        <v>1319</v>
      </c>
      <c r="C55" s="783">
        <f t="shared" si="17"/>
        <v>0</v>
      </c>
      <c r="D55" s="756"/>
      <c r="E55" s="756"/>
      <c r="F55" s="756"/>
      <c r="G55" s="756"/>
      <c r="H55" s="756"/>
      <c r="I55" s="756"/>
      <c r="J55" s="756"/>
      <c r="K55" s="756"/>
      <c r="L55" s="756"/>
      <c r="M55" s="756"/>
      <c r="N55" s="756"/>
      <c r="O55" s="756"/>
      <c r="P55" s="1245"/>
      <c r="Q55" s="1245"/>
      <c r="R55" s="1245"/>
      <c r="S55" s="1245"/>
      <c r="T55" s="1245"/>
      <c r="U55" s="756"/>
      <c r="V55" s="756"/>
      <c r="W55" s="756"/>
      <c r="X55" s="756"/>
      <c r="Y55" s="756"/>
      <c r="Z55" s="756"/>
      <c r="AA55" s="756"/>
      <c r="AB55" s="756"/>
      <c r="AC55" s="756"/>
      <c r="AD55" s="756"/>
      <c r="AE55" s="756"/>
      <c r="AF55" s="756"/>
      <c r="AG55" s="756"/>
      <c r="AH55" s="756"/>
      <c r="AI55" s="756"/>
      <c r="AJ55" s="756"/>
      <c r="AK55" s="756"/>
      <c r="AL55" s="756"/>
      <c r="AM55" s="756"/>
      <c r="AN55" s="756"/>
      <c r="AO55" s="756"/>
      <c r="AP55" s="756"/>
      <c r="AQ55" s="756"/>
      <c r="AR55" s="756"/>
      <c r="AS55" s="756"/>
      <c r="AT55" s="756"/>
      <c r="AU55" s="756"/>
      <c r="AV55" s="756"/>
      <c r="AW55" s="756"/>
      <c r="AX55" s="756"/>
      <c r="AY55" s="756"/>
      <c r="AZ55" s="756"/>
      <c r="BA55" s="756"/>
      <c r="BB55" s="756"/>
      <c r="BC55" s="756"/>
      <c r="BD55" s="756"/>
      <c r="BE55" s="756"/>
      <c r="BF55" s="756"/>
      <c r="BG55" s="756"/>
      <c r="BH55" s="756"/>
      <c r="BI55" s="756"/>
      <c r="BJ55" s="756"/>
      <c r="BK55" s="756"/>
      <c r="BL55" s="756"/>
      <c r="BM55" s="756"/>
      <c r="BN55" s="756"/>
      <c r="BO55" s="756"/>
      <c r="BP55" s="756"/>
      <c r="BQ55" s="756"/>
      <c r="BR55" s="756"/>
      <c r="BS55" s="756"/>
      <c r="BT55" s="756"/>
      <c r="BU55" s="756"/>
      <c r="BV55" s="756"/>
      <c r="BW55" s="756"/>
      <c r="BX55" s="756"/>
      <c r="BY55" s="756"/>
      <c r="BZ55" s="756"/>
      <c r="CA55" s="756">
        <v>0</v>
      </c>
      <c r="CB55" s="756"/>
      <c r="CC55" s="756"/>
      <c r="CD55" s="756"/>
    </row>
    <row r="56" spans="1:83">
      <c r="A56" s="756"/>
      <c r="B56" s="782" t="s">
        <v>2175</v>
      </c>
      <c r="C56" s="783">
        <f t="shared" si="17"/>
        <v>0</v>
      </c>
      <c r="D56" s="756"/>
      <c r="E56" s="756"/>
      <c r="F56" s="756"/>
      <c r="G56" s="756"/>
      <c r="H56" s="756"/>
      <c r="I56" s="756"/>
      <c r="J56" s="756"/>
      <c r="K56" s="756"/>
      <c r="L56" s="756"/>
      <c r="M56" s="763"/>
      <c r="N56" s="756"/>
      <c r="O56" s="756"/>
      <c r="P56" s="1245"/>
      <c r="Q56" s="1245"/>
      <c r="R56" s="1245"/>
      <c r="S56" s="1245"/>
      <c r="T56" s="1245"/>
      <c r="U56" s="756"/>
      <c r="V56" s="756"/>
      <c r="W56" s="756"/>
      <c r="X56" s="756"/>
      <c r="Y56" s="756"/>
      <c r="Z56" s="756"/>
      <c r="AA56" s="756"/>
      <c r="AB56" s="756"/>
      <c r="AC56" s="756"/>
      <c r="AD56" s="756"/>
      <c r="AE56" s="756"/>
      <c r="AF56" s="756"/>
      <c r="AG56" s="756"/>
      <c r="AH56" s="756"/>
      <c r="AI56" s="756"/>
      <c r="AJ56" s="756"/>
      <c r="AK56" s="756"/>
      <c r="AL56" s="756"/>
      <c r="AM56" s="756"/>
      <c r="AN56" s="756"/>
      <c r="AO56" s="756"/>
      <c r="AP56" s="756"/>
      <c r="AQ56" s="756"/>
      <c r="AR56" s="756"/>
      <c r="AS56" s="756"/>
      <c r="AT56" s="756"/>
      <c r="AU56" s="756"/>
      <c r="AV56" s="756"/>
      <c r="AW56" s="756"/>
      <c r="AX56" s="756"/>
      <c r="AY56" s="756"/>
      <c r="AZ56" s="756"/>
      <c r="BA56" s="756"/>
      <c r="BB56" s="756"/>
      <c r="BC56" s="756"/>
      <c r="BD56" s="756"/>
      <c r="BE56" s="756"/>
      <c r="BF56" s="756"/>
      <c r="BG56" s="756"/>
      <c r="BH56" s="756"/>
      <c r="BI56" s="756"/>
      <c r="BJ56" s="756"/>
      <c r="BK56" s="756"/>
      <c r="BL56" s="756"/>
      <c r="BM56" s="756"/>
      <c r="BN56" s="756"/>
      <c r="BO56" s="756"/>
      <c r="BP56" s="756"/>
      <c r="BQ56" s="756"/>
      <c r="BR56" s="756"/>
      <c r="BS56" s="756"/>
      <c r="BT56" s="756"/>
      <c r="BU56" s="756"/>
      <c r="BV56" s="756"/>
      <c r="BW56" s="756"/>
      <c r="BX56" s="756"/>
      <c r="BY56" s="756"/>
      <c r="BZ56" s="756"/>
      <c r="CA56" s="756">
        <v>0</v>
      </c>
      <c r="CB56" s="756"/>
      <c r="CC56" s="756"/>
      <c r="CD56" s="756"/>
    </row>
    <row r="57" spans="1:83">
      <c r="A57" s="756"/>
      <c r="B57" s="782" t="s">
        <v>1902</v>
      </c>
      <c r="C57" s="783">
        <f t="shared" si="17"/>
        <v>0</v>
      </c>
      <c r="D57" s="756"/>
      <c r="E57" s="756"/>
      <c r="F57" s="756"/>
      <c r="G57" s="756"/>
      <c r="H57" s="756"/>
      <c r="I57" s="756"/>
      <c r="J57" s="756"/>
      <c r="K57" s="756"/>
      <c r="L57" s="756"/>
      <c r="M57" s="756"/>
      <c r="N57" s="756"/>
      <c r="O57" s="756"/>
      <c r="P57" s="1245"/>
      <c r="Q57" s="1245"/>
      <c r="R57" s="1245"/>
      <c r="S57" s="1245"/>
      <c r="T57" s="1245"/>
      <c r="U57" s="756"/>
      <c r="V57" s="756"/>
      <c r="W57" s="756"/>
      <c r="X57" s="756"/>
      <c r="Y57" s="756"/>
      <c r="Z57" s="756"/>
      <c r="AA57" s="756"/>
      <c r="AB57" s="756"/>
      <c r="AC57" s="756"/>
      <c r="AD57" s="756"/>
      <c r="AE57" s="756"/>
      <c r="AF57" s="756"/>
      <c r="AG57" s="756"/>
      <c r="AH57" s="756"/>
      <c r="AI57" s="756"/>
      <c r="AJ57" s="756"/>
      <c r="AK57" s="756"/>
      <c r="AL57" s="756"/>
      <c r="AM57" s="756"/>
      <c r="AN57" s="756"/>
      <c r="AO57" s="756"/>
      <c r="AP57" s="756"/>
      <c r="AQ57" s="756"/>
      <c r="AR57" s="756"/>
      <c r="AS57" s="756"/>
      <c r="AT57" s="756"/>
      <c r="AU57" s="756"/>
      <c r="AV57" s="756"/>
      <c r="AW57" s="756"/>
      <c r="AX57" s="756"/>
      <c r="AY57" s="756"/>
      <c r="AZ57" s="756"/>
      <c r="BA57" s="756"/>
      <c r="BB57" s="756"/>
      <c r="BC57" s="756"/>
      <c r="BD57" s="756"/>
      <c r="BE57" s="756"/>
      <c r="BF57" s="756"/>
      <c r="BG57" s="756"/>
      <c r="BH57" s="756"/>
      <c r="BI57" s="756"/>
      <c r="BJ57" s="756"/>
      <c r="BK57" s="756"/>
      <c r="BL57" s="756"/>
      <c r="BM57" s="756"/>
      <c r="BN57" s="756"/>
      <c r="BO57" s="756"/>
      <c r="BP57" s="756"/>
      <c r="BQ57" s="756"/>
      <c r="BR57" s="756"/>
      <c r="BS57" s="756"/>
      <c r="BT57" s="756"/>
      <c r="BU57" s="756"/>
      <c r="BV57" s="756"/>
      <c r="BW57" s="756"/>
      <c r="BX57" s="756"/>
      <c r="BY57" s="756"/>
      <c r="BZ57" s="756"/>
      <c r="CA57" s="756">
        <v>0</v>
      </c>
      <c r="CB57" s="756"/>
      <c r="CD57" s="756"/>
    </row>
    <row r="58" spans="1:83">
      <c r="A58" s="756"/>
      <c r="B58" s="782" t="s">
        <v>1320</v>
      </c>
      <c r="C58" s="783">
        <f t="shared" si="17"/>
        <v>0</v>
      </c>
      <c r="D58" s="756"/>
      <c r="E58" s="756"/>
      <c r="F58" s="756"/>
      <c r="G58" s="756"/>
      <c r="H58" s="756"/>
      <c r="I58" s="756"/>
      <c r="J58" s="756"/>
      <c r="K58" s="756"/>
      <c r="L58" s="756"/>
      <c r="M58" s="756"/>
      <c r="N58" s="756"/>
      <c r="O58" s="756"/>
      <c r="P58" s="1245"/>
      <c r="Q58" s="1245"/>
      <c r="R58" s="1245"/>
      <c r="S58" s="1245"/>
      <c r="T58" s="1245"/>
      <c r="U58" s="756"/>
      <c r="V58" s="756"/>
      <c r="W58" s="756"/>
      <c r="X58" s="756"/>
      <c r="Y58" s="756"/>
      <c r="Z58" s="756"/>
      <c r="AA58" s="756"/>
      <c r="AB58" s="756"/>
      <c r="AC58" s="756"/>
      <c r="AD58" s="1246"/>
      <c r="AE58" s="756"/>
      <c r="AF58" s="756"/>
      <c r="AG58" s="756"/>
      <c r="AH58" s="756"/>
      <c r="AI58" s="756"/>
      <c r="AJ58" s="756"/>
      <c r="AK58" s="756"/>
      <c r="AL58" s="756"/>
      <c r="AM58" s="756"/>
      <c r="AN58" s="756"/>
      <c r="AO58" s="756"/>
      <c r="AP58" s="756"/>
      <c r="AQ58" s="756"/>
      <c r="AR58" s="756"/>
      <c r="AS58" s="756"/>
      <c r="AT58" s="756"/>
      <c r="AU58" s="756"/>
      <c r="AV58" s="756"/>
      <c r="AW58" s="756"/>
      <c r="AX58" s="756"/>
      <c r="AY58" s="756"/>
      <c r="AZ58" s="756"/>
      <c r="BA58" s="756"/>
      <c r="BB58" s="756"/>
      <c r="BC58" s="756"/>
      <c r="BD58" s="756"/>
      <c r="BE58" s="756"/>
      <c r="BF58" s="756"/>
      <c r="BG58" s="756"/>
      <c r="BH58" s="756"/>
      <c r="BI58" s="756"/>
      <c r="BJ58" s="756"/>
      <c r="BK58" s="756"/>
      <c r="BL58" s="756"/>
      <c r="BM58" s="756"/>
      <c r="BO58" s="756"/>
      <c r="BP58" s="756"/>
      <c r="BQ58" s="756"/>
      <c r="BR58" s="756"/>
      <c r="BS58" s="756"/>
      <c r="BT58" s="756"/>
      <c r="BU58" s="756"/>
      <c r="BV58" s="756"/>
      <c r="BW58" s="756"/>
      <c r="BX58" s="756"/>
      <c r="BY58" s="756"/>
      <c r="BZ58" s="756"/>
      <c r="CA58" s="756"/>
      <c r="CB58" s="756"/>
      <c r="CC58" s="756"/>
      <c r="CD58" s="756"/>
    </row>
    <row r="59" spans="1:83">
      <c r="A59" s="756"/>
      <c r="B59" s="782" t="s">
        <v>3288</v>
      </c>
      <c r="C59" s="783">
        <f t="shared" si="17"/>
        <v>0</v>
      </c>
      <c r="D59" s="756"/>
      <c r="E59" s="756"/>
      <c r="F59" s="756"/>
      <c r="G59" s="1249"/>
      <c r="H59" s="1249"/>
      <c r="I59" s="1249"/>
      <c r="J59" s="1249"/>
      <c r="K59" s="1249"/>
      <c r="L59" s="1249"/>
      <c r="M59" s="1249"/>
      <c r="N59" s="1249"/>
      <c r="O59" s="1249"/>
      <c r="P59" s="840"/>
      <c r="Q59" s="840"/>
      <c r="R59" s="840"/>
      <c r="S59" s="840"/>
      <c r="T59" s="840"/>
      <c r="U59" s="1249"/>
      <c r="V59" s="1249"/>
      <c r="W59" s="1249"/>
      <c r="X59" s="1249"/>
      <c r="Y59" s="1249"/>
      <c r="Z59" s="1249"/>
      <c r="AA59" s="1249"/>
      <c r="AB59" s="1249"/>
      <c r="AC59" s="1249"/>
      <c r="AD59" s="1250"/>
      <c r="AE59" s="1249"/>
      <c r="AF59" s="1249"/>
      <c r="AG59" s="1249"/>
      <c r="AH59" s="1249"/>
      <c r="AI59" s="780"/>
      <c r="AJ59" s="1249"/>
      <c r="AK59" s="1249"/>
      <c r="AL59" s="1249"/>
      <c r="AM59" s="1249"/>
      <c r="AN59" s="1249"/>
      <c r="AO59" s="1249"/>
      <c r="AP59" s="1249"/>
      <c r="AQ59" s="1249"/>
      <c r="AR59" s="1249"/>
      <c r="AS59" s="1249"/>
      <c r="AT59" s="1249"/>
      <c r="AU59" s="1249"/>
      <c r="AV59" s="1249"/>
      <c r="AW59" s="1249"/>
      <c r="AX59" s="1249"/>
      <c r="AY59" s="1249"/>
      <c r="AZ59" s="1249"/>
      <c r="BA59" s="1249"/>
      <c r="BB59" s="1249"/>
      <c r="BC59" s="1249"/>
      <c r="BD59" s="1249"/>
      <c r="BE59" s="1249"/>
      <c r="BF59" s="1249"/>
      <c r="BG59" s="1249"/>
      <c r="BH59" s="1249"/>
      <c r="BI59" s="1249"/>
      <c r="BJ59" s="1249"/>
      <c r="BK59" s="1249"/>
      <c r="BL59" s="1249"/>
      <c r="BM59" s="1249"/>
      <c r="BN59" s="1250"/>
      <c r="BO59" s="1249"/>
      <c r="BP59" s="1249"/>
      <c r="BQ59" s="1249"/>
      <c r="BR59" s="1249"/>
      <c r="BS59" s="1249"/>
      <c r="BT59" s="1249"/>
      <c r="BU59" s="1249"/>
      <c r="BV59" s="1249"/>
      <c r="BW59" s="1249"/>
      <c r="BX59" s="1249"/>
      <c r="BY59" s="1249"/>
      <c r="BZ59" s="1249"/>
      <c r="CA59" s="756"/>
      <c r="CB59" s="756"/>
      <c r="CC59" s="756"/>
      <c r="CD59" s="756"/>
    </row>
    <row r="60" spans="1:83">
      <c r="A60" s="756"/>
      <c r="B60" s="782" t="s">
        <v>3019</v>
      </c>
      <c r="C60" s="783">
        <f t="shared" si="17"/>
        <v>0</v>
      </c>
      <c r="D60" s="756"/>
      <c r="E60" s="756"/>
      <c r="F60" s="756"/>
      <c r="G60" s="1249"/>
      <c r="H60" s="1249"/>
      <c r="I60" s="1249"/>
      <c r="J60" s="1249"/>
      <c r="K60" s="1249"/>
      <c r="L60" s="1249"/>
      <c r="M60" s="1249"/>
      <c r="N60" s="1249"/>
      <c r="O60" s="1249"/>
      <c r="P60" s="840"/>
      <c r="Q60" s="840"/>
      <c r="R60" s="840"/>
      <c r="S60" s="840"/>
      <c r="T60" s="840"/>
      <c r="U60" s="1249"/>
      <c r="V60" s="1249"/>
      <c r="W60" s="1249"/>
      <c r="X60" s="1249"/>
      <c r="Y60" s="1249"/>
      <c r="Z60" s="1249"/>
      <c r="AA60" s="1249"/>
      <c r="AB60" s="1249"/>
      <c r="AC60" s="1249"/>
      <c r="AD60" s="1250"/>
      <c r="AE60" s="1249"/>
      <c r="AF60" s="1249"/>
      <c r="AG60" s="1249"/>
      <c r="AH60" s="1249"/>
      <c r="AI60" s="1249"/>
      <c r="AJ60" s="1249"/>
      <c r="AK60" s="1249"/>
      <c r="AL60" s="1249"/>
      <c r="AM60" s="1249"/>
      <c r="AN60" s="1249"/>
      <c r="AO60" s="1249"/>
      <c r="AP60" s="1249"/>
      <c r="AQ60" s="1249"/>
      <c r="AR60" s="1249"/>
      <c r="AS60" s="1249"/>
      <c r="AT60" s="1249"/>
      <c r="AU60" s="1249"/>
      <c r="AV60" s="1249"/>
      <c r="AW60" s="1249"/>
      <c r="AX60" s="1249"/>
      <c r="AY60" s="1249"/>
      <c r="AZ60" s="1249"/>
      <c r="BA60" s="1249"/>
      <c r="BB60" s="1249"/>
      <c r="BC60" s="1249"/>
      <c r="BD60" s="1249"/>
      <c r="BE60" s="1249"/>
      <c r="BF60" s="1249"/>
      <c r="BG60" s="1249"/>
      <c r="BH60" s="1249"/>
      <c r="BI60" s="1249"/>
      <c r="BJ60" s="1249"/>
      <c r="BK60" s="1249"/>
      <c r="BL60" s="1249"/>
      <c r="BM60" s="1249"/>
      <c r="BN60" s="1250"/>
      <c r="BO60" s="1249"/>
      <c r="BP60" s="1249"/>
      <c r="BQ60" s="1249"/>
      <c r="BR60" s="1249"/>
      <c r="BS60" s="1249"/>
      <c r="BT60" s="1249"/>
      <c r="BU60" s="1249"/>
      <c r="BV60" s="1249"/>
      <c r="BW60" s="1249"/>
      <c r="BX60" s="1249"/>
      <c r="BY60" s="1249"/>
      <c r="BZ60" s="1249"/>
      <c r="CA60" s="756"/>
      <c r="CB60" s="756"/>
      <c r="CC60" s="756"/>
      <c r="CD60" s="756"/>
    </row>
    <row r="61" spans="1:83">
      <c r="A61" s="756"/>
      <c r="B61" s="778" t="s">
        <v>786</v>
      </c>
      <c r="C61" s="781">
        <f>SUM(C62:C69)</f>
        <v>-12433428681</v>
      </c>
      <c r="D61" s="756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6"/>
      <c r="P61" s="1245"/>
      <c r="Q61" s="1245"/>
      <c r="R61" s="1245"/>
      <c r="S61" s="1245"/>
      <c r="T61" s="1245"/>
      <c r="U61" s="756"/>
      <c r="V61" s="756"/>
      <c r="W61" s="756"/>
      <c r="X61" s="756"/>
      <c r="Y61" s="756"/>
      <c r="Z61" s="756"/>
      <c r="AA61" s="756"/>
      <c r="AB61" s="756"/>
      <c r="AC61" s="756"/>
      <c r="AD61" s="756"/>
      <c r="AE61" s="756"/>
      <c r="AF61" s="756"/>
      <c r="AG61" s="756"/>
      <c r="AH61" s="756"/>
      <c r="AI61" s="756"/>
      <c r="AJ61" s="756"/>
      <c r="AK61" s="756"/>
      <c r="AL61" s="756"/>
      <c r="AM61" s="756"/>
      <c r="AN61" s="756"/>
      <c r="AO61" s="756"/>
      <c r="AP61" s="756"/>
      <c r="AQ61" s="756"/>
      <c r="AR61" s="756"/>
      <c r="AS61" s="756"/>
      <c r="AT61" s="756"/>
      <c r="AU61" s="756"/>
      <c r="AV61" s="756"/>
      <c r="AW61" s="756"/>
      <c r="AX61" s="756"/>
      <c r="AY61" s="756"/>
      <c r="AZ61" s="756"/>
      <c r="BA61" s="756"/>
      <c r="BB61" s="756"/>
      <c r="BC61" s="756"/>
      <c r="BD61" s="756"/>
      <c r="BE61" s="756"/>
      <c r="BF61" s="756"/>
      <c r="BG61" s="756"/>
      <c r="BH61" s="756"/>
      <c r="BI61" s="756"/>
      <c r="BJ61" s="756"/>
      <c r="BK61" s="756"/>
      <c r="BL61" s="756"/>
      <c r="BM61" s="756"/>
      <c r="BO61" s="756"/>
      <c r="BP61" s="756"/>
      <c r="BQ61" s="756"/>
      <c r="BR61" s="756"/>
      <c r="BS61" s="756"/>
      <c r="BT61" s="756"/>
      <c r="BU61" s="756"/>
      <c r="BV61" s="756"/>
      <c r="BW61" s="756"/>
      <c r="BX61" s="756"/>
      <c r="BY61" s="756"/>
      <c r="BZ61" s="756"/>
      <c r="CA61" s="756">
        <v>0</v>
      </c>
      <c r="CB61" s="756"/>
      <c r="CC61" s="756"/>
      <c r="CD61" s="756"/>
    </row>
    <row r="62" spans="1:83">
      <c r="A62" s="756"/>
      <c r="B62" s="1256" t="s">
        <v>787</v>
      </c>
      <c r="C62" s="1344">
        <f t="shared" ref="C62:C69" si="18">SUM(G62:CI62)</f>
        <v>-12433428681</v>
      </c>
      <c r="D62" s="756"/>
      <c r="E62" s="756"/>
      <c r="F62" s="756"/>
      <c r="G62" s="1249"/>
      <c r="H62" s="1249"/>
      <c r="I62" s="1249"/>
      <c r="J62" s="1249"/>
      <c r="K62" s="1249"/>
      <c r="L62" s="1249"/>
      <c r="M62" s="1249"/>
      <c r="N62" s="1249"/>
      <c r="O62" s="1249"/>
      <c r="P62" s="1347"/>
      <c r="Q62" s="840"/>
      <c r="R62" s="1346"/>
      <c r="S62" s="840"/>
      <c r="T62" s="840"/>
      <c r="U62" s="840"/>
      <c r="V62" s="840">
        <v>-1893770</v>
      </c>
      <c r="W62" s="1249"/>
      <c r="X62" s="1249"/>
      <c r="Y62" s="1249"/>
      <c r="Z62" s="1345">
        <v>-264704000</v>
      </c>
      <c r="AA62" s="1249"/>
      <c r="AB62" s="1249"/>
      <c r="AC62" s="1249"/>
      <c r="AD62" s="1343">
        <f>-'(1)유무형자산'!C15-'(1)유무형자산'!D15-AD96-AD95-AD92-AD64</f>
        <v>-12166830911</v>
      </c>
      <c r="AE62" s="1249"/>
      <c r="AF62" s="1249"/>
      <c r="AG62" s="1249"/>
      <c r="AH62" s="1249"/>
      <c r="AI62" s="1249"/>
      <c r="AJ62" s="1249"/>
      <c r="AK62" s="1249"/>
      <c r="AL62" s="1249"/>
      <c r="AM62" s="1249"/>
      <c r="AN62" s="1249"/>
      <c r="AO62" s="1249"/>
      <c r="AP62" s="1249"/>
      <c r="AQ62" s="1249"/>
      <c r="AR62" s="1249"/>
      <c r="AS62" s="1249"/>
      <c r="AT62" s="1249"/>
      <c r="AU62" s="1249"/>
      <c r="AV62" s="1249"/>
      <c r="AW62" s="1249"/>
      <c r="AX62" s="1249"/>
      <c r="AY62" s="1249"/>
      <c r="AZ62" s="1249"/>
      <c r="BA62" s="1249"/>
      <c r="BB62" s="1249"/>
      <c r="BC62" s="1249"/>
      <c r="BD62" s="1249"/>
      <c r="BE62" s="1249"/>
      <c r="BF62" s="1249"/>
      <c r="BG62" s="1249"/>
      <c r="BH62" s="1249"/>
      <c r="BI62" s="1249"/>
      <c r="BJ62" s="1249"/>
      <c r="BK62" s="1249"/>
      <c r="BL62" s="1249"/>
      <c r="BM62" s="1249"/>
      <c r="BN62" s="1251"/>
      <c r="BO62" s="1249"/>
      <c r="BP62" s="1249"/>
      <c r="BQ62" s="1249"/>
      <c r="BR62" s="1249"/>
      <c r="BS62" s="1249"/>
      <c r="BT62" s="1249"/>
      <c r="BU62" s="1249"/>
      <c r="BV62" s="1249"/>
      <c r="BW62" s="1249"/>
      <c r="BX62" s="1249"/>
      <c r="BY62" s="1249"/>
      <c r="BZ62" s="1249"/>
      <c r="CA62" s="756">
        <v>0</v>
      </c>
      <c r="CB62" s="756"/>
      <c r="CC62" s="756"/>
      <c r="CD62" s="756"/>
    </row>
    <row r="63" spans="1:83">
      <c r="B63" s="782" t="s">
        <v>788</v>
      </c>
      <c r="C63" s="1344">
        <f t="shared" si="18"/>
        <v>0</v>
      </c>
      <c r="D63" s="756"/>
      <c r="E63" s="756"/>
      <c r="F63" s="756"/>
      <c r="G63" s="1249"/>
      <c r="H63" s="1249"/>
      <c r="I63" s="1249"/>
      <c r="J63" s="1249"/>
      <c r="K63" s="1249"/>
      <c r="L63" s="1249"/>
      <c r="M63" s="1249"/>
      <c r="N63" s="1249"/>
      <c r="O63" s="1249"/>
      <c r="P63" s="840"/>
      <c r="Q63" s="840"/>
      <c r="R63" s="840"/>
      <c r="S63" s="840"/>
      <c r="T63" s="840"/>
      <c r="U63" s="1249"/>
      <c r="V63" s="1249"/>
      <c r="W63" s="1249"/>
      <c r="X63" s="1249"/>
      <c r="Y63" s="1249"/>
      <c r="Z63" s="1249"/>
      <c r="AA63" s="1249"/>
      <c r="AB63" s="1249"/>
      <c r="AC63" s="1249"/>
      <c r="AD63" s="1343">
        <f>-67000000+67000000</f>
        <v>0</v>
      </c>
      <c r="AE63" s="1249"/>
      <c r="AF63" s="1249"/>
      <c r="AG63" s="1249"/>
      <c r="AH63" s="1249"/>
      <c r="AI63" s="1249"/>
      <c r="AJ63" s="1249"/>
      <c r="AK63" s="1249"/>
      <c r="AL63" s="1249"/>
      <c r="AM63" s="1249"/>
      <c r="AN63" s="1249"/>
      <c r="AO63" s="1249"/>
      <c r="AP63" s="1249"/>
      <c r="AQ63" s="1249"/>
      <c r="AR63" s="1249"/>
      <c r="AS63" s="1249"/>
      <c r="AT63" s="1249"/>
      <c r="AU63" s="1249"/>
      <c r="AV63" s="1249"/>
      <c r="AW63" s="1249"/>
      <c r="AX63" s="1249"/>
      <c r="AY63" s="1249"/>
      <c r="AZ63" s="1249"/>
      <c r="BA63" s="1249"/>
      <c r="BB63" s="1249"/>
      <c r="BC63" s="1249"/>
      <c r="BD63" s="1249"/>
      <c r="BE63" s="1249"/>
      <c r="BF63" s="1249"/>
      <c r="BG63" s="1249"/>
      <c r="BH63" s="1249"/>
      <c r="BI63" s="1249"/>
      <c r="BJ63" s="1249"/>
      <c r="BK63" s="1249"/>
      <c r="BL63" s="1249"/>
      <c r="BM63" s="1249"/>
      <c r="BN63" s="1251"/>
      <c r="BO63" s="1249"/>
      <c r="BP63" s="1249"/>
      <c r="BQ63" s="1249"/>
      <c r="BR63" s="1249"/>
      <c r="BS63" s="1249"/>
      <c r="BT63" s="1249"/>
      <c r="BU63" s="1249"/>
      <c r="BV63" s="1249"/>
      <c r="BW63" s="1249"/>
      <c r="BX63" s="1249"/>
      <c r="BY63" s="1249"/>
      <c r="BZ63" s="1249"/>
      <c r="CA63" s="756">
        <v>0</v>
      </c>
      <c r="CB63" s="756"/>
      <c r="CC63" s="756"/>
      <c r="CD63" s="756"/>
    </row>
    <row r="64" spans="1:83">
      <c r="B64" s="782" t="s">
        <v>2064</v>
      </c>
      <c r="C64" s="783">
        <f t="shared" si="18"/>
        <v>0</v>
      </c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56"/>
      <c r="P64" s="1245"/>
      <c r="Q64" s="1245"/>
      <c r="R64" s="1245"/>
      <c r="S64" s="1245"/>
      <c r="T64" s="1245"/>
      <c r="U64" s="756"/>
      <c r="V64" s="756"/>
      <c r="W64" s="756"/>
      <c r="X64" s="756"/>
      <c r="Y64" s="756"/>
      <c r="Z64" s="756"/>
      <c r="AA64" s="756"/>
      <c r="AB64" s="756"/>
      <c r="AC64" s="756"/>
      <c r="AD64" s="1247"/>
      <c r="AE64" s="756"/>
      <c r="AF64" s="756"/>
      <c r="AG64" s="756"/>
      <c r="AH64" s="756"/>
      <c r="AI64" s="756"/>
      <c r="AJ64" s="756"/>
      <c r="AK64" s="756"/>
      <c r="AL64" s="756"/>
      <c r="AM64" s="756"/>
      <c r="AN64" s="756"/>
      <c r="AO64" s="756"/>
      <c r="AP64" s="756"/>
      <c r="AQ64" s="756"/>
      <c r="AR64" s="756"/>
      <c r="AS64" s="756"/>
      <c r="AT64" s="756"/>
      <c r="AU64" s="756"/>
      <c r="AV64" s="756"/>
      <c r="AW64" s="756"/>
      <c r="AX64" s="756"/>
      <c r="AY64" s="756"/>
      <c r="AZ64" s="756"/>
      <c r="BA64" s="756"/>
      <c r="BB64" s="756"/>
      <c r="BC64" s="756"/>
      <c r="BD64" s="756"/>
      <c r="BE64" s="756"/>
      <c r="BF64" s="756"/>
      <c r="BG64" s="756"/>
      <c r="BH64" s="756"/>
      <c r="BI64" s="756"/>
      <c r="BJ64" s="756"/>
      <c r="BK64" s="756"/>
      <c r="BL64" s="756"/>
      <c r="BM64" s="756"/>
      <c r="BN64" s="1162"/>
      <c r="BO64" s="756"/>
      <c r="BP64" s="756"/>
      <c r="BQ64" s="756"/>
      <c r="BR64" s="756"/>
      <c r="BS64" s="756"/>
      <c r="BT64" s="756"/>
      <c r="BU64" s="756"/>
      <c r="BV64" s="756"/>
      <c r="BW64" s="756"/>
      <c r="BX64" s="756"/>
      <c r="BY64" s="756"/>
      <c r="BZ64" s="756"/>
      <c r="CA64" s="756"/>
      <c r="CB64" s="756"/>
      <c r="CC64" s="756"/>
      <c r="CD64" s="756"/>
    </row>
    <row r="65" spans="2:82">
      <c r="B65" s="782" t="s">
        <v>1604</v>
      </c>
      <c r="C65" s="783">
        <f t="shared" si="18"/>
        <v>0</v>
      </c>
      <c r="D65" s="756"/>
      <c r="E65" s="756"/>
      <c r="F65" s="756"/>
      <c r="G65" s="1249"/>
      <c r="H65" s="1249"/>
      <c r="I65" s="1249"/>
      <c r="J65" s="1249"/>
      <c r="K65" s="1249"/>
      <c r="L65" s="1249"/>
      <c r="M65" s="1249"/>
      <c r="N65" s="1249"/>
      <c r="O65" s="1249"/>
      <c r="P65" s="840"/>
      <c r="Q65" s="840"/>
      <c r="R65" s="840"/>
      <c r="S65" s="840"/>
      <c r="T65" s="840"/>
      <c r="U65" s="1249"/>
      <c r="V65" s="1249"/>
      <c r="W65" s="1249"/>
      <c r="X65" s="1249"/>
      <c r="Y65" s="1249"/>
      <c r="Z65" s="1249"/>
      <c r="AA65" s="1249"/>
      <c r="AB65" s="1249"/>
      <c r="AC65" s="1249"/>
      <c r="AD65" s="1250"/>
      <c r="AE65" s="1249"/>
      <c r="AF65" s="1249"/>
      <c r="AG65" s="1249"/>
      <c r="AH65" s="1249"/>
      <c r="AI65" s="1249"/>
      <c r="AJ65" s="1249"/>
      <c r="AK65" s="1249"/>
      <c r="AL65" s="1249"/>
      <c r="AM65" s="1249"/>
      <c r="AN65" s="1249"/>
      <c r="AO65" s="1249"/>
      <c r="AP65" s="1249"/>
      <c r="AQ65" s="1249"/>
      <c r="AR65" s="1249"/>
      <c r="AS65" s="1249"/>
      <c r="AT65" s="1249"/>
      <c r="AU65" s="1249"/>
      <c r="AV65" s="1249"/>
      <c r="AW65" s="1249"/>
      <c r="AX65" s="1249"/>
      <c r="AY65" s="1249"/>
      <c r="AZ65" s="1249"/>
      <c r="BA65" s="1249"/>
      <c r="BB65" s="1249"/>
      <c r="BC65" s="1249"/>
      <c r="BD65" s="1249"/>
      <c r="BE65" s="1249"/>
      <c r="BF65" s="1249"/>
      <c r="BG65" s="1249"/>
      <c r="BH65" s="1249"/>
      <c r="BI65" s="1249"/>
      <c r="BJ65" s="1249"/>
      <c r="BK65" s="1249"/>
      <c r="BL65" s="1249"/>
      <c r="BM65" s="1249"/>
      <c r="BN65" s="1250"/>
      <c r="BO65" s="1249"/>
      <c r="BP65" s="1249"/>
      <c r="BQ65" s="1249"/>
      <c r="BR65" s="1249"/>
      <c r="BS65" s="1249"/>
      <c r="BT65" s="1249"/>
      <c r="BU65" s="1249"/>
      <c r="BV65" s="1249"/>
      <c r="BW65" s="1249"/>
      <c r="BX65" s="1249"/>
      <c r="BY65" s="1249"/>
      <c r="BZ65" s="1249"/>
      <c r="CA65" s="756"/>
      <c r="CB65" s="756"/>
      <c r="CC65" s="756"/>
      <c r="CD65" s="756"/>
    </row>
    <row r="66" spans="2:82">
      <c r="B66" s="782" t="s">
        <v>1836</v>
      </c>
      <c r="C66" s="783">
        <f t="shared" si="18"/>
        <v>0</v>
      </c>
      <c r="D66" s="756"/>
      <c r="E66" s="756"/>
      <c r="F66" s="756"/>
      <c r="G66" s="756"/>
      <c r="H66" s="756"/>
      <c r="I66" s="756"/>
      <c r="J66" s="756"/>
      <c r="K66" s="756"/>
      <c r="L66" s="756"/>
      <c r="M66" s="756"/>
      <c r="N66" s="756"/>
      <c r="O66" s="756"/>
      <c r="P66" s="1245"/>
      <c r="Q66" s="1245"/>
      <c r="R66" s="1245"/>
      <c r="S66" s="1245"/>
      <c r="T66" s="1245"/>
      <c r="U66" s="756"/>
      <c r="V66" s="756"/>
      <c r="W66" s="756"/>
      <c r="X66" s="756"/>
      <c r="Y66" s="756"/>
      <c r="Z66" s="756"/>
      <c r="AA66" s="756"/>
      <c r="AB66" s="756"/>
      <c r="AC66" s="756"/>
      <c r="AE66" s="756"/>
      <c r="AF66" s="756"/>
      <c r="AG66" s="756"/>
      <c r="AH66" s="756"/>
      <c r="AI66" s="756"/>
      <c r="AJ66" s="756"/>
      <c r="AK66" s="756"/>
      <c r="AL66" s="756"/>
      <c r="AM66" s="756"/>
      <c r="AN66" s="756"/>
      <c r="AO66" s="756"/>
      <c r="AP66" s="756"/>
      <c r="AQ66" s="756"/>
      <c r="AR66" s="756"/>
      <c r="AS66" s="756"/>
      <c r="AT66" s="756"/>
      <c r="AU66" s="756"/>
      <c r="AV66" s="756"/>
      <c r="AW66" s="756"/>
      <c r="AX66" s="756"/>
      <c r="AY66" s="756"/>
      <c r="AZ66" s="756"/>
      <c r="BA66" s="756"/>
      <c r="BB66" s="756"/>
      <c r="BC66" s="756"/>
      <c r="BD66" s="756"/>
      <c r="BE66" s="756"/>
      <c r="BF66" s="756"/>
      <c r="BG66" s="756"/>
      <c r="BH66" s="756"/>
      <c r="BI66" s="756"/>
      <c r="BJ66" s="756"/>
      <c r="BK66" s="756"/>
      <c r="BL66" s="756"/>
      <c r="BM66" s="756"/>
      <c r="BO66" s="756"/>
      <c r="BP66" s="756"/>
      <c r="BQ66" s="756"/>
      <c r="BR66" s="756"/>
      <c r="BS66" s="756"/>
      <c r="BT66" s="756"/>
      <c r="BU66" s="756"/>
      <c r="BV66" s="756"/>
      <c r="BW66" s="756"/>
      <c r="BX66" s="756"/>
      <c r="BY66" s="756"/>
      <c r="BZ66" s="756"/>
      <c r="CA66" s="756"/>
      <c r="CB66" s="756"/>
      <c r="CC66" s="756"/>
      <c r="CD66" s="756"/>
    </row>
    <row r="67" spans="2:82">
      <c r="B67" s="782" t="s">
        <v>789</v>
      </c>
      <c r="C67" s="783">
        <f t="shared" si="18"/>
        <v>0</v>
      </c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6"/>
      <c r="P67" s="1245"/>
      <c r="Q67" s="1245"/>
      <c r="R67" s="1245"/>
      <c r="S67" s="1245"/>
      <c r="T67" s="1245"/>
      <c r="U67" s="756"/>
      <c r="V67" s="756"/>
      <c r="W67" s="756"/>
      <c r="X67" s="756"/>
      <c r="Y67" s="756"/>
      <c r="Z67" s="756"/>
      <c r="AA67" s="756"/>
      <c r="AB67" s="756"/>
      <c r="AC67" s="756"/>
      <c r="AD67" s="756"/>
      <c r="AE67" s="756"/>
      <c r="AF67" s="756"/>
      <c r="AG67" s="756"/>
      <c r="AH67" s="756"/>
      <c r="AI67" s="756"/>
      <c r="AJ67" s="756"/>
      <c r="AK67" s="756"/>
      <c r="AL67" s="756"/>
      <c r="AM67" s="756"/>
      <c r="AN67" s="756"/>
      <c r="AO67" s="756"/>
      <c r="AP67" s="756"/>
      <c r="AQ67" s="756"/>
      <c r="AR67" s="756"/>
      <c r="AS67" s="756"/>
      <c r="AT67" s="756"/>
      <c r="AU67" s="756"/>
      <c r="AV67" s="756"/>
      <c r="AW67" s="756"/>
      <c r="AX67" s="756"/>
      <c r="AY67" s="756"/>
      <c r="AZ67" s="756"/>
      <c r="BA67" s="756"/>
      <c r="BB67" s="756"/>
      <c r="BC67" s="756"/>
      <c r="BD67" s="756"/>
      <c r="BE67" s="756"/>
      <c r="BF67" s="756"/>
      <c r="BG67" s="756"/>
      <c r="BH67" s="756"/>
      <c r="BI67" s="756"/>
      <c r="BJ67" s="756"/>
      <c r="BK67" s="756"/>
      <c r="BL67" s="756"/>
      <c r="BM67" s="756"/>
      <c r="BO67" s="756"/>
      <c r="BP67" s="756"/>
      <c r="BQ67" s="756"/>
      <c r="BR67" s="756"/>
      <c r="BS67" s="756"/>
      <c r="BT67" s="756"/>
      <c r="BU67" s="756"/>
      <c r="BV67" s="756"/>
      <c r="BW67" s="756"/>
      <c r="BX67" s="756"/>
      <c r="BY67" s="756"/>
      <c r="BZ67" s="1245"/>
      <c r="CA67" s="756">
        <v>0</v>
      </c>
      <c r="CB67" s="756"/>
      <c r="CC67" s="756"/>
      <c r="CD67" s="756"/>
    </row>
    <row r="68" spans="2:82">
      <c r="B68" s="782" t="s">
        <v>3021</v>
      </c>
      <c r="C68" s="783">
        <f t="shared" si="18"/>
        <v>0</v>
      </c>
      <c r="D68" s="756"/>
      <c r="E68" s="756"/>
      <c r="F68" s="756"/>
      <c r="G68" s="756"/>
      <c r="H68" s="756"/>
      <c r="I68" s="756"/>
      <c r="J68" s="756"/>
      <c r="K68" s="756"/>
      <c r="L68" s="756"/>
      <c r="M68" s="756"/>
      <c r="N68" s="756"/>
      <c r="O68" s="756"/>
      <c r="P68" s="1245"/>
      <c r="Q68" s="1245"/>
      <c r="R68" s="1245"/>
      <c r="S68" s="1245"/>
      <c r="T68" s="1245"/>
      <c r="U68" s="756"/>
      <c r="V68" s="756"/>
      <c r="W68" s="756"/>
      <c r="X68" s="756"/>
      <c r="Y68" s="756"/>
      <c r="Z68" s="756"/>
      <c r="AA68" s="756"/>
      <c r="AB68" s="756"/>
      <c r="AC68" s="756"/>
      <c r="AD68" s="756"/>
      <c r="AE68" s="756"/>
      <c r="AF68" s="756"/>
      <c r="AG68" s="756"/>
      <c r="AH68" s="756"/>
      <c r="AI68" s="756"/>
      <c r="AJ68" s="756"/>
      <c r="AK68" s="756"/>
      <c r="AL68" s="756"/>
      <c r="AM68" s="756"/>
      <c r="AN68" s="756"/>
      <c r="AO68" s="756"/>
      <c r="AP68" s="756"/>
      <c r="AQ68" s="756"/>
      <c r="AR68" s="756"/>
      <c r="AS68" s="756"/>
      <c r="AT68" s="756"/>
      <c r="AU68" s="756"/>
      <c r="AV68" s="756"/>
      <c r="AW68" s="756"/>
      <c r="AX68" s="756"/>
      <c r="AY68" s="756"/>
      <c r="AZ68" s="756"/>
      <c r="BA68" s="756"/>
      <c r="BB68" s="756"/>
      <c r="BC68" s="756"/>
      <c r="BD68" s="756"/>
      <c r="BE68" s="756"/>
      <c r="BF68" s="756"/>
      <c r="BG68" s="756"/>
      <c r="BH68" s="756"/>
      <c r="BI68" s="756"/>
      <c r="BJ68" s="756"/>
      <c r="BK68" s="756"/>
      <c r="BL68" s="756"/>
      <c r="BM68" s="756"/>
      <c r="BO68" s="756"/>
      <c r="BP68" s="756"/>
      <c r="BQ68" s="756"/>
      <c r="BR68" s="756"/>
      <c r="BS68" s="756"/>
      <c r="BT68" s="756"/>
      <c r="BU68" s="756"/>
      <c r="BV68" s="756"/>
      <c r="BW68" s="756"/>
      <c r="BX68" s="756"/>
      <c r="BY68" s="756"/>
      <c r="BZ68" s="1245"/>
      <c r="CA68" s="756"/>
      <c r="CB68" s="756"/>
      <c r="CC68" s="756"/>
      <c r="CD68" s="756"/>
    </row>
    <row r="69" spans="2:82">
      <c r="B69" s="782" t="s">
        <v>3023</v>
      </c>
      <c r="C69" s="783">
        <f t="shared" si="18"/>
        <v>0</v>
      </c>
      <c r="D69" s="756"/>
      <c r="E69" s="756"/>
      <c r="F69" s="756"/>
      <c r="G69" s="756"/>
      <c r="H69" s="756"/>
      <c r="I69" s="756"/>
      <c r="J69" s="756"/>
      <c r="K69" s="756"/>
      <c r="L69" s="756"/>
      <c r="M69" s="756"/>
      <c r="N69" s="756"/>
      <c r="O69" s="756"/>
      <c r="P69" s="1245"/>
      <c r="Q69" s="1245"/>
      <c r="R69" s="1245"/>
      <c r="S69" s="1245"/>
      <c r="T69" s="1245"/>
      <c r="U69" s="756"/>
      <c r="V69" s="756"/>
      <c r="W69" s="756"/>
      <c r="X69" s="756"/>
      <c r="Y69" s="756"/>
      <c r="Z69" s="756"/>
      <c r="AA69" s="756"/>
      <c r="AB69" s="756"/>
      <c r="AC69" s="756"/>
      <c r="AD69" s="756"/>
      <c r="AE69" s="756"/>
      <c r="AF69" s="756"/>
      <c r="AG69" s="756"/>
      <c r="AH69" s="756"/>
      <c r="AI69" s="780"/>
      <c r="AJ69" s="756"/>
      <c r="AK69" s="756"/>
      <c r="AL69" s="756"/>
      <c r="AM69" s="756"/>
      <c r="AN69" s="756"/>
      <c r="AO69" s="756"/>
      <c r="AP69" s="756"/>
      <c r="AQ69" s="756"/>
      <c r="AR69" s="756"/>
      <c r="AS69" s="756"/>
      <c r="AT69" s="756"/>
      <c r="AU69" s="756"/>
      <c r="AV69" s="756"/>
      <c r="AW69" s="756"/>
      <c r="AX69" s="756"/>
      <c r="AY69" s="756"/>
      <c r="AZ69" s="756"/>
      <c r="BA69" s="756"/>
      <c r="BB69" s="756"/>
      <c r="BC69" s="756"/>
      <c r="BD69" s="756"/>
      <c r="BE69" s="756"/>
      <c r="BF69" s="756"/>
      <c r="BG69" s="756"/>
      <c r="BH69" s="756"/>
      <c r="BI69" s="756"/>
      <c r="BJ69" s="756"/>
      <c r="BK69" s="756"/>
      <c r="BL69" s="756"/>
      <c r="BM69" s="756"/>
      <c r="BO69" s="756"/>
      <c r="BP69" s="756"/>
      <c r="BQ69" s="756"/>
      <c r="BR69" s="756"/>
      <c r="BS69" s="756"/>
      <c r="BT69" s="756"/>
      <c r="BU69" s="756"/>
      <c r="BV69" s="756"/>
      <c r="BW69" s="756"/>
      <c r="BX69" s="756"/>
      <c r="BY69" s="756"/>
      <c r="BZ69" s="1245"/>
      <c r="CA69" s="756"/>
      <c r="CB69" s="756"/>
      <c r="CC69" s="756"/>
      <c r="CD69" s="756"/>
    </row>
    <row r="70" spans="2:82">
      <c r="B70" s="776" t="s">
        <v>1321</v>
      </c>
      <c r="C70" s="777">
        <f>C71+C75</f>
        <v>-69892510740</v>
      </c>
      <c r="D70" s="756"/>
      <c r="E70" s="756"/>
      <c r="F70" s="756"/>
      <c r="G70" s="756"/>
      <c r="H70" s="756"/>
      <c r="I70" s="756"/>
      <c r="J70" s="756"/>
      <c r="K70" s="756"/>
      <c r="L70" s="756"/>
      <c r="M70" s="756"/>
      <c r="N70" s="756"/>
      <c r="O70" s="756"/>
      <c r="P70" s="1245"/>
      <c r="Q70" s="1245"/>
      <c r="R70" s="1245"/>
      <c r="S70" s="1245"/>
      <c r="T70" s="1245"/>
      <c r="U70" s="756"/>
      <c r="V70" s="756"/>
      <c r="W70" s="756"/>
      <c r="X70" s="756"/>
      <c r="Y70" s="756"/>
      <c r="Z70" s="756"/>
      <c r="AA70" s="756"/>
      <c r="AB70" s="756"/>
      <c r="AC70" s="756"/>
      <c r="AD70" s="756"/>
      <c r="AE70" s="756"/>
      <c r="AF70" s="756"/>
      <c r="AG70" s="756"/>
      <c r="AH70" s="756"/>
      <c r="AI70" s="756"/>
      <c r="AJ70" s="756"/>
      <c r="AK70" s="756"/>
      <c r="AL70" s="756"/>
      <c r="AM70" s="756"/>
      <c r="AN70" s="756"/>
      <c r="AO70" s="756"/>
      <c r="AP70" s="756"/>
      <c r="AQ70" s="756"/>
      <c r="AR70" s="756"/>
      <c r="AS70" s="756"/>
      <c r="AT70" s="756"/>
      <c r="AU70" s="756"/>
      <c r="AV70" s="756"/>
      <c r="AW70" s="756"/>
      <c r="AX70" s="756"/>
      <c r="AY70" s="756"/>
      <c r="AZ70" s="756"/>
      <c r="BA70" s="756"/>
      <c r="BB70" s="756"/>
      <c r="BC70" s="756"/>
      <c r="BD70" s="756"/>
      <c r="BE70" s="756"/>
      <c r="BF70" s="756"/>
      <c r="BG70" s="756"/>
      <c r="BH70" s="756"/>
      <c r="BI70" s="756"/>
      <c r="BJ70" s="756"/>
      <c r="BK70" s="756"/>
      <c r="BL70" s="756"/>
      <c r="BM70" s="756"/>
      <c r="BN70" s="756"/>
      <c r="BO70" s="756"/>
      <c r="BP70" s="756"/>
      <c r="BQ70" s="756"/>
      <c r="BR70" s="756"/>
      <c r="BS70" s="756"/>
      <c r="BT70" s="756"/>
      <c r="BU70" s="756"/>
      <c r="BV70" s="756"/>
      <c r="BW70" s="756"/>
      <c r="BX70" s="756"/>
      <c r="BY70" s="756"/>
      <c r="BZ70" s="756"/>
      <c r="CA70" s="756">
        <v>0</v>
      </c>
      <c r="CB70" s="756"/>
      <c r="CC70" s="756"/>
      <c r="CD70" s="756"/>
    </row>
    <row r="71" spans="2:82">
      <c r="B71" s="778" t="s">
        <v>790</v>
      </c>
      <c r="C71" s="779">
        <f>SUM(C72:C74)</f>
        <v>70000000000</v>
      </c>
      <c r="D71" s="756"/>
      <c r="E71" s="756"/>
      <c r="F71" s="756"/>
      <c r="G71" s="756"/>
      <c r="H71" s="756"/>
      <c r="I71" s="756"/>
      <c r="J71" s="756"/>
      <c r="K71" s="756"/>
      <c r="L71" s="756"/>
      <c r="M71" s="756"/>
      <c r="N71" s="756"/>
      <c r="O71" s="756"/>
      <c r="P71" s="756"/>
      <c r="Q71" s="756"/>
      <c r="R71" s="756"/>
      <c r="S71" s="756"/>
      <c r="T71" s="756"/>
      <c r="U71" s="756"/>
      <c r="V71" s="756"/>
      <c r="W71" s="756"/>
      <c r="X71" s="756"/>
      <c r="Y71" s="756"/>
      <c r="Z71" s="756"/>
      <c r="AA71" s="756"/>
      <c r="AB71" s="756"/>
      <c r="AC71" s="756"/>
      <c r="AD71" s="756"/>
      <c r="AE71" s="756"/>
      <c r="AF71" s="756"/>
      <c r="AG71" s="756"/>
      <c r="AH71" s="756"/>
      <c r="AI71" s="756"/>
      <c r="AJ71" s="756"/>
      <c r="AK71" s="756"/>
      <c r="AL71" s="756"/>
      <c r="AM71" s="756"/>
      <c r="AN71" s="756"/>
      <c r="AO71" s="756"/>
      <c r="AP71" s="756"/>
      <c r="AQ71" s="756"/>
      <c r="AR71" s="756"/>
      <c r="AS71" s="756"/>
      <c r="AT71" s="756"/>
      <c r="AU71" s="756"/>
      <c r="AV71" s="756"/>
      <c r="AW71" s="756"/>
      <c r="AX71" s="756"/>
      <c r="AY71" s="756"/>
      <c r="AZ71" s="756"/>
      <c r="BA71" s="756"/>
      <c r="BB71" s="756"/>
      <c r="BC71" s="756"/>
      <c r="BD71" s="756"/>
      <c r="BE71" s="756"/>
      <c r="BF71" s="756"/>
      <c r="BG71" s="756"/>
      <c r="BH71" s="756"/>
      <c r="BI71" s="756"/>
      <c r="BJ71" s="756"/>
      <c r="BK71" s="756"/>
      <c r="BL71" s="756"/>
      <c r="BM71" s="756"/>
      <c r="BN71" s="756"/>
      <c r="BO71" s="756"/>
      <c r="BP71" s="756"/>
      <c r="BQ71" s="756"/>
      <c r="BR71" s="756"/>
      <c r="BS71" s="756"/>
      <c r="BT71" s="756"/>
      <c r="BU71" s="756"/>
      <c r="BV71" s="756"/>
      <c r="BW71" s="756"/>
      <c r="BX71" s="756"/>
      <c r="BY71" s="756"/>
      <c r="BZ71" s="756"/>
      <c r="CA71" s="756">
        <v>0</v>
      </c>
      <c r="CB71" s="756"/>
      <c r="CC71" s="756"/>
      <c r="CD71" s="756"/>
    </row>
    <row r="72" spans="2:82">
      <c r="B72" s="782" t="s">
        <v>1322</v>
      </c>
      <c r="C72" s="783">
        <f>SUM(G72:CI72)</f>
        <v>0</v>
      </c>
      <c r="D72" s="756"/>
      <c r="E72" s="756"/>
      <c r="F72" s="756"/>
      <c r="G72" s="756"/>
      <c r="H72" s="756"/>
      <c r="I72" s="756"/>
      <c r="J72" s="756"/>
      <c r="K72" s="756"/>
      <c r="L72" s="756"/>
      <c r="M72" s="756"/>
      <c r="N72" s="756"/>
      <c r="O72" s="756"/>
      <c r="P72" s="756"/>
      <c r="Q72" s="756"/>
      <c r="R72" s="756"/>
      <c r="S72" s="756"/>
      <c r="T72" s="756"/>
      <c r="U72" s="756"/>
      <c r="V72" s="756"/>
      <c r="W72" s="756"/>
      <c r="X72" s="756"/>
      <c r="Y72" s="756"/>
      <c r="Z72" s="756"/>
      <c r="AA72" s="756"/>
      <c r="AB72" s="756"/>
      <c r="AC72" s="756"/>
      <c r="AD72" s="756"/>
      <c r="AE72" s="756"/>
      <c r="AF72" s="756"/>
      <c r="AG72" s="756"/>
      <c r="AH72" s="756"/>
      <c r="AI72" s="756"/>
      <c r="AJ72" s="756"/>
      <c r="AK72" s="756"/>
      <c r="AL72" s="756"/>
      <c r="AM72" s="756"/>
      <c r="AN72" s="756"/>
      <c r="AO72" s="756"/>
      <c r="AP72" s="756"/>
      <c r="AQ72" s="756"/>
      <c r="AR72" s="756"/>
      <c r="AS72" s="756"/>
      <c r="AT72" s="756"/>
      <c r="AU72" s="756"/>
      <c r="AV72" s="756"/>
      <c r="AW72" s="756"/>
      <c r="AX72" s="756"/>
      <c r="AY72" s="756"/>
      <c r="AZ72" s="756"/>
      <c r="BA72" s="756"/>
      <c r="BB72" s="756"/>
      <c r="BC72" s="756"/>
      <c r="BD72" s="756"/>
      <c r="BE72" s="756"/>
      <c r="BF72" s="756"/>
      <c r="BG72" s="756"/>
      <c r="BH72" s="756"/>
      <c r="BI72" s="756"/>
      <c r="BJ72" s="756"/>
      <c r="BK72" s="756"/>
      <c r="BL72" s="756"/>
      <c r="BM72" s="756"/>
      <c r="BN72" s="756"/>
      <c r="BO72" s="756"/>
      <c r="BP72" s="756"/>
      <c r="BQ72" s="756"/>
      <c r="BR72" s="756"/>
      <c r="BS72" s="756"/>
      <c r="BT72" s="756"/>
      <c r="BU72" s="756"/>
      <c r="BV72" s="756"/>
      <c r="BW72" s="756"/>
      <c r="BX72" s="756"/>
      <c r="BY72" s="756"/>
      <c r="BZ72" s="756"/>
      <c r="CA72" s="756"/>
      <c r="CB72" s="756"/>
      <c r="CC72" s="756"/>
      <c r="CD72" s="756"/>
    </row>
    <row r="73" spans="2:82">
      <c r="B73" s="782" t="s">
        <v>791</v>
      </c>
      <c r="C73" s="783">
        <f>SUM(G73:CI73)</f>
        <v>70000000000</v>
      </c>
      <c r="D73" s="756"/>
      <c r="E73" s="756"/>
      <c r="F73" s="756"/>
      <c r="G73" s="1249"/>
      <c r="H73" s="1249"/>
      <c r="I73" s="1249"/>
      <c r="J73" s="1249"/>
      <c r="K73" s="1249"/>
      <c r="L73" s="1249"/>
      <c r="M73" s="1249"/>
      <c r="N73" s="1249"/>
      <c r="O73" s="1249"/>
      <c r="P73" s="1249"/>
      <c r="Q73" s="1249"/>
      <c r="R73" s="1249"/>
      <c r="S73" s="1249"/>
      <c r="T73" s="1249"/>
      <c r="U73" s="1249"/>
      <c r="V73" s="1249"/>
      <c r="W73" s="1249"/>
      <c r="X73" s="1249"/>
      <c r="Y73" s="1249"/>
      <c r="Z73" s="1249"/>
      <c r="AA73" s="1249"/>
      <c r="AB73" s="1249"/>
      <c r="AC73" s="1249"/>
      <c r="AD73" s="1249"/>
      <c r="AE73" s="1249"/>
      <c r="AF73" s="1249"/>
      <c r="AG73" s="1249"/>
      <c r="AH73" s="1249"/>
      <c r="AI73" s="1249"/>
      <c r="AJ73" s="1249"/>
      <c r="AK73" s="1249"/>
      <c r="AL73" s="1249"/>
      <c r="AM73" s="1249"/>
      <c r="AN73" s="1249"/>
      <c r="AO73" s="1249"/>
      <c r="AP73" s="1249"/>
      <c r="AQ73" s="1249"/>
      <c r="AR73" s="1249"/>
      <c r="AS73" s="1249"/>
      <c r="AT73" s="1249"/>
      <c r="AU73" s="1249"/>
      <c r="AV73" s="1252"/>
      <c r="AW73" s="1250"/>
      <c r="AX73" s="1249"/>
      <c r="AY73" s="1250"/>
      <c r="AZ73" s="1249"/>
      <c r="BA73" s="1249"/>
      <c r="BB73" s="1249"/>
      <c r="BC73" s="1249"/>
      <c r="BD73" s="1249"/>
      <c r="BE73" s="1249"/>
      <c r="BF73" s="1249"/>
      <c r="BG73" s="1249"/>
      <c r="BH73" s="1249"/>
      <c r="BI73" s="1249"/>
      <c r="BJ73" s="1249"/>
      <c r="BK73" s="1251">
        <v>70000000000</v>
      </c>
      <c r="BL73" s="1250"/>
      <c r="BM73" s="1249"/>
      <c r="BN73" s="1249"/>
      <c r="BO73" s="1249"/>
      <c r="BP73" s="1249"/>
      <c r="BQ73" s="1249"/>
      <c r="BR73" s="1249"/>
      <c r="BS73" s="1249"/>
      <c r="BT73" s="1249"/>
      <c r="BU73" s="1249"/>
      <c r="BV73" s="1249"/>
      <c r="BW73" s="1249"/>
      <c r="BX73" s="1249"/>
      <c r="BY73" s="1249"/>
      <c r="BZ73" s="1249"/>
      <c r="CA73" s="756">
        <v>0</v>
      </c>
      <c r="CB73" s="756"/>
      <c r="CC73" s="756"/>
      <c r="CD73" s="756"/>
    </row>
    <row r="74" spans="2:82">
      <c r="B74" s="782" t="s">
        <v>2174</v>
      </c>
      <c r="C74" s="783">
        <f>SUM(G74:CI74)</f>
        <v>0</v>
      </c>
      <c r="D74" s="756"/>
      <c r="E74" s="756"/>
      <c r="F74" s="756"/>
      <c r="G74" s="756"/>
      <c r="H74" s="756"/>
      <c r="I74" s="756"/>
      <c r="J74" s="756"/>
      <c r="K74" s="756"/>
      <c r="L74" s="756"/>
      <c r="M74" s="756"/>
      <c r="N74" s="756"/>
      <c r="O74" s="756"/>
      <c r="P74" s="756"/>
      <c r="Q74" s="756"/>
      <c r="R74" s="756"/>
      <c r="S74" s="756"/>
      <c r="T74" s="756"/>
      <c r="U74" s="756"/>
      <c r="V74" s="756"/>
      <c r="W74" s="756"/>
      <c r="X74" s="756"/>
      <c r="Y74" s="756"/>
      <c r="Z74" s="756"/>
      <c r="AA74" s="756"/>
      <c r="AB74" s="756"/>
      <c r="AC74" s="756"/>
      <c r="AD74" s="756"/>
      <c r="AE74" s="756"/>
      <c r="AF74" s="756"/>
      <c r="AG74" s="756"/>
      <c r="AH74" s="756"/>
      <c r="AI74" s="756">
        <v>0</v>
      </c>
      <c r="AJ74" s="756"/>
      <c r="AK74" s="756"/>
      <c r="AL74" s="756"/>
      <c r="AM74" s="756"/>
      <c r="AN74" s="756"/>
      <c r="AO74" s="756"/>
      <c r="AP74" s="756"/>
      <c r="AQ74" s="756"/>
      <c r="AR74" s="756"/>
      <c r="AS74" s="756"/>
      <c r="AT74" s="756"/>
      <c r="AU74" s="756"/>
      <c r="AV74" s="1246"/>
      <c r="AX74" s="756"/>
      <c r="AZ74" s="756"/>
      <c r="BA74" s="756"/>
      <c r="BB74" s="756"/>
      <c r="BC74" s="756"/>
      <c r="BD74" s="756"/>
      <c r="BE74" s="756"/>
      <c r="BF74" s="756"/>
      <c r="BG74" s="756"/>
      <c r="BH74" s="756"/>
      <c r="BI74" s="756"/>
      <c r="BJ74" s="756"/>
      <c r="BM74" s="756"/>
      <c r="BN74" s="756"/>
      <c r="BO74" s="756"/>
      <c r="BP74" s="756"/>
      <c r="BQ74" s="756"/>
      <c r="BR74" s="756"/>
      <c r="BS74" s="756"/>
      <c r="BT74" s="756"/>
      <c r="BU74" s="756"/>
      <c r="BV74" s="756"/>
      <c r="BW74" s="756"/>
      <c r="BX74" s="756"/>
      <c r="BY74" s="756"/>
      <c r="BZ74" s="756"/>
      <c r="CA74" s="756"/>
      <c r="CB74" s="756"/>
      <c r="CC74" s="756"/>
      <c r="CD74" s="756"/>
    </row>
    <row r="75" spans="2:82">
      <c r="B75" s="778" t="s">
        <v>792</v>
      </c>
      <c r="C75" s="779">
        <f>SUM(C76:C80)</f>
        <v>-139892510740</v>
      </c>
      <c r="D75" s="756"/>
      <c r="E75" s="756"/>
      <c r="F75" s="756"/>
      <c r="G75" s="756"/>
      <c r="H75" s="756"/>
      <c r="I75" s="756"/>
      <c r="J75" s="756"/>
      <c r="K75" s="756"/>
      <c r="L75" s="756"/>
      <c r="M75" s="756"/>
      <c r="N75" s="756"/>
      <c r="O75" s="756"/>
      <c r="P75" s="756"/>
      <c r="Q75" s="756"/>
      <c r="R75" s="756"/>
      <c r="S75" s="756"/>
      <c r="T75" s="756"/>
      <c r="U75" s="756"/>
      <c r="V75" s="756"/>
      <c r="W75" s="756"/>
      <c r="X75" s="756"/>
      <c r="Y75" s="756"/>
      <c r="Z75" s="756"/>
      <c r="AA75" s="756"/>
      <c r="AB75" s="756"/>
      <c r="AC75" s="756"/>
      <c r="AD75" s="756"/>
      <c r="AE75" s="756"/>
      <c r="AF75" s="756"/>
      <c r="AG75" s="756"/>
      <c r="AH75" s="756"/>
      <c r="AI75" s="756"/>
      <c r="AJ75" s="756"/>
      <c r="AK75" s="756"/>
      <c r="AL75" s="756"/>
      <c r="AM75" s="756"/>
      <c r="AN75" s="756"/>
      <c r="AO75" s="756"/>
      <c r="AP75" s="756"/>
      <c r="AQ75" s="756"/>
      <c r="AR75" s="756"/>
      <c r="AS75" s="756"/>
      <c r="AT75" s="756"/>
      <c r="AU75" s="756"/>
      <c r="AV75" s="1245"/>
      <c r="AW75" s="756"/>
      <c r="AX75" s="756"/>
      <c r="AY75" s="756"/>
      <c r="AZ75" s="756"/>
      <c r="BA75" s="756"/>
      <c r="BB75" s="756"/>
      <c r="BC75" s="756"/>
      <c r="BD75" s="756"/>
      <c r="BE75" s="756"/>
      <c r="BF75" s="756"/>
      <c r="BG75" s="756"/>
      <c r="BH75" s="756"/>
      <c r="BI75" s="756"/>
      <c r="BJ75" s="756"/>
      <c r="BK75" s="756"/>
      <c r="BL75" s="756"/>
      <c r="BM75" s="756"/>
      <c r="BN75" s="756"/>
      <c r="BO75" s="756"/>
      <c r="BP75" s="756"/>
      <c r="BQ75" s="756"/>
      <c r="BR75" s="756"/>
      <c r="BS75" s="756"/>
      <c r="BT75" s="756"/>
      <c r="BU75" s="756"/>
      <c r="BV75" s="756"/>
      <c r="BW75" s="756"/>
      <c r="BX75" s="756"/>
      <c r="BY75" s="756"/>
      <c r="BZ75" s="756"/>
      <c r="CA75" s="756">
        <v>0</v>
      </c>
      <c r="CB75" s="756"/>
      <c r="CC75" s="756"/>
      <c r="CD75" s="756"/>
    </row>
    <row r="76" spans="2:82">
      <c r="B76" s="782" t="s">
        <v>1323</v>
      </c>
      <c r="C76" s="788">
        <f t="shared" ref="C76:C81" si="19">SUM(G76:CI76)</f>
        <v>-40000000000</v>
      </c>
      <c r="D76" s="756"/>
      <c r="E76" s="756"/>
      <c r="F76" s="756"/>
      <c r="G76" s="1249"/>
      <c r="H76" s="1249"/>
      <c r="I76" s="1249"/>
      <c r="J76" s="1249"/>
      <c r="K76" s="1249"/>
      <c r="L76" s="1249"/>
      <c r="M76" s="1249"/>
      <c r="N76" s="1249"/>
      <c r="O76" s="1249"/>
      <c r="P76" s="1249"/>
      <c r="Q76" s="1249"/>
      <c r="R76" s="1249"/>
      <c r="S76" s="1249"/>
      <c r="T76" s="1249"/>
      <c r="U76" s="1249"/>
      <c r="V76" s="1249"/>
      <c r="W76" s="1249"/>
      <c r="X76" s="1249"/>
      <c r="Y76" s="1249"/>
      <c r="Z76" s="1249"/>
      <c r="AA76" s="1249"/>
      <c r="AB76" s="1249"/>
      <c r="AC76" s="1249"/>
      <c r="AD76" s="1249"/>
      <c r="AE76" s="1249"/>
      <c r="AF76" s="1249"/>
      <c r="AG76" s="1249"/>
      <c r="AH76" s="1249"/>
      <c r="AI76" s="1249"/>
      <c r="AJ76" s="1249"/>
      <c r="AK76" s="1249"/>
      <c r="AL76" s="1249"/>
      <c r="AM76" s="1249"/>
      <c r="AN76" s="1249"/>
      <c r="AO76" s="1249"/>
      <c r="AP76" s="1249"/>
      <c r="AQ76" s="1249"/>
      <c r="AR76" s="1249"/>
      <c r="AS76" s="1249"/>
      <c r="AT76" s="1249"/>
      <c r="AU76" s="1249"/>
      <c r="AV76" s="840"/>
      <c r="AW76" s="1249"/>
      <c r="AX76" s="1249"/>
      <c r="AY76" s="1249"/>
      <c r="AZ76" s="1249"/>
      <c r="BA76" s="1249"/>
      <c r="BB76" s="1249"/>
      <c r="BC76" s="1249"/>
      <c r="BD76" s="1249"/>
      <c r="BE76" s="1249"/>
      <c r="BF76" s="1249"/>
      <c r="BG76" s="1249"/>
      <c r="BH76" s="1249"/>
      <c r="BI76" s="1249">
        <v>-40000000000</v>
      </c>
      <c r="BJ76" s="1249"/>
      <c r="BK76" s="1249"/>
      <c r="BL76" s="1249"/>
      <c r="BM76" s="1249"/>
      <c r="BN76" s="1249"/>
      <c r="BO76" s="1249"/>
      <c r="BP76" s="1249"/>
      <c r="BQ76" s="1249"/>
      <c r="BR76" s="1249"/>
      <c r="BS76" s="1249"/>
      <c r="BT76" s="1249"/>
      <c r="BU76" s="1249"/>
      <c r="BV76" s="1249"/>
      <c r="BW76" s="1249"/>
      <c r="BX76" s="1249"/>
      <c r="BY76" s="1249"/>
      <c r="BZ76" s="1249"/>
      <c r="CA76" s="756">
        <v>0</v>
      </c>
      <c r="CB76" s="756"/>
      <c r="CC76" s="756"/>
      <c r="CD76" s="756"/>
    </row>
    <row r="77" spans="2:82">
      <c r="B77" s="782" t="s">
        <v>1324</v>
      </c>
      <c r="C77" s="788">
        <f t="shared" si="19"/>
        <v>0</v>
      </c>
      <c r="D77" s="756"/>
      <c r="E77" s="756"/>
      <c r="F77" s="756"/>
      <c r="G77" s="1249"/>
      <c r="H77" s="1249"/>
      <c r="I77" s="1249"/>
      <c r="J77" s="1249"/>
      <c r="K77" s="1249"/>
      <c r="L77" s="1249"/>
      <c r="M77" s="1249"/>
      <c r="N77" s="1249"/>
      <c r="O77" s="1249"/>
      <c r="P77" s="1249"/>
      <c r="Q77" s="1249"/>
      <c r="R77" s="1249"/>
      <c r="S77" s="1249"/>
      <c r="T77" s="1249"/>
      <c r="U77" s="1249"/>
      <c r="V77" s="1249"/>
      <c r="W77" s="1249"/>
      <c r="X77" s="1249"/>
      <c r="Y77" s="1249"/>
      <c r="Z77" s="1249"/>
      <c r="AA77" s="1249"/>
      <c r="AB77" s="1249"/>
      <c r="AC77" s="1249"/>
      <c r="AD77" s="1249"/>
      <c r="AE77" s="1249"/>
      <c r="AF77" s="1249"/>
      <c r="AG77" s="1249"/>
      <c r="AH77" s="1249"/>
      <c r="AI77" s="1249"/>
      <c r="AJ77" s="1249"/>
      <c r="AK77" s="1249"/>
      <c r="AL77" s="1249"/>
      <c r="AM77" s="1249"/>
      <c r="AN77" s="1249"/>
      <c r="AO77" s="1249"/>
      <c r="AP77" s="1249"/>
      <c r="AQ77" s="1249"/>
      <c r="AR77" s="1249"/>
      <c r="AS77" s="1249"/>
      <c r="AT77" s="1249"/>
      <c r="AU77" s="1249"/>
      <c r="AV77" s="840"/>
      <c r="AW77" s="1249"/>
      <c r="AX77" s="1249"/>
      <c r="AY77" s="1249"/>
      <c r="AZ77" s="1249"/>
      <c r="BA77" s="1249"/>
      <c r="BB77" s="1249"/>
      <c r="BC77" s="1249"/>
      <c r="BD77" s="1249"/>
      <c r="BE77" s="1249"/>
      <c r="BF77" s="1249"/>
      <c r="BG77" s="1249"/>
      <c r="BH77" s="1249"/>
      <c r="BI77" s="1249"/>
      <c r="BJ77" s="1249"/>
      <c r="BK77" s="1249"/>
      <c r="BL77" s="1249"/>
      <c r="BM77" s="1249"/>
      <c r="BN77" s="1249"/>
      <c r="BO77" s="1249"/>
      <c r="BP77" s="1249"/>
      <c r="BQ77" s="1249"/>
      <c r="BR77" s="1249"/>
      <c r="BS77" s="1249"/>
      <c r="BT77" s="1249"/>
      <c r="BU77" s="1249"/>
      <c r="BV77" s="1249"/>
      <c r="BW77" s="1249"/>
      <c r="BX77" s="1249"/>
      <c r="BY77" s="1249"/>
      <c r="BZ77" s="1249"/>
      <c r="CA77" s="756"/>
      <c r="CB77" s="756"/>
      <c r="CC77" s="756"/>
      <c r="CD77" s="756"/>
    </row>
    <row r="78" spans="2:82">
      <c r="B78" s="782" t="s">
        <v>1705</v>
      </c>
      <c r="C78" s="788">
        <f t="shared" si="19"/>
        <v>-16000000000</v>
      </c>
      <c r="D78" s="756"/>
      <c r="E78" s="756"/>
      <c r="F78" s="756"/>
      <c r="G78" s="1249"/>
      <c r="H78" s="1249"/>
      <c r="I78" s="1249"/>
      <c r="J78" s="1249"/>
      <c r="K78" s="1249"/>
      <c r="L78" s="1249"/>
      <c r="M78" s="1249"/>
      <c r="N78" s="1249"/>
      <c r="O78" s="1249"/>
      <c r="P78" s="1249"/>
      <c r="Q78" s="1249"/>
      <c r="R78" s="1249"/>
      <c r="S78" s="1249"/>
      <c r="T78" s="1249"/>
      <c r="U78" s="1249"/>
      <c r="V78" s="1249"/>
      <c r="W78" s="1249"/>
      <c r="X78" s="1249"/>
      <c r="Y78" s="1249"/>
      <c r="Z78" s="1249"/>
      <c r="AA78" s="1249"/>
      <c r="AB78" s="1249"/>
      <c r="AC78" s="1249"/>
      <c r="AD78" s="1249"/>
      <c r="AE78" s="1249"/>
      <c r="AF78" s="1249"/>
      <c r="AG78" s="1249"/>
      <c r="AH78" s="1249"/>
      <c r="AI78" s="1249"/>
      <c r="AJ78" s="1249"/>
      <c r="AK78" s="1249"/>
      <c r="AL78" s="1249"/>
      <c r="AM78" s="1249"/>
      <c r="AN78" s="1249"/>
      <c r="AO78" s="1249"/>
      <c r="AP78" s="1249"/>
      <c r="AQ78" s="1249"/>
      <c r="AR78" s="1249"/>
      <c r="AS78" s="1249"/>
      <c r="AT78" s="1249"/>
      <c r="AU78" s="1249"/>
      <c r="AV78" s="840"/>
      <c r="AW78" s="1249"/>
      <c r="AX78" s="1249"/>
      <c r="AY78" s="1249"/>
      <c r="AZ78" s="1249"/>
      <c r="BA78" s="1249"/>
      <c r="BB78" s="1249"/>
      <c r="BC78" s="1249"/>
      <c r="BD78" s="1249"/>
      <c r="BE78" s="1249"/>
      <c r="BF78" s="1249"/>
      <c r="BG78" s="1249"/>
      <c r="BH78" s="1249"/>
      <c r="BI78" s="1249"/>
      <c r="BJ78" s="1249"/>
      <c r="BK78" s="1249"/>
      <c r="BL78" s="1249"/>
      <c r="BM78" s="1249"/>
      <c r="BN78" s="1249">
        <v>0</v>
      </c>
      <c r="BO78" s="1249"/>
      <c r="BP78" s="1249"/>
      <c r="BQ78" s="1249"/>
      <c r="BR78" s="1249"/>
      <c r="BS78" s="1249"/>
      <c r="BT78" s="1249"/>
      <c r="BU78" s="1249"/>
      <c r="BV78" s="1249"/>
      <c r="BW78" s="1249"/>
      <c r="BX78" s="1249"/>
      <c r="BY78" s="1249"/>
      <c r="BZ78" s="1249">
        <v>-16000000000</v>
      </c>
      <c r="CA78" s="756"/>
      <c r="CB78" s="756"/>
      <c r="CC78" s="756"/>
      <c r="CD78" s="756"/>
    </row>
    <row r="79" spans="2:82" s="792" customFormat="1">
      <c r="B79" s="789" t="s">
        <v>1418</v>
      </c>
      <c r="C79" s="790">
        <f t="shared" si="19"/>
        <v>-83766520000</v>
      </c>
      <c r="D79" s="791"/>
      <c r="E79" s="791"/>
      <c r="F79" s="791"/>
      <c r="G79" s="1253"/>
      <c r="H79" s="1253"/>
      <c r="I79" s="1253"/>
      <c r="J79" s="1253"/>
      <c r="K79" s="1253"/>
      <c r="L79" s="1253"/>
      <c r="M79" s="1253"/>
      <c r="N79" s="1253"/>
      <c r="O79" s="1253"/>
      <c r="P79" s="1253"/>
      <c r="Q79" s="1253"/>
      <c r="R79" s="1253"/>
      <c r="S79" s="1253"/>
      <c r="T79" s="1253"/>
      <c r="U79" s="1253"/>
      <c r="V79" s="1253"/>
      <c r="W79" s="1253"/>
      <c r="X79" s="1253"/>
      <c r="Y79" s="1253"/>
      <c r="Z79" s="1253"/>
      <c r="AA79" s="1253"/>
      <c r="AB79" s="1253"/>
      <c r="AC79" s="1253"/>
      <c r="AD79" s="1253"/>
      <c r="AE79" s="1253"/>
      <c r="AF79" s="1253"/>
      <c r="AG79" s="1253"/>
      <c r="AH79" s="1253"/>
      <c r="AI79" s="1253"/>
      <c r="AJ79" s="1253"/>
      <c r="AK79" s="1253"/>
      <c r="AL79" s="1253"/>
      <c r="AM79" s="1253"/>
      <c r="AN79" s="1253"/>
      <c r="AO79" s="1253"/>
      <c r="AP79" s="1253"/>
      <c r="AQ79" s="1253"/>
      <c r="AR79" s="1253"/>
      <c r="AS79" s="1253"/>
      <c r="AT79" s="1253"/>
      <c r="AU79" s="1253"/>
      <c r="AV79" s="1254">
        <v>-1250000000</v>
      </c>
      <c r="AW79" s="1253"/>
      <c r="AX79" s="1253"/>
      <c r="AY79" s="1253"/>
      <c r="AZ79" s="1253"/>
      <c r="BA79" s="1253"/>
      <c r="BB79" s="1253"/>
      <c r="BC79" s="1253"/>
      <c r="BD79" s="1253"/>
      <c r="BE79" s="1253"/>
      <c r="BF79" s="1253"/>
      <c r="BG79" s="1253"/>
      <c r="BH79" s="1253"/>
      <c r="BI79" s="1253"/>
      <c r="BJ79" s="1253"/>
      <c r="BK79" s="1253">
        <v>-82516520000</v>
      </c>
      <c r="BL79" s="1253"/>
      <c r="BM79" s="1253"/>
      <c r="BN79" s="1253"/>
      <c r="BO79" s="1253"/>
      <c r="BP79" s="1253"/>
      <c r="BQ79" s="1253"/>
      <c r="BR79" s="1253"/>
      <c r="BS79" s="1253"/>
      <c r="BT79" s="1253"/>
      <c r="BU79" s="1253"/>
      <c r="BV79" s="1253"/>
      <c r="BW79" s="1253"/>
      <c r="BX79" s="1253"/>
      <c r="BY79" s="1253"/>
      <c r="BZ79" s="1253"/>
      <c r="CA79" s="791">
        <v>0</v>
      </c>
      <c r="CB79" s="791"/>
      <c r="CC79" s="791"/>
      <c r="CD79" s="791"/>
    </row>
    <row r="80" spans="2:82" s="792" customFormat="1">
      <c r="B80" s="789" t="s">
        <v>1645</v>
      </c>
      <c r="C80" s="790">
        <f t="shared" si="19"/>
        <v>-125990740</v>
      </c>
      <c r="D80" s="791"/>
      <c r="E80" s="791"/>
      <c r="F80" s="791"/>
      <c r="G80" s="1253"/>
      <c r="H80" s="1253"/>
      <c r="I80" s="1253"/>
      <c r="J80" s="1253"/>
      <c r="K80" s="1253"/>
      <c r="L80" s="1253"/>
      <c r="M80" s="1253"/>
      <c r="N80" s="1253"/>
      <c r="O80" s="1253"/>
      <c r="P80" s="1253"/>
      <c r="Q80" s="1253"/>
      <c r="R80" s="1253"/>
      <c r="S80" s="1253"/>
      <c r="T80" s="1253"/>
      <c r="U80" s="1253"/>
      <c r="V80" s="1253"/>
      <c r="W80" s="1253"/>
      <c r="X80" s="1253"/>
      <c r="Y80" s="1253"/>
      <c r="Z80" s="1253"/>
      <c r="AA80" s="1253"/>
      <c r="AB80" s="1253"/>
      <c r="AC80" s="1253"/>
      <c r="AD80" s="1253"/>
      <c r="AE80" s="1253"/>
      <c r="AF80" s="1253"/>
      <c r="AG80" s="1253"/>
      <c r="AH80" s="1253"/>
      <c r="AI80" s="1253"/>
      <c r="AJ80" s="1253"/>
      <c r="AK80" s="1253"/>
      <c r="AL80" s="1253"/>
      <c r="AM80" s="1253"/>
      <c r="AN80" s="1253"/>
      <c r="AO80" s="1253"/>
      <c r="AP80" s="1253"/>
      <c r="AQ80" s="1253"/>
      <c r="AR80" s="1253"/>
      <c r="AS80" s="1253"/>
      <c r="AT80" s="1253"/>
      <c r="AU80" s="1253"/>
      <c r="AV80" s="1254"/>
      <c r="AW80" s="1253"/>
      <c r="AX80" s="1253"/>
      <c r="AY80" s="1253"/>
      <c r="AZ80" s="1253"/>
      <c r="BA80" s="1253"/>
      <c r="BB80" s="1253"/>
      <c r="BC80" s="1253"/>
      <c r="BD80" s="1253"/>
      <c r="BE80" s="1253"/>
      <c r="BF80" s="1253"/>
      <c r="BG80" s="1253">
        <v>-125990740</v>
      </c>
      <c r="BH80" s="1253"/>
      <c r="BI80" s="1253"/>
      <c r="BJ80" s="1253"/>
      <c r="BK80" s="1253"/>
      <c r="BL80" s="1253"/>
      <c r="BM80" s="1253"/>
      <c r="BN80" s="1253"/>
      <c r="BO80" s="1253"/>
      <c r="BP80" s="1253"/>
      <c r="BQ80" s="1253"/>
      <c r="BR80" s="1253"/>
      <c r="BS80" s="1253"/>
      <c r="BT80" s="1253"/>
      <c r="BU80" s="1253"/>
      <c r="BV80" s="1253"/>
      <c r="BW80" s="1253"/>
      <c r="BX80" s="1253"/>
      <c r="BY80" s="1253"/>
      <c r="BZ80" s="1253"/>
      <c r="CA80" s="791"/>
      <c r="CB80" s="791"/>
      <c r="CC80" s="791"/>
      <c r="CD80" s="791"/>
    </row>
    <row r="81" spans="1:82">
      <c r="B81" s="776" t="s">
        <v>1325</v>
      </c>
      <c r="C81" s="793">
        <f t="shared" si="19"/>
        <v>0</v>
      </c>
      <c r="D81" s="756"/>
      <c r="E81" s="756"/>
      <c r="F81" s="756"/>
      <c r="G81" s="756"/>
      <c r="H81" s="756"/>
      <c r="I81" s="756"/>
      <c r="J81" s="756"/>
      <c r="K81" s="756"/>
      <c r="L81" s="756"/>
      <c r="M81" s="756"/>
      <c r="N81" s="756"/>
      <c r="O81" s="756"/>
      <c r="P81" s="756"/>
      <c r="Q81" s="756"/>
      <c r="R81" s="756"/>
      <c r="S81" s="756"/>
      <c r="T81" s="756"/>
      <c r="U81" s="756"/>
      <c r="V81" s="756"/>
      <c r="W81" s="756"/>
      <c r="X81" s="756"/>
      <c r="Y81" s="756"/>
      <c r="Z81" s="756"/>
      <c r="AA81" s="756"/>
      <c r="AB81" s="756"/>
      <c r="AC81" s="756"/>
      <c r="AD81" s="756"/>
      <c r="AE81" s="756"/>
      <c r="AF81" s="756"/>
      <c r="AG81" s="756"/>
      <c r="AH81" s="756"/>
      <c r="AI81" s="756"/>
      <c r="AJ81" s="756"/>
      <c r="AK81" s="756"/>
      <c r="AL81" s="756"/>
      <c r="AM81" s="756"/>
      <c r="AN81" s="756"/>
      <c r="AO81" s="756"/>
      <c r="AP81" s="756"/>
      <c r="AQ81" s="756"/>
      <c r="AR81" s="756"/>
      <c r="AS81" s="756"/>
      <c r="AT81" s="756"/>
      <c r="AU81" s="756"/>
      <c r="AV81" s="1245"/>
      <c r="AW81" s="756"/>
      <c r="AX81" s="756"/>
      <c r="AY81" s="756"/>
      <c r="AZ81" s="756"/>
      <c r="BA81" s="756"/>
      <c r="BB81" s="756"/>
      <c r="BC81" s="756"/>
      <c r="BD81" s="756"/>
      <c r="BE81" s="756"/>
      <c r="BF81" s="756"/>
      <c r="BG81" s="756"/>
      <c r="BH81" s="756"/>
      <c r="BI81" s="756"/>
      <c r="BJ81" s="756"/>
      <c r="BK81" s="756"/>
      <c r="BL81" s="756"/>
      <c r="BM81" s="756"/>
      <c r="BN81" s="756"/>
      <c r="BO81" s="756"/>
      <c r="BP81" s="756"/>
      <c r="BQ81" s="756"/>
      <c r="BR81" s="756"/>
      <c r="BS81" s="756"/>
      <c r="BT81" s="756"/>
      <c r="BU81" s="756"/>
      <c r="BV81" s="756"/>
      <c r="BW81" s="756"/>
      <c r="BX81" s="756"/>
      <c r="BY81" s="756"/>
      <c r="BZ81" s="756"/>
      <c r="CA81" s="756"/>
      <c r="CB81" s="756"/>
      <c r="CC81" s="756"/>
      <c r="CD81" s="756"/>
    </row>
    <row r="82" spans="1:82">
      <c r="B82" s="776" t="s">
        <v>793</v>
      </c>
      <c r="C82" s="777">
        <f>C10+C52+C70</f>
        <v>-13362352618</v>
      </c>
      <c r="D82" s="756"/>
      <c r="E82" s="756"/>
      <c r="F82" s="756"/>
      <c r="G82" s="756"/>
      <c r="H82" s="756"/>
      <c r="I82" s="756"/>
      <c r="J82" s="756"/>
      <c r="K82" s="756"/>
      <c r="L82" s="756"/>
      <c r="M82" s="756"/>
      <c r="N82" s="756"/>
      <c r="O82" s="756"/>
      <c r="P82" s="756"/>
      <c r="Q82" s="756"/>
      <c r="R82" s="756"/>
      <c r="S82" s="756"/>
      <c r="T82" s="756"/>
      <c r="U82" s="756"/>
      <c r="V82" s="756"/>
      <c r="W82" s="756"/>
      <c r="X82" s="756"/>
      <c r="Y82" s="756"/>
      <c r="Z82" s="756"/>
      <c r="AA82" s="756"/>
      <c r="AB82" s="756"/>
      <c r="AC82" s="756"/>
      <c r="AD82" s="756"/>
      <c r="AE82" s="756"/>
      <c r="AF82" s="756"/>
      <c r="AG82" s="756"/>
      <c r="AH82" s="756"/>
      <c r="AI82" s="756"/>
      <c r="AJ82" s="756"/>
      <c r="AK82" s="756"/>
      <c r="AL82" s="756"/>
      <c r="AM82" s="756"/>
      <c r="AN82" s="756"/>
      <c r="AO82" s="756"/>
      <c r="AP82" s="756"/>
      <c r="AQ82" s="756"/>
      <c r="AR82" s="756"/>
      <c r="AS82" s="756"/>
      <c r="AT82" s="756"/>
      <c r="AU82" s="756"/>
      <c r="AV82" s="1245"/>
      <c r="AW82" s="756"/>
      <c r="AX82" s="756"/>
      <c r="AY82" s="756"/>
      <c r="AZ82" s="756"/>
      <c r="BA82" s="756"/>
      <c r="BB82" s="756"/>
      <c r="BC82" s="756"/>
      <c r="BD82" s="756"/>
      <c r="BE82" s="756"/>
      <c r="BF82" s="756"/>
      <c r="BG82" s="756"/>
      <c r="BH82" s="756"/>
      <c r="BI82" s="756"/>
      <c r="BJ82" s="756"/>
      <c r="BK82" s="756"/>
      <c r="BL82" s="756"/>
      <c r="BM82" s="756"/>
      <c r="BN82" s="756"/>
      <c r="BO82" s="756"/>
      <c r="BP82" s="756"/>
      <c r="BQ82" s="756"/>
      <c r="BR82" s="756"/>
      <c r="BS82" s="756"/>
      <c r="BT82" s="756"/>
      <c r="BU82" s="756"/>
      <c r="BV82" s="756"/>
      <c r="BW82" s="756"/>
      <c r="BX82" s="756"/>
      <c r="BY82" s="756"/>
      <c r="BZ82" s="756"/>
      <c r="CA82" s="756">
        <v>0</v>
      </c>
      <c r="CB82" s="756"/>
      <c r="CC82" s="756"/>
      <c r="CD82" s="756"/>
    </row>
    <row r="83" spans="1:82">
      <c r="B83" s="776" t="s">
        <v>1326</v>
      </c>
      <c r="C83" s="777">
        <f>G5</f>
        <v>50732197615</v>
      </c>
      <c r="D83" s="756"/>
      <c r="E83" s="756"/>
      <c r="F83" s="756"/>
      <c r="G83" s="756"/>
      <c r="H83" s="756"/>
      <c r="I83" s="756"/>
      <c r="J83" s="756"/>
      <c r="K83" s="756"/>
      <c r="L83" s="756"/>
      <c r="M83" s="756"/>
      <c r="N83" s="756"/>
      <c r="O83" s="756"/>
      <c r="P83" s="756"/>
      <c r="Q83" s="756"/>
      <c r="R83" s="756"/>
      <c r="S83" s="756"/>
      <c r="T83" s="756"/>
      <c r="U83" s="756"/>
      <c r="V83" s="756"/>
      <c r="W83" s="756"/>
      <c r="X83" s="756"/>
      <c r="Y83" s="756"/>
      <c r="Z83" s="756"/>
      <c r="AA83" s="756"/>
      <c r="AB83" s="756"/>
      <c r="AC83" s="756"/>
      <c r="AD83" s="756"/>
      <c r="AE83" s="756"/>
      <c r="AF83" s="756"/>
      <c r="AG83" s="756"/>
      <c r="AH83" s="756"/>
      <c r="AI83" s="756"/>
      <c r="AJ83" s="756"/>
      <c r="AK83" s="756"/>
      <c r="AL83" s="756"/>
      <c r="AM83" s="756"/>
      <c r="AN83" s="756"/>
      <c r="AO83" s="756"/>
      <c r="AP83" s="756"/>
      <c r="AQ83" s="756"/>
      <c r="AR83" s="756"/>
      <c r="AS83" s="756"/>
      <c r="AT83" s="756"/>
      <c r="AU83" s="756"/>
      <c r="AV83" s="756"/>
      <c r="AW83" s="756"/>
      <c r="AX83" s="756"/>
      <c r="AY83" s="756"/>
      <c r="AZ83" s="756"/>
      <c r="BA83" s="756"/>
      <c r="BB83" s="756"/>
      <c r="BC83" s="756"/>
      <c r="BD83" s="756"/>
      <c r="BE83" s="756"/>
      <c r="BF83" s="756"/>
      <c r="BG83" s="756"/>
      <c r="BH83" s="756"/>
      <c r="BI83" s="756"/>
      <c r="BJ83" s="756"/>
      <c r="BK83" s="756"/>
      <c r="BL83" s="756"/>
      <c r="BM83" s="756"/>
      <c r="BN83" s="756"/>
      <c r="BO83" s="756"/>
      <c r="BP83" s="756"/>
      <c r="BQ83" s="756"/>
      <c r="BR83" s="756"/>
      <c r="BS83" s="756"/>
      <c r="BT83" s="756"/>
      <c r="BU83" s="756"/>
      <c r="BV83" s="756"/>
      <c r="BW83" s="756"/>
      <c r="BX83" s="756"/>
      <c r="BY83" s="756"/>
      <c r="BZ83" s="756"/>
      <c r="CA83" s="756">
        <v>0</v>
      </c>
      <c r="CB83" s="756"/>
      <c r="CC83" s="756"/>
      <c r="CD83" s="756"/>
    </row>
    <row r="84" spans="1:82" ht="14.25" thickBot="1">
      <c r="B84" s="794" t="s">
        <v>1327</v>
      </c>
      <c r="C84" s="795">
        <f>C82+C83+C81</f>
        <v>37369844997</v>
      </c>
      <c r="D84" s="756"/>
      <c r="E84" s="756"/>
      <c r="F84" s="756"/>
      <c r="G84" s="756"/>
      <c r="H84" s="756"/>
      <c r="I84" s="756"/>
      <c r="J84" s="756"/>
      <c r="K84" s="756"/>
      <c r="L84" s="756"/>
      <c r="M84" s="756"/>
      <c r="N84" s="756"/>
      <c r="O84" s="756"/>
      <c r="P84" s="756"/>
      <c r="Q84" s="756"/>
      <c r="R84" s="756"/>
      <c r="S84" s="756"/>
      <c r="T84" s="756"/>
      <c r="U84" s="756"/>
      <c r="V84" s="756"/>
      <c r="W84" s="756"/>
      <c r="X84" s="756"/>
      <c r="Y84" s="756"/>
      <c r="Z84" s="756"/>
      <c r="AA84" s="756"/>
      <c r="AB84" s="756"/>
      <c r="AC84" s="756"/>
      <c r="AD84" s="756"/>
      <c r="AE84" s="756"/>
      <c r="AF84" s="756"/>
      <c r="AG84" s="756"/>
      <c r="AH84" s="756"/>
      <c r="AI84" s="756"/>
      <c r="AJ84" s="756"/>
      <c r="AK84" s="756"/>
      <c r="AL84" s="756"/>
      <c r="AM84" s="756"/>
      <c r="AN84" s="756"/>
      <c r="AO84" s="756"/>
      <c r="AP84" s="756"/>
      <c r="AQ84" s="756"/>
      <c r="AR84" s="756"/>
      <c r="AS84" s="756"/>
      <c r="AT84" s="756"/>
      <c r="AU84" s="756"/>
      <c r="AV84" s="756"/>
      <c r="AW84" s="756"/>
      <c r="AX84" s="756"/>
      <c r="AY84" s="756"/>
      <c r="AZ84" s="756"/>
      <c r="BA84" s="756"/>
      <c r="BB84" s="756"/>
      <c r="BC84" s="756"/>
      <c r="BD84" s="756"/>
      <c r="BE84" s="756"/>
      <c r="BF84" s="756"/>
      <c r="BG84" s="756"/>
      <c r="BH84" s="756"/>
      <c r="BI84" s="756"/>
      <c r="BJ84" s="756"/>
      <c r="BK84" s="756"/>
      <c r="BL84" s="756"/>
      <c r="BM84" s="756"/>
      <c r="BN84" s="756"/>
      <c r="BO84" s="756"/>
      <c r="BP84" s="756"/>
      <c r="BQ84" s="756"/>
      <c r="BR84" s="756"/>
      <c r="BS84" s="756"/>
      <c r="BT84" s="756"/>
      <c r="BU84" s="756"/>
      <c r="BV84" s="756"/>
      <c r="BW84" s="756"/>
      <c r="BX84" s="756"/>
      <c r="BY84" s="756"/>
      <c r="BZ84" s="756"/>
      <c r="CA84" s="756">
        <v>0</v>
      </c>
      <c r="CB84" s="756"/>
      <c r="CC84" s="756"/>
      <c r="CD84" s="756"/>
    </row>
    <row r="85" spans="1:82">
      <c r="C85" s="756">
        <f>G6</f>
        <v>37369844997</v>
      </c>
      <c r="D85" s="756"/>
      <c r="E85" s="756"/>
      <c r="F85" s="756"/>
      <c r="G85" s="756"/>
      <c r="H85" s="756"/>
      <c r="I85" s="756"/>
      <c r="J85" s="756"/>
      <c r="K85" s="756"/>
      <c r="L85" s="756"/>
      <c r="M85" s="756"/>
      <c r="N85" s="756"/>
      <c r="O85" s="756"/>
      <c r="P85" s="756"/>
      <c r="Q85" s="756"/>
      <c r="R85" s="756"/>
      <c r="S85" s="756"/>
      <c r="T85" s="756"/>
      <c r="U85" s="756"/>
      <c r="V85" s="756"/>
      <c r="W85" s="756"/>
      <c r="X85" s="756"/>
      <c r="Y85" s="756"/>
      <c r="Z85" s="756"/>
      <c r="AA85" s="756"/>
      <c r="AB85" s="756"/>
      <c r="AC85" s="756"/>
      <c r="AD85" s="756"/>
      <c r="AE85" s="756"/>
      <c r="AF85" s="756"/>
      <c r="AG85" s="756"/>
      <c r="AH85" s="756"/>
      <c r="AI85" s="756"/>
      <c r="AJ85" s="756"/>
      <c r="AK85" s="756"/>
      <c r="AL85" s="756"/>
      <c r="AM85" s="756"/>
      <c r="AN85" s="756"/>
      <c r="AO85" s="756"/>
      <c r="AP85" s="756"/>
      <c r="AQ85" s="756"/>
      <c r="AR85" s="756"/>
      <c r="AS85" s="756"/>
      <c r="AT85" s="756"/>
      <c r="AU85" s="756"/>
      <c r="AV85" s="756"/>
      <c r="AW85" s="756"/>
      <c r="AX85" s="756"/>
      <c r="AY85" s="756"/>
      <c r="AZ85" s="756"/>
      <c r="BA85" s="756"/>
      <c r="BB85" s="756"/>
      <c r="BC85" s="756"/>
      <c r="BD85" s="756"/>
      <c r="BE85" s="756"/>
      <c r="BF85" s="756"/>
      <c r="BG85" s="756"/>
      <c r="BH85" s="756"/>
      <c r="BI85" s="756"/>
      <c r="BJ85" s="756"/>
      <c r="BK85" s="756"/>
      <c r="BL85" s="756"/>
      <c r="BM85" s="756"/>
      <c r="BN85" s="756"/>
      <c r="BO85" s="756"/>
      <c r="BP85" s="756"/>
      <c r="BQ85" s="756"/>
      <c r="BR85" s="756"/>
      <c r="BS85" s="756"/>
      <c r="BT85" s="756"/>
      <c r="BU85" s="756"/>
      <c r="BV85" s="756"/>
      <c r="BW85" s="756"/>
      <c r="BX85" s="756"/>
      <c r="BY85" s="756"/>
      <c r="BZ85" s="756"/>
      <c r="CA85" s="756">
        <v>0</v>
      </c>
      <c r="CB85" s="756"/>
      <c r="CC85" s="756"/>
      <c r="CD85" s="756"/>
    </row>
    <row r="86" spans="1:82">
      <c r="B86" s="899" t="s">
        <v>1328</v>
      </c>
      <c r="C86" s="780">
        <f>C84-C85</f>
        <v>0</v>
      </c>
      <c r="D86" s="756"/>
      <c r="E86" s="756"/>
      <c r="F86" s="756"/>
      <c r="G86" s="756"/>
      <c r="H86" s="756"/>
      <c r="I86" s="756"/>
      <c r="J86" s="756"/>
      <c r="K86" s="756"/>
      <c r="L86" s="756"/>
      <c r="M86" s="756"/>
      <c r="N86" s="756"/>
      <c r="O86" s="756"/>
      <c r="P86" s="756"/>
      <c r="Q86" s="756"/>
      <c r="R86" s="756"/>
      <c r="S86" s="756"/>
      <c r="T86" s="756"/>
      <c r="U86" s="756"/>
      <c r="V86" s="756"/>
      <c r="W86" s="756"/>
      <c r="X86" s="756"/>
      <c r="Y86" s="756"/>
      <c r="Z86" s="756"/>
      <c r="AA86" s="756"/>
      <c r="AB86" s="756"/>
      <c r="AC86" s="756"/>
      <c r="AD86" s="756"/>
      <c r="AE86" s="756"/>
      <c r="AF86" s="756"/>
      <c r="AG86" s="756"/>
      <c r="AH86" s="756"/>
      <c r="AI86" s="756"/>
      <c r="AJ86" s="756"/>
      <c r="AK86" s="756"/>
      <c r="AL86" s="756"/>
      <c r="AM86" s="756"/>
      <c r="AN86" s="756"/>
      <c r="AO86" s="756"/>
      <c r="AP86" s="756"/>
      <c r="AQ86" s="756"/>
      <c r="AR86" s="756"/>
      <c r="AS86" s="756"/>
      <c r="AT86" s="756"/>
      <c r="AU86" s="756"/>
      <c r="AV86" s="756"/>
      <c r="AW86" s="756"/>
      <c r="AX86" s="756"/>
      <c r="AY86" s="756"/>
      <c r="AZ86" s="756"/>
      <c r="BA86" s="756"/>
      <c r="BB86" s="756"/>
      <c r="BC86" s="756"/>
      <c r="BD86" s="756"/>
      <c r="BE86" s="756"/>
      <c r="BF86" s="756"/>
      <c r="BG86" s="756"/>
      <c r="BH86" s="756"/>
      <c r="BI86" s="756"/>
      <c r="BJ86" s="756"/>
      <c r="BK86" s="756"/>
      <c r="BL86" s="756"/>
      <c r="BM86" s="756"/>
      <c r="BN86" s="756"/>
      <c r="BO86" s="756"/>
      <c r="BP86" s="756"/>
      <c r="BQ86" s="756"/>
      <c r="BR86" s="756"/>
      <c r="BS86" s="756"/>
      <c r="BT86" s="756"/>
      <c r="BU86" s="756"/>
      <c r="BV86" s="756"/>
      <c r="BW86" s="756"/>
      <c r="BX86" s="756"/>
      <c r="BY86" s="756"/>
      <c r="BZ86" s="756"/>
      <c r="CA86" s="756">
        <v>0</v>
      </c>
      <c r="CB86" s="756"/>
      <c r="CC86" s="756"/>
      <c r="CD86" s="756"/>
    </row>
    <row r="87" spans="1:82">
      <c r="C87" s="756"/>
      <c r="D87" s="756"/>
      <c r="E87" s="756"/>
      <c r="F87" s="756"/>
      <c r="G87" s="756"/>
      <c r="H87" s="756"/>
      <c r="I87" s="756"/>
      <c r="J87" s="756"/>
      <c r="K87" s="756"/>
      <c r="L87" s="756"/>
      <c r="M87" s="756"/>
      <c r="N87" s="756"/>
      <c r="O87" s="756"/>
      <c r="P87" s="756"/>
      <c r="Q87" s="756"/>
      <c r="R87" s="756"/>
      <c r="S87" s="756"/>
      <c r="T87" s="756"/>
      <c r="U87" s="756"/>
      <c r="V87" s="756"/>
      <c r="W87" s="756"/>
      <c r="X87" s="756"/>
      <c r="Y87" s="756"/>
      <c r="Z87" s="756"/>
      <c r="AA87" s="756"/>
      <c r="AB87" s="756"/>
      <c r="AC87" s="756"/>
      <c r="AD87" s="756"/>
      <c r="AE87" s="756"/>
      <c r="AF87" s="756"/>
      <c r="AG87" s="756"/>
      <c r="AH87" s="756"/>
      <c r="AI87" s="756"/>
      <c r="AJ87" s="756"/>
      <c r="AK87" s="756"/>
      <c r="AL87" s="756"/>
      <c r="AM87" s="756"/>
      <c r="AN87" s="756"/>
      <c r="AO87" s="756"/>
      <c r="AP87" s="756"/>
      <c r="AQ87" s="756"/>
      <c r="AR87" s="756"/>
      <c r="AS87" s="756"/>
      <c r="AT87" s="756"/>
      <c r="AU87" s="756"/>
      <c r="AV87" s="756"/>
      <c r="AW87" s="756"/>
      <c r="AX87" s="756"/>
      <c r="AY87" s="756"/>
      <c r="AZ87" s="756"/>
      <c r="BA87" s="756"/>
      <c r="BB87" s="756"/>
      <c r="BC87" s="756"/>
      <c r="BD87" s="756"/>
      <c r="BE87" s="756"/>
      <c r="BF87" s="756"/>
      <c r="BG87" s="756"/>
      <c r="BH87" s="756"/>
      <c r="BI87" s="756"/>
      <c r="BJ87" s="756"/>
      <c r="BK87" s="756"/>
      <c r="BL87" s="756"/>
      <c r="BM87" s="756"/>
      <c r="BN87" s="756"/>
      <c r="BO87" s="756"/>
      <c r="BP87" s="756"/>
      <c r="BQ87" s="756"/>
      <c r="BR87" s="756"/>
      <c r="BS87" s="756"/>
      <c r="BT87" s="756"/>
      <c r="BU87" s="756"/>
      <c r="BV87" s="756"/>
      <c r="BW87" s="756"/>
      <c r="BX87" s="756"/>
      <c r="BY87" s="756"/>
      <c r="BZ87" s="756"/>
      <c r="CA87" s="756">
        <v>0</v>
      </c>
      <c r="CB87" s="756"/>
      <c r="CC87" s="756"/>
      <c r="CD87" s="756"/>
    </row>
    <row r="88" spans="1:82">
      <c r="C88" s="756"/>
      <c r="D88" s="756"/>
      <c r="E88" s="756"/>
      <c r="F88" s="756"/>
      <c r="G88" s="756"/>
      <c r="H88" s="756"/>
      <c r="I88" s="756"/>
      <c r="J88" s="756"/>
      <c r="K88" s="756"/>
      <c r="L88" s="756"/>
      <c r="M88" s="756"/>
      <c r="N88" s="756"/>
      <c r="O88" s="756"/>
      <c r="P88" s="756"/>
      <c r="Q88" s="756"/>
      <c r="R88" s="756"/>
      <c r="S88" s="756"/>
      <c r="T88" s="756"/>
      <c r="U88" s="756"/>
      <c r="V88" s="756"/>
      <c r="W88" s="756"/>
      <c r="X88" s="756"/>
      <c r="Y88" s="756"/>
      <c r="Z88" s="756"/>
      <c r="AA88" s="756"/>
      <c r="AB88" s="756"/>
      <c r="AC88" s="756"/>
      <c r="AD88" s="756"/>
      <c r="AE88" s="756"/>
      <c r="AF88" s="756"/>
      <c r="AG88" s="756"/>
      <c r="AH88" s="756"/>
      <c r="AI88" s="756"/>
      <c r="AJ88" s="756"/>
      <c r="AK88" s="756"/>
      <c r="AL88" s="756"/>
      <c r="AM88" s="756"/>
      <c r="AN88" s="756"/>
      <c r="AO88" s="756"/>
      <c r="AP88" s="756"/>
      <c r="AQ88" s="756"/>
      <c r="AR88" s="756"/>
      <c r="AS88" s="756"/>
      <c r="AT88" s="756"/>
      <c r="AU88" s="756"/>
      <c r="AV88" s="756"/>
      <c r="AW88" s="756"/>
      <c r="AX88" s="756"/>
      <c r="AY88" s="756"/>
      <c r="AZ88" s="756"/>
      <c r="BA88" s="756"/>
      <c r="BB88" s="756"/>
      <c r="BC88" s="756"/>
      <c r="BD88" s="756"/>
      <c r="BE88" s="756"/>
      <c r="BF88" s="756"/>
      <c r="BG88" s="756"/>
      <c r="BH88" s="756"/>
      <c r="BI88" s="756"/>
      <c r="BJ88" s="756"/>
      <c r="BK88" s="756"/>
      <c r="BL88" s="756"/>
      <c r="BM88" s="756"/>
      <c r="BN88" s="756"/>
      <c r="BO88" s="756"/>
      <c r="BP88" s="756"/>
      <c r="BQ88" s="756"/>
      <c r="BR88" s="756"/>
      <c r="BS88" s="756"/>
      <c r="BT88" s="756"/>
      <c r="BU88" s="756"/>
      <c r="BV88" s="756"/>
      <c r="BW88" s="756"/>
      <c r="BX88" s="756"/>
      <c r="BY88" s="756"/>
      <c r="BZ88" s="756"/>
      <c r="CA88" s="756">
        <v>0</v>
      </c>
      <c r="CB88" s="756"/>
      <c r="CC88" s="756"/>
      <c r="CD88" s="756"/>
    </row>
    <row r="89" spans="1:82">
      <c r="C89" s="756"/>
      <c r="D89" s="756"/>
      <c r="E89" s="756"/>
      <c r="F89" s="756"/>
      <c r="G89" s="756"/>
      <c r="H89" s="756"/>
      <c r="I89" s="756"/>
      <c r="J89" s="756"/>
      <c r="K89" s="756"/>
      <c r="L89" s="756"/>
      <c r="M89" s="756"/>
      <c r="N89" s="756"/>
      <c r="O89" s="756"/>
      <c r="P89" s="756"/>
      <c r="Q89" s="756"/>
      <c r="R89" s="756"/>
      <c r="S89" s="756"/>
      <c r="T89" s="756"/>
      <c r="U89" s="756"/>
      <c r="V89" s="756"/>
      <c r="W89" s="756"/>
      <c r="X89" s="756"/>
      <c r="Y89" s="756"/>
      <c r="Z89" s="756"/>
      <c r="AA89" s="756"/>
      <c r="AB89" s="756"/>
      <c r="AC89" s="756"/>
      <c r="AD89" s="756"/>
      <c r="AE89" s="756"/>
      <c r="AF89" s="756"/>
      <c r="AG89" s="756"/>
      <c r="AH89" s="756"/>
      <c r="AI89" s="756"/>
      <c r="AJ89" s="756"/>
      <c r="AK89" s="756"/>
      <c r="AL89" s="756"/>
      <c r="AM89" s="756"/>
      <c r="AN89" s="756"/>
      <c r="AO89" s="756"/>
      <c r="AP89" s="756"/>
      <c r="AQ89" s="756"/>
      <c r="AR89" s="756"/>
      <c r="AS89" s="756"/>
      <c r="AT89" s="756"/>
      <c r="AU89" s="756"/>
      <c r="AV89" s="756"/>
      <c r="AW89" s="756"/>
      <c r="AX89" s="756"/>
      <c r="AY89" s="756"/>
      <c r="AZ89" s="756"/>
      <c r="BA89" s="756"/>
      <c r="BB89" s="756"/>
      <c r="BC89" s="756"/>
      <c r="BD89" s="756"/>
      <c r="BE89" s="756"/>
      <c r="BF89" s="756"/>
      <c r="BG89" s="756"/>
      <c r="BH89" s="756"/>
      <c r="BI89" s="756"/>
      <c r="BJ89" s="756"/>
      <c r="BK89" s="756"/>
      <c r="BL89" s="756"/>
      <c r="BM89" s="756"/>
      <c r="BN89" s="756"/>
      <c r="BO89" s="756"/>
      <c r="BP89" s="756"/>
      <c r="BQ89" s="756"/>
      <c r="BR89" s="756"/>
      <c r="BS89" s="756"/>
      <c r="BT89" s="756"/>
      <c r="BU89" s="756"/>
      <c r="BV89" s="756"/>
      <c r="BW89" s="756"/>
      <c r="BX89" s="756"/>
      <c r="BY89" s="756"/>
      <c r="BZ89" s="756"/>
      <c r="CA89" s="756">
        <v>0</v>
      </c>
      <c r="CB89" s="756"/>
      <c r="CC89" s="756"/>
      <c r="CD89" s="756"/>
    </row>
    <row r="90" spans="1:82">
      <c r="B90" s="1162"/>
      <c r="C90" s="756"/>
      <c r="D90" s="756"/>
      <c r="E90" s="756"/>
      <c r="F90" s="756"/>
      <c r="G90" s="756"/>
      <c r="H90" s="756"/>
      <c r="I90" s="756"/>
      <c r="J90" s="756"/>
      <c r="K90" s="756"/>
      <c r="L90" s="756"/>
      <c r="M90" s="756"/>
      <c r="N90" s="756"/>
      <c r="O90" s="756"/>
      <c r="P90" s="756"/>
      <c r="Q90" s="756"/>
      <c r="R90" s="756"/>
      <c r="S90" s="756"/>
      <c r="T90" s="756"/>
      <c r="U90" s="756"/>
      <c r="V90" s="756"/>
      <c r="W90" s="756"/>
      <c r="X90" s="756"/>
      <c r="Y90" s="756"/>
      <c r="Z90" s="756"/>
      <c r="AA90" s="756"/>
      <c r="AB90" s="756"/>
      <c r="AC90" s="756"/>
      <c r="AD90" s="756"/>
      <c r="AE90" s="756"/>
      <c r="AF90" s="756"/>
      <c r="AG90" s="756"/>
      <c r="AH90" s="756"/>
      <c r="AI90" s="756"/>
      <c r="AJ90" s="756"/>
      <c r="AK90" s="756"/>
      <c r="AL90" s="756"/>
      <c r="AM90" s="756"/>
      <c r="AN90" s="756"/>
      <c r="AO90" s="756"/>
      <c r="AP90" s="756"/>
      <c r="AQ90" s="756"/>
      <c r="AR90" s="756"/>
      <c r="AS90" s="756"/>
      <c r="AT90" s="756"/>
      <c r="AU90" s="756"/>
      <c r="AV90" s="756"/>
      <c r="AW90" s="756"/>
      <c r="AX90" s="756"/>
      <c r="AY90" s="756"/>
      <c r="AZ90" s="756"/>
      <c r="BA90" s="756"/>
      <c r="BB90" s="756"/>
      <c r="BC90" s="756"/>
      <c r="BD90" s="756"/>
      <c r="BE90" s="756"/>
      <c r="BF90" s="756"/>
      <c r="BG90" s="756"/>
      <c r="BH90" s="756"/>
      <c r="BI90" s="756"/>
      <c r="BJ90" s="756"/>
      <c r="BK90" s="756"/>
      <c r="BL90" s="756"/>
      <c r="BM90" s="756"/>
      <c r="BN90" s="756"/>
      <c r="BO90" s="756"/>
      <c r="BP90" s="756"/>
      <c r="BQ90" s="756"/>
      <c r="BR90" s="756"/>
      <c r="BS90" s="756"/>
      <c r="BT90" s="756"/>
      <c r="BU90" s="756"/>
      <c r="BV90" s="756"/>
      <c r="BW90" s="756"/>
      <c r="BX90" s="756"/>
      <c r="BY90" s="756"/>
      <c r="BZ90" s="756"/>
      <c r="CA90" s="756">
        <v>0</v>
      </c>
      <c r="CB90" s="756"/>
      <c r="CC90" s="756"/>
      <c r="CD90" s="756"/>
    </row>
    <row r="91" spans="1:82">
      <c r="B91" s="899"/>
      <c r="C91" s="756"/>
      <c r="D91" s="756"/>
      <c r="E91" s="756"/>
      <c r="F91" s="756"/>
      <c r="G91" s="756"/>
      <c r="H91" s="756"/>
      <c r="I91" s="756"/>
      <c r="J91" s="756"/>
      <c r="K91" s="756"/>
      <c r="L91" s="756"/>
      <c r="M91" s="756"/>
      <c r="N91" s="756"/>
      <c r="O91" s="756"/>
      <c r="P91" s="756"/>
      <c r="Q91" s="756"/>
      <c r="R91" s="756"/>
      <c r="S91" s="756"/>
      <c r="T91" s="756"/>
      <c r="U91" s="756"/>
      <c r="V91" s="756"/>
      <c r="W91" s="756"/>
      <c r="X91" s="756"/>
      <c r="Y91" s="756"/>
      <c r="Z91" s="756"/>
      <c r="AA91" s="756"/>
      <c r="AB91" s="756"/>
      <c r="AC91" s="756"/>
      <c r="AD91" s="756"/>
      <c r="AE91" s="756"/>
      <c r="AF91" s="756"/>
      <c r="AG91" s="756"/>
      <c r="AH91" s="756"/>
      <c r="AI91" s="756"/>
      <c r="AJ91" s="756"/>
      <c r="AK91" s="756"/>
      <c r="AL91" s="756"/>
      <c r="AM91" s="756"/>
      <c r="AN91" s="756"/>
      <c r="AO91" s="756"/>
      <c r="AP91" s="756"/>
      <c r="AQ91" s="756"/>
      <c r="AR91" s="756"/>
      <c r="AS91" s="756"/>
      <c r="AT91" s="756"/>
      <c r="AU91" s="756"/>
      <c r="AV91" s="756"/>
      <c r="AW91" s="756"/>
      <c r="AX91" s="756"/>
      <c r="AY91" s="756"/>
      <c r="AZ91" s="756"/>
      <c r="BA91" s="756"/>
      <c r="BB91" s="756"/>
      <c r="BC91" s="756"/>
      <c r="BD91" s="756"/>
      <c r="BE91" s="756"/>
      <c r="BF91" s="756"/>
      <c r="BG91" s="756"/>
      <c r="BH91" s="756"/>
      <c r="BI91" s="756"/>
      <c r="BJ91" s="756"/>
      <c r="BK91" s="756"/>
      <c r="BL91" s="756"/>
      <c r="BM91" s="756"/>
      <c r="BN91" s="756"/>
      <c r="BO91" s="756"/>
      <c r="BP91" s="756"/>
      <c r="BQ91" s="756"/>
      <c r="BR91" s="756"/>
      <c r="BS91" s="756"/>
      <c r="BT91" s="756"/>
      <c r="BU91" s="756"/>
      <c r="BV91" s="756"/>
      <c r="BW91" s="756"/>
      <c r="BX91" s="756"/>
      <c r="BY91" s="756"/>
      <c r="BZ91" s="756"/>
      <c r="CA91" s="756">
        <v>0</v>
      </c>
      <c r="CB91" s="756"/>
      <c r="CC91" s="756"/>
      <c r="CD91" s="756"/>
    </row>
    <row r="92" spans="1:82">
      <c r="B92" s="756">
        <f>SUM(E92:BY92)</f>
        <v>0</v>
      </c>
      <c r="C92" s="756" t="s">
        <v>1329</v>
      </c>
      <c r="D92" s="785">
        <f t="shared" ref="D92:D112" si="20">SUM(G92:BZ92)</f>
        <v>0</v>
      </c>
      <c r="E92" s="756"/>
      <c r="F92" s="756"/>
      <c r="G92" s="756"/>
      <c r="H92" s="756"/>
      <c r="I92" s="756"/>
      <c r="J92" s="756"/>
      <c r="K92" s="756"/>
      <c r="L92" s="756"/>
      <c r="M92" s="756"/>
      <c r="N92" s="756"/>
      <c r="O92" s="756"/>
      <c r="P92" s="1345"/>
      <c r="Q92" s="756"/>
      <c r="R92" s="1345"/>
      <c r="S92" s="756"/>
      <c r="T92" s="756"/>
      <c r="U92" s="756"/>
      <c r="V92" s="756"/>
      <c r="W92" s="756"/>
      <c r="X92" s="756"/>
      <c r="Y92" s="756"/>
      <c r="Z92" s="1345"/>
      <c r="AA92" s="756"/>
      <c r="AB92" s="756"/>
      <c r="AC92" s="756"/>
      <c r="AD92" s="1345">
        <v>-310861314</v>
      </c>
      <c r="AE92" s="756"/>
      <c r="AF92" s="756"/>
      <c r="AG92" s="756"/>
      <c r="AH92" s="756"/>
      <c r="AJ92" s="756"/>
      <c r="AK92" s="756"/>
      <c r="AL92" s="756"/>
      <c r="AM92" s="756"/>
      <c r="AN92" s="756"/>
      <c r="AO92" s="756"/>
      <c r="AP92" s="756"/>
      <c r="AQ92" s="756"/>
      <c r="AR92" s="756"/>
      <c r="AS92" s="756"/>
      <c r="AT92" s="756"/>
      <c r="AU92" s="756"/>
      <c r="AV92" s="756"/>
      <c r="AW92" s="756"/>
      <c r="AX92" s="756"/>
      <c r="AY92" s="756"/>
      <c r="AZ92" s="756"/>
      <c r="BA92" s="756"/>
      <c r="BB92" s="756"/>
      <c r="BC92" s="756"/>
      <c r="BD92" s="756"/>
      <c r="BE92" s="756"/>
      <c r="BF92" s="756"/>
      <c r="BG92" s="756"/>
      <c r="BH92" s="756"/>
      <c r="BI92" s="756"/>
      <c r="BJ92" s="756"/>
      <c r="BK92" s="756"/>
      <c r="BL92" s="756"/>
      <c r="BM92" s="756"/>
      <c r="BN92" s="1345">
        <v>310861314</v>
      </c>
      <c r="BO92" s="756"/>
      <c r="BP92" s="756"/>
      <c r="BQ92" s="756"/>
      <c r="BR92" s="756"/>
      <c r="BS92" s="756"/>
      <c r="BT92" s="756"/>
      <c r="BU92" s="756"/>
      <c r="BV92" s="756"/>
      <c r="BW92" s="756"/>
      <c r="BX92" s="756"/>
      <c r="BY92" s="756"/>
      <c r="BZ92" s="756"/>
      <c r="CA92" s="756">
        <v>0</v>
      </c>
      <c r="CB92" s="756"/>
      <c r="CC92" s="756"/>
      <c r="CD92" s="756"/>
    </row>
    <row r="93" spans="1:82">
      <c r="A93" s="796">
        <f>-AD93</f>
        <v>0</v>
      </c>
      <c r="B93" s="756">
        <f t="shared" ref="B93:B112" si="21">SUM(E93:BY93)</f>
        <v>0</v>
      </c>
      <c r="C93" s="756" t="s">
        <v>1330</v>
      </c>
      <c r="D93" s="785">
        <f t="shared" si="20"/>
        <v>0</v>
      </c>
      <c r="E93" s="756"/>
      <c r="F93" s="756"/>
      <c r="G93" s="756"/>
      <c r="H93" s="756"/>
      <c r="I93" s="756"/>
      <c r="J93" s="756"/>
      <c r="K93" s="756"/>
      <c r="L93" s="756"/>
      <c r="M93" s="756"/>
      <c r="N93" s="756"/>
      <c r="O93" s="756"/>
      <c r="P93" s="756"/>
      <c r="Q93" s="756"/>
      <c r="R93" s="1247"/>
      <c r="S93" s="756"/>
      <c r="T93" s="756"/>
      <c r="U93" s="756"/>
      <c r="V93" s="756"/>
      <c r="W93" s="756"/>
      <c r="X93" s="756"/>
      <c r="Y93" s="756"/>
      <c r="Z93" s="756"/>
      <c r="AA93" s="756"/>
      <c r="AB93" s="756"/>
      <c r="AC93" s="756"/>
      <c r="AD93" s="797"/>
      <c r="AE93" s="756"/>
      <c r="AF93" s="756"/>
      <c r="AG93" s="756"/>
      <c r="AH93" s="756"/>
      <c r="AI93" s="756"/>
      <c r="AJ93" s="756"/>
      <c r="AK93" s="756"/>
      <c r="AL93" s="756"/>
      <c r="AM93" s="756"/>
      <c r="AN93" s="756"/>
      <c r="AO93" s="756"/>
      <c r="AP93" s="756"/>
      <c r="AQ93" s="756"/>
      <c r="AR93" s="756"/>
      <c r="AS93" s="756"/>
      <c r="AT93" s="756"/>
      <c r="AU93" s="756"/>
      <c r="AV93" s="756"/>
      <c r="AW93" s="756"/>
      <c r="AX93" s="756"/>
      <c r="AY93" s="756"/>
      <c r="AZ93" s="756"/>
      <c r="BA93" s="756"/>
      <c r="BB93" s="756"/>
      <c r="BC93" s="756"/>
      <c r="BD93" s="756"/>
      <c r="BE93" s="756"/>
      <c r="BF93" s="756"/>
      <c r="BG93" s="756"/>
      <c r="BH93" s="756"/>
      <c r="BI93" s="756"/>
      <c r="BJ93" s="756"/>
      <c r="BK93" s="756"/>
      <c r="BL93" s="756"/>
      <c r="BM93" s="756"/>
      <c r="BN93" s="756"/>
      <c r="BO93" s="756"/>
      <c r="BP93" s="756"/>
      <c r="BQ93" s="756"/>
      <c r="BR93" s="756"/>
      <c r="BS93" s="756"/>
      <c r="BT93" s="756"/>
      <c r="BU93" s="756"/>
      <c r="BV93" s="756"/>
      <c r="BW93" s="756"/>
      <c r="BX93" s="756"/>
      <c r="BY93" s="756"/>
      <c r="BZ93" s="756"/>
      <c r="CA93" s="756">
        <v>0</v>
      </c>
      <c r="CB93" s="756"/>
      <c r="CC93" s="756"/>
      <c r="CD93" s="756"/>
    </row>
    <row r="94" spans="1:82">
      <c r="B94" s="756">
        <f t="shared" si="21"/>
        <v>0</v>
      </c>
      <c r="C94" s="756" t="s">
        <v>1331</v>
      </c>
      <c r="D94" s="785">
        <f t="shared" si="20"/>
        <v>0</v>
      </c>
      <c r="E94" s="756"/>
      <c r="F94" s="756"/>
      <c r="G94" s="756"/>
      <c r="H94" s="756"/>
      <c r="I94" s="756"/>
      <c r="J94" s="756"/>
      <c r="K94" s="756"/>
      <c r="L94" s="756"/>
      <c r="M94" s="756"/>
      <c r="N94" s="1245"/>
      <c r="O94" s="756"/>
      <c r="P94" s="1245">
        <f>-'(1)유무형자산'!E8</f>
        <v>0</v>
      </c>
      <c r="Q94" s="756"/>
      <c r="R94" s="1245">
        <f>-'(1)유무형자산'!E9</f>
        <v>-986395747</v>
      </c>
      <c r="S94" s="756"/>
      <c r="T94" s="756"/>
      <c r="U94" s="1245"/>
      <c r="V94" s="1245">
        <f>-'(1)유무형자산'!E10</f>
        <v>0</v>
      </c>
      <c r="W94" s="756"/>
      <c r="X94" s="756"/>
      <c r="Y94" s="756"/>
      <c r="Z94" s="1245">
        <f>-'(1)유무형자산'!E13</f>
        <v>0</v>
      </c>
      <c r="AA94" s="756"/>
      <c r="AB94" s="756"/>
      <c r="AC94" s="756"/>
      <c r="AD94" s="756">
        <f>-'(1)유무형자산'!E15</f>
        <v>986395747</v>
      </c>
      <c r="AE94" s="756"/>
      <c r="AF94" s="756"/>
      <c r="AG94" s="756"/>
      <c r="AH94" s="756"/>
      <c r="AI94" s="756"/>
      <c r="AJ94" s="756"/>
      <c r="AK94" s="756"/>
      <c r="AL94" s="756"/>
      <c r="AM94" s="756"/>
      <c r="AN94" s="756"/>
      <c r="AO94" s="756"/>
      <c r="AP94" s="756"/>
      <c r="AQ94" s="756"/>
      <c r="AR94" s="756"/>
      <c r="AS94" s="756"/>
      <c r="AT94" s="756"/>
      <c r="AU94" s="756"/>
      <c r="AV94" s="756"/>
      <c r="AW94" s="756"/>
      <c r="AX94" s="756"/>
      <c r="AY94" s="756"/>
      <c r="AZ94" s="756"/>
      <c r="BA94" s="756"/>
      <c r="BB94" s="756"/>
      <c r="BC94" s="756"/>
      <c r="BD94" s="756"/>
      <c r="BE94" s="756"/>
      <c r="BF94" s="756"/>
      <c r="BG94" s="756"/>
      <c r="BH94" s="756"/>
      <c r="BI94" s="756"/>
      <c r="BJ94" s="756"/>
      <c r="BK94" s="756"/>
      <c r="BL94" s="756"/>
      <c r="BM94" s="756"/>
      <c r="BN94" s="756"/>
      <c r="BO94" s="756"/>
      <c r="BP94" s="756"/>
      <c r="BQ94" s="756"/>
      <c r="BR94" s="756"/>
      <c r="BS94" s="756"/>
      <c r="BT94" s="756"/>
      <c r="BU94" s="756"/>
      <c r="BV94" s="756"/>
      <c r="BW94" s="756"/>
      <c r="BX94" s="756"/>
      <c r="BY94" s="756"/>
      <c r="BZ94" s="756"/>
      <c r="CA94" s="756">
        <v>0</v>
      </c>
      <c r="CB94" s="756"/>
      <c r="CC94" s="756"/>
      <c r="CD94" s="756"/>
    </row>
    <row r="95" spans="1:82">
      <c r="B95" s="756">
        <f t="shared" si="21"/>
        <v>0</v>
      </c>
      <c r="C95" s="756" t="s">
        <v>1332</v>
      </c>
      <c r="D95" s="785">
        <f t="shared" si="20"/>
        <v>0</v>
      </c>
      <c r="E95" s="756"/>
      <c r="F95" s="756"/>
      <c r="G95" s="756"/>
      <c r="H95" s="756"/>
      <c r="I95" s="756"/>
      <c r="J95" s="756"/>
      <c r="K95" s="756"/>
      <c r="L95" s="756"/>
      <c r="M95" s="756"/>
      <c r="N95" s="1245"/>
      <c r="O95" s="756"/>
      <c r="P95" s="1245"/>
      <c r="Q95" s="756"/>
      <c r="R95" s="1245"/>
      <c r="S95" s="756"/>
      <c r="T95" s="756"/>
      <c r="U95" s="1245"/>
      <c r="V95" s="1245"/>
      <c r="W95" s="756"/>
      <c r="X95" s="756"/>
      <c r="Y95" s="756"/>
      <c r="Z95" s="1245"/>
      <c r="AA95" s="756"/>
      <c r="AB95" s="756"/>
      <c r="AC95" s="756"/>
      <c r="AD95" s="780">
        <v>-7958844</v>
      </c>
      <c r="AE95" s="756"/>
      <c r="AF95" s="756"/>
      <c r="AG95" s="756"/>
      <c r="AH95" s="756"/>
      <c r="AI95" s="756"/>
      <c r="AJ95" s="756"/>
      <c r="AK95" s="756"/>
      <c r="AL95" s="756"/>
      <c r="AM95" s="756"/>
      <c r="AN95" s="756"/>
      <c r="AO95" s="756"/>
      <c r="AP95" s="756"/>
      <c r="AQ95" s="756"/>
      <c r="AR95" s="756"/>
      <c r="AS95" s="756"/>
      <c r="AT95" s="756"/>
      <c r="AU95" s="756"/>
      <c r="AV95" s="756"/>
      <c r="AW95" s="756"/>
      <c r="AX95" s="756"/>
      <c r="AY95" s="756"/>
      <c r="AZ95" s="756"/>
      <c r="BA95" s="787">
        <v>11588856</v>
      </c>
      <c r="BB95" s="1245">
        <v>-3630012</v>
      </c>
      <c r="BC95" s="756"/>
      <c r="BD95" s="756"/>
      <c r="BE95" s="756"/>
      <c r="BF95" s="756"/>
      <c r="BG95" s="756"/>
      <c r="BH95" s="756"/>
      <c r="BI95" s="756"/>
      <c r="BJ95" s="756"/>
      <c r="BK95" s="756"/>
      <c r="BL95" s="756"/>
      <c r="BM95" s="756"/>
      <c r="BN95" s="756"/>
      <c r="BO95" s="756"/>
      <c r="BP95" s="756"/>
      <c r="BQ95" s="756"/>
      <c r="BR95" s="756"/>
      <c r="BS95" s="756"/>
      <c r="BT95" s="756"/>
      <c r="BU95" s="756"/>
      <c r="BV95" s="756"/>
      <c r="BW95" s="756"/>
      <c r="BX95" s="756"/>
      <c r="BY95" s="756"/>
      <c r="BZ95" s="756"/>
      <c r="CA95" s="756">
        <v>0</v>
      </c>
      <c r="CB95" s="756"/>
      <c r="CC95" s="756"/>
      <c r="CD95" s="756"/>
    </row>
    <row r="96" spans="1:82">
      <c r="B96" s="756">
        <f t="shared" si="21"/>
        <v>-285311094</v>
      </c>
      <c r="C96" s="756" t="s">
        <v>1333</v>
      </c>
      <c r="D96" s="785">
        <f t="shared" si="20"/>
        <v>0</v>
      </c>
      <c r="E96" s="756"/>
      <c r="F96" s="756"/>
      <c r="G96" s="756"/>
      <c r="H96" s="756"/>
      <c r="I96" s="756"/>
      <c r="J96" s="756"/>
      <c r="K96" s="756"/>
      <c r="L96" s="756"/>
      <c r="M96" s="756"/>
      <c r="N96" s="1245"/>
      <c r="O96" s="756"/>
      <c r="P96" s="1245"/>
      <c r="Q96" s="756"/>
      <c r="R96" s="1245"/>
      <c r="S96" s="756"/>
      <c r="T96" s="756"/>
      <c r="U96" s="1245"/>
      <c r="V96" s="1245"/>
      <c r="W96" s="756"/>
      <c r="X96" s="756"/>
      <c r="Y96" s="756"/>
      <c r="Z96" s="1245"/>
      <c r="AA96" s="756"/>
      <c r="AB96" s="756"/>
      <c r="AC96" s="756"/>
      <c r="AD96" s="756">
        <v>-285311094</v>
      </c>
      <c r="AE96" s="756"/>
      <c r="AF96" s="756"/>
      <c r="AG96" s="756"/>
      <c r="AH96" s="756"/>
      <c r="AI96" s="756"/>
      <c r="AJ96" s="756"/>
      <c r="AK96" s="756"/>
      <c r="AL96" s="756"/>
      <c r="AM96" s="756"/>
      <c r="AN96" s="756"/>
      <c r="AO96" s="756"/>
      <c r="AP96" s="756"/>
      <c r="AQ96" s="756"/>
      <c r="AR96" s="756"/>
      <c r="AS96" s="756"/>
      <c r="AT96" s="756"/>
      <c r="AU96" s="756"/>
      <c r="AV96" s="756"/>
      <c r="AW96" s="756"/>
      <c r="AX96" s="756"/>
      <c r="AY96" s="756"/>
      <c r="AZ96" s="756"/>
      <c r="BA96" s="756"/>
      <c r="BB96" s="756"/>
      <c r="BC96" s="756"/>
      <c r="BD96" s="756"/>
      <c r="BE96" s="756"/>
      <c r="BF96" s="756"/>
      <c r="BG96" s="756"/>
      <c r="BH96" s="756"/>
      <c r="BI96" s="756"/>
      <c r="BJ96" s="756"/>
      <c r="BK96" s="756"/>
      <c r="BL96" s="756"/>
      <c r="BM96" s="756"/>
      <c r="BN96" s="756"/>
      <c r="BO96" s="756"/>
      <c r="BP96" s="756"/>
      <c r="BQ96" s="756"/>
      <c r="BR96" s="756"/>
      <c r="BS96" s="756"/>
      <c r="BT96" s="756"/>
      <c r="BU96" s="756"/>
      <c r="BV96" s="756"/>
      <c r="BW96" s="756"/>
      <c r="BX96" s="756"/>
      <c r="BY96" s="756"/>
      <c r="BZ96" s="756">
        <v>285311094</v>
      </c>
      <c r="CA96" s="756">
        <v>0</v>
      </c>
      <c r="CB96" s="756"/>
      <c r="CC96" s="756"/>
      <c r="CD96" s="756"/>
    </row>
    <row r="97" spans="2:82">
      <c r="B97" s="756">
        <f t="shared" si="21"/>
        <v>0</v>
      </c>
      <c r="C97" s="756" t="s">
        <v>1334</v>
      </c>
      <c r="D97" s="785">
        <f t="shared" si="20"/>
        <v>0</v>
      </c>
      <c r="E97" s="756"/>
      <c r="F97" s="756"/>
      <c r="G97" s="756"/>
      <c r="H97" s="756"/>
      <c r="I97" s="756"/>
      <c r="J97" s="756"/>
      <c r="K97" s="756"/>
      <c r="L97" s="756"/>
      <c r="M97" s="756"/>
      <c r="N97" s="756"/>
      <c r="O97" s="756"/>
      <c r="P97" s="1245"/>
      <c r="Q97" s="756"/>
      <c r="R97" s="1245"/>
      <c r="S97" s="756"/>
      <c r="T97" s="756"/>
      <c r="U97" s="756"/>
      <c r="V97" s="756"/>
      <c r="W97" s="756"/>
      <c r="X97" s="756"/>
      <c r="Y97" s="756"/>
      <c r="Z97" s="756"/>
      <c r="AA97" s="756"/>
      <c r="AB97" s="756"/>
      <c r="AC97" s="756"/>
      <c r="AD97" s="756"/>
      <c r="AE97" s="756"/>
      <c r="AF97" s="756"/>
      <c r="AG97" s="756"/>
      <c r="AH97" s="756"/>
      <c r="AI97" s="756"/>
      <c r="AJ97" s="756"/>
      <c r="AK97" s="756"/>
      <c r="AL97" s="756"/>
      <c r="AM97" s="756"/>
      <c r="AN97" s="756"/>
      <c r="AO97" s="756"/>
      <c r="AP97" s="756"/>
      <c r="AQ97" s="756"/>
      <c r="AR97" s="756">
        <v>0</v>
      </c>
      <c r="AS97" s="756"/>
      <c r="AT97" s="756"/>
      <c r="AU97" s="756"/>
      <c r="AV97" s="756"/>
      <c r="AW97" s="756"/>
      <c r="AX97" s="756"/>
      <c r="AY97" s="756"/>
      <c r="AZ97" s="756"/>
      <c r="BA97" s="756"/>
      <c r="BB97" s="756"/>
      <c r="BC97" s="756"/>
      <c r="BD97" s="756"/>
      <c r="BE97" s="756"/>
      <c r="BF97" s="756"/>
      <c r="BG97" s="756"/>
      <c r="BH97" s="756"/>
      <c r="BI97" s="756"/>
      <c r="BJ97" s="756"/>
      <c r="BK97" s="756"/>
      <c r="BL97" s="756"/>
      <c r="BM97" s="756"/>
      <c r="BN97" s="756"/>
      <c r="BO97" s="756"/>
      <c r="BP97" s="756"/>
      <c r="BQ97" s="756"/>
      <c r="BR97" s="756"/>
      <c r="BS97" s="756"/>
      <c r="BT97" s="756"/>
      <c r="BU97" s="756"/>
      <c r="BV97" s="756"/>
      <c r="BW97" s="756"/>
      <c r="BX97" s="756"/>
      <c r="BY97" s="756"/>
      <c r="BZ97" s="756"/>
      <c r="CA97" s="756">
        <v>0</v>
      </c>
      <c r="CB97" s="756"/>
      <c r="CC97" s="756"/>
      <c r="CD97" s="756"/>
    </row>
    <row r="98" spans="2:82">
      <c r="B98" s="756">
        <f t="shared" si="21"/>
        <v>0</v>
      </c>
      <c r="C98" s="756" t="s">
        <v>1335</v>
      </c>
      <c r="D98" s="785">
        <f t="shared" si="20"/>
        <v>0</v>
      </c>
      <c r="E98" s="756"/>
      <c r="F98" s="756"/>
      <c r="G98" s="756"/>
      <c r="H98" s="756"/>
      <c r="I98" s="756"/>
      <c r="J98" s="756"/>
      <c r="K98" s="756"/>
      <c r="L98" s="756"/>
      <c r="M98" s="756"/>
      <c r="N98" s="756"/>
      <c r="O98" s="756"/>
      <c r="P98" s="1245"/>
      <c r="Q98" s="756"/>
      <c r="R98" s="1245"/>
      <c r="S98" s="756"/>
      <c r="T98" s="756"/>
      <c r="U98" s="756"/>
      <c r="V98" s="756"/>
      <c r="W98" s="756"/>
      <c r="X98" s="756"/>
      <c r="Y98" s="756"/>
      <c r="Z98" s="756"/>
      <c r="AA98" s="756"/>
      <c r="AB98" s="756"/>
      <c r="AC98" s="756"/>
      <c r="AD98" s="756"/>
      <c r="AE98" s="756"/>
      <c r="AF98" s="756"/>
      <c r="AG98" s="756"/>
      <c r="AH98" s="756"/>
      <c r="AI98" s="756"/>
      <c r="AJ98" s="756"/>
      <c r="AK98" s="756"/>
      <c r="AL98" s="756">
        <v>0</v>
      </c>
      <c r="AM98" s="756"/>
      <c r="AN98" s="756"/>
      <c r="AO98" s="756"/>
      <c r="AP98" s="756"/>
      <c r="AQ98" s="756"/>
      <c r="AR98" s="756"/>
      <c r="AS98" s="756"/>
      <c r="AT98" s="756"/>
      <c r="AU98" s="756"/>
      <c r="AV98" s="756"/>
      <c r="AW98" s="756"/>
      <c r="AX98" s="756"/>
      <c r="AY98" s="756"/>
      <c r="AZ98" s="756"/>
      <c r="BA98" s="756"/>
      <c r="BB98" s="756"/>
      <c r="BC98" s="756"/>
      <c r="BD98" s="756"/>
      <c r="BE98" s="756"/>
      <c r="BF98" s="756"/>
      <c r="BG98" s="756"/>
      <c r="BH98" s="756"/>
      <c r="BI98" s="756"/>
      <c r="BJ98" s="756"/>
      <c r="BK98" s="756"/>
      <c r="BL98" s="756"/>
      <c r="BM98" s="756"/>
      <c r="BN98" s="756"/>
      <c r="BO98" s="756"/>
      <c r="BP98" s="756"/>
      <c r="BQ98" s="756"/>
      <c r="BR98" s="756"/>
      <c r="BS98" s="756"/>
      <c r="BT98" s="756"/>
      <c r="BU98" s="756"/>
      <c r="BV98" s="756"/>
      <c r="BW98" s="756"/>
      <c r="BX98" s="756"/>
      <c r="BY98" s="756"/>
      <c r="BZ98" s="756"/>
      <c r="CA98" s="756">
        <v>0</v>
      </c>
      <c r="CB98" s="756"/>
      <c r="CC98" s="756"/>
      <c r="CD98" s="756"/>
    </row>
    <row r="99" spans="2:82">
      <c r="B99" s="756">
        <f t="shared" si="21"/>
        <v>85683688</v>
      </c>
      <c r="C99" s="756" t="s">
        <v>1336</v>
      </c>
      <c r="D99" s="785">
        <f t="shared" si="20"/>
        <v>0</v>
      </c>
      <c r="E99" s="756"/>
      <c r="F99" s="756"/>
      <c r="G99" s="756"/>
      <c r="H99" s="756"/>
      <c r="I99" s="756"/>
      <c r="J99" s="756"/>
      <c r="K99" s="756"/>
      <c r="L99" s="756"/>
      <c r="M99" s="756"/>
      <c r="N99" s="756"/>
      <c r="O99" s="756"/>
      <c r="P99" s="1245"/>
      <c r="Q99" s="756"/>
      <c r="R99" s="756"/>
      <c r="S99" s="756"/>
      <c r="T99" s="756"/>
      <c r="U99" s="756"/>
      <c r="V99" s="756"/>
      <c r="W99" s="756"/>
      <c r="X99" s="756"/>
      <c r="Y99" s="756"/>
      <c r="Z99" s="756"/>
      <c r="AA99" s="756"/>
      <c r="AB99" s="756"/>
      <c r="AC99" s="756"/>
      <c r="AD99" s="756"/>
      <c r="AE99" s="756"/>
      <c r="AF99" s="756"/>
      <c r="AG99" s="756"/>
      <c r="AH99" s="756"/>
      <c r="AI99" s="756"/>
      <c r="AJ99" s="1246"/>
      <c r="AK99" s="756"/>
      <c r="AL99" s="756"/>
      <c r="AM99" s="756"/>
      <c r="AN99" s="756"/>
      <c r="AO99" s="756"/>
      <c r="AP99" s="756"/>
      <c r="AQ99" s="756"/>
      <c r="AR99" s="756"/>
      <c r="AS99" s="756"/>
      <c r="AT99" s="756"/>
      <c r="AU99" s="756"/>
      <c r="AV99" s="756"/>
      <c r="AW99" s="756"/>
      <c r="AX99" s="756"/>
      <c r="AY99" s="756"/>
      <c r="AZ99" s="756"/>
      <c r="BA99" s="1245">
        <v>80545954</v>
      </c>
      <c r="BB99" s="1245">
        <v>5137734</v>
      </c>
      <c r="BC99" s="756"/>
      <c r="BD99" s="756"/>
      <c r="BE99" s="756"/>
      <c r="BF99" s="756"/>
      <c r="BG99" s="756"/>
      <c r="BH99" s="756"/>
      <c r="BI99" s="756"/>
      <c r="BJ99" s="756"/>
      <c r="BK99" s="756"/>
      <c r="BL99" s="756"/>
      <c r="BM99" s="756"/>
      <c r="BN99" s="756"/>
      <c r="BO99" s="756"/>
      <c r="BP99" s="756"/>
      <c r="BQ99" s="756"/>
      <c r="BR99" s="756"/>
      <c r="BS99" s="756"/>
      <c r="BT99" s="756"/>
      <c r="BU99" s="756"/>
      <c r="BV99" s="756"/>
      <c r="BW99" s="756"/>
      <c r="BX99" s="756"/>
      <c r="BY99" s="756"/>
      <c r="BZ99" s="756">
        <f>-SUM(F99:BY99)</f>
        <v>-85683688</v>
      </c>
      <c r="CA99" s="756">
        <v>0</v>
      </c>
      <c r="CB99" s="756"/>
      <c r="CC99" s="756"/>
      <c r="CD99" s="756"/>
    </row>
    <row r="100" spans="2:82">
      <c r="B100" s="756">
        <f t="shared" si="21"/>
        <v>-19792932</v>
      </c>
      <c r="C100" s="756" t="s">
        <v>1337</v>
      </c>
      <c r="D100" s="785">
        <f t="shared" si="20"/>
        <v>0</v>
      </c>
      <c r="E100" s="756"/>
      <c r="F100" s="756"/>
      <c r="G100" s="756"/>
      <c r="H100" s="756"/>
      <c r="I100" s="756"/>
      <c r="J100" s="756"/>
      <c r="K100" s="756"/>
      <c r="L100" s="756"/>
      <c r="M100" s="756"/>
      <c r="N100" s="756"/>
      <c r="O100" s="756"/>
      <c r="P100" s="1245"/>
      <c r="Q100" s="756"/>
      <c r="R100" s="756"/>
      <c r="S100" s="756"/>
      <c r="T100" s="756"/>
      <c r="U100" s="756"/>
      <c r="V100" s="756"/>
      <c r="W100" s="756"/>
      <c r="X100" s="756"/>
      <c r="Y100" s="756"/>
      <c r="Z100" s="756"/>
      <c r="AA100" s="756"/>
      <c r="AB100" s="756"/>
      <c r="AC100" s="756"/>
      <c r="AD100" s="756"/>
      <c r="AE100" s="756"/>
      <c r="AF100" s="756"/>
      <c r="AG100" s="756"/>
      <c r="AH100" s="756"/>
      <c r="AI100" s="756"/>
      <c r="AJ100" s="756"/>
      <c r="AK100" s="756"/>
      <c r="AL100" s="756"/>
      <c r="AM100" s="756"/>
      <c r="AN100" s="756"/>
      <c r="AO100" s="756"/>
      <c r="AP100" s="756"/>
      <c r="AQ100" s="756"/>
      <c r="AR100" s="756"/>
      <c r="AS100" s="756"/>
      <c r="AT100" s="756"/>
      <c r="AU100" s="756"/>
      <c r="AV100" s="756"/>
      <c r="AW100" s="756"/>
      <c r="AX100" s="756"/>
      <c r="AY100" s="756"/>
      <c r="AZ100" s="756"/>
      <c r="BA100" s="1245"/>
      <c r="BB100" s="756">
        <v>-19792932</v>
      </c>
      <c r="BC100" s="756"/>
      <c r="BD100" s="756"/>
      <c r="BE100" s="756"/>
      <c r="BF100" s="756"/>
      <c r="BG100" s="756"/>
      <c r="BH100" s="756"/>
      <c r="BI100" s="756"/>
      <c r="BJ100" s="756"/>
      <c r="BK100" s="756"/>
      <c r="BL100" s="756"/>
      <c r="BM100" s="756"/>
      <c r="BN100" s="756"/>
      <c r="BO100" s="756"/>
      <c r="BP100" s="756"/>
      <c r="BQ100" s="756"/>
      <c r="BR100" s="756"/>
      <c r="BS100" s="756"/>
      <c r="BT100" s="756"/>
      <c r="BU100" s="756"/>
      <c r="BV100" s="756"/>
      <c r="BW100" s="756"/>
      <c r="BX100" s="756"/>
      <c r="BY100" s="756"/>
      <c r="BZ100" s="756">
        <v>19792932</v>
      </c>
      <c r="CA100" s="756">
        <v>0</v>
      </c>
      <c r="CB100" s="756"/>
      <c r="CC100" s="756"/>
      <c r="CD100" s="756"/>
    </row>
    <row r="101" spans="2:82">
      <c r="B101" s="756">
        <f t="shared" si="21"/>
        <v>0</v>
      </c>
      <c r="C101" s="756" t="s">
        <v>1338</v>
      </c>
      <c r="D101" s="785">
        <f t="shared" si="20"/>
        <v>0</v>
      </c>
      <c r="E101" s="756"/>
      <c r="F101" s="756"/>
      <c r="G101" s="756"/>
      <c r="H101" s="756"/>
      <c r="I101" s="756"/>
      <c r="J101" s="756"/>
      <c r="K101" s="756"/>
      <c r="L101" s="756"/>
      <c r="M101" s="756"/>
      <c r="N101" s="756"/>
      <c r="O101" s="756"/>
      <c r="P101" s="1245"/>
      <c r="Q101" s="756"/>
      <c r="R101" s="756"/>
      <c r="S101" s="756"/>
      <c r="T101" s="756"/>
      <c r="U101" s="756"/>
      <c r="V101" s="756"/>
      <c r="W101" s="756"/>
      <c r="X101" s="756"/>
      <c r="Y101" s="756"/>
      <c r="Z101" s="756"/>
      <c r="AA101" s="756"/>
      <c r="AB101" s="756"/>
      <c r="AC101" s="756"/>
      <c r="AD101" s="756"/>
      <c r="AE101" s="756"/>
      <c r="AF101" s="756"/>
      <c r="AG101" s="756"/>
      <c r="AH101" s="756"/>
      <c r="AI101" s="756"/>
      <c r="AJ101" s="756"/>
      <c r="AK101" s="756"/>
      <c r="AL101" s="756"/>
      <c r="AM101" s="756"/>
      <c r="AN101" s="756"/>
      <c r="AO101" s="756"/>
      <c r="AP101" s="756"/>
      <c r="AQ101" s="756"/>
      <c r="AR101" s="756"/>
      <c r="AS101" s="756"/>
      <c r="AT101" s="756"/>
      <c r="AU101" s="756"/>
      <c r="AV101" s="756"/>
      <c r="AW101" s="756"/>
      <c r="AX101" s="756"/>
      <c r="AY101" s="756"/>
      <c r="AZ101" s="756"/>
      <c r="BA101" s="756"/>
      <c r="BB101" s="756"/>
      <c r="BC101" s="756"/>
      <c r="BD101" s="756"/>
      <c r="BE101" s="756"/>
      <c r="BF101" s="756"/>
      <c r="BG101" s="756"/>
      <c r="BH101" s="756"/>
      <c r="BI101" s="1245"/>
      <c r="BJ101" s="756"/>
      <c r="BK101" s="756"/>
      <c r="BL101" s="756"/>
      <c r="BM101" s="756"/>
      <c r="BN101" s="756"/>
      <c r="BO101" s="756"/>
      <c r="BP101" s="756"/>
      <c r="BQ101" s="756"/>
      <c r="BR101" s="756"/>
      <c r="BS101" s="756"/>
      <c r="BT101" s="756"/>
      <c r="BU101" s="756"/>
      <c r="BV101" s="756"/>
      <c r="BW101" s="756"/>
      <c r="BX101" s="756"/>
      <c r="BY101" s="756"/>
      <c r="BZ101" s="756"/>
      <c r="CA101" s="756">
        <v>0</v>
      </c>
      <c r="CB101" s="756"/>
      <c r="CC101" s="756"/>
      <c r="CD101" s="756"/>
    </row>
    <row r="102" spans="2:82">
      <c r="B102" s="756">
        <f t="shared" si="21"/>
        <v>0</v>
      </c>
      <c r="C102" s="756" t="s">
        <v>1339</v>
      </c>
      <c r="D102" s="785">
        <f t="shared" si="20"/>
        <v>0</v>
      </c>
      <c r="E102" s="756"/>
      <c r="F102" s="756"/>
      <c r="G102" s="756"/>
      <c r="H102" s="756"/>
      <c r="I102" s="756"/>
      <c r="J102" s="756"/>
      <c r="K102" s="756"/>
      <c r="L102" s="756"/>
      <c r="M102" s="756"/>
      <c r="N102" s="756"/>
      <c r="O102" s="756"/>
      <c r="P102" s="1245"/>
      <c r="Q102" s="756"/>
      <c r="R102" s="756"/>
      <c r="S102" s="756"/>
      <c r="T102" s="756"/>
      <c r="U102" s="756"/>
      <c r="V102" s="756"/>
      <c r="W102" s="756"/>
      <c r="X102" s="756"/>
      <c r="Y102" s="756"/>
      <c r="Z102" s="756"/>
      <c r="AA102" s="756"/>
      <c r="AB102" s="756"/>
      <c r="AC102" s="756"/>
      <c r="AD102" s="756"/>
      <c r="AE102" s="756"/>
      <c r="AF102" s="756"/>
      <c r="AG102" s="756"/>
      <c r="AH102" s="756"/>
      <c r="AI102" s="756"/>
      <c r="AJ102" s="756"/>
      <c r="AK102" s="756"/>
      <c r="AL102" s="756"/>
      <c r="AM102" s="756"/>
      <c r="AN102" s="756"/>
      <c r="AO102" s="756"/>
      <c r="AP102" s="756"/>
      <c r="AQ102" s="756"/>
      <c r="AR102" s="756"/>
      <c r="AS102" s="756"/>
      <c r="AT102" s="756"/>
      <c r="AU102" s="756"/>
      <c r="AV102" s="1245">
        <v>-11025330000</v>
      </c>
      <c r="AW102" s="756"/>
      <c r="AX102" s="756"/>
      <c r="AY102" s="756">
        <v>-40000000000</v>
      </c>
      <c r="AZ102" s="756"/>
      <c r="BA102" s="756"/>
      <c r="BB102" s="756"/>
      <c r="BC102" s="756"/>
      <c r="BD102" s="756"/>
      <c r="BE102" s="756"/>
      <c r="BF102" s="756"/>
      <c r="BG102" s="756"/>
      <c r="BH102" s="756"/>
      <c r="BI102" s="1245">
        <v>40000000000</v>
      </c>
      <c r="BJ102" s="756"/>
      <c r="BK102" s="756">
        <v>11025330000</v>
      </c>
      <c r="BL102" s="756"/>
      <c r="BM102" s="756"/>
      <c r="BN102" s="756"/>
      <c r="BO102" s="756"/>
      <c r="BP102" s="756"/>
      <c r="BQ102" s="756"/>
      <c r="BR102" s="756"/>
      <c r="BS102" s="756"/>
      <c r="BT102" s="756"/>
      <c r="BU102" s="756"/>
      <c r="BV102" s="756"/>
      <c r="BW102" s="756"/>
      <c r="BX102" s="756"/>
      <c r="BY102" s="756"/>
      <c r="BZ102" s="756"/>
      <c r="CA102" s="756">
        <v>0</v>
      </c>
      <c r="CB102" s="756"/>
      <c r="CC102" s="756"/>
      <c r="CD102" s="756"/>
    </row>
    <row r="103" spans="2:82">
      <c r="B103" s="756">
        <f t="shared" si="21"/>
        <v>0</v>
      </c>
      <c r="C103" s="756" t="s">
        <v>1340</v>
      </c>
      <c r="D103" s="785">
        <f t="shared" si="20"/>
        <v>0</v>
      </c>
      <c r="E103" s="756"/>
      <c r="F103" s="756"/>
      <c r="G103" s="756"/>
      <c r="H103" s="756"/>
      <c r="I103" s="756"/>
      <c r="J103" s="756"/>
      <c r="K103" s="756"/>
      <c r="L103" s="756"/>
      <c r="M103" s="756"/>
      <c r="N103" s="756"/>
      <c r="O103" s="756"/>
      <c r="P103" s="756"/>
      <c r="Q103" s="756"/>
      <c r="R103" s="756"/>
      <c r="S103" s="756"/>
      <c r="T103" s="756"/>
      <c r="U103" s="756"/>
      <c r="V103" s="756"/>
      <c r="W103" s="756"/>
      <c r="X103" s="756"/>
      <c r="Y103" s="756"/>
      <c r="Z103" s="756"/>
      <c r="AA103" s="756"/>
      <c r="AB103" s="756"/>
      <c r="AC103" s="756"/>
      <c r="AD103" s="756"/>
      <c r="AE103" s="756"/>
      <c r="AF103" s="756"/>
      <c r="AG103" s="756"/>
      <c r="AH103" s="756"/>
      <c r="AI103" s="756"/>
      <c r="AJ103" s="756"/>
      <c r="AK103" s="756"/>
      <c r="AL103" s="756"/>
      <c r="AM103" s="756"/>
      <c r="AN103" s="756"/>
      <c r="AO103" s="756"/>
      <c r="AP103" s="756"/>
      <c r="AQ103" s="756"/>
      <c r="AR103" s="756"/>
      <c r="AS103" s="756"/>
      <c r="AT103" s="756"/>
      <c r="AU103" s="756"/>
      <c r="AV103" s="756"/>
      <c r="AW103" s="756"/>
      <c r="AX103" s="756"/>
      <c r="AY103" s="756"/>
      <c r="AZ103" s="756">
        <v>0</v>
      </c>
      <c r="BA103" s="756"/>
      <c r="BB103" s="756"/>
      <c r="BC103" s="756"/>
      <c r="BD103" s="756"/>
      <c r="BE103" s="756"/>
      <c r="BF103" s="756"/>
      <c r="BG103" s="756"/>
      <c r="BH103" s="756"/>
      <c r="BI103" s="756"/>
      <c r="BJ103" s="756"/>
      <c r="BK103" s="756"/>
      <c r="BL103" s="756"/>
      <c r="BM103" s="756"/>
      <c r="BN103" s="756"/>
      <c r="BO103" s="756"/>
      <c r="BP103" s="756"/>
      <c r="BQ103" s="756"/>
      <c r="BR103" s="756"/>
      <c r="BS103" s="756"/>
      <c r="BT103" s="756"/>
      <c r="BU103" s="756"/>
      <c r="BV103" s="756"/>
      <c r="BW103" s="756">
        <v>0</v>
      </c>
      <c r="BX103" s="756"/>
      <c r="BY103" s="756"/>
      <c r="BZ103" s="756"/>
      <c r="CA103" s="756">
        <v>0</v>
      </c>
      <c r="CB103" s="756"/>
      <c r="CC103" s="756"/>
      <c r="CD103" s="756"/>
    </row>
    <row r="104" spans="2:82">
      <c r="B104" s="756">
        <f t="shared" si="21"/>
        <v>0</v>
      </c>
      <c r="C104" s="756" t="s">
        <v>1341</v>
      </c>
      <c r="D104" s="785">
        <f t="shared" si="20"/>
        <v>0</v>
      </c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56"/>
      <c r="P104" s="756"/>
      <c r="Q104" s="756"/>
      <c r="R104" s="756"/>
      <c r="S104" s="756"/>
      <c r="T104" s="756"/>
      <c r="U104" s="756"/>
      <c r="V104" s="756"/>
      <c r="W104" s="756"/>
      <c r="X104" s="756"/>
      <c r="Y104" s="756"/>
      <c r="Z104" s="756"/>
      <c r="AA104" s="756"/>
      <c r="AB104" s="756"/>
      <c r="AC104" s="756"/>
      <c r="AD104" s="756"/>
      <c r="AE104" s="756"/>
      <c r="AF104" s="756"/>
      <c r="AG104" s="756"/>
      <c r="AH104" s="756"/>
      <c r="AI104" s="756"/>
      <c r="AJ104" s="756"/>
      <c r="AK104" s="756"/>
      <c r="AL104" s="756"/>
      <c r="AM104" s="756"/>
      <c r="AN104" s="756"/>
      <c r="AO104" s="756"/>
      <c r="AP104" s="756"/>
      <c r="AQ104" s="756"/>
      <c r="AR104" s="756"/>
      <c r="AS104" s="756"/>
      <c r="AT104" s="756"/>
      <c r="AU104" s="756"/>
      <c r="AV104" s="756"/>
      <c r="AW104" s="756"/>
      <c r="AX104" s="756"/>
      <c r="AY104" s="756"/>
      <c r="AZ104" s="756"/>
      <c r="BA104" s="756"/>
      <c r="BB104" s="1245"/>
      <c r="BC104" s="756"/>
      <c r="BD104" s="756"/>
      <c r="BE104" s="756"/>
      <c r="BF104" s="756"/>
      <c r="BG104" s="756"/>
      <c r="BH104" s="756"/>
      <c r="BI104" s="756"/>
      <c r="BJ104" s="756"/>
      <c r="BK104" s="756"/>
      <c r="BL104" s="756"/>
      <c r="BM104" s="756"/>
      <c r="BN104" s="1245">
        <v>0</v>
      </c>
      <c r="BO104" s="756"/>
      <c r="BP104" s="756"/>
      <c r="BQ104" s="756"/>
      <c r="BR104" s="756"/>
      <c r="BS104" s="756"/>
      <c r="BT104" s="756"/>
      <c r="BU104" s="756"/>
      <c r="BV104" s="756"/>
      <c r="BW104" s="756"/>
      <c r="BX104" s="756"/>
      <c r="BY104" s="756"/>
      <c r="BZ104" s="756">
        <f>-SUM(G104:BY104)</f>
        <v>0</v>
      </c>
      <c r="CA104" s="756">
        <v>0</v>
      </c>
      <c r="CB104" s="756"/>
      <c r="CC104" s="756"/>
      <c r="CD104" s="756"/>
    </row>
    <row r="105" spans="2:82">
      <c r="B105" s="756">
        <f t="shared" si="21"/>
        <v>4100000000</v>
      </c>
      <c r="C105" s="756" t="s">
        <v>1589</v>
      </c>
      <c r="D105" s="785">
        <f t="shared" si="20"/>
        <v>0</v>
      </c>
      <c r="AV105" s="1248">
        <v>0</v>
      </c>
      <c r="BI105" s="1248"/>
      <c r="BY105" s="1246">
        <v>4100000000</v>
      </c>
      <c r="BZ105" s="756">
        <f>-SUM(E105:BY105)</f>
        <v>-4100000000</v>
      </c>
      <c r="CA105" s="756">
        <v>0</v>
      </c>
    </row>
    <row r="106" spans="2:82">
      <c r="B106" s="756">
        <f t="shared" si="21"/>
        <v>0</v>
      </c>
      <c r="C106" s="754" t="s">
        <v>1644</v>
      </c>
      <c r="D106" s="785">
        <f t="shared" si="20"/>
        <v>0</v>
      </c>
      <c r="AB106" s="1245">
        <v>-23058008</v>
      </c>
      <c r="BG106" s="1245">
        <v>23058008</v>
      </c>
      <c r="BZ106" s="756"/>
      <c r="CA106" s="756">
        <v>0</v>
      </c>
    </row>
    <row r="107" spans="2:82">
      <c r="B107" s="756">
        <f t="shared" si="21"/>
        <v>0</v>
      </c>
      <c r="C107" s="754" t="s">
        <v>1646</v>
      </c>
      <c r="D107" s="785">
        <f t="shared" si="20"/>
        <v>0</v>
      </c>
      <c r="BG107" s="1245">
        <v>131944388</v>
      </c>
      <c r="BU107" s="1246">
        <v>-131944388</v>
      </c>
      <c r="BZ107" s="756">
        <f>-SUM(E107:BY107)</f>
        <v>0</v>
      </c>
      <c r="CA107" s="756">
        <v>0</v>
      </c>
    </row>
    <row r="108" spans="2:82">
      <c r="B108" s="756">
        <f t="shared" si="21"/>
        <v>0</v>
      </c>
      <c r="C108" s="754" t="s">
        <v>1703</v>
      </c>
      <c r="D108" s="785">
        <f t="shared" si="20"/>
        <v>0</v>
      </c>
      <c r="CA108" s="756">
        <v>0</v>
      </c>
    </row>
    <row r="109" spans="2:82">
      <c r="B109" s="756">
        <f t="shared" si="21"/>
        <v>0</v>
      </c>
      <c r="C109" s="754" t="s">
        <v>1704</v>
      </c>
      <c r="D109" s="785">
        <f t="shared" si="20"/>
        <v>0</v>
      </c>
      <c r="G109" s="1246"/>
      <c r="H109" s="1246"/>
      <c r="I109" s="1246"/>
      <c r="AI109" s="756"/>
      <c r="CA109" s="756">
        <v>0</v>
      </c>
    </row>
    <row r="110" spans="2:82">
      <c r="B110" s="756">
        <f t="shared" si="21"/>
        <v>0</v>
      </c>
      <c r="C110" s="754" t="s">
        <v>1772</v>
      </c>
      <c r="D110" s="785">
        <f t="shared" si="20"/>
        <v>0</v>
      </c>
      <c r="R110" s="1246"/>
      <c r="CA110" s="756">
        <v>0</v>
      </c>
    </row>
    <row r="111" spans="2:82">
      <c r="B111" s="756">
        <f t="shared" si="21"/>
        <v>0</v>
      </c>
      <c r="C111" s="754" t="s">
        <v>1773</v>
      </c>
      <c r="D111" s="785">
        <f t="shared" si="20"/>
        <v>0</v>
      </c>
      <c r="S111" s="1246"/>
      <c r="CA111" s="756">
        <v>0</v>
      </c>
    </row>
    <row r="112" spans="2:82">
      <c r="B112" s="756">
        <f t="shared" si="21"/>
        <v>0</v>
      </c>
      <c r="C112" s="754" t="s">
        <v>1774</v>
      </c>
      <c r="D112" s="785">
        <f t="shared" si="20"/>
        <v>0</v>
      </c>
      <c r="BZ112" s="756"/>
      <c r="CA112" s="756">
        <v>0</v>
      </c>
    </row>
    <row r="113" spans="2:79">
      <c r="B113" s="756"/>
      <c r="C113" s="792" t="s">
        <v>3018</v>
      </c>
      <c r="D113" s="785"/>
      <c r="BB113" s="756"/>
      <c r="BZ113" s="756"/>
      <c r="CA113" s="756">
        <v>0</v>
      </c>
    </row>
  </sheetData>
  <phoneticPr fontId="75" type="noConversion"/>
  <conditionalFormatting sqref="C4">
    <cfRule type="cellIs" dxfId="1" priority="7" operator="equal">
      <formula>"CHECK"</formula>
    </cfRule>
  </conditionalFormatting>
  <conditionalFormatting sqref="G8:BZ8">
    <cfRule type="containsText" dxfId="0" priority="1" operator="containsText" text="true">
      <formula>NOT(ISERROR(SEARCH("true",G8)))</formula>
    </cfRule>
  </conditionalFormatting>
  <pageMargins left="0.16" right="0.16" top="0.74803149606299213" bottom="0.74803149606299213" header="0.31496062992125984" footer="0.31496062992125984"/>
  <pageSetup paperSize="9" scale="11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7" tint="0.79998168889431442"/>
    <pageSetUpPr fitToPage="1"/>
  </sheetPr>
  <dimension ref="A1:L151"/>
  <sheetViews>
    <sheetView view="pageBreakPreview" zoomScale="70" zoomScaleSheetLayoutView="70" workbookViewId="0">
      <selection activeCell="E25" sqref="E25"/>
    </sheetView>
  </sheetViews>
  <sheetFormatPr defaultRowHeight="18" customHeight="1"/>
  <cols>
    <col min="1" max="1" width="4.25" style="88" customWidth="1"/>
    <col min="2" max="2" width="38.625" style="56" bestFit="1" customWidth="1"/>
    <col min="3" max="3" width="22.375" style="56" customWidth="1"/>
    <col min="4" max="4" width="22.375" style="73" customWidth="1"/>
    <col min="5" max="5" width="21.875" style="56" customWidth="1"/>
    <col min="6" max="6" width="21.875" style="73" customWidth="1"/>
    <col min="7" max="8" width="21.875" style="56" customWidth="1"/>
    <col min="9" max="9" width="20.25" style="56" bestFit="1" customWidth="1"/>
    <col min="10" max="10" width="25.5" style="56" customWidth="1"/>
    <col min="11" max="11" width="5.125" style="56" customWidth="1"/>
    <col min="12" max="12" width="19.125" style="56" bestFit="1" customWidth="1"/>
    <col min="13" max="207" width="9" style="56"/>
    <col min="208" max="208" width="4.25" style="56" customWidth="1"/>
    <col min="209" max="209" width="27.75" style="56" customWidth="1"/>
    <col min="210" max="210" width="1.375" style="56" customWidth="1"/>
    <col min="211" max="214" width="21.875" style="56" customWidth="1"/>
    <col min="215" max="215" width="14.25" style="56" bestFit="1" customWidth="1"/>
    <col min="216" max="463" width="9" style="56"/>
    <col min="464" max="464" width="4.25" style="56" customWidth="1"/>
    <col min="465" max="465" width="27.75" style="56" customWidth="1"/>
    <col min="466" max="466" width="1.375" style="56" customWidth="1"/>
    <col min="467" max="470" width="21.875" style="56" customWidth="1"/>
    <col min="471" max="471" width="14.25" style="56" bestFit="1" customWidth="1"/>
    <col min="472" max="719" width="9" style="56"/>
    <col min="720" max="720" width="4.25" style="56" customWidth="1"/>
    <col min="721" max="721" width="27.75" style="56" customWidth="1"/>
    <col min="722" max="722" width="1.375" style="56" customWidth="1"/>
    <col min="723" max="726" width="21.875" style="56" customWidth="1"/>
    <col min="727" max="727" width="14.25" style="56" bestFit="1" customWidth="1"/>
    <col min="728" max="975" width="9" style="56"/>
    <col min="976" max="976" width="4.25" style="56" customWidth="1"/>
    <col min="977" max="977" width="27.75" style="56" customWidth="1"/>
    <col min="978" max="978" width="1.375" style="56" customWidth="1"/>
    <col min="979" max="982" width="21.875" style="56" customWidth="1"/>
    <col min="983" max="983" width="14.25" style="56" bestFit="1" customWidth="1"/>
    <col min="984" max="1231" width="9" style="56"/>
    <col min="1232" max="1232" width="4.25" style="56" customWidth="1"/>
    <col min="1233" max="1233" width="27.75" style="56" customWidth="1"/>
    <col min="1234" max="1234" width="1.375" style="56" customWidth="1"/>
    <col min="1235" max="1238" width="21.875" style="56" customWidth="1"/>
    <col min="1239" max="1239" width="14.25" style="56" bestFit="1" customWidth="1"/>
    <col min="1240" max="1487" width="9" style="56"/>
    <col min="1488" max="1488" width="4.25" style="56" customWidth="1"/>
    <col min="1489" max="1489" width="27.75" style="56" customWidth="1"/>
    <col min="1490" max="1490" width="1.375" style="56" customWidth="1"/>
    <col min="1491" max="1494" width="21.875" style="56" customWidth="1"/>
    <col min="1495" max="1495" width="14.25" style="56" bestFit="1" customWidth="1"/>
    <col min="1496" max="1743" width="9" style="56"/>
    <col min="1744" max="1744" width="4.25" style="56" customWidth="1"/>
    <col min="1745" max="1745" width="27.75" style="56" customWidth="1"/>
    <col min="1746" max="1746" width="1.375" style="56" customWidth="1"/>
    <col min="1747" max="1750" width="21.875" style="56" customWidth="1"/>
    <col min="1751" max="1751" width="14.25" style="56" bestFit="1" customWidth="1"/>
    <col min="1752" max="1999" width="9" style="56"/>
    <col min="2000" max="2000" width="4.25" style="56" customWidth="1"/>
    <col min="2001" max="2001" width="27.75" style="56" customWidth="1"/>
    <col min="2002" max="2002" width="1.375" style="56" customWidth="1"/>
    <col min="2003" max="2006" width="21.875" style="56" customWidth="1"/>
    <col min="2007" max="2007" width="14.25" style="56" bestFit="1" customWidth="1"/>
    <col min="2008" max="2255" width="9" style="56"/>
    <col min="2256" max="2256" width="4.25" style="56" customWidth="1"/>
    <col min="2257" max="2257" width="27.75" style="56" customWidth="1"/>
    <col min="2258" max="2258" width="1.375" style="56" customWidth="1"/>
    <col min="2259" max="2262" width="21.875" style="56" customWidth="1"/>
    <col min="2263" max="2263" width="14.25" style="56" bestFit="1" customWidth="1"/>
    <col min="2264" max="2511" width="9" style="56"/>
    <col min="2512" max="2512" width="4.25" style="56" customWidth="1"/>
    <col min="2513" max="2513" width="27.75" style="56" customWidth="1"/>
    <col min="2514" max="2514" width="1.375" style="56" customWidth="1"/>
    <col min="2515" max="2518" width="21.875" style="56" customWidth="1"/>
    <col min="2519" max="2519" width="14.25" style="56" bestFit="1" customWidth="1"/>
    <col min="2520" max="2767" width="9" style="56"/>
    <col min="2768" max="2768" width="4.25" style="56" customWidth="1"/>
    <col min="2769" max="2769" width="27.75" style="56" customWidth="1"/>
    <col min="2770" max="2770" width="1.375" style="56" customWidth="1"/>
    <col min="2771" max="2774" width="21.875" style="56" customWidth="1"/>
    <col min="2775" max="2775" width="14.25" style="56" bestFit="1" customWidth="1"/>
    <col min="2776" max="3023" width="9" style="56"/>
    <col min="3024" max="3024" width="4.25" style="56" customWidth="1"/>
    <col min="3025" max="3025" width="27.75" style="56" customWidth="1"/>
    <col min="3026" max="3026" width="1.375" style="56" customWidth="1"/>
    <col min="3027" max="3030" width="21.875" style="56" customWidth="1"/>
    <col min="3031" max="3031" width="14.25" style="56" bestFit="1" customWidth="1"/>
    <col min="3032" max="3279" width="9" style="56"/>
    <col min="3280" max="3280" width="4.25" style="56" customWidth="1"/>
    <col min="3281" max="3281" width="27.75" style="56" customWidth="1"/>
    <col min="3282" max="3282" width="1.375" style="56" customWidth="1"/>
    <col min="3283" max="3286" width="21.875" style="56" customWidth="1"/>
    <col min="3287" max="3287" width="14.25" style="56" bestFit="1" customWidth="1"/>
    <col min="3288" max="3535" width="9" style="56"/>
    <col min="3536" max="3536" width="4.25" style="56" customWidth="1"/>
    <col min="3537" max="3537" width="27.75" style="56" customWidth="1"/>
    <col min="3538" max="3538" width="1.375" style="56" customWidth="1"/>
    <col min="3539" max="3542" width="21.875" style="56" customWidth="1"/>
    <col min="3543" max="3543" width="14.25" style="56" bestFit="1" customWidth="1"/>
    <col min="3544" max="3791" width="9" style="56"/>
    <col min="3792" max="3792" width="4.25" style="56" customWidth="1"/>
    <col min="3793" max="3793" width="27.75" style="56" customWidth="1"/>
    <col min="3794" max="3794" width="1.375" style="56" customWidth="1"/>
    <col min="3795" max="3798" width="21.875" style="56" customWidth="1"/>
    <col min="3799" max="3799" width="14.25" style="56" bestFit="1" customWidth="1"/>
    <col min="3800" max="4047" width="9" style="56"/>
    <col min="4048" max="4048" width="4.25" style="56" customWidth="1"/>
    <col min="4049" max="4049" width="27.75" style="56" customWidth="1"/>
    <col min="4050" max="4050" width="1.375" style="56" customWidth="1"/>
    <col min="4051" max="4054" width="21.875" style="56" customWidth="1"/>
    <col min="4055" max="4055" width="14.25" style="56" bestFit="1" customWidth="1"/>
    <col min="4056" max="4303" width="9" style="56"/>
    <col min="4304" max="4304" width="4.25" style="56" customWidth="1"/>
    <col min="4305" max="4305" width="27.75" style="56" customWidth="1"/>
    <col min="4306" max="4306" width="1.375" style="56" customWidth="1"/>
    <col min="4307" max="4310" width="21.875" style="56" customWidth="1"/>
    <col min="4311" max="4311" width="14.25" style="56" bestFit="1" customWidth="1"/>
    <col min="4312" max="4559" width="9" style="56"/>
    <col min="4560" max="4560" width="4.25" style="56" customWidth="1"/>
    <col min="4561" max="4561" width="27.75" style="56" customWidth="1"/>
    <col min="4562" max="4562" width="1.375" style="56" customWidth="1"/>
    <col min="4563" max="4566" width="21.875" style="56" customWidth="1"/>
    <col min="4567" max="4567" width="14.25" style="56" bestFit="1" customWidth="1"/>
    <col min="4568" max="4815" width="9" style="56"/>
    <col min="4816" max="4816" width="4.25" style="56" customWidth="1"/>
    <col min="4817" max="4817" width="27.75" style="56" customWidth="1"/>
    <col min="4818" max="4818" width="1.375" style="56" customWidth="1"/>
    <col min="4819" max="4822" width="21.875" style="56" customWidth="1"/>
    <col min="4823" max="4823" width="14.25" style="56" bestFit="1" customWidth="1"/>
    <col min="4824" max="5071" width="9" style="56"/>
    <col min="5072" max="5072" width="4.25" style="56" customWidth="1"/>
    <col min="5073" max="5073" width="27.75" style="56" customWidth="1"/>
    <col min="5074" max="5074" width="1.375" style="56" customWidth="1"/>
    <col min="5075" max="5078" width="21.875" style="56" customWidth="1"/>
    <col min="5079" max="5079" width="14.25" style="56" bestFit="1" customWidth="1"/>
    <col min="5080" max="5327" width="9" style="56"/>
    <col min="5328" max="5328" width="4.25" style="56" customWidth="1"/>
    <col min="5329" max="5329" width="27.75" style="56" customWidth="1"/>
    <col min="5330" max="5330" width="1.375" style="56" customWidth="1"/>
    <col min="5331" max="5334" width="21.875" style="56" customWidth="1"/>
    <col min="5335" max="5335" width="14.25" style="56" bestFit="1" customWidth="1"/>
    <col min="5336" max="5583" width="9" style="56"/>
    <col min="5584" max="5584" width="4.25" style="56" customWidth="1"/>
    <col min="5585" max="5585" width="27.75" style="56" customWidth="1"/>
    <col min="5586" max="5586" width="1.375" style="56" customWidth="1"/>
    <col min="5587" max="5590" width="21.875" style="56" customWidth="1"/>
    <col min="5591" max="5591" width="14.25" style="56" bestFit="1" customWidth="1"/>
    <col min="5592" max="5839" width="9" style="56"/>
    <col min="5840" max="5840" width="4.25" style="56" customWidth="1"/>
    <col min="5841" max="5841" width="27.75" style="56" customWidth="1"/>
    <col min="5842" max="5842" width="1.375" style="56" customWidth="1"/>
    <col min="5843" max="5846" width="21.875" style="56" customWidth="1"/>
    <col min="5847" max="5847" width="14.25" style="56" bestFit="1" customWidth="1"/>
    <col min="5848" max="6095" width="9" style="56"/>
    <col min="6096" max="6096" width="4.25" style="56" customWidth="1"/>
    <col min="6097" max="6097" width="27.75" style="56" customWidth="1"/>
    <col min="6098" max="6098" width="1.375" style="56" customWidth="1"/>
    <col min="6099" max="6102" width="21.875" style="56" customWidth="1"/>
    <col min="6103" max="6103" width="14.25" style="56" bestFit="1" customWidth="1"/>
    <col min="6104" max="6351" width="9" style="56"/>
    <col min="6352" max="6352" width="4.25" style="56" customWidth="1"/>
    <col min="6353" max="6353" width="27.75" style="56" customWidth="1"/>
    <col min="6354" max="6354" width="1.375" style="56" customWidth="1"/>
    <col min="6355" max="6358" width="21.875" style="56" customWidth="1"/>
    <col min="6359" max="6359" width="14.25" style="56" bestFit="1" customWidth="1"/>
    <col min="6360" max="6607" width="9" style="56"/>
    <col min="6608" max="6608" width="4.25" style="56" customWidth="1"/>
    <col min="6609" max="6609" width="27.75" style="56" customWidth="1"/>
    <col min="6610" max="6610" width="1.375" style="56" customWidth="1"/>
    <col min="6611" max="6614" width="21.875" style="56" customWidth="1"/>
    <col min="6615" max="6615" width="14.25" style="56" bestFit="1" customWidth="1"/>
    <col min="6616" max="6863" width="9" style="56"/>
    <col min="6864" max="6864" width="4.25" style="56" customWidth="1"/>
    <col min="6865" max="6865" width="27.75" style="56" customWidth="1"/>
    <col min="6866" max="6866" width="1.375" style="56" customWidth="1"/>
    <col min="6867" max="6870" width="21.875" style="56" customWidth="1"/>
    <col min="6871" max="6871" width="14.25" style="56" bestFit="1" customWidth="1"/>
    <col min="6872" max="7119" width="9" style="56"/>
    <col min="7120" max="7120" width="4.25" style="56" customWidth="1"/>
    <col min="7121" max="7121" width="27.75" style="56" customWidth="1"/>
    <col min="7122" max="7122" width="1.375" style="56" customWidth="1"/>
    <col min="7123" max="7126" width="21.875" style="56" customWidth="1"/>
    <col min="7127" max="7127" width="14.25" style="56" bestFit="1" customWidth="1"/>
    <col min="7128" max="7375" width="9" style="56"/>
    <col min="7376" max="7376" width="4.25" style="56" customWidth="1"/>
    <col min="7377" max="7377" width="27.75" style="56" customWidth="1"/>
    <col min="7378" max="7378" width="1.375" style="56" customWidth="1"/>
    <col min="7379" max="7382" width="21.875" style="56" customWidth="1"/>
    <col min="7383" max="7383" width="14.25" style="56" bestFit="1" customWidth="1"/>
    <col min="7384" max="7631" width="9" style="56"/>
    <col min="7632" max="7632" width="4.25" style="56" customWidth="1"/>
    <col min="7633" max="7633" width="27.75" style="56" customWidth="1"/>
    <col min="7634" max="7634" width="1.375" style="56" customWidth="1"/>
    <col min="7635" max="7638" width="21.875" style="56" customWidth="1"/>
    <col min="7639" max="7639" width="14.25" style="56" bestFit="1" customWidth="1"/>
    <col min="7640" max="7887" width="9" style="56"/>
    <col min="7888" max="7888" width="4.25" style="56" customWidth="1"/>
    <col min="7889" max="7889" width="27.75" style="56" customWidth="1"/>
    <col min="7890" max="7890" width="1.375" style="56" customWidth="1"/>
    <col min="7891" max="7894" width="21.875" style="56" customWidth="1"/>
    <col min="7895" max="7895" width="14.25" style="56" bestFit="1" customWidth="1"/>
    <col min="7896" max="8143" width="9" style="56"/>
    <col min="8144" max="8144" width="4.25" style="56" customWidth="1"/>
    <col min="8145" max="8145" width="27.75" style="56" customWidth="1"/>
    <col min="8146" max="8146" width="1.375" style="56" customWidth="1"/>
    <col min="8147" max="8150" width="21.875" style="56" customWidth="1"/>
    <col min="8151" max="8151" width="14.25" style="56" bestFit="1" customWidth="1"/>
    <col min="8152" max="8399" width="9" style="56"/>
    <col min="8400" max="8400" width="4.25" style="56" customWidth="1"/>
    <col min="8401" max="8401" width="27.75" style="56" customWidth="1"/>
    <col min="8402" max="8402" width="1.375" style="56" customWidth="1"/>
    <col min="8403" max="8406" width="21.875" style="56" customWidth="1"/>
    <col min="8407" max="8407" width="14.25" style="56" bestFit="1" customWidth="1"/>
    <col min="8408" max="8655" width="9" style="56"/>
    <col min="8656" max="8656" width="4.25" style="56" customWidth="1"/>
    <col min="8657" max="8657" width="27.75" style="56" customWidth="1"/>
    <col min="8658" max="8658" width="1.375" style="56" customWidth="1"/>
    <col min="8659" max="8662" width="21.875" style="56" customWidth="1"/>
    <col min="8663" max="8663" width="14.25" style="56" bestFit="1" customWidth="1"/>
    <col min="8664" max="8911" width="9" style="56"/>
    <col min="8912" max="8912" width="4.25" style="56" customWidth="1"/>
    <col min="8913" max="8913" width="27.75" style="56" customWidth="1"/>
    <col min="8914" max="8914" width="1.375" style="56" customWidth="1"/>
    <col min="8915" max="8918" width="21.875" style="56" customWidth="1"/>
    <col min="8919" max="8919" width="14.25" style="56" bestFit="1" customWidth="1"/>
    <col min="8920" max="9167" width="9" style="56"/>
    <col min="9168" max="9168" width="4.25" style="56" customWidth="1"/>
    <col min="9169" max="9169" width="27.75" style="56" customWidth="1"/>
    <col min="9170" max="9170" width="1.375" style="56" customWidth="1"/>
    <col min="9171" max="9174" width="21.875" style="56" customWidth="1"/>
    <col min="9175" max="9175" width="14.25" style="56" bestFit="1" customWidth="1"/>
    <col min="9176" max="9423" width="9" style="56"/>
    <col min="9424" max="9424" width="4.25" style="56" customWidth="1"/>
    <col min="9425" max="9425" width="27.75" style="56" customWidth="1"/>
    <col min="9426" max="9426" width="1.375" style="56" customWidth="1"/>
    <col min="9427" max="9430" width="21.875" style="56" customWidth="1"/>
    <col min="9431" max="9431" width="14.25" style="56" bestFit="1" customWidth="1"/>
    <col min="9432" max="9679" width="9" style="56"/>
    <col min="9680" max="9680" width="4.25" style="56" customWidth="1"/>
    <col min="9681" max="9681" width="27.75" style="56" customWidth="1"/>
    <col min="9682" max="9682" width="1.375" style="56" customWidth="1"/>
    <col min="9683" max="9686" width="21.875" style="56" customWidth="1"/>
    <col min="9687" max="9687" width="14.25" style="56" bestFit="1" customWidth="1"/>
    <col min="9688" max="9935" width="9" style="56"/>
    <col min="9936" max="9936" width="4.25" style="56" customWidth="1"/>
    <col min="9937" max="9937" width="27.75" style="56" customWidth="1"/>
    <col min="9938" max="9938" width="1.375" style="56" customWidth="1"/>
    <col min="9939" max="9942" width="21.875" style="56" customWidth="1"/>
    <col min="9943" max="9943" width="14.25" style="56" bestFit="1" customWidth="1"/>
    <col min="9944" max="10191" width="9" style="56"/>
    <col min="10192" max="10192" width="4.25" style="56" customWidth="1"/>
    <col min="10193" max="10193" width="27.75" style="56" customWidth="1"/>
    <col min="10194" max="10194" width="1.375" style="56" customWidth="1"/>
    <col min="10195" max="10198" width="21.875" style="56" customWidth="1"/>
    <col min="10199" max="10199" width="14.25" style="56" bestFit="1" customWidth="1"/>
    <col min="10200" max="10447" width="9" style="56"/>
    <col min="10448" max="10448" width="4.25" style="56" customWidth="1"/>
    <col min="10449" max="10449" width="27.75" style="56" customWidth="1"/>
    <col min="10450" max="10450" width="1.375" style="56" customWidth="1"/>
    <col min="10451" max="10454" width="21.875" style="56" customWidth="1"/>
    <col min="10455" max="10455" width="14.25" style="56" bestFit="1" customWidth="1"/>
    <col min="10456" max="10703" width="9" style="56"/>
    <col min="10704" max="10704" width="4.25" style="56" customWidth="1"/>
    <col min="10705" max="10705" width="27.75" style="56" customWidth="1"/>
    <col min="10706" max="10706" width="1.375" style="56" customWidth="1"/>
    <col min="10707" max="10710" width="21.875" style="56" customWidth="1"/>
    <col min="10711" max="10711" width="14.25" style="56" bestFit="1" customWidth="1"/>
    <col min="10712" max="10959" width="9" style="56"/>
    <col min="10960" max="10960" width="4.25" style="56" customWidth="1"/>
    <col min="10961" max="10961" width="27.75" style="56" customWidth="1"/>
    <col min="10962" max="10962" width="1.375" style="56" customWidth="1"/>
    <col min="10963" max="10966" width="21.875" style="56" customWidth="1"/>
    <col min="10967" max="10967" width="14.25" style="56" bestFit="1" customWidth="1"/>
    <col min="10968" max="11215" width="9" style="56"/>
    <col min="11216" max="11216" width="4.25" style="56" customWidth="1"/>
    <col min="11217" max="11217" width="27.75" style="56" customWidth="1"/>
    <col min="11218" max="11218" width="1.375" style="56" customWidth="1"/>
    <col min="11219" max="11222" width="21.875" style="56" customWidth="1"/>
    <col min="11223" max="11223" width="14.25" style="56" bestFit="1" customWidth="1"/>
    <col min="11224" max="11471" width="9" style="56"/>
    <col min="11472" max="11472" width="4.25" style="56" customWidth="1"/>
    <col min="11473" max="11473" width="27.75" style="56" customWidth="1"/>
    <col min="11474" max="11474" width="1.375" style="56" customWidth="1"/>
    <col min="11475" max="11478" width="21.875" style="56" customWidth="1"/>
    <col min="11479" max="11479" width="14.25" style="56" bestFit="1" customWidth="1"/>
    <col min="11480" max="11727" width="9" style="56"/>
    <col min="11728" max="11728" width="4.25" style="56" customWidth="1"/>
    <col min="11729" max="11729" width="27.75" style="56" customWidth="1"/>
    <col min="11730" max="11730" width="1.375" style="56" customWidth="1"/>
    <col min="11731" max="11734" width="21.875" style="56" customWidth="1"/>
    <col min="11735" max="11735" width="14.25" style="56" bestFit="1" customWidth="1"/>
    <col min="11736" max="11983" width="9" style="56"/>
    <col min="11984" max="11984" width="4.25" style="56" customWidth="1"/>
    <col min="11985" max="11985" width="27.75" style="56" customWidth="1"/>
    <col min="11986" max="11986" width="1.375" style="56" customWidth="1"/>
    <col min="11987" max="11990" width="21.875" style="56" customWidth="1"/>
    <col min="11991" max="11991" width="14.25" style="56" bestFit="1" customWidth="1"/>
    <col min="11992" max="12239" width="9" style="56"/>
    <col min="12240" max="12240" width="4.25" style="56" customWidth="1"/>
    <col min="12241" max="12241" width="27.75" style="56" customWidth="1"/>
    <col min="12242" max="12242" width="1.375" style="56" customWidth="1"/>
    <col min="12243" max="12246" width="21.875" style="56" customWidth="1"/>
    <col min="12247" max="12247" width="14.25" style="56" bestFit="1" customWidth="1"/>
    <col min="12248" max="12495" width="9" style="56"/>
    <col min="12496" max="12496" width="4.25" style="56" customWidth="1"/>
    <col min="12497" max="12497" width="27.75" style="56" customWidth="1"/>
    <col min="12498" max="12498" width="1.375" style="56" customWidth="1"/>
    <col min="12499" max="12502" width="21.875" style="56" customWidth="1"/>
    <col min="12503" max="12503" width="14.25" style="56" bestFit="1" customWidth="1"/>
    <col min="12504" max="12751" width="9" style="56"/>
    <col min="12752" max="12752" width="4.25" style="56" customWidth="1"/>
    <col min="12753" max="12753" width="27.75" style="56" customWidth="1"/>
    <col min="12754" max="12754" width="1.375" style="56" customWidth="1"/>
    <col min="12755" max="12758" width="21.875" style="56" customWidth="1"/>
    <col min="12759" max="12759" width="14.25" style="56" bestFit="1" customWidth="1"/>
    <col min="12760" max="13007" width="9" style="56"/>
    <col min="13008" max="13008" width="4.25" style="56" customWidth="1"/>
    <col min="13009" max="13009" width="27.75" style="56" customWidth="1"/>
    <col min="13010" max="13010" width="1.375" style="56" customWidth="1"/>
    <col min="13011" max="13014" width="21.875" style="56" customWidth="1"/>
    <col min="13015" max="13015" width="14.25" style="56" bestFit="1" customWidth="1"/>
    <col min="13016" max="13263" width="9" style="56"/>
    <col min="13264" max="13264" width="4.25" style="56" customWidth="1"/>
    <col min="13265" max="13265" width="27.75" style="56" customWidth="1"/>
    <col min="13266" max="13266" width="1.375" style="56" customWidth="1"/>
    <col min="13267" max="13270" width="21.875" style="56" customWidth="1"/>
    <col min="13271" max="13271" width="14.25" style="56" bestFit="1" customWidth="1"/>
    <col min="13272" max="13519" width="9" style="56"/>
    <col min="13520" max="13520" width="4.25" style="56" customWidth="1"/>
    <col min="13521" max="13521" width="27.75" style="56" customWidth="1"/>
    <col min="13522" max="13522" width="1.375" style="56" customWidth="1"/>
    <col min="13523" max="13526" width="21.875" style="56" customWidth="1"/>
    <col min="13527" max="13527" width="14.25" style="56" bestFit="1" customWidth="1"/>
    <col min="13528" max="13775" width="9" style="56"/>
    <col min="13776" max="13776" width="4.25" style="56" customWidth="1"/>
    <col min="13777" max="13777" width="27.75" style="56" customWidth="1"/>
    <col min="13778" max="13778" width="1.375" style="56" customWidth="1"/>
    <col min="13779" max="13782" width="21.875" style="56" customWidth="1"/>
    <col min="13783" max="13783" width="14.25" style="56" bestFit="1" customWidth="1"/>
    <col min="13784" max="14031" width="9" style="56"/>
    <col min="14032" max="14032" width="4.25" style="56" customWidth="1"/>
    <col min="14033" max="14033" width="27.75" style="56" customWidth="1"/>
    <col min="14034" max="14034" width="1.375" style="56" customWidth="1"/>
    <col min="14035" max="14038" width="21.875" style="56" customWidth="1"/>
    <col min="14039" max="14039" width="14.25" style="56" bestFit="1" customWidth="1"/>
    <col min="14040" max="14287" width="9" style="56"/>
    <col min="14288" max="14288" width="4.25" style="56" customWidth="1"/>
    <col min="14289" max="14289" width="27.75" style="56" customWidth="1"/>
    <col min="14290" max="14290" width="1.375" style="56" customWidth="1"/>
    <col min="14291" max="14294" width="21.875" style="56" customWidth="1"/>
    <col min="14295" max="14295" width="14.25" style="56" bestFit="1" customWidth="1"/>
    <col min="14296" max="14543" width="9" style="56"/>
    <col min="14544" max="14544" width="4.25" style="56" customWidth="1"/>
    <col min="14545" max="14545" width="27.75" style="56" customWidth="1"/>
    <col min="14546" max="14546" width="1.375" style="56" customWidth="1"/>
    <col min="14547" max="14550" width="21.875" style="56" customWidth="1"/>
    <col min="14551" max="14551" width="14.25" style="56" bestFit="1" customWidth="1"/>
    <col min="14552" max="14799" width="9" style="56"/>
    <col min="14800" max="14800" width="4.25" style="56" customWidth="1"/>
    <col min="14801" max="14801" width="27.75" style="56" customWidth="1"/>
    <col min="14802" max="14802" width="1.375" style="56" customWidth="1"/>
    <col min="14803" max="14806" width="21.875" style="56" customWidth="1"/>
    <col min="14807" max="14807" width="14.25" style="56" bestFit="1" customWidth="1"/>
    <col min="14808" max="15055" width="9" style="56"/>
    <col min="15056" max="15056" width="4.25" style="56" customWidth="1"/>
    <col min="15057" max="15057" width="27.75" style="56" customWidth="1"/>
    <col min="15058" max="15058" width="1.375" style="56" customWidth="1"/>
    <col min="15059" max="15062" width="21.875" style="56" customWidth="1"/>
    <col min="15063" max="15063" width="14.25" style="56" bestFit="1" customWidth="1"/>
    <col min="15064" max="15311" width="9" style="56"/>
    <col min="15312" max="15312" width="4.25" style="56" customWidth="1"/>
    <col min="15313" max="15313" width="27.75" style="56" customWidth="1"/>
    <col min="15314" max="15314" width="1.375" style="56" customWidth="1"/>
    <col min="15315" max="15318" width="21.875" style="56" customWidth="1"/>
    <col min="15319" max="15319" width="14.25" style="56" bestFit="1" customWidth="1"/>
    <col min="15320" max="15567" width="9" style="56"/>
    <col min="15568" max="15568" width="4.25" style="56" customWidth="1"/>
    <col min="15569" max="15569" width="27.75" style="56" customWidth="1"/>
    <col min="15570" max="15570" width="1.375" style="56" customWidth="1"/>
    <col min="15571" max="15574" width="21.875" style="56" customWidth="1"/>
    <col min="15575" max="15575" width="14.25" style="56" bestFit="1" customWidth="1"/>
    <col min="15576" max="15823" width="9" style="56"/>
    <col min="15824" max="15824" width="4.25" style="56" customWidth="1"/>
    <col min="15825" max="15825" width="27.75" style="56" customWidth="1"/>
    <col min="15826" max="15826" width="1.375" style="56" customWidth="1"/>
    <col min="15827" max="15830" width="21.875" style="56" customWidth="1"/>
    <col min="15831" max="15831" width="14.25" style="56" bestFit="1" customWidth="1"/>
    <col min="15832" max="16079" width="9" style="56"/>
    <col min="16080" max="16080" width="4.25" style="56" customWidth="1"/>
    <col min="16081" max="16081" width="27.75" style="56" customWidth="1"/>
    <col min="16082" max="16082" width="1.375" style="56" customWidth="1"/>
    <col min="16083" max="16086" width="21.875" style="56" customWidth="1"/>
    <col min="16087" max="16087" width="14.25" style="56" bestFit="1" customWidth="1"/>
    <col min="16088" max="16360" width="9" style="56"/>
    <col min="16361" max="16384" width="9" style="56" customWidth="1"/>
  </cols>
  <sheetData>
    <row r="1" spans="1:12" ht="18" customHeight="1">
      <c r="A1" s="1534"/>
      <c r="B1" s="1535"/>
      <c r="C1" s="1535"/>
      <c r="D1" s="1535"/>
      <c r="E1" s="1535"/>
      <c r="F1" s="1535"/>
      <c r="G1" s="730"/>
      <c r="H1" s="731"/>
    </row>
    <row r="2" spans="1:12" ht="27" thickBot="1">
      <c r="A2" s="1532" t="s">
        <v>424</v>
      </c>
      <c r="B2" s="1533"/>
      <c r="C2" s="1533"/>
      <c r="D2" s="1533"/>
      <c r="E2" s="1533"/>
      <c r="F2" s="1533"/>
      <c r="G2" s="521"/>
      <c r="H2" s="522"/>
    </row>
    <row r="3" spans="1:12" ht="19.5" customHeight="1" thickTop="1">
      <c r="A3" s="1470" t="s">
        <v>2066</v>
      </c>
      <c r="B3" s="1471"/>
      <c r="C3" s="1471"/>
      <c r="D3" s="1471"/>
      <c r="E3" s="1471"/>
      <c r="F3" s="1471"/>
      <c r="G3" s="523"/>
      <c r="H3" s="524"/>
    </row>
    <row r="4" spans="1:12" ht="19.5" customHeight="1">
      <c r="A4" s="1473" t="s">
        <v>2067</v>
      </c>
      <c r="B4" s="1474"/>
      <c r="C4" s="1474"/>
      <c r="D4" s="1474"/>
      <c r="E4" s="1474"/>
      <c r="F4" s="1474"/>
      <c r="H4" s="525"/>
    </row>
    <row r="5" spans="1:12" ht="19.5" customHeight="1">
      <c r="A5" s="57" t="s">
        <v>20</v>
      </c>
      <c r="B5" s="58"/>
      <c r="C5" s="58"/>
      <c r="D5" s="619"/>
      <c r="E5" s="58"/>
      <c r="F5" s="59" t="s">
        <v>7</v>
      </c>
      <c r="G5" s="58"/>
      <c r="H5" s="59" t="s">
        <v>7</v>
      </c>
      <c r="I5" s="73">
        <f>SUM(H45,H9,H65,H66)-SUM(H70,H87)</f>
        <v>33207296929</v>
      </c>
    </row>
    <row r="6" spans="1:12" ht="19.5" customHeight="1">
      <c r="A6" s="1536" t="s">
        <v>425</v>
      </c>
      <c r="B6" s="1537"/>
      <c r="C6" s="1542" t="s">
        <v>426</v>
      </c>
      <c r="D6" s="1542"/>
      <c r="E6" s="1538" t="s">
        <v>1445</v>
      </c>
      <c r="F6" s="1539"/>
      <c r="G6" s="1540" t="s">
        <v>1220</v>
      </c>
      <c r="H6" s="1541"/>
      <c r="J6" s="735"/>
      <c r="K6" s="735"/>
      <c r="L6" s="735"/>
    </row>
    <row r="7" spans="1:12" ht="19.5" customHeight="1" thickBot="1">
      <c r="A7" s="1478"/>
      <c r="B7" s="1479"/>
      <c r="C7" s="1463" t="s">
        <v>427</v>
      </c>
      <c r="D7" s="1463"/>
      <c r="E7" s="1464" t="s">
        <v>590</v>
      </c>
      <c r="F7" s="1465"/>
      <c r="G7" s="1464" t="s">
        <v>590</v>
      </c>
      <c r="H7" s="1465"/>
      <c r="L7" s="34"/>
    </row>
    <row r="8" spans="1:12" ht="19.5" customHeight="1" thickTop="1">
      <c r="A8" s="60"/>
      <c r="B8" s="620" t="s">
        <v>1488</v>
      </c>
      <c r="C8" s="631"/>
      <c r="D8" s="632"/>
      <c r="E8" s="61"/>
      <c r="F8" s="62"/>
      <c r="G8" s="61"/>
      <c r="H8" s="62"/>
      <c r="L8" s="34"/>
    </row>
    <row r="9" spans="1:12" s="65" customFormat="1" ht="19.5" customHeight="1">
      <c r="A9" s="60" t="s">
        <v>1489</v>
      </c>
      <c r="B9" s="621" t="s">
        <v>1490</v>
      </c>
      <c r="C9" s="635"/>
      <c r="D9" s="635">
        <v>644000147166</v>
      </c>
      <c r="E9" s="635"/>
      <c r="F9" s="635">
        <v>648030807905</v>
      </c>
      <c r="G9" s="63"/>
      <c r="H9" s="64">
        <f>D9-F9</f>
        <v>-4030660739</v>
      </c>
      <c r="I9" s="528">
        <f>D9-F9-D39+F39-D36+F36</f>
        <v>-3969286887</v>
      </c>
      <c r="J9" s="735"/>
      <c r="K9" s="735"/>
      <c r="L9" s="735"/>
    </row>
    <row r="10" spans="1:12" ht="19.5" customHeight="1">
      <c r="A10" s="66" t="s">
        <v>335</v>
      </c>
      <c r="B10" s="622" t="s">
        <v>795</v>
      </c>
      <c r="C10" s="635"/>
      <c r="D10" s="635">
        <v>606666602944</v>
      </c>
      <c r="E10" s="635"/>
      <c r="F10" s="635">
        <v>610220753313</v>
      </c>
      <c r="G10" s="30">
        <f t="shared" ref="G10:G92" si="0">C10-E10</f>
        <v>0</v>
      </c>
      <c r="H10" s="67">
        <f>D10-F10</f>
        <v>-3554150369</v>
      </c>
      <c r="J10" s="34"/>
      <c r="L10" s="34"/>
    </row>
    <row r="11" spans="1:12" ht="19.5" customHeight="1">
      <c r="A11" s="68" t="s">
        <v>1491</v>
      </c>
      <c r="B11" s="622" t="s">
        <v>1343</v>
      </c>
      <c r="C11" s="635"/>
      <c r="D11" s="635">
        <v>26379222723</v>
      </c>
      <c r="E11" s="635"/>
      <c r="F11" s="635">
        <v>26379222723</v>
      </c>
      <c r="G11" s="30">
        <f t="shared" si="0"/>
        <v>0</v>
      </c>
      <c r="H11" s="67">
        <f t="shared" ref="H11:H93" si="1">D11-F11</f>
        <v>0</v>
      </c>
      <c r="I11" s="56" t="s">
        <v>744</v>
      </c>
      <c r="J11" s="34"/>
      <c r="K11" s="736"/>
      <c r="L11" s="737"/>
    </row>
    <row r="12" spans="1:12" ht="19.5" customHeight="1">
      <c r="A12" s="68" t="s">
        <v>1493</v>
      </c>
      <c r="B12" s="622" t="s">
        <v>1344</v>
      </c>
      <c r="C12" s="635">
        <v>21221091389</v>
      </c>
      <c r="D12" s="635"/>
      <c r="E12" s="635">
        <v>21221091389</v>
      </c>
      <c r="F12" s="635"/>
      <c r="G12" s="30">
        <f t="shared" si="0"/>
        <v>0</v>
      </c>
      <c r="H12" s="67">
        <f t="shared" si="1"/>
        <v>0</v>
      </c>
      <c r="I12" s="56" t="s">
        <v>744</v>
      </c>
      <c r="J12" s="34"/>
      <c r="K12" s="736"/>
      <c r="L12" s="34"/>
    </row>
    <row r="13" spans="1:12" ht="19.5" customHeight="1">
      <c r="A13" s="68"/>
      <c r="B13" s="622" t="s">
        <v>1492</v>
      </c>
      <c r="C13" s="635">
        <v>7651449265</v>
      </c>
      <c r="D13" s="635">
        <v>13569642124</v>
      </c>
      <c r="E13" s="635">
        <v>7249268948</v>
      </c>
      <c r="F13" s="635">
        <v>13971822441</v>
      </c>
      <c r="G13" s="30">
        <f t="shared" si="0"/>
        <v>402180317</v>
      </c>
      <c r="H13" s="67">
        <f t="shared" si="1"/>
        <v>-402180317</v>
      </c>
      <c r="I13" s="56" t="s">
        <v>744</v>
      </c>
      <c r="J13" s="34"/>
      <c r="L13" s="648"/>
    </row>
    <row r="14" spans="1:12" ht="19.5" customHeight="1">
      <c r="A14" s="68" t="s">
        <v>41</v>
      </c>
      <c r="B14" s="622" t="s">
        <v>1346</v>
      </c>
      <c r="C14" s="635">
        <v>47552295267</v>
      </c>
      <c r="D14" s="635"/>
      <c r="E14" s="635">
        <v>47552295267</v>
      </c>
      <c r="F14" s="635"/>
      <c r="G14" s="30">
        <f t="shared" si="0"/>
        <v>0</v>
      </c>
      <c r="H14" s="30">
        <f t="shared" si="1"/>
        <v>0</v>
      </c>
      <c r="I14" s="56" t="s">
        <v>744</v>
      </c>
      <c r="J14" s="34"/>
    </row>
    <row r="15" spans="1:12" ht="19.5" customHeight="1">
      <c r="A15" s="68"/>
      <c r="B15" s="622" t="s">
        <v>1492</v>
      </c>
      <c r="C15" s="635">
        <v>16481337642</v>
      </c>
      <c r="D15" s="635">
        <v>31070957625</v>
      </c>
      <c r="E15" s="635">
        <v>15575790461</v>
      </c>
      <c r="F15" s="635">
        <v>31976504806</v>
      </c>
      <c r="G15" s="30">
        <f t="shared" si="0"/>
        <v>905547181</v>
      </c>
      <c r="H15" s="67">
        <f t="shared" si="1"/>
        <v>-905547181</v>
      </c>
      <c r="I15" s="56" t="s">
        <v>744</v>
      </c>
      <c r="J15" s="34"/>
    </row>
    <row r="16" spans="1:12" ht="19.5" customHeight="1">
      <c r="A16" s="68" t="s">
        <v>28</v>
      </c>
      <c r="B16" s="622" t="s">
        <v>1348</v>
      </c>
      <c r="C16" s="635">
        <v>708395333119</v>
      </c>
      <c r="D16" s="635"/>
      <c r="E16" s="635">
        <v>707408937372</v>
      </c>
      <c r="F16" s="635"/>
      <c r="G16" s="30">
        <f t="shared" si="0"/>
        <v>986395747</v>
      </c>
      <c r="H16" s="30">
        <f t="shared" si="1"/>
        <v>0</v>
      </c>
      <c r="I16" s="56" t="s">
        <v>744</v>
      </c>
      <c r="J16" s="34"/>
      <c r="K16" s="735"/>
      <c r="L16" s="595"/>
    </row>
    <row r="17" spans="1:10" ht="19.5" customHeight="1">
      <c r="A17" s="68"/>
      <c r="B17" s="622" t="s">
        <v>1492</v>
      </c>
      <c r="C17" s="635">
        <v>252457602297</v>
      </c>
      <c r="D17" s="635">
        <v>455937730822</v>
      </c>
      <c r="E17" s="635">
        <v>239028138126</v>
      </c>
      <c r="F17" s="635">
        <v>468380799246</v>
      </c>
      <c r="G17" s="30">
        <f t="shared" si="0"/>
        <v>13429464171</v>
      </c>
      <c r="H17" s="67">
        <f t="shared" si="1"/>
        <v>-12443068424</v>
      </c>
      <c r="I17" s="56" t="s">
        <v>744</v>
      </c>
      <c r="J17" s="34"/>
    </row>
    <row r="18" spans="1:10" ht="19.5" customHeight="1">
      <c r="A18" s="68" t="s">
        <v>42</v>
      </c>
      <c r="B18" s="622" t="s">
        <v>1447</v>
      </c>
      <c r="C18" s="635">
        <v>79059450</v>
      </c>
      <c r="D18" s="635"/>
      <c r="E18" s="635">
        <v>79059450</v>
      </c>
      <c r="F18" s="635"/>
      <c r="G18" s="30"/>
      <c r="H18" s="67"/>
      <c r="I18" s="56" t="s">
        <v>744</v>
      </c>
      <c r="J18" s="34"/>
    </row>
    <row r="19" spans="1:10" ht="19.5" customHeight="1">
      <c r="A19" s="68"/>
      <c r="B19" s="622" t="s">
        <v>1492</v>
      </c>
      <c r="C19" s="635">
        <v>79058450</v>
      </c>
      <c r="D19" s="635">
        <v>1000</v>
      </c>
      <c r="E19" s="635">
        <v>79058450</v>
      </c>
      <c r="F19" s="635">
        <v>1000</v>
      </c>
      <c r="G19" s="30"/>
      <c r="H19" s="67"/>
      <c r="I19" s="56" t="s">
        <v>744</v>
      </c>
      <c r="J19" s="34"/>
    </row>
    <row r="20" spans="1:10" ht="19.5" customHeight="1">
      <c r="A20" s="68" t="s">
        <v>1817</v>
      </c>
      <c r="B20" s="622" t="s">
        <v>1350</v>
      </c>
      <c r="C20" s="635">
        <v>80878389267</v>
      </c>
      <c r="D20" s="635"/>
      <c r="E20" s="635">
        <v>80876495497</v>
      </c>
      <c r="F20" s="635"/>
      <c r="G20" s="30">
        <f t="shared" si="0"/>
        <v>1893770</v>
      </c>
      <c r="H20" s="30">
        <f t="shared" si="1"/>
        <v>0</v>
      </c>
      <c r="I20" s="56" t="s">
        <v>744</v>
      </c>
      <c r="J20" s="34"/>
    </row>
    <row r="21" spans="1:10" ht="19.5" customHeight="1">
      <c r="A21" s="68"/>
      <c r="B21" s="622" t="s">
        <v>1492</v>
      </c>
      <c r="C21" s="635">
        <v>21570131891</v>
      </c>
      <c r="D21" s="635">
        <v>59308257376</v>
      </c>
      <c r="E21" s="635">
        <v>20003751810</v>
      </c>
      <c r="F21" s="635">
        <v>60872743687</v>
      </c>
      <c r="G21" s="30">
        <f t="shared" si="0"/>
        <v>1566380081</v>
      </c>
      <c r="H21" s="67">
        <f t="shared" si="1"/>
        <v>-1564486311</v>
      </c>
      <c r="I21" s="56" t="s">
        <v>744</v>
      </c>
      <c r="J21" s="34"/>
    </row>
    <row r="22" spans="1:10" ht="19.5" customHeight="1">
      <c r="A22" s="68" t="s">
        <v>1818</v>
      </c>
      <c r="B22" s="622" t="s">
        <v>1352</v>
      </c>
      <c r="C22" s="635">
        <v>393087964</v>
      </c>
      <c r="D22" s="635"/>
      <c r="E22" s="635">
        <v>393087964</v>
      </c>
      <c r="F22" s="635"/>
      <c r="G22" s="30">
        <f t="shared" si="0"/>
        <v>0</v>
      </c>
      <c r="H22" s="30">
        <f t="shared" si="1"/>
        <v>0</v>
      </c>
      <c r="I22" s="56" t="s">
        <v>744</v>
      </c>
      <c r="J22" s="34"/>
    </row>
    <row r="23" spans="1:10" ht="19.5" customHeight="1">
      <c r="A23" s="70"/>
      <c r="B23" s="622" t="s">
        <v>1492</v>
      </c>
      <c r="C23" s="635">
        <v>329621017</v>
      </c>
      <c r="D23" s="635">
        <v>63466947</v>
      </c>
      <c r="E23" s="635">
        <v>306143906</v>
      </c>
      <c r="F23" s="635">
        <v>86944058</v>
      </c>
      <c r="G23" s="30">
        <f t="shared" si="0"/>
        <v>23477111</v>
      </c>
      <c r="H23" s="67">
        <f t="shared" si="1"/>
        <v>-23477111</v>
      </c>
      <c r="I23" s="56" t="s">
        <v>744</v>
      </c>
      <c r="J23" s="34"/>
    </row>
    <row r="24" spans="1:10" ht="19.5" customHeight="1">
      <c r="A24" s="70" t="s">
        <v>1819</v>
      </c>
      <c r="B24" s="622" t="s">
        <v>1354</v>
      </c>
      <c r="C24" s="635">
        <v>3265863284</v>
      </c>
      <c r="D24" s="635"/>
      <c r="E24" s="635">
        <v>3001159284</v>
      </c>
      <c r="F24" s="635"/>
      <c r="G24" s="30">
        <f t="shared" si="0"/>
        <v>264704000</v>
      </c>
      <c r="H24" s="30">
        <f t="shared" si="1"/>
        <v>0</v>
      </c>
      <c r="I24" s="56" t="s">
        <v>744</v>
      </c>
      <c r="J24" s="34"/>
    </row>
    <row r="25" spans="1:10" ht="19.5" customHeight="1">
      <c r="A25" s="70"/>
      <c r="B25" s="623" t="s">
        <v>1492</v>
      </c>
      <c r="C25" s="635">
        <v>2450430903</v>
      </c>
      <c r="D25" s="635">
        <v>815432381</v>
      </c>
      <c r="E25" s="635">
        <v>2278272050</v>
      </c>
      <c r="F25" s="635">
        <v>722887234</v>
      </c>
      <c r="G25" s="30">
        <f t="shared" si="0"/>
        <v>172158853</v>
      </c>
      <c r="H25" s="67">
        <f t="shared" si="1"/>
        <v>92545147</v>
      </c>
      <c r="I25" s="56" t="s">
        <v>744</v>
      </c>
      <c r="J25" s="34"/>
    </row>
    <row r="26" spans="1:10" ht="19.5" customHeight="1">
      <c r="A26" s="70" t="s">
        <v>1820</v>
      </c>
      <c r="B26" s="623" t="s">
        <v>1638</v>
      </c>
      <c r="C26" s="635">
        <v>1539986328</v>
      </c>
      <c r="D26" s="635"/>
      <c r="E26" s="635">
        <v>1516928320</v>
      </c>
      <c r="F26" s="635"/>
      <c r="G26" s="30"/>
      <c r="H26" s="67"/>
      <c r="J26" s="34"/>
    </row>
    <row r="27" spans="1:10" ht="19.5" customHeight="1">
      <c r="A27" s="70"/>
      <c r="B27" s="623" t="s">
        <v>1492</v>
      </c>
      <c r="C27" s="635">
        <v>1147638447</v>
      </c>
      <c r="D27" s="635">
        <v>392347881</v>
      </c>
      <c r="E27" s="635">
        <v>1032077851</v>
      </c>
      <c r="F27" s="635">
        <v>484850469</v>
      </c>
      <c r="G27" s="30"/>
      <c r="H27" s="67"/>
      <c r="J27" s="34"/>
    </row>
    <row r="28" spans="1:10" ht="19.5" customHeight="1">
      <c r="A28" s="802" t="s">
        <v>1821</v>
      </c>
      <c r="B28" s="623" t="s">
        <v>1356</v>
      </c>
      <c r="C28" s="635"/>
      <c r="D28" s="635">
        <v>19129544065</v>
      </c>
      <c r="E28" s="635"/>
      <c r="F28" s="635">
        <v>7344977649</v>
      </c>
      <c r="G28" s="30">
        <f t="shared" si="0"/>
        <v>0</v>
      </c>
      <c r="H28" s="30">
        <f t="shared" si="1"/>
        <v>11784566416</v>
      </c>
      <c r="I28" s="56" t="s">
        <v>744</v>
      </c>
      <c r="J28" s="34"/>
    </row>
    <row r="29" spans="1:10" ht="19.5" customHeight="1">
      <c r="A29" s="68" t="s">
        <v>12</v>
      </c>
      <c r="B29" s="622" t="s">
        <v>1494</v>
      </c>
      <c r="C29" s="635"/>
      <c r="D29" s="635">
        <v>5880385872</v>
      </c>
      <c r="E29" s="635"/>
      <c r="F29" s="635">
        <v>6122976101</v>
      </c>
      <c r="G29" s="30">
        <f t="shared" si="0"/>
        <v>0</v>
      </c>
      <c r="H29" s="67">
        <f t="shared" si="1"/>
        <v>-242590229</v>
      </c>
      <c r="I29" s="56" t="s">
        <v>745</v>
      </c>
      <c r="J29" s="34"/>
    </row>
    <row r="30" spans="1:10" ht="19.5" customHeight="1">
      <c r="A30" s="68" t="s">
        <v>1491</v>
      </c>
      <c r="B30" s="622" t="s">
        <v>1357</v>
      </c>
      <c r="C30" s="635">
        <v>8200946065</v>
      </c>
      <c r="D30" s="635"/>
      <c r="E30" s="635">
        <v>8200946065</v>
      </c>
      <c r="F30" s="635"/>
      <c r="G30" s="30">
        <f t="shared" si="0"/>
        <v>0</v>
      </c>
      <c r="H30" s="67">
        <f t="shared" si="1"/>
        <v>0</v>
      </c>
      <c r="I30" s="56" t="s">
        <v>745</v>
      </c>
      <c r="J30" s="34"/>
    </row>
    <row r="31" spans="1:10" ht="19.5" customHeight="1">
      <c r="A31" s="68"/>
      <c r="B31" s="623" t="s">
        <v>1492</v>
      </c>
      <c r="C31" s="635">
        <v>3143471963</v>
      </c>
      <c r="D31" s="635">
        <v>5057474102</v>
      </c>
      <c r="E31" s="635">
        <v>2984717199</v>
      </c>
      <c r="F31" s="635">
        <v>5216228866</v>
      </c>
      <c r="G31" s="30">
        <f t="shared" si="0"/>
        <v>158754764</v>
      </c>
      <c r="H31" s="67">
        <f t="shared" si="1"/>
        <v>-158754764</v>
      </c>
      <c r="I31" s="56" t="s">
        <v>745</v>
      </c>
    </row>
    <row r="32" spans="1:10" ht="19.5" customHeight="1">
      <c r="A32" s="68" t="s">
        <v>1493</v>
      </c>
      <c r="B32" s="622" t="s">
        <v>1358</v>
      </c>
      <c r="C32" s="635">
        <v>1265153672</v>
      </c>
      <c r="D32" s="635"/>
      <c r="E32" s="635">
        <v>1265153672</v>
      </c>
      <c r="F32" s="635"/>
      <c r="G32" s="30">
        <f t="shared" si="0"/>
        <v>0</v>
      </c>
      <c r="H32" s="30">
        <f t="shared" si="1"/>
        <v>0</v>
      </c>
      <c r="I32" s="56" t="s">
        <v>745</v>
      </c>
    </row>
    <row r="33" spans="1:12" ht="19.5" customHeight="1">
      <c r="A33" s="68"/>
      <c r="B33" s="622" t="s">
        <v>1885</v>
      </c>
      <c r="C33" s="635">
        <v>-35200000</v>
      </c>
      <c r="D33" s="635"/>
      <c r="E33" s="635">
        <v>-50600000</v>
      </c>
      <c r="F33" s="635"/>
      <c r="G33" s="30"/>
      <c r="H33" s="30"/>
    </row>
    <row r="34" spans="1:12" ht="19.5" customHeight="1">
      <c r="A34" s="68"/>
      <c r="B34" s="623" t="s">
        <v>1492</v>
      </c>
      <c r="C34" s="635">
        <v>845390292</v>
      </c>
      <c r="D34" s="635">
        <v>384563380</v>
      </c>
      <c r="E34" s="635">
        <v>746154827</v>
      </c>
      <c r="F34" s="635">
        <v>468398845</v>
      </c>
      <c r="G34" s="30">
        <f t="shared" si="0"/>
        <v>99235465</v>
      </c>
      <c r="H34" s="30">
        <f t="shared" si="1"/>
        <v>-83835465</v>
      </c>
      <c r="I34" s="56" t="s">
        <v>745</v>
      </c>
    </row>
    <row r="35" spans="1:12" ht="19.5" customHeight="1">
      <c r="A35" s="68" t="s">
        <v>41</v>
      </c>
      <c r="B35" s="622" t="s">
        <v>1359</v>
      </c>
      <c r="C35" s="635"/>
      <c r="D35" s="635">
        <v>438348390</v>
      </c>
      <c r="E35" s="635"/>
      <c r="F35" s="635">
        <v>438348390</v>
      </c>
      <c r="G35" s="30">
        <f t="shared" si="0"/>
        <v>0</v>
      </c>
      <c r="H35" s="30">
        <f t="shared" si="1"/>
        <v>0</v>
      </c>
      <c r="I35" s="56" t="s">
        <v>745</v>
      </c>
    </row>
    <row r="36" spans="1:12" ht="19.5" customHeight="1">
      <c r="A36" s="68" t="s">
        <v>10</v>
      </c>
      <c r="B36" s="622" t="s">
        <v>1495</v>
      </c>
      <c r="C36" s="635"/>
      <c r="D36" s="635">
        <v>0</v>
      </c>
      <c r="E36" s="635"/>
      <c r="F36" s="635">
        <v>177228880</v>
      </c>
      <c r="G36" s="30">
        <f t="shared" si="0"/>
        <v>0</v>
      </c>
      <c r="H36" s="30">
        <f t="shared" si="1"/>
        <v>-177228880</v>
      </c>
      <c r="I36" s="56" t="s">
        <v>747</v>
      </c>
    </row>
    <row r="37" spans="1:12" ht="19.5" customHeight="1">
      <c r="A37" s="68" t="s">
        <v>11</v>
      </c>
      <c r="B37" s="748" t="s">
        <v>1496</v>
      </c>
      <c r="C37" s="635"/>
      <c r="D37" s="635">
        <v>0</v>
      </c>
      <c r="E37" s="635"/>
      <c r="F37" s="635">
        <v>0</v>
      </c>
      <c r="G37" s="30">
        <f t="shared" si="0"/>
        <v>0</v>
      </c>
      <c r="H37" s="30">
        <f t="shared" si="1"/>
        <v>0</v>
      </c>
      <c r="I37" s="56" t="s">
        <v>746</v>
      </c>
    </row>
    <row r="38" spans="1:12" ht="19.5" customHeight="1">
      <c r="A38" s="68" t="s">
        <v>13</v>
      </c>
      <c r="B38" s="622" t="s">
        <v>2056</v>
      </c>
      <c r="C38" s="635"/>
      <c r="D38" s="635">
        <v>0</v>
      </c>
      <c r="E38" s="635"/>
      <c r="F38" s="635">
        <v>0</v>
      </c>
      <c r="G38" s="30"/>
      <c r="H38" s="30"/>
    </row>
    <row r="39" spans="1:12" ht="19.5" customHeight="1">
      <c r="A39" s="68" t="s">
        <v>14</v>
      </c>
      <c r="B39" s="622" t="s">
        <v>1360</v>
      </c>
      <c r="C39" s="635"/>
      <c r="D39" s="635">
        <v>11453158350</v>
      </c>
      <c r="E39" s="635"/>
      <c r="F39" s="635">
        <v>11337303322</v>
      </c>
      <c r="G39" s="30">
        <f t="shared" si="0"/>
        <v>0</v>
      </c>
      <c r="H39" s="78">
        <f t="shared" si="1"/>
        <v>115855028</v>
      </c>
      <c r="I39" s="56" t="s">
        <v>746</v>
      </c>
    </row>
    <row r="40" spans="1:12" ht="19.5" customHeight="1">
      <c r="A40" s="68" t="s">
        <v>1491</v>
      </c>
      <c r="B40" s="622" t="s">
        <v>2878</v>
      </c>
      <c r="C40" s="635"/>
      <c r="D40" s="635">
        <v>10613158350</v>
      </c>
      <c r="E40" s="635"/>
      <c r="F40" s="635">
        <v>10497303322</v>
      </c>
      <c r="G40" s="30"/>
      <c r="H40" s="78"/>
    </row>
    <row r="41" spans="1:12" ht="19.5" customHeight="1">
      <c r="A41" s="68" t="s">
        <v>1493</v>
      </c>
      <c r="B41" s="622" t="s">
        <v>2056</v>
      </c>
      <c r="C41" s="635"/>
      <c r="D41" s="635">
        <v>840000000</v>
      </c>
      <c r="E41" s="635"/>
      <c r="F41" s="635">
        <v>840000000</v>
      </c>
      <c r="G41" s="30"/>
      <c r="H41" s="78"/>
    </row>
    <row r="42" spans="1:12" ht="19.5" customHeight="1">
      <c r="A42" s="68" t="s">
        <v>15</v>
      </c>
      <c r="B42" s="622" t="s">
        <v>2820</v>
      </c>
      <c r="C42" s="635"/>
      <c r="D42" s="635">
        <v>20000000000</v>
      </c>
      <c r="E42" s="635"/>
      <c r="F42" s="635">
        <v>20000000000</v>
      </c>
      <c r="G42" s="30"/>
      <c r="H42" s="78"/>
    </row>
    <row r="43" spans="1:12" ht="19.5" customHeight="1">
      <c r="A43" s="68" t="s">
        <v>16</v>
      </c>
      <c r="B43" s="622" t="s">
        <v>3009</v>
      </c>
      <c r="C43" s="635"/>
      <c r="D43" s="635">
        <v>0</v>
      </c>
      <c r="E43" s="635"/>
      <c r="F43" s="635">
        <v>172546289</v>
      </c>
      <c r="G43" s="30"/>
      <c r="H43" s="78">
        <f>F43-D43</f>
        <v>172546289</v>
      </c>
    </row>
    <row r="44" spans="1:12" s="65" customFormat="1" ht="19.5" customHeight="1">
      <c r="A44" s="72" t="s">
        <v>1497</v>
      </c>
      <c r="B44" s="621" t="s">
        <v>1498</v>
      </c>
      <c r="C44" s="635"/>
      <c r="D44" s="635">
        <v>120086821639</v>
      </c>
      <c r="E44" s="635"/>
      <c r="F44" s="635">
        <v>127612525130</v>
      </c>
      <c r="G44" s="63">
        <f t="shared" si="0"/>
        <v>0</v>
      </c>
      <c r="H44" s="520">
        <f t="shared" si="1"/>
        <v>-7525703491</v>
      </c>
      <c r="J44" s="56"/>
      <c r="K44" s="56"/>
      <c r="L44" s="56"/>
    </row>
    <row r="45" spans="1:12" ht="19.5" customHeight="1">
      <c r="A45" s="66" t="s">
        <v>335</v>
      </c>
      <c r="B45" s="622" t="s">
        <v>1499</v>
      </c>
      <c r="C45" s="635"/>
      <c r="D45" s="635">
        <v>79030024846</v>
      </c>
      <c r="E45" s="635"/>
      <c r="F45" s="635">
        <v>71376208706</v>
      </c>
      <c r="G45" s="30">
        <f t="shared" si="0"/>
        <v>0</v>
      </c>
      <c r="H45" s="78">
        <f t="shared" si="1"/>
        <v>7653816140</v>
      </c>
    </row>
    <row r="46" spans="1:12" ht="19.5" customHeight="1">
      <c r="A46" s="68" t="s">
        <v>1491</v>
      </c>
      <c r="B46" s="622" t="s">
        <v>1361</v>
      </c>
      <c r="C46" s="635"/>
      <c r="D46" s="635">
        <v>71767181883</v>
      </c>
      <c r="E46" s="635"/>
      <c r="F46" s="635">
        <v>66832876912</v>
      </c>
      <c r="G46" s="30">
        <f t="shared" si="0"/>
        <v>0</v>
      </c>
      <c r="H46" s="67">
        <f t="shared" si="1"/>
        <v>4934304971</v>
      </c>
      <c r="I46" s="56" t="s">
        <v>748</v>
      </c>
      <c r="J46" s="73"/>
    </row>
    <row r="47" spans="1:12" ht="19.5" customHeight="1">
      <c r="A47" s="68" t="s">
        <v>1493</v>
      </c>
      <c r="B47" s="622" t="s">
        <v>1888</v>
      </c>
      <c r="C47" s="635"/>
      <c r="D47" s="635">
        <v>-689691980</v>
      </c>
      <c r="E47" s="635"/>
      <c r="F47" s="635">
        <v>-668328769</v>
      </c>
      <c r="G47" s="30"/>
      <c r="H47" s="67"/>
    </row>
    <row r="48" spans="1:12" ht="19.5" customHeight="1">
      <c r="A48" s="68" t="s">
        <v>41</v>
      </c>
      <c r="B48" s="748" t="s">
        <v>1362</v>
      </c>
      <c r="C48" s="635"/>
      <c r="D48" s="635">
        <v>390088</v>
      </c>
      <c r="E48" s="635"/>
      <c r="F48" s="635">
        <v>1678200</v>
      </c>
      <c r="G48" s="30">
        <f t="shared" si="0"/>
        <v>0</v>
      </c>
      <c r="H48" s="67">
        <f t="shared" si="1"/>
        <v>-1288112</v>
      </c>
      <c r="I48" s="56" t="s">
        <v>749</v>
      </c>
    </row>
    <row r="49" spans="1:12" ht="19.5" customHeight="1">
      <c r="A49" s="68" t="s">
        <v>28</v>
      </c>
      <c r="B49" s="748" t="s">
        <v>1363</v>
      </c>
      <c r="C49" s="635"/>
      <c r="D49" s="635">
        <v>615686020</v>
      </c>
      <c r="E49" s="635"/>
      <c r="F49" s="635">
        <v>806688432</v>
      </c>
      <c r="G49" s="30">
        <f t="shared" si="0"/>
        <v>0</v>
      </c>
      <c r="H49" s="67">
        <f t="shared" si="1"/>
        <v>-191002412</v>
      </c>
      <c r="I49" s="56" t="s">
        <v>749</v>
      </c>
    </row>
    <row r="50" spans="1:12" ht="19.5" customHeight="1">
      <c r="A50" s="68" t="s">
        <v>42</v>
      </c>
      <c r="B50" s="622" t="s">
        <v>1367</v>
      </c>
      <c r="C50" s="635"/>
      <c r="D50" s="635">
        <v>286554206</v>
      </c>
      <c r="E50" s="635"/>
      <c r="F50" s="635">
        <v>1829704755</v>
      </c>
      <c r="G50" s="30">
        <f t="shared" si="0"/>
        <v>0</v>
      </c>
      <c r="H50" s="67">
        <f t="shared" si="1"/>
        <v>-1543150549</v>
      </c>
      <c r="I50" s="56" t="s">
        <v>750</v>
      </c>
    </row>
    <row r="51" spans="1:12" ht="19.5" customHeight="1">
      <c r="A51" s="68" t="s">
        <v>1817</v>
      </c>
      <c r="B51" s="622" t="s">
        <v>1368</v>
      </c>
      <c r="C51" s="635"/>
      <c r="D51" s="635">
        <v>1224369735</v>
      </c>
      <c r="E51" s="635"/>
      <c r="F51" s="635">
        <v>2402087296</v>
      </c>
      <c r="G51" s="30">
        <f t="shared" si="0"/>
        <v>0</v>
      </c>
      <c r="H51" s="67">
        <f t="shared" si="1"/>
        <v>-1177717561</v>
      </c>
      <c r="I51" s="56" t="s">
        <v>750</v>
      </c>
    </row>
    <row r="52" spans="1:12" ht="19.5" customHeight="1">
      <c r="A52" s="68" t="s">
        <v>1818</v>
      </c>
      <c r="B52" s="622" t="s">
        <v>1369</v>
      </c>
      <c r="C52" s="635"/>
      <c r="D52" s="635">
        <v>5514689457</v>
      </c>
      <c r="E52" s="635"/>
      <c r="F52" s="635">
        <v>0</v>
      </c>
      <c r="G52" s="30">
        <f t="shared" si="0"/>
        <v>0</v>
      </c>
      <c r="H52" s="67">
        <f t="shared" si="1"/>
        <v>5514689457</v>
      </c>
      <c r="I52" s="56" t="s">
        <v>750</v>
      </c>
    </row>
    <row r="53" spans="1:12" ht="19.5" customHeight="1">
      <c r="A53" s="68" t="s">
        <v>1819</v>
      </c>
      <c r="B53" s="622" t="s">
        <v>3707</v>
      </c>
      <c r="C53" s="635"/>
      <c r="D53" s="635">
        <v>55021670</v>
      </c>
      <c r="E53" s="635"/>
      <c r="F53" s="635">
        <v>1141880</v>
      </c>
      <c r="G53" s="30">
        <f t="shared" si="0"/>
        <v>0</v>
      </c>
      <c r="H53" s="67">
        <f t="shared" si="1"/>
        <v>53879790</v>
      </c>
      <c r="I53" s="56" t="s">
        <v>751</v>
      </c>
    </row>
    <row r="54" spans="1:12" ht="19.5" customHeight="1">
      <c r="A54" s="68" t="s">
        <v>1820</v>
      </c>
      <c r="B54" s="748" t="s">
        <v>1364</v>
      </c>
      <c r="C54" s="635"/>
      <c r="D54" s="635">
        <v>170494721</v>
      </c>
      <c r="E54" s="635"/>
      <c r="F54" s="635">
        <v>170360000</v>
      </c>
      <c r="G54" s="30">
        <f t="shared" si="0"/>
        <v>0</v>
      </c>
      <c r="H54" s="67">
        <f t="shared" si="1"/>
        <v>134721</v>
      </c>
      <c r="I54" s="56" t="s">
        <v>749</v>
      </c>
    </row>
    <row r="55" spans="1:12" ht="19.5" customHeight="1">
      <c r="A55" s="68" t="s">
        <v>1821</v>
      </c>
      <c r="B55" s="748" t="s">
        <v>1500</v>
      </c>
      <c r="C55" s="635"/>
      <c r="D55" s="635">
        <v>85329046</v>
      </c>
      <c r="E55" s="635"/>
      <c r="F55" s="635">
        <v>0</v>
      </c>
      <c r="G55" s="30">
        <f t="shared" si="0"/>
        <v>0</v>
      </c>
      <c r="H55" s="67">
        <f t="shared" si="1"/>
        <v>85329046</v>
      </c>
      <c r="I55" s="56" t="s">
        <v>749</v>
      </c>
    </row>
    <row r="56" spans="1:12" ht="19.5" customHeight="1">
      <c r="A56" s="68" t="s">
        <v>2163</v>
      </c>
      <c r="B56" s="622" t="s">
        <v>1501</v>
      </c>
      <c r="C56" s="635"/>
      <c r="D56" s="635">
        <v>0</v>
      </c>
      <c r="E56" s="635"/>
      <c r="F56" s="635">
        <v>0</v>
      </c>
      <c r="G56" s="30">
        <f>C56-E56</f>
        <v>0</v>
      </c>
      <c r="H56" s="67">
        <f>D56-F56</f>
        <v>0</v>
      </c>
    </row>
    <row r="57" spans="1:12" ht="19.5" customHeight="1">
      <c r="A57" s="68" t="s">
        <v>2164</v>
      </c>
      <c r="B57" s="622" t="s">
        <v>1502</v>
      </c>
      <c r="C57" s="635"/>
      <c r="D57" s="635">
        <v>0</v>
      </c>
      <c r="E57" s="635"/>
      <c r="F57" s="635">
        <v>0</v>
      </c>
      <c r="G57" s="30">
        <f t="shared" si="0"/>
        <v>0</v>
      </c>
      <c r="H57" s="67">
        <f t="shared" si="1"/>
        <v>0</v>
      </c>
    </row>
    <row r="58" spans="1:12" ht="19.5" customHeight="1">
      <c r="A58" s="68" t="s">
        <v>12</v>
      </c>
      <c r="B58" s="623" t="s">
        <v>1342</v>
      </c>
      <c r="C58" s="635"/>
      <c r="D58" s="635">
        <v>37369844997</v>
      </c>
      <c r="E58" s="635"/>
      <c r="F58" s="635">
        <v>50732197615</v>
      </c>
      <c r="G58" s="30">
        <f t="shared" si="0"/>
        <v>0</v>
      </c>
      <c r="H58" s="67">
        <f t="shared" si="1"/>
        <v>-13362352618</v>
      </c>
      <c r="I58" s="56" t="s">
        <v>752</v>
      </c>
    </row>
    <row r="59" spans="1:12" ht="19.5" customHeight="1">
      <c r="A59" s="68" t="s">
        <v>10</v>
      </c>
      <c r="B59" s="623" t="s">
        <v>2058</v>
      </c>
      <c r="C59" s="635"/>
      <c r="D59" s="635">
        <v>0</v>
      </c>
      <c r="E59" s="635"/>
      <c r="F59" s="635">
        <v>0</v>
      </c>
      <c r="G59" s="30"/>
      <c r="H59" s="67"/>
    </row>
    <row r="60" spans="1:12" ht="19.5" customHeight="1">
      <c r="A60" s="68" t="s">
        <v>11</v>
      </c>
      <c r="B60" s="623" t="s">
        <v>1503</v>
      </c>
      <c r="C60" s="635"/>
      <c r="D60" s="635">
        <v>3680901796</v>
      </c>
      <c r="E60" s="635"/>
      <c r="F60" s="635">
        <v>4025344450</v>
      </c>
      <c r="G60" s="30"/>
      <c r="H60" s="67"/>
    </row>
    <row r="61" spans="1:12" ht="19.5" customHeight="1">
      <c r="A61" s="68" t="s">
        <v>1491</v>
      </c>
      <c r="B61" s="623" t="s">
        <v>1856</v>
      </c>
      <c r="C61" s="635">
        <v>44140419</v>
      </c>
      <c r="D61" s="635">
        <v>44140419</v>
      </c>
      <c r="E61" s="635">
        <v>455274679</v>
      </c>
      <c r="F61" s="635">
        <v>377573756</v>
      </c>
      <c r="G61" s="30"/>
      <c r="H61" s="67"/>
    </row>
    <row r="62" spans="1:12" ht="19.5" customHeight="1">
      <c r="A62" s="68"/>
      <c r="B62" s="623" t="s">
        <v>2170</v>
      </c>
      <c r="C62" s="635">
        <v>0</v>
      </c>
      <c r="D62" s="635"/>
      <c r="E62" s="635">
        <v>-77700923</v>
      </c>
      <c r="F62" s="635"/>
      <c r="G62" s="30"/>
      <c r="H62" s="67"/>
    </row>
    <row r="63" spans="1:12" ht="19.5" customHeight="1">
      <c r="A63" s="68" t="s">
        <v>1493</v>
      </c>
      <c r="B63" s="623" t="s">
        <v>1504</v>
      </c>
      <c r="C63" s="635"/>
      <c r="D63" s="635">
        <v>22704650</v>
      </c>
      <c r="E63" s="635"/>
      <c r="F63" s="635">
        <v>16069053</v>
      </c>
      <c r="G63" s="30"/>
      <c r="H63" s="67"/>
    </row>
    <row r="64" spans="1:12" s="65" customFormat="1" ht="19.5" customHeight="1">
      <c r="A64" s="68" t="s">
        <v>41</v>
      </c>
      <c r="B64" s="623" t="s">
        <v>1505</v>
      </c>
      <c r="C64" s="635"/>
      <c r="D64" s="635">
        <v>3614056727</v>
      </c>
      <c r="E64" s="635"/>
      <c r="F64" s="635">
        <v>3631701641</v>
      </c>
      <c r="G64" s="30"/>
      <c r="H64" s="67"/>
      <c r="I64" s="56"/>
      <c r="J64" s="56"/>
      <c r="K64" s="56"/>
      <c r="L64" s="56"/>
    </row>
    <row r="65" spans="1:12" ht="19.5" customHeight="1">
      <c r="A65" s="68" t="s">
        <v>13</v>
      </c>
      <c r="B65" s="748" t="s">
        <v>1360</v>
      </c>
      <c r="C65" s="635"/>
      <c r="D65" s="635">
        <v>0</v>
      </c>
      <c r="E65" s="635"/>
      <c r="F65" s="635">
        <v>0</v>
      </c>
      <c r="G65" s="30">
        <f t="shared" si="0"/>
        <v>0</v>
      </c>
      <c r="H65" s="67">
        <f t="shared" si="1"/>
        <v>0</v>
      </c>
      <c r="I65" s="56" t="s">
        <v>749</v>
      </c>
    </row>
    <row r="66" spans="1:12" ht="19.5" customHeight="1">
      <c r="A66" s="68" t="s">
        <v>14</v>
      </c>
      <c r="B66" s="622" t="s">
        <v>1897</v>
      </c>
      <c r="C66" s="635"/>
      <c r="D66" s="635">
        <v>6050000</v>
      </c>
      <c r="E66" s="635"/>
      <c r="F66" s="635">
        <v>1478774359</v>
      </c>
      <c r="G66" s="30">
        <f t="shared" si="0"/>
        <v>0</v>
      </c>
      <c r="H66" s="67">
        <f t="shared" si="1"/>
        <v>-1472724359</v>
      </c>
      <c r="I66" s="56" t="s">
        <v>753</v>
      </c>
    </row>
    <row r="67" spans="1:12" s="65" customFormat="1" ht="19.5" customHeight="1" thickBot="1">
      <c r="A67" s="74"/>
      <c r="B67" s="624" t="s">
        <v>1425</v>
      </c>
      <c r="C67" s="635"/>
      <c r="D67" s="635">
        <v>764086968805</v>
      </c>
      <c r="E67" s="635"/>
      <c r="F67" s="635">
        <v>775643333035</v>
      </c>
      <c r="G67" s="75">
        <f t="shared" si="0"/>
        <v>0</v>
      </c>
      <c r="H67" s="76">
        <f t="shared" si="1"/>
        <v>-11556364230</v>
      </c>
      <c r="I67" s="605">
        <f>D67/F67</f>
        <v>0.98510093010819633</v>
      </c>
      <c r="J67" s="73"/>
      <c r="K67" s="56"/>
      <c r="L67" s="56"/>
    </row>
    <row r="68" spans="1:12" ht="19.5" customHeight="1" thickTop="1">
      <c r="A68" s="74"/>
      <c r="B68" s="622"/>
      <c r="C68" s="635"/>
      <c r="D68" s="635"/>
      <c r="E68" s="635"/>
      <c r="F68" s="635"/>
      <c r="G68" s="30">
        <f t="shared" si="0"/>
        <v>0</v>
      </c>
      <c r="H68" s="30">
        <f t="shared" si="1"/>
        <v>0</v>
      </c>
    </row>
    <row r="69" spans="1:12" ht="19.5" customHeight="1">
      <c r="A69" s="74"/>
      <c r="B69" s="621" t="s">
        <v>1506</v>
      </c>
      <c r="C69" s="635"/>
      <c r="D69" s="635"/>
      <c r="E69" s="635"/>
      <c r="F69" s="635"/>
      <c r="G69" s="30">
        <f t="shared" si="0"/>
        <v>0</v>
      </c>
      <c r="H69" s="30">
        <f t="shared" si="1"/>
        <v>0</v>
      </c>
    </row>
    <row r="70" spans="1:12" ht="19.5" customHeight="1">
      <c r="A70" s="77" t="s">
        <v>1507</v>
      </c>
      <c r="B70" s="621" t="s">
        <v>1508</v>
      </c>
      <c r="C70" s="635"/>
      <c r="D70" s="635">
        <v>247672893360</v>
      </c>
      <c r="E70" s="635"/>
      <c r="F70" s="635">
        <v>297498366105</v>
      </c>
      <c r="G70" s="63">
        <f t="shared" si="0"/>
        <v>0</v>
      </c>
      <c r="H70" s="63">
        <f>D70-F70</f>
        <v>-49825472745</v>
      </c>
      <c r="I70" s="65"/>
    </row>
    <row r="71" spans="1:12" ht="19.5" customHeight="1">
      <c r="A71" s="74" t="s">
        <v>335</v>
      </c>
      <c r="B71" s="622" t="s">
        <v>1371</v>
      </c>
      <c r="C71" s="635"/>
      <c r="D71" s="635">
        <v>184497914302</v>
      </c>
      <c r="E71" s="635"/>
      <c r="F71" s="635">
        <v>236348493490</v>
      </c>
      <c r="G71" s="30">
        <f t="shared" si="0"/>
        <v>0</v>
      </c>
      <c r="H71" s="30">
        <f t="shared" si="1"/>
        <v>-51850579188</v>
      </c>
    </row>
    <row r="72" spans="1:12" ht="19.5" customHeight="1">
      <c r="A72" s="68" t="s">
        <v>1491</v>
      </c>
      <c r="B72" s="622" t="s">
        <v>1373</v>
      </c>
      <c r="C72" s="635">
        <v>11000000000</v>
      </c>
      <c r="D72" s="635"/>
      <c r="E72" s="635">
        <v>51000000000</v>
      </c>
      <c r="F72" s="635"/>
      <c r="G72" s="30">
        <f t="shared" si="0"/>
        <v>-40000000000</v>
      </c>
      <c r="H72" s="30">
        <f t="shared" si="1"/>
        <v>0</v>
      </c>
      <c r="I72" s="56" t="s">
        <v>761</v>
      </c>
    </row>
    <row r="73" spans="1:12" ht="19.5" customHeight="1">
      <c r="A73" s="66"/>
      <c r="B73" s="622" t="s">
        <v>1374</v>
      </c>
      <c r="C73" s="635">
        <v>33238000</v>
      </c>
      <c r="D73" s="635">
        <v>10966762000</v>
      </c>
      <c r="E73" s="635">
        <v>184168539</v>
      </c>
      <c r="F73" s="635">
        <v>50815831461</v>
      </c>
      <c r="G73" s="67">
        <f t="shared" si="0"/>
        <v>-150930539</v>
      </c>
      <c r="H73" s="30">
        <f t="shared" si="1"/>
        <v>-39849069461</v>
      </c>
      <c r="I73" s="56" t="s">
        <v>761</v>
      </c>
    </row>
    <row r="74" spans="1:12" ht="19.5" customHeight="1">
      <c r="A74" s="68" t="s">
        <v>1493</v>
      </c>
      <c r="B74" s="622" t="s">
        <v>1371</v>
      </c>
      <c r="C74" s="635">
        <v>175895820000</v>
      </c>
      <c r="D74" s="635"/>
      <c r="E74" s="635">
        <v>188171150000</v>
      </c>
      <c r="F74" s="635"/>
      <c r="G74" s="67">
        <f t="shared" si="0"/>
        <v>-12275330000</v>
      </c>
      <c r="H74" s="30">
        <f t="shared" si="1"/>
        <v>0</v>
      </c>
      <c r="I74" s="56" t="s">
        <v>764</v>
      </c>
    </row>
    <row r="75" spans="1:12" ht="19.5" customHeight="1">
      <c r="A75" s="68"/>
      <c r="B75" s="622" t="s">
        <v>1291</v>
      </c>
      <c r="C75" s="635">
        <v>2364667698</v>
      </c>
      <c r="D75" s="635">
        <v>173531152302</v>
      </c>
      <c r="E75" s="635">
        <v>2638487971</v>
      </c>
      <c r="F75" s="635">
        <v>185532662029</v>
      </c>
      <c r="G75" s="67">
        <f t="shared" si="0"/>
        <v>-273820273</v>
      </c>
      <c r="H75" s="78">
        <f t="shared" si="1"/>
        <v>-12001509727</v>
      </c>
      <c r="I75" s="56" t="s">
        <v>764</v>
      </c>
    </row>
    <row r="76" spans="1:12" ht="19.5" customHeight="1">
      <c r="A76" s="68" t="s">
        <v>12</v>
      </c>
      <c r="B76" s="622" t="s">
        <v>1509</v>
      </c>
      <c r="C76" s="635"/>
      <c r="D76" s="635">
        <v>22987235</v>
      </c>
      <c r="E76" s="635"/>
      <c r="F76" s="635">
        <v>0</v>
      </c>
      <c r="G76" s="67">
        <f t="shared" si="0"/>
        <v>0</v>
      </c>
      <c r="H76" s="78">
        <f t="shared" si="1"/>
        <v>22987235</v>
      </c>
    </row>
    <row r="77" spans="1:12" ht="19.5" customHeight="1">
      <c r="A77" s="1312" t="s">
        <v>1491</v>
      </c>
      <c r="B77" s="622" t="s">
        <v>1375</v>
      </c>
      <c r="C77" s="635"/>
      <c r="D77" s="635">
        <v>1423627511</v>
      </c>
      <c r="E77" s="635"/>
      <c r="F77" s="635">
        <v>1226291551</v>
      </c>
      <c r="G77" s="30">
        <f t="shared" si="0"/>
        <v>0</v>
      </c>
      <c r="H77" s="67">
        <f t="shared" si="1"/>
        <v>197335960</v>
      </c>
      <c r="I77" s="56" t="s">
        <v>754</v>
      </c>
    </row>
    <row r="78" spans="1:12" ht="19.5" customHeight="1">
      <c r="A78" s="68" t="s">
        <v>1493</v>
      </c>
      <c r="B78" s="622" t="s">
        <v>1376</v>
      </c>
      <c r="C78" s="635"/>
      <c r="D78" s="635">
        <v>-1400640276</v>
      </c>
      <c r="E78" s="635"/>
      <c r="F78" s="635">
        <v>-1226291551</v>
      </c>
      <c r="G78" s="30">
        <f t="shared" si="0"/>
        <v>0</v>
      </c>
      <c r="H78" s="69">
        <f t="shared" si="1"/>
        <v>-174348725</v>
      </c>
      <c r="I78" s="56" t="s">
        <v>754</v>
      </c>
    </row>
    <row r="79" spans="1:12" ht="19.5" customHeight="1">
      <c r="A79" s="68" t="s">
        <v>10</v>
      </c>
      <c r="B79" s="622" t="s">
        <v>1510</v>
      </c>
      <c r="C79" s="635"/>
      <c r="D79" s="635">
        <v>4335829</v>
      </c>
      <c r="E79" s="635"/>
      <c r="F79" s="635">
        <v>0</v>
      </c>
      <c r="G79" s="30">
        <f t="shared" si="0"/>
        <v>0</v>
      </c>
      <c r="H79" s="69">
        <f t="shared" si="1"/>
        <v>4335829</v>
      </c>
      <c r="I79" s="56" t="s">
        <v>754</v>
      </c>
    </row>
    <row r="80" spans="1:12" ht="19.5" customHeight="1">
      <c r="A80" s="68" t="s">
        <v>11</v>
      </c>
      <c r="B80" s="622" t="s">
        <v>1372</v>
      </c>
      <c r="C80" s="635"/>
      <c r="D80" s="635">
        <v>0</v>
      </c>
      <c r="E80" s="635"/>
      <c r="F80" s="635">
        <v>0</v>
      </c>
      <c r="G80" s="30">
        <f t="shared" si="0"/>
        <v>0</v>
      </c>
      <c r="H80" s="67">
        <f t="shared" si="1"/>
        <v>0</v>
      </c>
      <c r="I80" s="56" t="s">
        <v>754</v>
      </c>
    </row>
    <row r="81" spans="1:12" ht="19.5" customHeight="1">
      <c r="A81" s="68" t="s">
        <v>13</v>
      </c>
      <c r="B81" s="622" t="s">
        <v>1511</v>
      </c>
      <c r="C81" s="635"/>
      <c r="D81" s="635">
        <v>63147655994</v>
      </c>
      <c r="E81" s="635"/>
      <c r="F81" s="635">
        <v>61149872615</v>
      </c>
      <c r="G81" s="30">
        <f t="shared" si="0"/>
        <v>0</v>
      </c>
      <c r="H81" s="67">
        <f t="shared" si="1"/>
        <v>1997783379</v>
      </c>
    </row>
    <row r="82" spans="1:12" s="65" customFormat="1" ht="19.5" customHeight="1">
      <c r="A82" s="68" t="s">
        <v>1491</v>
      </c>
      <c r="B82" s="622" t="s">
        <v>1377</v>
      </c>
      <c r="C82" s="635"/>
      <c r="D82" s="635">
        <v>79341915800</v>
      </c>
      <c r="E82" s="635"/>
      <c r="F82" s="635">
        <v>75876429900</v>
      </c>
      <c r="G82" s="30">
        <f t="shared" si="0"/>
        <v>0</v>
      </c>
      <c r="H82" s="67">
        <f t="shared" si="1"/>
        <v>3465485900</v>
      </c>
      <c r="I82" s="56" t="s">
        <v>754</v>
      </c>
      <c r="J82" s="56"/>
      <c r="K82" s="56"/>
      <c r="L82" s="56"/>
    </row>
    <row r="83" spans="1:12" s="65" customFormat="1" ht="19.5" customHeight="1">
      <c r="A83" s="68" t="s">
        <v>1493</v>
      </c>
      <c r="B83" s="622" t="s">
        <v>1378</v>
      </c>
      <c r="C83" s="635"/>
      <c r="D83" s="635">
        <v>-16498465993</v>
      </c>
      <c r="E83" s="635"/>
      <c r="F83" s="635">
        <v>-14986974592</v>
      </c>
      <c r="G83" s="30">
        <f t="shared" si="0"/>
        <v>0</v>
      </c>
      <c r="H83" s="79">
        <f t="shared" si="1"/>
        <v>-1511491401</v>
      </c>
      <c r="I83" s="56" t="s">
        <v>754</v>
      </c>
      <c r="J83" s="56"/>
      <c r="K83" s="56"/>
      <c r="L83" s="56"/>
    </row>
    <row r="84" spans="1:12" s="65" customFormat="1" ht="19.5" customHeight="1">
      <c r="A84" s="68" t="s">
        <v>41</v>
      </c>
      <c r="B84" s="622" t="s">
        <v>1640</v>
      </c>
      <c r="C84" s="635"/>
      <c r="D84" s="635">
        <v>294498187</v>
      </c>
      <c r="E84" s="635"/>
      <c r="F84" s="635">
        <v>250709307</v>
      </c>
      <c r="G84" s="30">
        <f t="shared" si="0"/>
        <v>0</v>
      </c>
      <c r="H84" s="79">
        <f t="shared" si="1"/>
        <v>43788880</v>
      </c>
      <c r="I84" s="56" t="s">
        <v>754</v>
      </c>
      <c r="J84" s="56"/>
      <c r="K84" s="56"/>
      <c r="L84" s="56"/>
    </row>
    <row r="85" spans="1:12" s="65" customFormat="1" ht="19.5" customHeight="1">
      <c r="A85" s="68" t="s">
        <v>28</v>
      </c>
      <c r="B85" s="622" t="s">
        <v>2879</v>
      </c>
      <c r="C85" s="635"/>
      <c r="D85" s="635">
        <v>9708000</v>
      </c>
      <c r="E85" s="635"/>
      <c r="F85" s="635">
        <v>9708000</v>
      </c>
      <c r="G85" s="30"/>
      <c r="H85" s="79"/>
      <c r="I85" s="56"/>
      <c r="J85" s="56"/>
      <c r="K85" s="56"/>
      <c r="L85" s="56"/>
    </row>
    <row r="86" spans="1:12" s="65" customFormat="1" ht="19.5" customHeight="1">
      <c r="A86" s="68"/>
      <c r="B86" s="622"/>
      <c r="C86" s="635"/>
      <c r="D86" s="635"/>
      <c r="E86" s="635"/>
      <c r="F86" s="635"/>
      <c r="G86" s="30"/>
      <c r="H86" s="79"/>
      <c r="I86" s="56"/>
      <c r="J86" s="56"/>
      <c r="K86" s="56"/>
      <c r="L86" s="56"/>
    </row>
    <row r="87" spans="1:12" ht="19.5" customHeight="1">
      <c r="A87" s="72" t="s">
        <v>1497</v>
      </c>
      <c r="B87" s="621" t="s">
        <v>1512</v>
      </c>
      <c r="C87" s="635"/>
      <c r="D87" s="635">
        <v>258288942277</v>
      </c>
      <c r="E87" s="635"/>
      <c r="F87" s="635">
        <v>239520335419</v>
      </c>
      <c r="G87" s="63">
        <f t="shared" si="0"/>
        <v>0</v>
      </c>
      <c r="H87" s="63">
        <f t="shared" si="1"/>
        <v>18768606858</v>
      </c>
      <c r="I87" s="65"/>
    </row>
    <row r="88" spans="1:12" ht="19.5" customHeight="1">
      <c r="A88" s="66" t="s">
        <v>335</v>
      </c>
      <c r="B88" s="622" t="s">
        <v>1513</v>
      </c>
      <c r="C88" s="635"/>
      <c r="D88" s="635">
        <v>180334654662</v>
      </c>
      <c r="E88" s="635"/>
      <c r="F88" s="635">
        <v>158241451599</v>
      </c>
      <c r="G88" s="63">
        <f t="shared" si="0"/>
        <v>0</v>
      </c>
      <c r="H88" s="67">
        <f t="shared" si="1"/>
        <v>22093203063</v>
      </c>
      <c r="I88" s="65"/>
    </row>
    <row r="89" spans="1:12" ht="19.5" customHeight="1">
      <c r="A89" s="68" t="s">
        <v>1491</v>
      </c>
      <c r="B89" s="622" t="s">
        <v>1382</v>
      </c>
      <c r="C89" s="635"/>
      <c r="D89" s="635">
        <v>45788347890</v>
      </c>
      <c r="E89" s="635"/>
      <c r="F89" s="635">
        <v>50880781220</v>
      </c>
      <c r="G89" s="63">
        <f t="shared" si="0"/>
        <v>0</v>
      </c>
      <c r="H89" s="67">
        <f t="shared" si="1"/>
        <v>-5092433330</v>
      </c>
      <c r="I89" s="56" t="s">
        <v>755</v>
      </c>
    </row>
    <row r="90" spans="1:12" ht="19.5" customHeight="1">
      <c r="A90" s="68" t="s">
        <v>1493</v>
      </c>
      <c r="B90" s="748" t="s">
        <v>1383</v>
      </c>
      <c r="C90" s="635"/>
      <c r="D90" s="635">
        <v>32426514789</v>
      </c>
      <c r="E90" s="635"/>
      <c r="F90" s="635">
        <v>2787335320</v>
      </c>
      <c r="G90" s="30">
        <f t="shared" si="0"/>
        <v>0</v>
      </c>
      <c r="H90" s="67">
        <f t="shared" si="1"/>
        <v>29639179469</v>
      </c>
      <c r="I90" s="56" t="s">
        <v>756</v>
      </c>
    </row>
    <row r="91" spans="1:12" ht="19.5" customHeight="1">
      <c r="A91" s="68" t="s">
        <v>41</v>
      </c>
      <c r="B91" s="622" t="s">
        <v>1387</v>
      </c>
      <c r="C91" s="635"/>
      <c r="D91" s="635">
        <v>0</v>
      </c>
      <c r="E91" s="635"/>
      <c r="F91" s="635">
        <v>214046000</v>
      </c>
      <c r="G91" s="30">
        <f t="shared" si="0"/>
        <v>0</v>
      </c>
      <c r="H91" s="67">
        <f t="shared" si="1"/>
        <v>-214046000</v>
      </c>
      <c r="I91" s="56" t="s">
        <v>1197</v>
      </c>
    </row>
    <row r="92" spans="1:12" ht="19.5" customHeight="1">
      <c r="A92" s="68" t="s">
        <v>28</v>
      </c>
      <c r="B92" s="622" t="s">
        <v>1386</v>
      </c>
      <c r="C92" s="635"/>
      <c r="D92" s="635">
        <v>44827</v>
      </c>
      <c r="E92" s="635"/>
      <c r="F92" s="635">
        <v>2868613</v>
      </c>
      <c r="G92" s="30">
        <f t="shared" si="0"/>
        <v>0</v>
      </c>
      <c r="H92" s="67">
        <f t="shared" si="1"/>
        <v>-2823786</v>
      </c>
      <c r="I92" s="56" t="s">
        <v>1198</v>
      </c>
    </row>
    <row r="93" spans="1:12" ht="19.5" customHeight="1">
      <c r="A93" s="68" t="s">
        <v>42</v>
      </c>
      <c r="B93" s="749" t="s">
        <v>1384</v>
      </c>
      <c r="C93" s="635"/>
      <c r="D93" s="635">
        <v>6005090236</v>
      </c>
      <c r="E93" s="635"/>
      <c r="F93" s="635">
        <v>9974580737</v>
      </c>
      <c r="G93" s="80">
        <f t="shared" ref="G93:G122" si="2">C93-E93</f>
        <v>0</v>
      </c>
      <c r="H93" s="67">
        <f t="shared" si="1"/>
        <v>-3969490501</v>
      </c>
      <c r="I93" s="56" t="s">
        <v>756</v>
      </c>
    </row>
    <row r="94" spans="1:12" ht="19.5" customHeight="1">
      <c r="A94" s="68" t="s">
        <v>1817</v>
      </c>
      <c r="B94" s="749" t="s">
        <v>1514</v>
      </c>
      <c r="C94" s="635"/>
      <c r="D94" s="635">
        <v>6128060948</v>
      </c>
      <c r="E94" s="635"/>
      <c r="F94" s="635">
        <v>2655407366</v>
      </c>
      <c r="G94" s="80">
        <f t="shared" si="2"/>
        <v>0</v>
      </c>
      <c r="H94" s="67">
        <f t="shared" ref="H94:H122" si="3">D94-F94</f>
        <v>3472653582</v>
      </c>
      <c r="I94" s="56" t="s">
        <v>756</v>
      </c>
    </row>
    <row r="95" spans="1:12" ht="19.5" customHeight="1">
      <c r="A95" s="68" t="s">
        <v>1818</v>
      </c>
      <c r="B95" s="625" t="s">
        <v>1381</v>
      </c>
      <c r="C95" s="635">
        <v>40000000000</v>
      </c>
      <c r="D95" s="635"/>
      <c r="E95" s="635">
        <v>40000000000</v>
      </c>
      <c r="F95" s="635"/>
      <c r="G95" s="81">
        <f t="shared" si="2"/>
        <v>0</v>
      </c>
      <c r="H95" s="67">
        <f t="shared" si="3"/>
        <v>0</v>
      </c>
      <c r="I95" s="56" t="s">
        <v>762</v>
      </c>
    </row>
    <row r="96" spans="1:12" ht="19.5" customHeight="1">
      <c r="A96" s="68"/>
      <c r="B96" s="625" t="s">
        <v>1291</v>
      </c>
      <c r="C96" s="635">
        <v>84608606</v>
      </c>
      <c r="D96" s="635">
        <v>39915391394</v>
      </c>
      <c r="E96" s="635">
        <v>34132952</v>
      </c>
      <c r="F96" s="635">
        <v>39965867048</v>
      </c>
      <c r="G96" s="81">
        <f t="shared" si="2"/>
        <v>50475654</v>
      </c>
      <c r="H96" s="82">
        <f t="shared" si="3"/>
        <v>-50475654</v>
      </c>
      <c r="I96" s="56" t="s">
        <v>762</v>
      </c>
    </row>
    <row r="97" spans="1:12" ht="19.5" customHeight="1">
      <c r="A97" s="68" t="s">
        <v>1819</v>
      </c>
      <c r="B97" s="625" t="s">
        <v>1290</v>
      </c>
      <c r="C97" s="635">
        <v>50059620000</v>
      </c>
      <c r="D97" s="635"/>
      <c r="E97" s="635">
        <v>51550810000</v>
      </c>
      <c r="F97" s="635"/>
      <c r="G97" s="81">
        <f>C97-E97</f>
        <v>-1491190000</v>
      </c>
      <c r="H97" s="67">
        <f>D97-F97</f>
        <v>0</v>
      </c>
    </row>
    <row r="98" spans="1:12" ht="19.5" customHeight="1">
      <c r="A98" s="68"/>
      <c r="B98" s="625" t="s">
        <v>1291</v>
      </c>
      <c r="C98" s="635">
        <v>129494560</v>
      </c>
      <c r="D98" s="635">
        <v>49930125440</v>
      </c>
      <c r="E98" s="635">
        <v>63268231</v>
      </c>
      <c r="F98" s="635">
        <v>51487541769</v>
      </c>
      <c r="G98" s="81">
        <f>C98-E98</f>
        <v>66226329</v>
      </c>
      <c r="H98" s="82">
        <f>D98-F98</f>
        <v>-1557416329</v>
      </c>
    </row>
    <row r="99" spans="1:12" ht="19.5" customHeight="1">
      <c r="A99" s="68" t="s">
        <v>1820</v>
      </c>
      <c r="B99" s="749" t="s">
        <v>1515</v>
      </c>
      <c r="C99" s="635"/>
      <c r="D99" s="635"/>
      <c r="E99" s="635"/>
      <c r="F99" s="635"/>
      <c r="G99" s="80">
        <f t="shared" si="2"/>
        <v>0</v>
      </c>
      <c r="H99" s="67">
        <f t="shared" si="3"/>
        <v>0</v>
      </c>
      <c r="I99" s="56" t="s">
        <v>756</v>
      </c>
    </row>
    <row r="100" spans="1:12" ht="19.5" customHeight="1">
      <c r="A100" s="68" t="s">
        <v>1821</v>
      </c>
      <c r="B100" s="625" t="s">
        <v>1388</v>
      </c>
      <c r="C100" s="635"/>
      <c r="D100" s="635">
        <v>0</v>
      </c>
      <c r="E100" s="635"/>
      <c r="F100" s="635">
        <v>0</v>
      </c>
      <c r="G100" s="80">
        <f t="shared" si="2"/>
        <v>0</v>
      </c>
      <c r="H100" s="67">
        <f t="shared" si="3"/>
        <v>0</v>
      </c>
      <c r="I100" s="56" t="s">
        <v>756</v>
      </c>
    </row>
    <row r="101" spans="1:12" ht="19.5" customHeight="1">
      <c r="A101" s="68" t="s">
        <v>2163</v>
      </c>
      <c r="B101" s="625" t="s">
        <v>1640</v>
      </c>
      <c r="C101" s="635"/>
      <c r="D101" s="635">
        <v>141079138</v>
      </c>
      <c r="E101" s="635"/>
      <c r="F101" s="635">
        <v>273023526</v>
      </c>
      <c r="G101" s="80"/>
      <c r="H101" s="67"/>
    </row>
    <row r="102" spans="1:12" ht="19.5" customHeight="1">
      <c r="A102" s="66" t="s">
        <v>12</v>
      </c>
      <c r="B102" s="625" t="s">
        <v>1516</v>
      </c>
      <c r="C102" s="635"/>
      <c r="D102" s="635">
        <v>70002475000</v>
      </c>
      <c r="E102" s="635"/>
      <c r="F102" s="635">
        <v>70002475000</v>
      </c>
      <c r="G102" s="80">
        <f t="shared" si="2"/>
        <v>0</v>
      </c>
      <c r="H102" s="67">
        <f t="shared" si="3"/>
        <v>0</v>
      </c>
    </row>
    <row r="103" spans="1:12" ht="19.5" customHeight="1">
      <c r="A103" s="68" t="s">
        <v>1491</v>
      </c>
      <c r="B103" s="625" t="s">
        <v>1380</v>
      </c>
      <c r="C103" s="635">
        <v>0</v>
      </c>
      <c r="D103" s="635"/>
      <c r="E103" s="635">
        <v>0</v>
      </c>
      <c r="F103" s="635"/>
      <c r="G103" s="80">
        <f t="shared" si="2"/>
        <v>0</v>
      </c>
      <c r="H103" s="67">
        <f t="shared" si="3"/>
        <v>0</v>
      </c>
      <c r="I103" s="56" t="s">
        <v>763</v>
      </c>
    </row>
    <row r="104" spans="1:12" ht="19.5" customHeight="1">
      <c r="A104" s="68" t="s">
        <v>1493</v>
      </c>
      <c r="B104" s="625" t="s">
        <v>1517</v>
      </c>
      <c r="C104" s="635">
        <v>70000000000</v>
      </c>
      <c r="D104" s="635"/>
      <c r="E104" s="635">
        <v>70000000000</v>
      </c>
      <c r="F104" s="635"/>
      <c r="G104" s="80">
        <f t="shared" si="2"/>
        <v>0</v>
      </c>
      <c r="H104" s="67">
        <f t="shared" si="3"/>
        <v>0</v>
      </c>
      <c r="I104" s="56" t="s">
        <v>763</v>
      </c>
    </row>
    <row r="105" spans="1:12" ht="19.5" customHeight="1">
      <c r="A105" s="68" t="s">
        <v>41</v>
      </c>
      <c r="B105" s="625" t="s">
        <v>2012</v>
      </c>
      <c r="C105" s="635">
        <v>2475000</v>
      </c>
      <c r="D105" s="635"/>
      <c r="E105" s="635">
        <v>2475000</v>
      </c>
      <c r="F105" s="635"/>
      <c r="G105" s="80"/>
      <c r="H105" s="67"/>
    </row>
    <row r="106" spans="1:12" s="65" customFormat="1" ht="19.5" customHeight="1">
      <c r="A106" s="66" t="s">
        <v>10</v>
      </c>
      <c r="B106" s="625" t="s">
        <v>1385</v>
      </c>
      <c r="C106" s="635"/>
      <c r="D106" s="635">
        <v>7951812615</v>
      </c>
      <c r="E106" s="635"/>
      <c r="F106" s="635">
        <v>11276408820</v>
      </c>
      <c r="G106" s="80">
        <f t="shared" si="2"/>
        <v>0</v>
      </c>
      <c r="H106" s="67">
        <f t="shared" si="3"/>
        <v>-3324596205</v>
      </c>
      <c r="I106" s="56" t="s">
        <v>757</v>
      </c>
      <c r="J106" s="56"/>
      <c r="K106" s="56"/>
      <c r="L106" s="56"/>
    </row>
    <row r="107" spans="1:12" ht="19.5" customHeight="1" thickBot="1">
      <c r="A107" s="72"/>
      <c r="B107" s="86" t="s">
        <v>1426</v>
      </c>
      <c r="C107" s="635"/>
      <c r="D107" s="635">
        <v>505961835637</v>
      </c>
      <c r="E107" s="635"/>
      <c r="F107" s="635">
        <v>537018701524</v>
      </c>
      <c r="G107" s="83">
        <f t="shared" si="2"/>
        <v>0</v>
      </c>
      <c r="H107" s="76">
        <f t="shared" si="3"/>
        <v>-31056865887</v>
      </c>
      <c r="I107" s="605">
        <f>D107/F107</f>
        <v>0.94216799936601081</v>
      </c>
      <c r="J107" s="73"/>
    </row>
    <row r="108" spans="1:12" ht="19.5" customHeight="1" thickTop="1">
      <c r="A108" s="84"/>
      <c r="B108" s="625"/>
      <c r="C108" s="635"/>
      <c r="D108" s="635"/>
      <c r="E108" s="635"/>
      <c r="F108" s="635"/>
      <c r="G108" s="83">
        <f t="shared" si="2"/>
        <v>0</v>
      </c>
      <c r="H108" s="30">
        <f t="shared" si="3"/>
        <v>0</v>
      </c>
    </row>
    <row r="109" spans="1:12" ht="19.5" customHeight="1">
      <c r="A109" s="84"/>
      <c r="B109" s="620" t="s">
        <v>1518</v>
      </c>
      <c r="C109" s="635"/>
      <c r="D109" s="635"/>
      <c r="E109" s="635"/>
      <c r="F109" s="635"/>
      <c r="G109" s="80">
        <f t="shared" si="2"/>
        <v>0</v>
      </c>
      <c r="H109" s="30">
        <f t="shared" si="3"/>
        <v>0</v>
      </c>
      <c r="I109" s="65"/>
    </row>
    <row r="110" spans="1:12" ht="19.5" customHeight="1">
      <c r="A110" s="60" t="s">
        <v>1489</v>
      </c>
      <c r="B110" s="620" t="s">
        <v>1519</v>
      </c>
      <c r="C110" s="635"/>
      <c r="D110" s="635">
        <v>119100000000</v>
      </c>
      <c r="E110" s="635"/>
      <c r="F110" s="635">
        <v>119100000000</v>
      </c>
      <c r="G110" s="85">
        <f t="shared" si="2"/>
        <v>0</v>
      </c>
      <c r="H110" s="63">
        <f t="shared" si="3"/>
        <v>0</v>
      </c>
      <c r="I110" s="56" t="s">
        <v>758</v>
      </c>
    </row>
    <row r="111" spans="1:12" s="65" customFormat="1" ht="19.5" customHeight="1">
      <c r="A111" s="68" t="s">
        <v>335</v>
      </c>
      <c r="B111" s="625" t="s">
        <v>1389</v>
      </c>
      <c r="C111" s="635"/>
      <c r="D111" s="635">
        <v>119100000000</v>
      </c>
      <c r="E111" s="635"/>
      <c r="F111" s="635">
        <v>119100000000</v>
      </c>
      <c r="G111" s="80">
        <f t="shared" si="2"/>
        <v>0</v>
      </c>
      <c r="H111" s="30">
        <f t="shared" si="3"/>
        <v>0</v>
      </c>
      <c r="I111" s="56"/>
      <c r="J111" s="56"/>
      <c r="K111" s="56"/>
      <c r="L111" s="56"/>
    </row>
    <row r="112" spans="1:12" ht="19.5" customHeight="1">
      <c r="A112" s="72" t="s">
        <v>1497</v>
      </c>
      <c r="B112" s="620" t="s">
        <v>1520</v>
      </c>
      <c r="C112" s="635"/>
      <c r="D112" s="635">
        <v>109140000</v>
      </c>
      <c r="E112" s="635"/>
      <c r="F112" s="635">
        <v>109140000</v>
      </c>
      <c r="G112" s="80">
        <f t="shared" si="2"/>
        <v>0</v>
      </c>
      <c r="H112" s="30">
        <f t="shared" si="3"/>
        <v>0</v>
      </c>
      <c r="L112" s="71"/>
    </row>
    <row r="113" spans="1:12" s="65" customFormat="1" ht="19.5" customHeight="1">
      <c r="A113" s="68" t="s">
        <v>335</v>
      </c>
      <c r="B113" s="625" t="s">
        <v>1390</v>
      </c>
      <c r="C113" s="635"/>
      <c r="D113" s="635">
        <v>109140000</v>
      </c>
      <c r="E113" s="635"/>
      <c r="F113" s="635">
        <v>109140000</v>
      </c>
      <c r="G113" s="80">
        <f t="shared" si="2"/>
        <v>0</v>
      </c>
      <c r="H113" s="30">
        <f t="shared" si="3"/>
        <v>0</v>
      </c>
      <c r="I113" s="56"/>
      <c r="J113" s="56"/>
      <c r="K113" s="56"/>
      <c r="L113" s="71"/>
    </row>
    <row r="114" spans="1:12" ht="19.5" customHeight="1">
      <c r="A114" s="60" t="s">
        <v>1521</v>
      </c>
      <c r="B114" s="620" t="s">
        <v>1522</v>
      </c>
      <c r="C114" s="635"/>
      <c r="D114" s="635">
        <v>-495380600</v>
      </c>
      <c r="E114" s="635"/>
      <c r="F114" s="635">
        <v>-495380600</v>
      </c>
      <c r="G114" s="85">
        <f t="shared" si="2"/>
        <v>0</v>
      </c>
      <c r="H114" s="63">
        <f t="shared" si="3"/>
        <v>0</v>
      </c>
      <c r="I114" s="56" t="s">
        <v>759</v>
      </c>
    </row>
    <row r="115" spans="1:12" ht="19.5" customHeight="1">
      <c r="A115" s="68"/>
      <c r="B115" s="625" t="s">
        <v>1227</v>
      </c>
      <c r="C115" s="635"/>
      <c r="D115" s="635">
        <v>-495380600</v>
      </c>
      <c r="E115" s="635"/>
      <c r="F115" s="635">
        <v>-495380600</v>
      </c>
      <c r="G115" s="80">
        <f t="shared" si="2"/>
        <v>0</v>
      </c>
      <c r="H115" s="30">
        <f t="shared" si="3"/>
        <v>0</v>
      </c>
    </row>
    <row r="116" spans="1:12" s="65" customFormat="1" ht="19.5" customHeight="1">
      <c r="A116" s="60" t="s">
        <v>1523</v>
      </c>
      <c r="B116" s="620" t="s">
        <v>1524</v>
      </c>
      <c r="C116" s="635"/>
      <c r="D116" s="635">
        <v>139411373768</v>
      </c>
      <c r="E116" s="635"/>
      <c r="F116" s="635">
        <v>119910872111</v>
      </c>
      <c r="G116" s="85">
        <f t="shared" si="2"/>
        <v>0</v>
      </c>
      <c r="H116" s="63">
        <f t="shared" si="3"/>
        <v>19500501657</v>
      </c>
      <c r="I116" s="56" t="s">
        <v>760</v>
      </c>
      <c r="J116" s="56"/>
      <c r="K116" s="56"/>
      <c r="L116" s="56"/>
    </row>
    <row r="117" spans="1:12" ht="19.5" customHeight="1">
      <c r="A117" s="68" t="s">
        <v>335</v>
      </c>
      <c r="B117" s="625" t="s">
        <v>574</v>
      </c>
      <c r="C117" s="635"/>
      <c r="D117" s="635">
        <v>11953401049</v>
      </c>
      <c r="E117" s="635"/>
      <c r="F117" s="635">
        <v>7853401049</v>
      </c>
      <c r="G117" s="80">
        <f t="shared" si="2"/>
        <v>0</v>
      </c>
      <c r="H117" s="30">
        <f t="shared" si="3"/>
        <v>4100000000</v>
      </c>
      <c r="K117" s="65"/>
      <c r="L117" s="65"/>
    </row>
    <row r="118" spans="1:12" ht="19.5" customHeight="1">
      <c r="A118" s="68" t="s">
        <v>12</v>
      </c>
      <c r="B118" s="625" t="s">
        <v>1525</v>
      </c>
      <c r="C118" s="635"/>
      <c r="D118" s="635">
        <v>3753589</v>
      </c>
      <c r="E118" s="635"/>
      <c r="F118" s="635">
        <v>69644345</v>
      </c>
      <c r="G118" s="80">
        <f t="shared" si="2"/>
        <v>0</v>
      </c>
      <c r="H118" s="30">
        <f t="shared" si="3"/>
        <v>-65890756</v>
      </c>
      <c r="K118" s="579"/>
    </row>
    <row r="119" spans="1:12" s="65" customFormat="1" ht="19.5" customHeight="1">
      <c r="A119" s="68" t="s">
        <v>10</v>
      </c>
      <c r="B119" s="625" t="s">
        <v>1391</v>
      </c>
      <c r="C119" s="635"/>
      <c r="D119" s="635">
        <v>127454219130</v>
      </c>
      <c r="E119" s="635"/>
      <c r="F119" s="635">
        <v>111987826717</v>
      </c>
      <c r="G119" s="80">
        <f t="shared" si="2"/>
        <v>0</v>
      </c>
      <c r="H119" s="30">
        <f t="shared" si="3"/>
        <v>15466392413</v>
      </c>
      <c r="J119" s="73"/>
      <c r="K119" s="56"/>
      <c r="L119" s="56"/>
    </row>
    <row r="120" spans="1:12" s="65" customFormat="1" ht="19.5" customHeight="1" thickBot="1">
      <c r="A120" s="72"/>
      <c r="B120" s="86" t="s">
        <v>1427</v>
      </c>
      <c r="C120" s="635"/>
      <c r="D120" s="635">
        <v>258125133168</v>
      </c>
      <c r="E120" s="635"/>
      <c r="F120" s="635">
        <v>238624631511</v>
      </c>
      <c r="G120" s="83">
        <f t="shared" si="2"/>
        <v>0</v>
      </c>
      <c r="H120" s="76">
        <f t="shared" si="3"/>
        <v>19500501657</v>
      </c>
      <c r="I120" s="605">
        <f>D120/F120</f>
        <v>1.0817204055319876</v>
      </c>
      <c r="J120" s="73"/>
      <c r="K120" s="56"/>
    </row>
    <row r="121" spans="1:12" s="65" customFormat="1" ht="19.5" customHeight="1" thickTop="1">
      <c r="A121" s="84"/>
      <c r="B121" s="625"/>
      <c r="C121" s="635"/>
      <c r="D121" s="635"/>
      <c r="E121" s="635"/>
      <c r="F121" s="635"/>
      <c r="G121" s="80">
        <f t="shared" si="2"/>
        <v>0</v>
      </c>
      <c r="H121" s="30">
        <f t="shared" si="3"/>
        <v>0</v>
      </c>
      <c r="I121" s="56"/>
      <c r="J121" s="56"/>
    </row>
    <row r="122" spans="1:12" ht="18" customHeight="1">
      <c r="A122" s="87"/>
      <c r="B122" s="817" t="s">
        <v>1526</v>
      </c>
      <c r="C122" s="635"/>
      <c r="D122" s="635">
        <v>764086968805</v>
      </c>
      <c r="E122" s="635"/>
      <c r="F122" s="635">
        <v>775643333035</v>
      </c>
      <c r="G122" s="819">
        <f t="shared" si="2"/>
        <v>0</v>
      </c>
      <c r="H122" s="819">
        <f t="shared" si="3"/>
        <v>-11556364230</v>
      </c>
      <c r="I122" s="65"/>
      <c r="J122" s="73"/>
    </row>
    <row r="123" spans="1:12" ht="18" customHeight="1">
      <c r="B123" s="65"/>
      <c r="C123" s="65"/>
      <c r="D123" s="528"/>
      <c r="E123" s="71"/>
      <c r="F123" s="528"/>
      <c r="H123" s="65"/>
      <c r="I123" s="65"/>
      <c r="J123" s="65"/>
    </row>
    <row r="124" spans="1:12" ht="18" customHeight="1">
      <c r="B124" s="73" t="s">
        <v>2121</v>
      </c>
      <c r="C124" s="649">
        <v>3.2062955764819683</v>
      </c>
      <c r="D124" s="56"/>
      <c r="E124" s="649">
        <v>3.4569385761284384</v>
      </c>
      <c r="F124" s="56"/>
      <c r="G124" s="595"/>
      <c r="H124" s="65"/>
      <c r="I124" s="65"/>
      <c r="J124" s="65"/>
    </row>
    <row r="125" spans="1:12" ht="18" customHeight="1">
      <c r="B125" s="56" t="s">
        <v>2122</v>
      </c>
      <c r="C125" s="626"/>
      <c r="D125" s="56" t="s">
        <v>2053</v>
      </c>
      <c r="E125" s="73"/>
      <c r="F125" s="89"/>
      <c r="G125" s="73"/>
      <c r="I125" s="89"/>
      <c r="J125" s="65"/>
    </row>
    <row r="126" spans="1:12" ht="18" customHeight="1">
      <c r="B126" s="56" t="s">
        <v>706</v>
      </c>
      <c r="C126" s="94">
        <v>90634151665</v>
      </c>
      <c r="D126" s="56" t="s">
        <v>706</v>
      </c>
      <c r="E126" s="73">
        <v>48085982299</v>
      </c>
      <c r="F126" s="56"/>
      <c r="G126" s="73"/>
      <c r="I126" s="71"/>
    </row>
    <row r="127" spans="1:12" ht="18" customHeight="1">
      <c r="B127" s="56" t="s">
        <v>574</v>
      </c>
      <c r="C127" s="94">
        <v>-1875429710</v>
      </c>
      <c r="D127" s="56" t="s">
        <v>574</v>
      </c>
      <c r="E127" s="627">
        <v>-1230000000</v>
      </c>
      <c r="F127" s="56"/>
      <c r="G127" s="73"/>
    </row>
    <row r="128" spans="1:12" ht="18" customHeight="1">
      <c r="B128" s="56" t="s">
        <v>2123</v>
      </c>
      <c r="C128" s="94">
        <v>44708352931</v>
      </c>
      <c r="D128" s="56" t="s">
        <v>2003</v>
      </c>
      <c r="E128" s="73">
        <v>23584913754</v>
      </c>
      <c r="F128" s="56"/>
      <c r="G128" s="73"/>
    </row>
    <row r="129" spans="2:10" ht="18" customHeight="1">
      <c r="B129" s="56" t="s">
        <v>2004</v>
      </c>
      <c r="C129" s="94">
        <v>-10000000000</v>
      </c>
      <c r="D129" s="56" t="s">
        <v>2004</v>
      </c>
      <c r="E129" s="73">
        <v>-14958574126</v>
      </c>
      <c r="F129" s="56"/>
      <c r="G129" s="73"/>
    </row>
    <row r="130" spans="2:10" ht="18" customHeight="1">
      <c r="B130" s="56" t="s">
        <v>575</v>
      </c>
      <c r="C130" s="94">
        <v>1209900</v>
      </c>
      <c r="D130" s="56" t="s">
        <v>575</v>
      </c>
      <c r="E130" s="73">
        <v>-10176285</v>
      </c>
      <c r="F130" s="56"/>
      <c r="G130" s="73"/>
      <c r="I130" s="71"/>
    </row>
    <row r="131" spans="2:10" ht="18" customHeight="1">
      <c r="B131" s="56" t="s">
        <v>576</v>
      </c>
      <c r="C131" s="94">
        <v>123468284786</v>
      </c>
      <c r="D131" s="56" t="s">
        <v>576</v>
      </c>
      <c r="E131" s="73">
        <v>55472145642</v>
      </c>
      <c r="F131" s="56"/>
      <c r="G131" s="73"/>
      <c r="I131" s="71"/>
    </row>
    <row r="132" spans="2:10" ht="18" customHeight="1">
      <c r="B132" s="628"/>
      <c r="C132" s="90" t="b">
        <v>1</v>
      </c>
      <c r="D132" s="628"/>
      <c r="E132" s="90" t="b">
        <v>1</v>
      </c>
      <c r="F132" s="56"/>
      <c r="G132" s="90"/>
      <c r="I132" s="90"/>
    </row>
    <row r="133" spans="2:10" ht="18" customHeight="1">
      <c r="B133" s="648"/>
      <c r="C133" s="73"/>
      <c r="F133" s="627"/>
    </row>
    <row r="134" spans="2:10" ht="18" customHeight="1">
      <c r="C134" s="73"/>
      <c r="G134" s="71"/>
      <c r="H134" s="71"/>
    </row>
    <row r="135" spans="2:10" ht="18" customHeight="1">
      <c r="C135" s="73"/>
      <c r="F135" s="627"/>
    </row>
    <row r="136" spans="2:10" ht="18" customHeight="1">
      <c r="B136" s="647"/>
      <c r="C136" s="73"/>
      <c r="F136" s="627"/>
      <c r="G136" s="71"/>
    </row>
    <row r="137" spans="2:10" ht="18" customHeight="1">
      <c r="B137" s="65" t="s">
        <v>707</v>
      </c>
      <c r="C137" s="65"/>
      <c r="D137" s="65"/>
    </row>
    <row r="138" spans="2:10" ht="18" customHeight="1">
      <c r="B138" s="629"/>
      <c r="C138" s="732" t="s">
        <v>675</v>
      </c>
      <c r="D138" s="732" t="s">
        <v>708</v>
      </c>
    </row>
    <row r="139" spans="2:10" ht="18" customHeight="1">
      <c r="B139" s="629" t="s">
        <v>800</v>
      </c>
      <c r="C139" s="526">
        <f>BS!C142</f>
        <v>189636143</v>
      </c>
      <c r="D139" s="526">
        <f>BS!D142</f>
        <v>0</v>
      </c>
    </row>
    <row r="140" spans="2:10" ht="18" customHeight="1">
      <c r="B140" s="629" t="s">
        <v>580</v>
      </c>
      <c r="C140" s="526">
        <f>BS!C143</f>
        <v>217738308</v>
      </c>
      <c r="D140" s="526">
        <f>BS!D143</f>
        <v>28102165</v>
      </c>
    </row>
    <row r="141" spans="2:10" ht="18" customHeight="1">
      <c r="B141" s="629" t="s">
        <v>579</v>
      </c>
      <c r="C141" s="526">
        <f>BS!C144</f>
        <v>210224712</v>
      </c>
      <c r="D141" s="526">
        <f>BS!D144</f>
        <v>-7513596</v>
      </c>
    </row>
    <row r="142" spans="2:10" ht="18" customHeight="1">
      <c r="B142" s="629" t="s">
        <v>709</v>
      </c>
      <c r="C142" s="526">
        <f>BS!C145</f>
        <v>146134720</v>
      </c>
      <c r="D142" s="526">
        <f>BS!D145</f>
        <v>-64089992</v>
      </c>
    </row>
    <row r="143" spans="2:10" ht="18" customHeight="1">
      <c r="B143" s="629" t="s">
        <v>710</v>
      </c>
      <c r="C143" s="526">
        <f>BS!C146</f>
        <v>210491812</v>
      </c>
      <c r="D143" s="526">
        <f>BS!D146</f>
        <v>64357092</v>
      </c>
      <c r="E143" s="56" t="s">
        <v>890</v>
      </c>
    </row>
    <row r="144" spans="2:10" ht="18" customHeight="1">
      <c r="B144" s="629" t="s">
        <v>1208</v>
      </c>
      <c r="C144" s="526">
        <f>BS!C147</f>
        <v>72339336</v>
      </c>
      <c r="D144" s="526">
        <f>BS!D147</f>
        <v>-138152476</v>
      </c>
      <c r="J144" s="34"/>
    </row>
    <row r="145" spans="2:10" ht="18" customHeight="1">
      <c r="B145" s="629" t="s">
        <v>1395</v>
      </c>
      <c r="C145" s="526">
        <f>BS!C148</f>
        <v>-36241381</v>
      </c>
      <c r="D145" s="526">
        <f>BS!D148</f>
        <v>-108580717</v>
      </c>
      <c r="J145" s="34"/>
    </row>
    <row r="146" spans="2:10" ht="18" customHeight="1">
      <c r="B146" s="871" t="s">
        <v>1588</v>
      </c>
      <c r="C146" s="526">
        <f>BS!C149</f>
        <v>30207877</v>
      </c>
      <c r="D146" s="526">
        <f>BS!D149</f>
        <v>66449258</v>
      </c>
      <c r="H146" s="91"/>
    </row>
    <row r="147" spans="2:10" ht="18" customHeight="1">
      <c r="B147" s="872" t="s">
        <v>1799</v>
      </c>
      <c r="C147" s="526">
        <v>40384162</v>
      </c>
      <c r="D147" s="526">
        <v>10176285</v>
      </c>
      <c r="H147" s="91"/>
    </row>
    <row r="148" spans="2:10" ht="18" customHeight="1">
      <c r="B148" s="872" t="s">
        <v>2005</v>
      </c>
      <c r="C148" s="526">
        <v>30528624</v>
      </c>
      <c r="D148" s="526">
        <f>C148-C147</f>
        <v>-9855538</v>
      </c>
      <c r="H148" s="71"/>
    </row>
    <row r="149" spans="2:10" ht="18" customHeight="1">
      <c r="C149" s="56">
        <v>4300000000</v>
      </c>
    </row>
    <row r="150" spans="2:10" ht="18" customHeight="1">
      <c r="C150" s="56">
        <v>2090938632</v>
      </c>
    </row>
    <row r="151" spans="2:10" ht="18" customHeight="1">
      <c r="C151" s="56">
        <f>C149-C150</f>
        <v>2209061368</v>
      </c>
    </row>
  </sheetData>
  <customSheetViews>
    <customSheetView guid="{F3171E18-6BE4-45DA-9514-988CCC9782B0}" showPageBreaks="1" printArea="1" hiddenColumns="1" view="pageBreakPreview">
      <pane xSplit="3" ySplit="7" topLeftCell="D8" activePane="bottomRight" state="frozen"/>
      <selection pane="bottomRight" activeCell="D6" sqref="D6:E6"/>
      <pageMargins left="0.31496062992125984" right="0.31496062992125984" top="0.98425196850393704" bottom="0.78740157480314965" header="0.51181102362204722" footer="0.23622047244094491"/>
      <printOptions horizontalCentered="1"/>
      <pageSetup paperSize="9" scale="81" orientation="portrait" r:id="rId1"/>
      <headerFooter alignWithMargins="0"/>
    </customSheetView>
  </customSheetViews>
  <mergeCells count="11">
    <mergeCell ref="G6:H6"/>
    <mergeCell ref="E7:F7"/>
    <mergeCell ref="G7:H7"/>
    <mergeCell ref="C6:D6"/>
    <mergeCell ref="C7:D7"/>
    <mergeCell ref="A2:F2"/>
    <mergeCell ref="A3:F3"/>
    <mergeCell ref="A4:F4"/>
    <mergeCell ref="A1:F1"/>
    <mergeCell ref="A6:B7"/>
    <mergeCell ref="E6:F6"/>
  </mergeCells>
  <phoneticPr fontId="75" type="noConversion"/>
  <printOptions horizontalCentered="1"/>
  <pageMargins left="0.31496062992125984" right="0.31496062992125984" top="0.27559055118110237" bottom="0.23622047244094491" header="0.23622047244094491" footer="0.15748031496062992"/>
  <pageSetup paperSize="9" scale="67" fitToHeight="2" orientation="portrait" r:id="rId2"/>
  <headerFooter alignWithMargins="0"/>
  <rowBreaks count="1" manualBreakCount="1">
    <brk id="68" max="5" man="1"/>
  </rowBreaks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G67"/>
  <sheetViews>
    <sheetView view="pageBreakPreview" zoomScale="85" zoomScaleNormal="100" zoomScaleSheetLayoutView="85" workbookViewId="0">
      <selection sqref="A1:C1"/>
    </sheetView>
  </sheetViews>
  <sheetFormatPr defaultColWidth="9" defaultRowHeight="16.5"/>
  <cols>
    <col min="1" max="1" width="44.5" style="1007" customWidth="1"/>
    <col min="2" max="2" width="26.625" style="1010" customWidth="1"/>
    <col min="3" max="3" width="25.375" style="1007" customWidth="1"/>
    <col min="4" max="4" width="9" style="1007"/>
    <col min="5" max="5" width="22.5" style="1007" customWidth="1"/>
    <col min="6" max="6" width="18.125" style="1007" bestFit="1" customWidth="1"/>
    <col min="7" max="7" width="16.875" style="1007" bestFit="1" customWidth="1"/>
    <col min="8" max="16384" width="9" style="1007"/>
  </cols>
  <sheetData>
    <row r="1" spans="1:7">
      <c r="A1" s="1543"/>
      <c r="B1" s="1544"/>
      <c r="C1" s="1545"/>
    </row>
    <row r="2" spans="1:7" ht="27" thickBot="1">
      <c r="A2" s="1546" t="s">
        <v>1968</v>
      </c>
      <c r="B2" s="1547"/>
      <c r="C2" s="1548"/>
    </row>
    <row r="3" spans="1:7" ht="10.5" customHeight="1" thickTop="1">
      <c r="A3" s="1549"/>
      <c r="B3" s="1550"/>
      <c r="C3" s="1551"/>
    </row>
    <row r="4" spans="1:7">
      <c r="A4" s="1497" t="s">
        <v>3711</v>
      </c>
      <c r="B4" s="1498"/>
      <c r="C4" s="1499"/>
    </row>
    <row r="5" spans="1:7" ht="4.5" customHeight="1">
      <c r="A5" s="1008"/>
      <c r="B5" s="1102"/>
      <c r="C5" s="1009"/>
    </row>
    <row r="6" spans="1:7" ht="17.25" thickBot="1">
      <c r="A6" s="1038" t="s">
        <v>283</v>
      </c>
      <c r="B6" s="1039"/>
      <c r="C6" s="1040" t="s">
        <v>587</v>
      </c>
    </row>
    <row r="7" spans="1:7" ht="17.25" thickTop="1">
      <c r="A7" s="1011"/>
      <c r="B7" s="1105"/>
      <c r="C7" s="1012"/>
    </row>
    <row r="8" spans="1:7">
      <c r="A8" s="1019" t="s">
        <v>1956</v>
      </c>
      <c r="B8" s="1020"/>
      <c r="C8" s="1021">
        <f>B9+B11-B17</f>
        <v>325696487814</v>
      </c>
      <c r="F8" s="1022"/>
      <c r="G8" s="1198"/>
    </row>
    <row r="9" spans="1:7">
      <c r="A9" s="1014" t="s">
        <v>1957</v>
      </c>
      <c r="B9" s="1013">
        <f>B10</f>
        <v>16069053</v>
      </c>
      <c r="C9" s="1015"/>
      <c r="F9" s="1022"/>
      <c r="G9" s="1198"/>
    </row>
    <row r="10" spans="1:7">
      <c r="A10" s="1014" t="s">
        <v>2008</v>
      </c>
      <c r="B10" s="1013">
        <v>16069053</v>
      </c>
      <c r="C10" s="1015"/>
      <c r="F10" s="1022"/>
      <c r="G10" s="1198"/>
    </row>
    <row r="11" spans="1:7">
      <c r="A11" s="1014" t="s">
        <v>1921</v>
      </c>
      <c r="B11" s="1013">
        <f>SUM(B12:B16)</f>
        <v>325703123411</v>
      </c>
      <c r="C11" s="1015"/>
      <c r="F11" s="1022"/>
      <c r="G11" s="1198"/>
    </row>
    <row r="12" spans="1:7">
      <c r="A12" s="1014" t="s">
        <v>1922</v>
      </c>
      <c r="B12" s="1013">
        <f>CS!F8</f>
        <v>317263292694</v>
      </c>
      <c r="C12" s="1015"/>
      <c r="E12" s="1022"/>
      <c r="F12" s="1022"/>
      <c r="G12" s="1198"/>
    </row>
    <row r="13" spans="1:7">
      <c r="A13" s="1014" t="s">
        <v>1923</v>
      </c>
      <c r="B13" s="1280">
        <v>582288233</v>
      </c>
      <c r="C13" s="1015"/>
      <c r="E13" s="1379"/>
      <c r="F13" s="1022"/>
      <c r="G13" s="1198"/>
    </row>
    <row r="14" spans="1:7">
      <c r="A14" s="1014" t="s">
        <v>3450</v>
      </c>
      <c r="B14" s="1280">
        <f>CS!E9</f>
        <v>5287938180</v>
      </c>
      <c r="C14" s="1015"/>
      <c r="F14" s="1022"/>
      <c r="G14" s="1198"/>
    </row>
    <row r="15" spans="1:7">
      <c r="A15" s="1014" t="s">
        <v>1924</v>
      </c>
      <c r="B15" s="1013">
        <f>CS!F10</f>
        <v>82900159</v>
      </c>
      <c r="C15" s="1015"/>
      <c r="F15" s="1022"/>
      <c r="G15" s="1198"/>
    </row>
    <row r="16" spans="1:7">
      <c r="A16" s="1014" t="s">
        <v>1925</v>
      </c>
      <c r="B16" s="1013">
        <f>CS!F11</f>
        <v>2486704145</v>
      </c>
      <c r="C16" s="1015"/>
      <c r="F16" s="1198"/>
      <c r="G16" s="1198"/>
    </row>
    <row r="17" spans="1:3">
      <c r="A17" s="1014" t="s">
        <v>1958</v>
      </c>
      <c r="B17" s="1013">
        <f>B18</f>
        <v>22704650</v>
      </c>
      <c r="C17" s="1015"/>
    </row>
    <row r="18" spans="1:3">
      <c r="A18" s="1014" t="s">
        <v>2008</v>
      </c>
      <c r="B18" s="1013">
        <f>BS!D63</f>
        <v>22704650</v>
      </c>
      <c r="C18" s="1015"/>
    </row>
    <row r="19" spans="1:3">
      <c r="A19" s="1014"/>
      <c r="B19" s="1013"/>
      <c r="C19" s="1015"/>
    </row>
    <row r="20" spans="1:3">
      <c r="A20" s="1019" t="s">
        <v>1918</v>
      </c>
      <c r="B20" s="1020"/>
      <c r="C20" s="1021">
        <f>SUM(B21:B24)</f>
        <v>987553943</v>
      </c>
    </row>
    <row r="21" spans="1:3">
      <c r="A21" s="1014" t="s">
        <v>1926</v>
      </c>
      <c r="B21" s="1013">
        <f>CS!F12</f>
        <v>713212780</v>
      </c>
      <c r="C21" s="1015"/>
    </row>
    <row r="22" spans="1:3">
      <c r="A22" s="1014" t="s">
        <v>1927</v>
      </c>
      <c r="B22" s="1013">
        <f>CS!F13</f>
        <v>138941215</v>
      </c>
      <c r="C22" s="1015"/>
    </row>
    <row r="23" spans="1:3">
      <c r="A23" s="1014" t="s">
        <v>1928</v>
      </c>
      <c r="B23" s="1013">
        <f>CS!F14</f>
        <v>83432202</v>
      </c>
      <c r="C23" s="1015"/>
    </row>
    <row r="24" spans="1:3">
      <c r="A24" s="1014" t="s">
        <v>1929</v>
      </c>
      <c r="B24" s="1013">
        <f>CS!F15</f>
        <v>51967746</v>
      </c>
      <c r="C24" s="1015"/>
    </row>
    <row r="25" spans="1:3">
      <c r="A25" s="1014"/>
      <c r="B25" s="1013"/>
      <c r="C25" s="1015"/>
    </row>
    <row r="26" spans="1:3">
      <c r="A26" s="1019" t="s">
        <v>1919</v>
      </c>
      <c r="B26" s="1020"/>
      <c r="C26" s="1021">
        <f>SUM(B27:B50)</f>
        <v>65534974693</v>
      </c>
    </row>
    <row r="27" spans="1:3">
      <c r="A27" s="1014" t="s">
        <v>1930</v>
      </c>
      <c r="B27" s="1013">
        <f>CS!F16</f>
        <v>791855077</v>
      </c>
      <c r="C27" s="1015"/>
    </row>
    <row r="28" spans="1:3">
      <c r="A28" s="1014" t="s">
        <v>1931</v>
      </c>
      <c r="B28" s="1013">
        <f>CS!F17</f>
        <v>8059942109</v>
      </c>
      <c r="C28" s="1015"/>
    </row>
    <row r="29" spans="1:3">
      <c r="A29" s="1014" t="s">
        <v>1932</v>
      </c>
      <c r="B29" s="1013">
        <f>CS!F18</f>
        <v>3850674093</v>
      </c>
      <c r="C29" s="1015"/>
    </row>
    <row r="30" spans="1:3">
      <c r="A30" s="1014" t="s">
        <v>1933</v>
      </c>
      <c r="B30" s="1013">
        <f>CS!F19</f>
        <v>2333731313</v>
      </c>
      <c r="C30" s="1015"/>
    </row>
    <row r="31" spans="1:3">
      <c r="A31" s="1014" t="s">
        <v>1934</v>
      </c>
      <c r="B31" s="1013">
        <f>CS!F20</f>
        <v>197384294</v>
      </c>
      <c r="C31" s="1015"/>
    </row>
    <row r="32" spans="1:3">
      <c r="A32" s="1014" t="s">
        <v>1935</v>
      </c>
      <c r="B32" s="1013">
        <f>CS!F21</f>
        <v>16777448579</v>
      </c>
      <c r="C32" s="1015"/>
    </row>
    <row r="33" spans="1:3">
      <c r="A33" s="1014" t="s">
        <v>1936</v>
      </c>
      <c r="B33" s="1013">
        <f>CS!F22</f>
        <v>2470826356</v>
      </c>
      <c r="C33" s="1015"/>
    </row>
    <row r="34" spans="1:3">
      <c r="A34" s="1014" t="s">
        <v>1937</v>
      </c>
      <c r="B34" s="1013">
        <f>CS!F23</f>
        <v>966521880</v>
      </c>
      <c r="C34" s="1015"/>
    </row>
    <row r="35" spans="1:3">
      <c r="A35" s="1014" t="s">
        <v>1938</v>
      </c>
      <c r="B35" s="1013">
        <f>CS!F24</f>
        <v>2258801</v>
      </c>
      <c r="C35" s="1015"/>
    </row>
    <row r="36" spans="1:3">
      <c r="A36" s="1014" t="s">
        <v>1939</v>
      </c>
      <c r="B36" s="1013">
        <f>CS!F25</f>
        <v>700676299</v>
      </c>
      <c r="C36" s="1015"/>
    </row>
    <row r="37" spans="1:3">
      <c r="A37" s="1014" t="s">
        <v>1940</v>
      </c>
      <c r="B37" s="1013">
        <f>CS!F26</f>
        <v>175100770</v>
      </c>
      <c r="C37" s="1015"/>
    </row>
    <row r="38" spans="1:3">
      <c r="A38" s="1014" t="s">
        <v>1941</v>
      </c>
      <c r="B38" s="1013">
        <f>CS!F27</f>
        <v>1029526447</v>
      </c>
      <c r="C38" s="1015"/>
    </row>
    <row r="39" spans="1:3">
      <c r="A39" s="1014" t="s">
        <v>1942</v>
      </c>
      <c r="B39" s="1013">
        <f>CS!F28</f>
        <v>4072888</v>
      </c>
      <c r="C39" s="1015"/>
    </row>
    <row r="40" spans="1:3">
      <c r="A40" s="1014" t="s">
        <v>1943</v>
      </c>
      <c r="B40" s="1013">
        <f>CS!F29</f>
        <v>14180467</v>
      </c>
      <c r="C40" s="1015"/>
    </row>
    <row r="41" spans="1:3">
      <c r="A41" s="1014" t="s">
        <v>1944</v>
      </c>
      <c r="B41" s="1013">
        <f>CS!F30</f>
        <v>90182599</v>
      </c>
      <c r="C41" s="1015"/>
    </row>
    <row r="42" spans="1:3">
      <c r="A42" s="1014" t="s">
        <v>1945</v>
      </c>
      <c r="B42" s="1013">
        <f>CS!F31</f>
        <v>10068090</v>
      </c>
      <c r="C42" s="1015"/>
    </row>
    <row r="43" spans="1:3">
      <c r="A43" s="1014" t="s">
        <v>1946</v>
      </c>
      <c r="B43" s="1013">
        <f>CS!F32</f>
        <v>1296156020</v>
      </c>
      <c r="C43" s="1015"/>
    </row>
    <row r="44" spans="1:3">
      <c r="A44" s="1014" t="s">
        <v>1947</v>
      </c>
      <c r="B44" s="1013">
        <f>CS!F33</f>
        <v>31177823</v>
      </c>
      <c r="C44" s="1015"/>
    </row>
    <row r="45" spans="1:3">
      <c r="A45" s="1014" t="s">
        <v>1948</v>
      </c>
      <c r="B45" s="1013">
        <f>CS!F34</f>
        <v>1666000</v>
      </c>
      <c r="C45" s="1015"/>
    </row>
    <row r="46" spans="1:3">
      <c r="A46" s="1014" t="s">
        <v>1949</v>
      </c>
      <c r="B46" s="1013">
        <f>CS!F35</f>
        <v>9419928</v>
      </c>
      <c r="C46" s="1015"/>
    </row>
    <row r="47" spans="1:3">
      <c r="A47" s="1014" t="s">
        <v>3449</v>
      </c>
      <c r="B47" s="1013">
        <f>CS!F36</f>
        <v>7055304</v>
      </c>
      <c r="C47" s="1015"/>
    </row>
    <row r="48" spans="1:3">
      <c r="A48" s="1014" t="s">
        <v>1950</v>
      </c>
      <c r="B48" s="1013">
        <f>CS!F37</f>
        <v>-1532103400</v>
      </c>
      <c r="C48" s="1015"/>
    </row>
    <row r="49" spans="1:5">
      <c r="A49" s="1014" t="s">
        <v>1951</v>
      </c>
      <c r="B49" s="1013">
        <f>CS!F38</f>
        <v>255547024</v>
      </c>
      <c r="C49" s="1015"/>
    </row>
    <row r="50" spans="1:5">
      <c r="A50" s="1014" t="s">
        <v>1952</v>
      </c>
      <c r="B50" s="1013">
        <f>CS!F39</f>
        <v>27991605932</v>
      </c>
      <c r="C50" s="1015"/>
    </row>
    <row r="51" spans="1:5">
      <c r="A51" s="1014"/>
      <c r="B51" s="1013"/>
      <c r="C51" s="1015"/>
    </row>
    <row r="52" spans="1:5">
      <c r="A52" s="1019" t="s">
        <v>1959</v>
      </c>
      <c r="B52" s="1020"/>
      <c r="C52" s="1021">
        <f>C8+C20+C26</f>
        <v>392219016450</v>
      </c>
    </row>
    <row r="53" spans="1:5">
      <c r="A53" s="1019"/>
      <c r="B53" s="1020"/>
      <c r="C53" s="1021"/>
    </row>
    <row r="54" spans="1:5">
      <c r="A54" s="1019" t="s">
        <v>1920</v>
      </c>
      <c r="B54" s="1020"/>
      <c r="C54" s="1021">
        <f>B56+B55-B57</f>
        <v>392552449787</v>
      </c>
      <c r="D54" s="1007" t="b">
        <f>C54=CS!F41</f>
        <v>1</v>
      </c>
      <c r="E54" s="1022"/>
    </row>
    <row r="55" spans="1:5">
      <c r="A55" s="1014" t="s">
        <v>1953</v>
      </c>
      <c r="B55" s="1013">
        <v>377573756</v>
      </c>
      <c r="C55" s="1015"/>
    </row>
    <row r="56" spans="1:5">
      <c r="A56" s="1014" t="s">
        <v>1960</v>
      </c>
      <c r="B56" s="1013">
        <f>C52</f>
        <v>392219016450</v>
      </c>
      <c r="C56" s="1015"/>
    </row>
    <row r="57" spans="1:5">
      <c r="A57" s="1016" t="s">
        <v>1954</v>
      </c>
      <c r="B57" s="1017">
        <f>BS!D61</f>
        <v>44140419</v>
      </c>
      <c r="C57" s="1018"/>
    </row>
    <row r="58" spans="1:5">
      <c r="C58" s="1010"/>
    </row>
    <row r="59" spans="1:5">
      <c r="C59" s="1010"/>
    </row>
    <row r="60" spans="1:5">
      <c r="C60" s="1010"/>
    </row>
    <row r="61" spans="1:5">
      <c r="C61" s="1010"/>
    </row>
    <row r="62" spans="1:5">
      <c r="C62" s="1010"/>
    </row>
    <row r="63" spans="1:5">
      <c r="C63" s="1010"/>
    </row>
    <row r="64" spans="1:5">
      <c r="C64" s="1010"/>
    </row>
    <row r="65" spans="3:3">
      <c r="C65" s="1010"/>
    </row>
    <row r="66" spans="3:3">
      <c r="C66" s="1010"/>
    </row>
    <row r="67" spans="3:3">
      <c r="C67" s="1010"/>
    </row>
  </sheetData>
  <mergeCells count="4">
    <mergeCell ref="A1:C1"/>
    <mergeCell ref="A2:C2"/>
    <mergeCell ref="A3:C3"/>
    <mergeCell ref="A4:C4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3AE565BD64DEF488B58638737563F94" ma:contentTypeVersion="18" ma:contentTypeDescription="새 문서를 만듭니다." ma:contentTypeScope="" ma:versionID="e6a8e80dc4687b6dbc3439679e8060fa">
  <xsd:schema xmlns:xsd="http://www.w3.org/2001/XMLSchema" xmlns:xs="http://www.w3.org/2001/XMLSchema" xmlns:p="http://schemas.microsoft.com/office/2006/metadata/properties" xmlns:ns2="ec155db1-cb73-40bf-9d51-0e889ceee67a" xmlns:ns3="f5a47379-fd49-427d-8f9a-12d97d7f7ec2" xmlns:ns4="4243d5be-521d-4052-81ca-f0f31ea6f2da" targetNamespace="http://schemas.microsoft.com/office/2006/metadata/properties" ma:root="true" ma:fieldsID="5d773d3e19fdd1d8bd9e5c8173754cef" ns2:_="" ns3:_="" ns4:_="">
    <xsd:import namespace="ec155db1-cb73-40bf-9d51-0e889ceee67a"/>
    <xsd:import namespace="f5a47379-fd49-427d-8f9a-12d97d7f7ec2"/>
    <xsd:import namespace="4243d5be-521d-4052-81ca-f0f31ea6f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55db1-cb73-40bf-9d51-0e889ceee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47379-fd49-427d-8f9a-12d97d7f7e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3d5be-521d-4052-81ca-f0f31ea6f2da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62e95ae-8f3d-4ee8-898b-69b75e445c9c}" ma:internalName="TaxCatchAll" ma:showField="CatchAllData" ma:web="f5a47379-fd49-427d-8f9a-12d97d7f7e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34892E-17B8-4307-A6DF-9E6B9F30B571}"/>
</file>

<file path=customXml/itemProps2.xml><?xml version="1.0" encoding="utf-8"?>
<ds:datastoreItem xmlns:ds="http://schemas.openxmlformats.org/officeDocument/2006/customXml" ds:itemID="{97793541-6BD1-49D8-AD2E-02BDDC239E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58</vt:i4>
      </vt:variant>
      <vt:variant>
        <vt:lpstr>이름이 지정된 범위</vt:lpstr>
      </vt:variant>
      <vt:variant>
        <vt:i4>66</vt:i4>
      </vt:variant>
    </vt:vector>
  </HeadingPairs>
  <TitlesOfParts>
    <vt:vector size="124" baseType="lpstr">
      <vt:lpstr>BS</vt:lpstr>
      <vt:lpstr>BS-세부</vt:lpstr>
      <vt:lpstr>PL</vt:lpstr>
      <vt:lpstr>PL-세부</vt:lpstr>
      <vt:lpstr>CE</vt:lpstr>
      <vt:lpstr>CFS</vt:lpstr>
      <vt:lpstr>CF 작성내역</vt:lpstr>
      <vt:lpstr>BS(현금흐름표용)</vt:lpstr>
      <vt:lpstr>제품제조원가</vt:lpstr>
      <vt:lpstr>CS</vt:lpstr>
      <vt:lpstr>Ⅰ.비유동자산</vt:lpstr>
      <vt:lpstr>(1)유무형자산</vt:lpstr>
      <vt:lpstr>1.토지</vt:lpstr>
      <vt:lpstr>2.건물</vt:lpstr>
      <vt:lpstr>3.구축물</vt:lpstr>
      <vt:lpstr>4.기계장치</vt:lpstr>
      <vt:lpstr>5.차량운반구</vt:lpstr>
      <vt:lpstr>6.공급설비</vt:lpstr>
      <vt:lpstr>7.공구기구</vt:lpstr>
      <vt:lpstr>8.비품</vt:lpstr>
      <vt:lpstr>9.사용권자산</vt:lpstr>
      <vt:lpstr>10.건설중인자산</vt:lpstr>
      <vt:lpstr>11. 사용수익기부자산&amp;기타의무형자산</vt:lpstr>
      <vt:lpstr>12.회원권</vt:lpstr>
      <vt:lpstr>13.이연법인세자산</vt:lpstr>
      <vt:lpstr>14.투자자산</vt:lpstr>
      <vt:lpstr>15.기타금융자산</vt:lpstr>
      <vt:lpstr>Ⅱ.유동자산</vt:lpstr>
      <vt:lpstr>1~2.매출채권,미수금</vt:lpstr>
      <vt:lpstr>3~4.미수수익,선급금</vt:lpstr>
      <vt:lpstr>5.선급비용</vt:lpstr>
      <vt:lpstr>6.부가세대급금</vt:lpstr>
      <vt:lpstr>7.선급법인세 및 부가세</vt:lpstr>
      <vt:lpstr>8.단기보증금</vt:lpstr>
      <vt:lpstr>9.외화평가자산</vt:lpstr>
      <vt:lpstr>10~11.단기금융자산,현금등가</vt:lpstr>
      <vt:lpstr>12~14.제품, 원재료, 저장품</vt:lpstr>
      <vt:lpstr>15.기타유동자산</vt:lpstr>
      <vt:lpstr>Ⅰ.비유동부채</vt:lpstr>
      <vt:lpstr>1.사채,장기차입금</vt:lpstr>
      <vt:lpstr>2.퇴직급여부채</vt:lpstr>
      <vt:lpstr>3.사외적립자산</vt:lpstr>
      <vt:lpstr>4.기타비유동부채(선수수익)</vt:lpstr>
      <vt:lpstr>5.리스부채(비유동)</vt:lpstr>
      <vt:lpstr>6.이연법인세부채</vt:lpstr>
      <vt:lpstr>7.기타비유동부채</vt:lpstr>
      <vt:lpstr>Ⅱ.유동부채</vt:lpstr>
      <vt:lpstr>1~2.매입채무, 미지급금</vt:lpstr>
      <vt:lpstr>3.선수금</vt:lpstr>
      <vt:lpstr>4.예수금</vt:lpstr>
      <vt:lpstr>5.미지급비용</vt:lpstr>
      <vt:lpstr>6.유동성장기사채,차입금</vt:lpstr>
      <vt:lpstr>7.부가세예수금</vt:lpstr>
      <vt:lpstr>8.리스부채(유동)</vt:lpstr>
      <vt:lpstr>9.선수수익(유동)</vt:lpstr>
      <vt:lpstr>10.외화평가부채</vt:lpstr>
      <vt:lpstr>11.단기차입금</vt:lpstr>
      <vt:lpstr>12.미지급법인세</vt:lpstr>
      <vt:lpstr>'(1)유무형자산'!Print_Area</vt:lpstr>
      <vt:lpstr>'1.사채,장기차입금'!Print_Area</vt:lpstr>
      <vt:lpstr>'1.토지'!Print_Area</vt:lpstr>
      <vt:lpstr>'1~2.매입채무, 미지급금'!Print_Area</vt:lpstr>
      <vt:lpstr>'1~2.매출채권,미수금'!Print_Area</vt:lpstr>
      <vt:lpstr>'10.건설중인자산'!Print_Area</vt:lpstr>
      <vt:lpstr>'10.외화평가부채'!Print_Area</vt:lpstr>
      <vt:lpstr>'10~11.단기금융자산,현금등가'!Print_Area</vt:lpstr>
      <vt:lpstr>'11. 사용수익기부자산&amp;기타의무형자산'!Print_Area</vt:lpstr>
      <vt:lpstr>'11.단기차입금'!Print_Area</vt:lpstr>
      <vt:lpstr>'12.미지급법인세'!Print_Area</vt:lpstr>
      <vt:lpstr>'12.회원권'!Print_Area</vt:lpstr>
      <vt:lpstr>'12~14.제품, 원재료, 저장품'!Print_Area</vt:lpstr>
      <vt:lpstr>'13.이연법인세자산'!Print_Area</vt:lpstr>
      <vt:lpstr>'14.투자자산'!Print_Area</vt:lpstr>
      <vt:lpstr>'15.기타금융자산'!Print_Area</vt:lpstr>
      <vt:lpstr>'15.기타유동자산'!Print_Area</vt:lpstr>
      <vt:lpstr>'2.건물'!Print_Area</vt:lpstr>
      <vt:lpstr>'2.퇴직급여부채'!Print_Area</vt:lpstr>
      <vt:lpstr>'3.구축물'!Print_Area</vt:lpstr>
      <vt:lpstr>'3.사외적립자산'!Print_Area</vt:lpstr>
      <vt:lpstr>'3.선수금'!Print_Area</vt:lpstr>
      <vt:lpstr>'3~4.미수수익,선급금'!Print_Area</vt:lpstr>
      <vt:lpstr>'4.기계장치'!Print_Area</vt:lpstr>
      <vt:lpstr>'4.기타비유동부채(선수수익)'!Print_Area</vt:lpstr>
      <vt:lpstr>'4.예수금'!Print_Area</vt:lpstr>
      <vt:lpstr>'5.리스부채(비유동)'!Print_Area</vt:lpstr>
      <vt:lpstr>'5.미지급비용'!Print_Area</vt:lpstr>
      <vt:lpstr>'5.선급비용'!Print_Area</vt:lpstr>
      <vt:lpstr>'5.차량운반구'!Print_Area</vt:lpstr>
      <vt:lpstr>'6.공급설비'!Print_Area</vt:lpstr>
      <vt:lpstr>'6.부가세대급금'!Print_Area</vt:lpstr>
      <vt:lpstr>'6.유동성장기사채,차입금'!Print_Area</vt:lpstr>
      <vt:lpstr>'6.이연법인세부채'!Print_Area</vt:lpstr>
      <vt:lpstr>'7.공구기구'!Print_Area</vt:lpstr>
      <vt:lpstr>'7.기타비유동부채'!Print_Area</vt:lpstr>
      <vt:lpstr>'7.부가세예수금'!Print_Area</vt:lpstr>
      <vt:lpstr>'7.선급법인세 및 부가세'!Print_Area</vt:lpstr>
      <vt:lpstr>'8.단기보증금'!Print_Area</vt:lpstr>
      <vt:lpstr>'8.리스부채(유동)'!Print_Area</vt:lpstr>
      <vt:lpstr>'8.비품'!Print_Area</vt:lpstr>
      <vt:lpstr>'9.사용권자산'!Print_Area</vt:lpstr>
      <vt:lpstr>'9.선수수익(유동)'!Print_Area</vt:lpstr>
      <vt:lpstr>'9.외화평가자산'!Print_Area</vt:lpstr>
      <vt:lpstr>Ⅰ.비유동부채!Print_Area</vt:lpstr>
      <vt:lpstr>Ⅰ.비유동자산!Print_Area</vt:lpstr>
      <vt:lpstr>Ⅱ.유동부채!Print_Area</vt:lpstr>
      <vt:lpstr>Ⅱ.유동자산!Print_Area</vt:lpstr>
      <vt:lpstr>BS!Print_Area</vt:lpstr>
      <vt:lpstr>'BS(현금흐름표용)'!Print_Area</vt:lpstr>
      <vt:lpstr>CE!Print_Area</vt:lpstr>
      <vt:lpstr>'CF 작성내역'!Print_Area</vt:lpstr>
      <vt:lpstr>CFS!Print_Area</vt:lpstr>
      <vt:lpstr>CS!Print_Area</vt:lpstr>
      <vt:lpstr>PL!Print_Area</vt:lpstr>
      <vt:lpstr>제품제조원가!Print_Area</vt:lpstr>
      <vt:lpstr>'1~2.매입채무, 미지급금'!Print_Titles</vt:lpstr>
      <vt:lpstr>'12~14.제품, 원재료, 저장품'!Print_Titles</vt:lpstr>
      <vt:lpstr>'2.퇴직급여부채'!Print_Titles</vt:lpstr>
      <vt:lpstr>'3.구축물'!Print_Titles</vt:lpstr>
      <vt:lpstr>'3.사외적립자산'!Print_Titles</vt:lpstr>
      <vt:lpstr>'4.기계장치'!Print_Titles</vt:lpstr>
      <vt:lpstr>'8.비품'!Print_Titles</vt:lpstr>
      <vt:lpstr>BS!Print_Titles</vt:lpstr>
      <vt:lpstr>CFS!Print_Titles</vt:lpstr>
      <vt:lpstr>PL!Print_Titles</vt:lpstr>
    </vt:vector>
  </TitlesOfParts>
  <Company>SK-Enron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SK-Enron06</dc:creator>
  <cp:lastModifiedBy>admin</cp:lastModifiedBy>
  <cp:lastPrinted>2024-07-26T00:22:50Z</cp:lastPrinted>
  <dcterms:created xsi:type="dcterms:W3CDTF">2007-02-21T02:29:13Z</dcterms:created>
  <dcterms:modified xsi:type="dcterms:W3CDTF">2024-08-21T01:42:06Z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