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UJINOH\Desktop\"/>
    </mc:Choice>
  </mc:AlternateContent>
  <xr:revisionPtr revIDLastSave="0" documentId="8_{B88D095B-4730-4651-94CE-686110F88C41}" xr6:coauthVersionLast="47" xr6:coauthVersionMax="47" xr10:uidLastSave="{00000000-0000-0000-0000-000000000000}"/>
  <bookViews>
    <workbookView xWindow="-120" yWindow="-120" windowWidth="29040" windowHeight="15840" tabRatio="895" xr2:uid="{00000000-000D-0000-FFFF-FFFF00000000}"/>
  </bookViews>
  <sheets>
    <sheet name="건물(반도체)" sheetId="6" r:id="rId1"/>
    <sheet name="구축물(반도체)" sheetId="8" r:id="rId2"/>
    <sheet name="기계설비(반도체)" sheetId="10" r:id="rId3"/>
    <sheet name="차량운반(반도체)" sheetId="12" r:id="rId4"/>
    <sheet name="공구와기구(반도체)" sheetId="14" r:id="rId5"/>
    <sheet name="비품(반도체)" sheetId="16" r:id="rId6"/>
  </sheets>
  <definedNames>
    <definedName name="_xlnm._FilterDatabase" localSheetId="4" hidden="1">'공구와기구(반도체)'!$A$4:$Q$4</definedName>
    <definedName name="_xlnm._FilterDatabase" localSheetId="2" hidden="1">'기계설비(반도체)'!$A$4:$Q$424</definedName>
    <definedName name="_xlnm._FilterDatabase" localSheetId="5" hidden="1">'비품(반도체)'!$A$4:$Q$463</definedName>
    <definedName name="_xlnm.Print_Area" localSheetId="0">'건물(반도체)'!$A$1:$Q$8</definedName>
    <definedName name="_xlnm.Print_Area" localSheetId="4">'공구와기구(반도체)'!$A$1:$Q$215</definedName>
    <definedName name="_xlnm.Print_Area" localSheetId="1">'구축물(반도체)'!$A$1:$Q$11</definedName>
    <definedName name="_xlnm.Print_Area" localSheetId="2">'기계설비(반도체)'!$A$1:$Q$424</definedName>
    <definedName name="_xlnm.Print_Area" localSheetId="5">'비품(반도체)'!$A$1:$Q$473</definedName>
    <definedName name="_xlnm.Print_Area" localSheetId="3">'차량운반(반도체)'!$A$1:$Q$10</definedName>
    <definedName name="_xlnm.Print_Titles" localSheetId="4">'공구와기구(반도체)'!$1:$4</definedName>
    <definedName name="_xlnm.Print_Titles" localSheetId="2">'기계설비(반도체)'!$1:$4</definedName>
    <definedName name="_xlnm.Print_Titles" localSheetId="5">'비품(반도체)'!$1:$4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8" i="16" l="1"/>
  <c r="F469" i="16"/>
  <c r="F470" i="16"/>
  <c r="F471" i="16"/>
  <c r="F411" i="10"/>
  <c r="H411" i="10" s="1"/>
  <c r="L411" i="10" s="1"/>
  <c r="M411" i="10" s="1"/>
  <c r="N411" i="10" s="1"/>
  <c r="F412" i="10"/>
  <c r="H412" i="10"/>
  <c r="L412" i="10"/>
  <c r="M412" i="10" s="1"/>
  <c r="N412" i="10" s="1"/>
  <c r="F413" i="10"/>
  <c r="H413" i="10" s="1"/>
  <c r="F414" i="10"/>
  <c r="H414" i="10" s="1"/>
  <c r="F415" i="10"/>
  <c r="H415" i="10" s="1"/>
  <c r="L415" i="10" s="1"/>
  <c r="M415" i="10" s="1"/>
  <c r="N415" i="10" s="1"/>
  <c r="F416" i="10"/>
  <c r="L416" i="10" s="1"/>
  <c r="M416" i="10" s="1"/>
  <c r="N416" i="10" s="1"/>
  <c r="H416" i="10"/>
  <c r="F417" i="10"/>
  <c r="H417" i="10" s="1"/>
  <c r="F418" i="10"/>
  <c r="H418" i="10" s="1"/>
  <c r="F419" i="10"/>
  <c r="H419" i="10" s="1"/>
  <c r="L419" i="10" s="1"/>
  <c r="M419" i="10" s="1"/>
  <c r="N419" i="10" s="1"/>
  <c r="F420" i="10"/>
  <c r="H420" i="10"/>
  <c r="L420" i="10"/>
  <c r="M420" i="10" s="1"/>
  <c r="N420" i="10" s="1"/>
  <c r="F421" i="10"/>
  <c r="H421" i="10"/>
  <c r="F422" i="10"/>
  <c r="H422" i="10" s="1"/>
  <c r="L421" i="10" l="1"/>
  <c r="M421" i="10" s="1"/>
  <c r="N421" i="10" s="1"/>
  <c r="L417" i="10"/>
  <c r="M417" i="10" s="1"/>
  <c r="L413" i="10"/>
  <c r="M413" i="10" s="1"/>
  <c r="N413" i="10" s="1"/>
  <c r="N417" i="10"/>
  <c r="L422" i="10"/>
  <c r="M422" i="10" s="1"/>
  <c r="N422" i="10" s="1"/>
  <c r="L418" i="10"/>
  <c r="M418" i="10" s="1"/>
  <c r="N418" i="10" s="1"/>
  <c r="L414" i="10"/>
  <c r="M414" i="10" s="1"/>
  <c r="N414" i="10" s="1"/>
  <c r="H471" i="16"/>
  <c r="L471" i="16" s="1"/>
  <c r="M471" i="16" s="1"/>
  <c r="N471" i="16" s="1"/>
  <c r="F207" i="14"/>
  <c r="H207" i="14" s="1"/>
  <c r="L207" i="14" s="1"/>
  <c r="M207" i="14" s="1"/>
  <c r="N207" i="14" s="1"/>
  <c r="F208" i="14"/>
  <c r="H208" i="14" s="1"/>
  <c r="L208" i="14" s="1"/>
  <c r="M208" i="14" s="1"/>
  <c r="N208" i="14" s="1"/>
  <c r="F209" i="14"/>
  <c r="F210" i="14"/>
  <c r="H210" i="14" s="1"/>
  <c r="F211" i="14"/>
  <c r="H211" i="14" s="1"/>
  <c r="L211" i="14" s="1"/>
  <c r="M211" i="14" s="1"/>
  <c r="N211" i="14" s="1"/>
  <c r="F212" i="14"/>
  <c r="H212" i="14"/>
  <c r="L212" i="14" s="1"/>
  <c r="M212" i="14" s="1"/>
  <c r="N212" i="14" s="1"/>
  <c r="F213" i="14"/>
  <c r="H213" i="14"/>
  <c r="E8" i="6"/>
  <c r="G8" i="6"/>
  <c r="L6" i="6"/>
  <c r="M6" i="6" s="1"/>
  <c r="N6" i="6" s="1"/>
  <c r="F6" i="6"/>
  <c r="H6" i="6" s="1"/>
  <c r="F9" i="8"/>
  <c r="L9" i="8" s="1"/>
  <c r="M9" i="8" s="1"/>
  <c r="N9" i="8" s="1"/>
  <c r="H9" i="8"/>
  <c r="H209" i="14" l="1"/>
  <c r="L209" i="14" s="1"/>
  <c r="M209" i="14" s="1"/>
  <c r="N209" i="14" s="1"/>
  <c r="L213" i="14"/>
  <c r="M213" i="14" s="1"/>
  <c r="N213" i="14" s="1"/>
  <c r="L210" i="14"/>
  <c r="M210" i="14" s="1"/>
  <c r="N210" i="14" s="1"/>
  <c r="H470" i="16"/>
  <c r="L470" i="16" l="1"/>
  <c r="M470" i="16" s="1"/>
  <c r="N470" i="16" s="1"/>
  <c r="M303" i="10" l="1"/>
  <c r="H469" i="16" l="1"/>
  <c r="L469" i="16" s="1"/>
  <c r="M469" i="16" s="1"/>
  <c r="N469" i="16" s="1"/>
  <c r="H468" i="16"/>
  <c r="L468" i="16" l="1"/>
  <c r="M468" i="16" s="1"/>
  <c r="N468" i="16" s="1"/>
  <c r="F410" i="10" l="1"/>
  <c r="H410" i="10" s="1"/>
  <c r="L410" i="10" l="1"/>
  <c r="M410" i="10" s="1"/>
  <c r="N410" i="10" s="1"/>
  <c r="F8" i="8"/>
  <c r="L8" i="8" s="1"/>
  <c r="M8" i="8" s="1"/>
  <c r="N8" i="8" s="1"/>
  <c r="H8" i="8" l="1"/>
  <c r="F204" i="14" l="1"/>
  <c r="H204" i="14" s="1"/>
  <c r="F205" i="14"/>
  <c r="H205" i="14" s="1"/>
  <c r="F206" i="14"/>
  <c r="H206" i="14" s="1"/>
  <c r="L206" i="14" s="1"/>
  <c r="M206" i="14" s="1"/>
  <c r="N206" i="14" s="1"/>
  <c r="F392" i="10"/>
  <c r="H392" i="10" s="1"/>
  <c r="F393" i="10"/>
  <c r="H393" i="10" s="1"/>
  <c r="L393" i="10" s="1"/>
  <c r="M393" i="10" s="1"/>
  <c r="N393" i="10" s="1"/>
  <c r="F394" i="10"/>
  <c r="H394" i="10" s="1"/>
  <c r="L394" i="10" s="1"/>
  <c r="M394" i="10" s="1"/>
  <c r="N394" i="10" s="1"/>
  <c r="F395" i="10"/>
  <c r="H395" i="10" s="1"/>
  <c r="F396" i="10"/>
  <c r="H396" i="10" s="1"/>
  <c r="F397" i="10"/>
  <c r="H397" i="10" s="1"/>
  <c r="L397" i="10" s="1"/>
  <c r="M397" i="10" s="1"/>
  <c r="N397" i="10" s="1"/>
  <c r="F398" i="10"/>
  <c r="H398" i="10" s="1"/>
  <c r="L398" i="10" s="1"/>
  <c r="M398" i="10" s="1"/>
  <c r="N398" i="10" s="1"/>
  <c r="F399" i="10"/>
  <c r="H399" i="10" s="1"/>
  <c r="F400" i="10"/>
  <c r="H400" i="10" s="1"/>
  <c r="F401" i="10"/>
  <c r="H401" i="10" s="1"/>
  <c r="L401" i="10" s="1"/>
  <c r="M401" i="10" s="1"/>
  <c r="N401" i="10" s="1"/>
  <c r="F402" i="10"/>
  <c r="H402" i="10" s="1"/>
  <c r="L402" i="10" s="1"/>
  <c r="M402" i="10" s="1"/>
  <c r="N402" i="10" s="1"/>
  <c r="F403" i="10"/>
  <c r="H403" i="10" s="1"/>
  <c r="F404" i="10"/>
  <c r="H404" i="10" s="1"/>
  <c r="F405" i="10"/>
  <c r="H405" i="10" s="1"/>
  <c r="L405" i="10" s="1"/>
  <c r="M405" i="10" s="1"/>
  <c r="N405" i="10" s="1"/>
  <c r="F406" i="10"/>
  <c r="H406" i="10" s="1"/>
  <c r="L406" i="10" s="1"/>
  <c r="M406" i="10" s="1"/>
  <c r="N406" i="10" s="1"/>
  <c r="F407" i="10"/>
  <c r="H407" i="10" s="1"/>
  <c r="F408" i="10"/>
  <c r="H408" i="10" s="1"/>
  <c r="F409" i="10"/>
  <c r="H409" i="10" s="1"/>
  <c r="L409" i="10" s="1"/>
  <c r="M409" i="10" s="1"/>
  <c r="N409" i="10" s="1"/>
  <c r="L204" i="14" l="1"/>
  <c r="M204" i="14" s="1"/>
  <c r="N204" i="14" s="1"/>
  <c r="L205" i="14"/>
  <c r="M205" i="14" s="1"/>
  <c r="N205" i="14" s="1"/>
  <c r="L408" i="10"/>
  <c r="M408" i="10" s="1"/>
  <c r="N408" i="10" s="1"/>
  <c r="L404" i="10"/>
  <c r="M404" i="10" s="1"/>
  <c r="N404" i="10" s="1"/>
  <c r="L400" i="10"/>
  <c r="M400" i="10" s="1"/>
  <c r="N400" i="10" s="1"/>
  <c r="L396" i="10"/>
  <c r="M396" i="10" s="1"/>
  <c r="N396" i="10" s="1"/>
  <c r="L392" i="10"/>
  <c r="M392" i="10" s="1"/>
  <c r="N392" i="10" s="1"/>
  <c r="L407" i="10"/>
  <c r="M407" i="10" s="1"/>
  <c r="N407" i="10" s="1"/>
  <c r="L403" i="10"/>
  <c r="M403" i="10" s="1"/>
  <c r="N403" i="10" s="1"/>
  <c r="L399" i="10"/>
  <c r="M399" i="10" s="1"/>
  <c r="N399" i="10" s="1"/>
  <c r="L395" i="10"/>
  <c r="M395" i="10" s="1"/>
  <c r="N395" i="10" s="1"/>
  <c r="F390" i="10"/>
  <c r="H390" i="10" s="1"/>
  <c r="L390" i="10" l="1"/>
  <c r="M390" i="10" s="1"/>
  <c r="N390" i="10" s="1"/>
  <c r="F202" i="14"/>
  <c r="H202" i="14" s="1"/>
  <c r="L202" i="14" l="1"/>
  <c r="M202" i="14" s="1"/>
  <c r="N202" i="14" s="1"/>
  <c r="F466" i="16"/>
  <c r="H466" i="16" s="1"/>
  <c r="F467" i="16"/>
  <c r="H467" i="16" s="1"/>
  <c r="F203" i="14"/>
  <c r="H203" i="14" s="1"/>
  <c r="F391" i="10"/>
  <c r="H391" i="10" s="1"/>
  <c r="L467" i="16" l="1"/>
  <c r="M467" i="16" s="1"/>
  <c r="N467" i="16" s="1"/>
  <c r="L466" i="16"/>
  <c r="M466" i="16" s="1"/>
  <c r="N466" i="16" s="1"/>
  <c r="L203" i="14"/>
  <c r="M203" i="14" s="1"/>
  <c r="N203" i="14" s="1"/>
  <c r="L391" i="10"/>
  <c r="M391" i="10" s="1"/>
  <c r="N391" i="10" s="1"/>
  <c r="F201" i="14" l="1"/>
  <c r="H201" i="14" s="1"/>
  <c r="L201" i="14" s="1"/>
  <c r="M201" i="14" s="1"/>
  <c r="N201" i="14" s="1"/>
  <c r="F383" i="10"/>
  <c r="H383" i="10" s="1"/>
  <c r="F384" i="10"/>
  <c r="F385" i="10"/>
  <c r="H385" i="10" s="1"/>
  <c r="F386" i="10"/>
  <c r="H386" i="10" s="1"/>
  <c r="F387" i="10"/>
  <c r="H387" i="10" s="1"/>
  <c r="F388" i="10"/>
  <c r="H388" i="10" s="1"/>
  <c r="F389" i="10"/>
  <c r="H389" i="10" s="1"/>
  <c r="L388" i="10" l="1"/>
  <c r="M388" i="10" s="1"/>
  <c r="N388" i="10" s="1"/>
  <c r="L386" i="10"/>
  <c r="M386" i="10" s="1"/>
  <c r="N386" i="10" s="1"/>
  <c r="L389" i="10"/>
  <c r="M389" i="10" s="1"/>
  <c r="N389" i="10" s="1"/>
  <c r="L385" i="10"/>
  <c r="M385" i="10" s="1"/>
  <c r="N385" i="10" s="1"/>
  <c r="H384" i="10"/>
  <c r="L384" i="10" s="1"/>
  <c r="M384" i="10" s="1"/>
  <c r="N384" i="10" s="1"/>
  <c r="L387" i="10"/>
  <c r="M387" i="10" s="1"/>
  <c r="N387" i="10" s="1"/>
  <c r="L383" i="10"/>
  <c r="M383" i="10" s="1"/>
  <c r="N383" i="10" s="1"/>
  <c r="F382" i="10"/>
  <c r="H382" i="10" l="1"/>
  <c r="L382" i="10" s="1"/>
  <c r="M382" i="10" s="1"/>
  <c r="N382" i="10" s="1"/>
  <c r="F379" i="10" l="1"/>
  <c r="H379" i="10" s="1"/>
  <c r="F380" i="10"/>
  <c r="H380" i="10" s="1"/>
  <c r="L380" i="10" s="1"/>
  <c r="M380" i="10" s="1"/>
  <c r="N380" i="10" s="1"/>
  <c r="F381" i="10"/>
  <c r="H381" i="10" s="1"/>
  <c r="L381" i="10" s="1"/>
  <c r="M381" i="10" s="1"/>
  <c r="N381" i="10" s="1"/>
  <c r="F378" i="10"/>
  <c r="H378" i="10" s="1"/>
  <c r="L378" i="10" s="1"/>
  <c r="M378" i="10" s="1"/>
  <c r="N378" i="10" s="1"/>
  <c r="F377" i="10"/>
  <c r="H377" i="10" s="1"/>
  <c r="L377" i="10" l="1"/>
  <c r="M377" i="10" s="1"/>
  <c r="N377" i="10" s="1"/>
  <c r="L379" i="10"/>
  <c r="M379" i="10" s="1"/>
  <c r="N379" i="10" s="1"/>
  <c r="F333" i="10" l="1"/>
  <c r="F465" i="16" l="1"/>
  <c r="H465" i="16" s="1"/>
  <c r="F200" i="14"/>
  <c r="L465" i="16" l="1"/>
  <c r="M465" i="16" s="1"/>
  <c r="N465" i="16" s="1"/>
  <c r="H200" i="14"/>
  <c r="L200" i="14" s="1"/>
  <c r="M200" i="14" s="1"/>
  <c r="N200" i="14" s="1"/>
  <c r="F464" i="16" l="1"/>
  <c r="H464" i="16" s="1"/>
  <c r="L464" i="16" s="1"/>
  <c r="M464" i="16" s="1"/>
  <c r="N464" i="16" s="1"/>
  <c r="F376" i="10"/>
  <c r="H376" i="10" s="1"/>
  <c r="L376" i="10" s="1"/>
  <c r="M376" i="10" s="1"/>
  <c r="N376" i="10" s="1"/>
  <c r="F461" i="16" l="1"/>
  <c r="H461" i="16" s="1"/>
  <c r="L461" i="16" s="1"/>
  <c r="M461" i="16" s="1"/>
  <c r="N461" i="16" s="1"/>
  <c r="F460" i="16" l="1"/>
  <c r="H460" i="16" s="1"/>
  <c r="F462" i="16"/>
  <c r="F463" i="16"/>
  <c r="H463" i="16" s="1"/>
  <c r="L460" i="16" l="1"/>
  <c r="M460" i="16" s="1"/>
  <c r="N460" i="16" s="1"/>
  <c r="H462" i="16"/>
  <c r="L462" i="16" s="1"/>
  <c r="M462" i="16" s="1"/>
  <c r="N462" i="16" s="1"/>
  <c r="L463" i="16"/>
  <c r="M463" i="16" s="1"/>
  <c r="N463" i="16" s="1"/>
  <c r="F373" i="10" l="1"/>
  <c r="H373" i="10" s="1"/>
  <c r="L373" i="10" s="1"/>
  <c r="M373" i="10" s="1"/>
  <c r="N373" i="10" s="1"/>
  <c r="F374" i="10"/>
  <c r="H374" i="10" s="1"/>
  <c r="F375" i="10"/>
  <c r="H375" i="10" s="1"/>
  <c r="L375" i="10" s="1"/>
  <c r="M375" i="10" s="1"/>
  <c r="N375" i="10" s="1"/>
  <c r="L374" i="10" l="1"/>
  <c r="M374" i="10" s="1"/>
  <c r="N374" i="10" s="1"/>
  <c r="F459" i="16" l="1"/>
  <c r="S459" i="16" s="1"/>
  <c r="H459" i="16" l="1"/>
  <c r="L459" i="16" s="1"/>
  <c r="M459" i="16" s="1"/>
  <c r="N459" i="16" s="1"/>
  <c r="V459" i="16"/>
  <c r="W459" i="16" l="1"/>
  <c r="X459" i="16" s="1"/>
  <c r="F371" i="10"/>
  <c r="H371" i="10" s="1"/>
  <c r="L371" i="10" s="1"/>
  <c r="M371" i="10" s="1"/>
  <c r="N371" i="10" s="1"/>
  <c r="F372" i="10"/>
  <c r="H372" i="10" s="1"/>
  <c r="L372" i="10" s="1"/>
  <c r="M372" i="10" s="1"/>
  <c r="N372" i="10" s="1"/>
  <c r="M44" i="10"/>
  <c r="F369" i="10"/>
  <c r="H369" i="10" s="1"/>
  <c r="F370" i="10"/>
  <c r="F367" i="10"/>
  <c r="H367" i="10" s="1"/>
  <c r="L367" i="10" s="1"/>
  <c r="M367" i="10" s="1"/>
  <c r="N367" i="10" s="1"/>
  <c r="F368" i="10"/>
  <c r="H368" i="10" s="1"/>
  <c r="M45" i="10"/>
  <c r="M46" i="10"/>
  <c r="M47" i="10"/>
  <c r="M48" i="10"/>
  <c r="M50" i="10"/>
  <c r="M51" i="10"/>
  <c r="E424" i="10"/>
  <c r="F364" i="10"/>
  <c r="F365" i="10"/>
  <c r="F366" i="10"/>
  <c r="H366" i="10" s="1"/>
  <c r="G424" i="10"/>
  <c r="F363" i="10"/>
  <c r="F362" i="10"/>
  <c r="H362" i="10" s="1"/>
  <c r="G473" i="16"/>
  <c r="E473" i="16"/>
  <c r="F458" i="16"/>
  <c r="F457" i="16"/>
  <c r="V457" i="16" s="1"/>
  <c r="F456" i="16"/>
  <c r="H456" i="16" s="1"/>
  <c r="F455" i="16"/>
  <c r="S455" i="16" s="1"/>
  <c r="F454" i="16"/>
  <c r="F453" i="16"/>
  <c r="H453" i="16" s="1"/>
  <c r="L453" i="16" s="1"/>
  <c r="F452" i="16"/>
  <c r="F451" i="16"/>
  <c r="V451" i="16" s="1"/>
  <c r="F450" i="16"/>
  <c r="F449" i="16"/>
  <c r="V449" i="16" s="1"/>
  <c r="F448" i="16"/>
  <c r="V448" i="16" s="1"/>
  <c r="F447" i="16"/>
  <c r="F446" i="16"/>
  <c r="F445" i="16"/>
  <c r="H445" i="16" s="1"/>
  <c r="F444" i="16"/>
  <c r="S444" i="16" s="1"/>
  <c r="F443" i="16"/>
  <c r="V443" i="16" s="1"/>
  <c r="F442" i="16"/>
  <c r="V442" i="16" s="1"/>
  <c r="F441" i="16"/>
  <c r="S441" i="16" s="1"/>
  <c r="F440" i="16"/>
  <c r="V440" i="16" s="1"/>
  <c r="F439" i="16"/>
  <c r="S439" i="16" s="1"/>
  <c r="F438" i="16"/>
  <c r="F437" i="16"/>
  <c r="V437" i="16" s="1"/>
  <c r="F436" i="16"/>
  <c r="H436" i="16" s="1"/>
  <c r="W436" i="16" s="1"/>
  <c r="F435" i="16"/>
  <c r="H435" i="16" s="1"/>
  <c r="L435" i="16" s="1"/>
  <c r="M435" i="16" s="1"/>
  <c r="N435" i="16" s="1"/>
  <c r="F434" i="16"/>
  <c r="F433" i="16"/>
  <c r="F432" i="16"/>
  <c r="S432" i="16" s="1"/>
  <c r="F431" i="16"/>
  <c r="H431" i="16" s="1"/>
  <c r="L431" i="16" s="1"/>
  <c r="F430" i="16"/>
  <c r="F429" i="16"/>
  <c r="H429" i="16" s="1"/>
  <c r="F428" i="16"/>
  <c r="S428" i="16" s="1"/>
  <c r="F427" i="16"/>
  <c r="H427" i="16" s="1"/>
  <c r="F426" i="16"/>
  <c r="F425" i="16"/>
  <c r="V425" i="16" s="1"/>
  <c r="F424" i="16"/>
  <c r="S424" i="16" s="1"/>
  <c r="F423" i="16"/>
  <c r="V423" i="16" s="1"/>
  <c r="F422" i="16"/>
  <c r="V422" i="16" s="1"/>
  <c r="F421" i="16"/>
  <c r="V421" i="16" s="1"/>
  <c r="F420" i="16"/>
  <c r="S420" i="16" s="1"/>
  <c r="F419" i="16"/>
  <c r="S419" i="16" s="1"/>
  <c r="F418" i="16"/>
  <c r="S418" i="16" s="1"/>
  <c r="F417" i="16"/>
  <c r="H417" i="16" s="1"/>
  <c r="W417" i="16" s="1"/>
  <c r="F416" i="16"/>
  <c r="H416" i="16" s="1"/>
  <c r="F415" i="16"/>
  <c r="F414" i="16"/>
  <c r="F413" i="16"/>
  <c r="V413" i="16" s="1"/>
  <c r="F412" i="16"/>
  <c r="F411" i="16"/>
  <c r="S410" i="16"/>
  <c r="F410" i="16"/>
  <c r="V410" i="16" s="1"/>
  <c r="S409" i="16"/>
  <c r="F409" i="16"/>
  <c r="S408" i="16"/>
  <c r="F408" i="16"/>
  <c r="V408" i="16" s="1"/>
  <c r="S407" i="16"/>
  <c r="F407" i="16"/>
  <c r="S406" i="16"/>
  <c r="F406" i="16"/>
  <c r="V406" i="16" s="1"/>
  <c r="S405" i="16"/>
  <c r="F405" i="16"/>
  <c r="S404" i="16"/>
  <c r="F404" i="16"/>
  <c r="H404" i="16" s="1"/>
  <c r="W404" i="16" s="1"/>
  <c r="S403" i="16"/>
  <c r="F403" i="16"/>
  <c r="S402" i="16"/>
  <c r="F402" i="16"/>
  <c r="V402" i="16" s="1"/>
  <c r="S401" i="16"/>
  <c r="F401" i="16"/>
  <c r="V401" i="16" s="1"/>
  <c r="S400" i="16"/>
  <c r="F400" i="16"/>
  <c r="H400" i="16" s="1"/>
  <c r="W400" i="16" s="1"/>
  <c r="S399" i="16"/>
  <c r="F399" i="16"/>
  <c r="S398" i="16"/>
  <c r="F398" i="16"/>
  <c r="H398" i="16" s="1"/>
  <c r="W398" i="16" s="1"/>
  <c r="S397" i="16"/>
  <c r="F397" i="16"/>
  <c r="S396" i="16"/>
  <c r="F396" i="16"/>
  <c r="H396" i="16" s="1"/>
  <c r="S395" i="16"/>
  <c r="F395" i="16"/>
  <c r="S394" i="16"/>
  <c r="F394" i="16"/>
  <c r="V394" i="16" s="1"/>
  <c r="S393" i="16"/>
  <c r="F393" i="16"/>
  <c r="V393" i="16" s="1"/>
  <c r="S392" i="16"/>
  <c r="F392" i="16"/>
  <c r="H392" i="16" s="1"/>
  <c r="W392" i="16" s="1"/>
  <c r="S391" i="16"/>
  <c r="F391" i="16"/>
  <c r="S390" i="16"/>
  <c r="F390" i="16"/>
  <c r="H390" i="16" s="1"/>
  <c r="S389" i="16"/>
  <c r="F389" i="16"/>
  <c r="S388" i="16"/>
  <c r="F388" i="16"/>
  <c r="H388" i="16" s="1"/>
  <c r="S387" i="16"/>
  <c r="F387" i="16"/>
  <c r="H387" i="16" s="1"/>
  <c r="W387" i="16" s="1"/>
  <c r="S386" i="16"/>
  <c r="F386" i="16"/>
  <c r="S385" i="16"/>
  <c r="F385" i="16"/>
  <c r="V385" i="16" s="1"/>
  <c r="S384" i="16"/>
  <c r="F384" i="16"/>
  <c r="V384" i="16" s="1"/>
  <c r="S383" i="16"/>
  <c r="F383" i="16"/>
  <c r="V383" i="16" s="1"/>
  <c r="S382" i="16"/>
  <c r="F382" i="16"/>
  <c r="S381" i="16"/>
  <c r="F381" i="16"/>
  <c r="H381" i="16" s="1"/>
  <c r="W381" i="16" s="1"/>
  <c r="S380" i="16"/>
  <c r="F380" i="16"/>
  <c r="S379" i="16"/>
  <c r="F379" i="16"/>
  <c r="S378" i="16"/>
  <c r="F378" i="16"/>
  <c r="S377" i="16"/>
  <c r="F377" i="16"/>
  <c r="H377" i="16" s="1"/>
  <c r="W377" i="16" s="1"/>
  <c r="S376" i="16"/>
  <c r="F376" i="16"/>
  <c r="S375" i="16"/>
  <c r="F375" i="16"/>
  <c r="V375" i="16" s="1"/>
  <c r="S374" i="16"/>
  <c r="F374" i="16"/>
  <c r="V374" i="16" s="1"/>
  <c r="S373" i="16"/>
  <c r="F373" i="16"/>
  <c r="H373" i="16" s="1"/>
  <c r="W373" i="16" s="1"/>
  <c r="S372" i="16"/>
  <c r="F372" i="16"/>
  <c r="H372" i="16" s="1"/>
  <c r="W372" i="16" s="1"/>
  <c r="S371" i="16"/>
  <c r="F371" i="16"/>
  <c r="S370" i="16"/>
  <c r="F370" i="16"/>
  <c r="S369" i="16"/>
  <c r="F369" i="16"/>
  <c r="V369" i="16" s="1"/>
  <c r="S368" i="16"/>
  <c r="F368" i="16"/>
  <c r="S367" i="16"/>
  <c r="F367" i="16"/>
  <c r="V367" i="16" s="1"/>
  <c r="S366" i="16"/>
  <c r="F366" i="16"/>
  <c r="H366" i="16" s="1"/>
  <c r="W366" i="16" s="1"/>
  <c r="S365" i="16"/>
  <c r="F365" i="16"/>
  <c r="V365" i="16" s="1"/>
  <c r="S364" i="16"/>
  <c r="F364" i="16"/>
  <c r="S363" i="16"/>
  <c r="F363" i="16"/>
  <c r="V363" i="16" s="1"/>
  <c r="S362" i="16"/>
  <c r="F362" i="16"/>
  <c r="S361" i="16"/>
  <c r="F361" i="16"/>
  <c r="S360" i="16"/>
  <c r="F360" i="16"/>
  <c r="S359" i="16"/>
  <c r="F359" i="16"/>
  <c r="S358" i="16"/>
  <c r="F358" i="16"/>
  <c r="S357" i="16"/>
  <c r="F357" i="16"/>
  <c r="S356" i="16"/>
  <c r="F356" i="16"/>
  <c r="S355" i="16"/>
  <c r="F355" i="16"/>
  <c r="V355" i="16" s="1"/>
  <c r="S354" i="16"/>
  <c r="F354" i="16"/>
  <c r="S353" i="16"/>
  <c r="F353" i="16"/>
  <c r="S352" i="16"/>
  <c r="F352" i="16"/>
  <c r="V352" i="16" s="1"/>
  <c r="S351" i="16"/>
  <c r="F351" i="16"/>
  <c r="H351" i="16" s="1"/>
  <c r="S350" i="16"/>
  <c r="F350" i="16"/>
  <c r="V350" i="16" s="1"/>
  <c r="S349" i="16"/>
  <c r="F349" i="16"/>
  <c r="V349" i="16" s="1"/>
  <c r="S348" i="16"/>
  <c r="F348" i="16"/>
  <c r="S347" i="16"/>
  <c r="F347" i="16"/>
  <c r="H347" i="16" s="1"/>
  <c r="S346" i="16"/>
  <c r="F346" i="16"/>
  <c r="H346" i="16" s="1"/>
  <c r="W346" i="16" s="1"/>
  <c r="S345" i="16"/>
  <c r="F345" i="16"/>
  <c r="H345" i="16" s="1"/>
  <c r="S344" i="16"/>
  <c r="F344" i="16"/>
  <c r="H344" i="16" s="1"/>
  <c r="S343" i="16"/>
  <c r="F343" i="16"/>
  <c r="V343" i="16" s="1"/>
  <c r="S342" i="16"/>
  <c r="F342" i="16"/>
  <c r="V342" i="16" s="1"/>
  <c r="S341" i="16"/>
  <c r="F341" i="16"/>
  <c r="S340" i="16"/>
  <c r="F340" i="16"/>
  <c r="V340" i="16" s="1"/>
  <c r="S339" i="16"/>
  <c r="F339" i="16"/>
  <c r="S338" i="16"/>
  <c r="F338" i="16"/>
  <c r="V338" i="16" s="1"/>
  <c r="S337" i="16"/>
  <c r="F337" i="16"/>
  <c r="S336" i="16"/>
  <c r="F336" i="16"/>
  <c r="S335" i="16"/>
  <c r="F335" i="16"/>
  <c r="H335" i="16" s="1"/>
  <c r="W335" i="16" s="1"/>
  <c r="S334" i="16"/>
  <c r="F334" i="16"/>
  <c r="V334" i="16" s="1"/>
  <c r="S333" i="16"/>
  <c r="F333" i="16"/>
  <c r="V333" i="16" s="1"/>
  <c r="S332" i="16"/>
  <c r="F332" i="16"/>
  <c r="H332" i="16" s="1"/>
  <c r="W332" i="16" s="1"/>
  <c r="S331" i="16"/>
  <c r="F331" i="16"/>
  <c r="V331" i="16" s="1"/>
  <c r="S330" i="16"/>
  <c r="F330" i="16"/>
  <c r="H330" i="16" s="1"/>
  <c r="S329" i="16"/>
  <c r="F329" i="16"/>
  <c r="S328" i="16"/>
  <c r="F328" i="16"/>
  <c r="H328" i="16" s="1"/>
  <c r="W328" i="16" s="1"/>
  <c r="S327" i="16"/>
  <c r="F327" i="16"/>
  <c r="S326" i="16"/>
  <c r="F326" i="16"/>
  <c r="V326" i="16" s="1"/>
  <c r="S325" i="16"/>
  <c r="F325" i="16"/>
  <c r="S324" i="16"/>
  <c r="F324" i="16"/>
  <c r="V324" i="16" s="1"/>
  <c r="S323" i="16"/>
  <c r="F323" i="16"/>
  <c r="H323" i="16" s="1"/>
  <c r="W323" i="16" s="1"/>
  <c r="S322" i="16"/>
  <c r="F322" i="16"/>
  <c r="H322" i="16" s="1"/>
  <c r="W322" i="16" s="1"/>
  <c r="S321" i="16"/>
  <c r="F321" i="16"/>
  <c r="S320" i="16"/>
  <c r="F320" i="16"/>
  <c r="V320" i="16" s="1"/>
  <c r="S319" i="16"/>
  <c r="F319" i="16"/>
  <c r="S318" i="16"/>
  <c r="F318" i="16"/>
  <c r="S317" i="16"/>
  <c r="F317" i="16"/>
  <c r="V317" i="16" s="1"/>
  <c r="S316" i="16"/>
  <c r="F316" i="16"/>
  <c r="S315" i="16"/>
  <c r="F315" i="16"/>
  <c r="V315" i="16" s="1"/>
  <c r="S314" i="16"/>
  <c r="F314" i="16"/>
  <c r="H314" i="16" s="1"/>
  <c r="S313" i="16"/>
  <c r="F313" i="16"/>
  <c r="S312" i="16"/>
  <c r="F312" i="16"/>
  <c r="S311" i="16"/>
  <c r="F311" i="16"/>
  <c r="S310" i="16"/>
  <c r="F310" i="16"/>
  <c r="S309" i="16"/>
  <c r="F309" i="16"/>
  <c r="H309" i="16" s="1"/>
  <c r="S308" i="16"/>
  <c r="F308" i="16"/>
  <c r="V308" i="16" s="1"/>
  <c r="S307" i="16"/>
  <c r="F307" i="16"/>
  <c r="V307" i="16" s="1"/>
  <c r="S306" i="16"/>
  <c r="F306" i="16"/>
  <c r="S305" i="16"/>
  <c r="F305" i="16"/>
  <c r="V305" i="16" s="1"/>
  <c r="S304" i="16"/>
  <c r="F304" i="16"/>
  <c r="V304" i="16" s="1"/>
  <c r="S303" i="16"/>
  <c r="F303" i="16"/>
  <c r="V303" i="16" s="1"/>
  <c r="S302" i="16"/>
  <c r="F302" i="16"/>
  <c r="H302" i="16" s="1"/>
  <c r="S301" i="16"/>
  <c r="F301" i="16"/>
  <c r="H301" i="16" s="1"/>
  <c r="W301" i="16" s="1"/>
  <c r="S300" i="16"/>
  <c r="F300" i="16"/>
  <c r="H300" i="16" s="1"/>
  <c r="W300" i="16" s="1"/>
  <c r="S299" i="16"/>
  <c r="F299" i="16"/>
  <c r="H299" i="16" s="1"/>
  <c r="W299" i="16" s="1"/>
  <c r="S298" i="16"/>
  <c r="F298" i="16"/>
  <c r="V298" i="16" s="1"/>
  <c r="S297" i="16"/>
  <c r="F297" i="16"/>
  <c r="S296" i="16"/>
  <c r="F296" i="16"/>
  <c r="V296" i="16" s="1"/>
  <c r="S295" i="16"/>
  <c r="F295" i="16"/>
  <c r="V295" i="16" s="1"/>
  <c r="S294" i="16"/>
  <c r="F294" i="16"/>
  <c r="V294" i="16" s="1"/>
  <c r="S293" i="16"/>
  <c r="F293" i="16"/>
  <c r="H293" i="16" s="1"/>
  <c r="W293" i="16" s="1"/>
  <c r="S292" i="16"/>
  <c r="F292" i="16"/>
  <c r="H292" i="16" s="1"/>
  <c r="S291" i="16"/>
  <c r="F291" i="16"/>
  <c r="V291" i="16" s="1"/>
  <c r="S290" i="16"/>
  <c r="F290" i="16"/>
  <c r="H290" i="16" s="1"/>
  <c r="W290" i="16" s="1"/>
  <c r="S289" i="16"/>
  <c r="F289" i="16"/>
  <c r="S288" i="16"/>
  <c r="F288" i="16"/>
  <c r="V288" i="16" s="1"/>
  <c r="S287" i="16"/>
  <c r="F287" i="16"/>
  <c r="S286" i="16"/>
  <c r="F286" i="16"/>
  <c r="S285" i="16"/>
  <c r="F285" i="16"/>
  <c r="V285" i="16" s="1"/>
  <c r="S284" i="16"/>
  <c r="F284" i="16"/>
  <c r="S283" i="16"/>
  <c r="F283" i="16"/>
  <c r="V283" i="16" s="1"/>
  <c r="S282" i="16"/>
  <c r="F282" i="16"/>
  <c r="H282" i="16" s="1"/>
  <c r="L282" i="16" s="1"/>
  <c r="M282" i="16" s="1"/>
  <c r="N282" i="16" s="1"/>
  <c r="S281" i="16"/>
  <c r="F281" i="16"/>
  <c r="S280" i="16"/>
  <c r="F280" i="16"/>
  <c r="H280" i="16" s="1"/>
  <c r="L280" i="16" s="1"/>
  <c r="M280" i="16" s="1"/>
  <c r="W279" i="16"/>
  <c r="X279" i="16" s="1"/>
  <c r="F279" i="16"/>
  <c r="V279" i="16" s="1"/>
  <c r="S278" i="16"/>
  <c r="F278" i="16"/>
  <c r="S277" i="16"/>
  <c r="F277" i="16"/>
  <c r="S276" i="16"/>
  <c r="F276" i="16"/>
  <c r="S275" i="16"/>
  <c r="F275" i="16"/>
  <c r="S274" i="16"/>
  <c r="F274" i="16"/>
  <c r="S273" i="16"/>
  <c r="F273" i="16"/>
  <c r="H273" i="16" s="1"/>
  <c r="W273" i="16" s="1"/>
  <c r="S272" i="16"/>
  <c r="F272" i="16"/>
  <c r="S271" i="16"/>
  <c r="F271" i="16"/>
  <c r="S270" i="16"/>
  <c r="F270" i="16"/>
  <c r="V270" i="16" s="1"/>
  <c r="S269" i="16"/>
  <c r="F269" i="16"/>
  <c r="S268" i="16"/>
  <c r="F268" i="16"/>
  <c r="H268" i="16" s="1"/>
  <c r="L268" i="16" s="1"/>
  <c r="S267" i="16"/>
  <c r="F267" i="16"/>
  <c r="S266" i="16"/>
  <c r="F266" i="16"/>
  <c r="H266" i="16" s="1"/>
  <c r="W266" i="16" s="1"/>
  <c r="S265" i="16"/>
  <c r="F265" i="16"/>
  <c r="S264" i="16"/>
  <c r="F264" i="16"/>
  <c r="S263" i="16"/>
  <c r="F263" i="16"/>
  <c r="H263" i="16" s="1"/>
  <c r="W263" i="16" s="1"/>
  <c r="S262" i="16"/>
  <c r="F262" i="16"/>
  <c r="S261" i="16"/>
  <c r="F261" i="16"/>
  <c r="V261" i="16" s="1"/>
  <c r="S260" i="16"/>
  <c r="F260" i="16"/>
  <c r="H260" i="16" s="1"/>
  <c r="W260" i="16" s="1"/>
  <c r="S259" i="16"/>
  <c r="F259" i="16"/>
  <c r="V259" i="16" s="1"/>
  <c r="S258" i="16"/>
  <c r="F258" i="16"/>
  <c r="S257" i="16"/>
  <c r="F257" i="16"/>
  <c r="V257" i="16" s="1"/>
  <c r="S256" i="16"/>
  <c r="F256" i="16"/>
  <c r="S255" i="16"/>
  <c r="F255" i="16"/>
  <c r="H255" i="16" s="1"/>
  <c r="W255" i="16" s="1"/>
  <c r="S254" i="16"/>
  <c r="F254" i="16"/>
  <c r="V254" i="16" s="1"/>
  <c r="S253" i="16"/>
  <c r="F253" i="16"/>
  <c r="H253" i="16" s="1"/>
  <c r="W253" i="16" s="1"/>
  <c r="S252" i="16"/>
  <c r="F252" i="16"/>
  <c r="V252" i="16" s="1"/>
  <c r="S251" i="16"/>
  <c r="F251" i="16"/>
  <c r="S250" i="16"/>
  <c r="F250" i="16"/>
  <c r="V250" i="16" s="1"/>
  <c r="S249" i="16"/>
  <c r="F249" i="16"/>
  <c r="H249" i="16" s="1"/>
  <c r="W249" i="16" s="1"/>
  <c r="S248" i="16"/>
  <c r="F248" i="16"/>
  <c r="V248" i="16" s="1"/>
  <c r="S247" i="16"/>
  <c r="F247" i="16"/>
  <c r="H247" i="16" s="1"/>
  <c r="W247" i="16" s="1"/>
  <c r="S246" i="16"/>
  <c r="F246" i="16"/>
  <c r="S245" i="16"/>
  <c r="F245" i="16"/>
  <c r="S244" i="16"/>
  <c r="F244" i="16"/>
  <c r="V244" i="16" s="1"/>
  <c r="S243" i="16"/>
  <c r="F243" i="16"/>
  <c r="S242" i="16"/>
  <c r="F242" i="16"/>
  <c r="S241" i="16"/>
  <c r="F241" i="16"/>
  <c r="H241" i="16" s="1"/>
  <c r="S240" i="16"/>
  <c r="F240" i="16"/>
  <c r="V240" i="16" s="1"/>
  <c r="S239" i="16"/>
  <c r="F239" i="16"/>
  <c r="H239" i="16" s="1"/>
  <c r="W239" i="16" s="1"/>
  <c r="S238" i="16"/>
  <c r="F238" i="16"/>
  <c r="S237" i="16"/>
  <c r="F237" i="16"/>
  <c r="H237" i="16" s="1"/>
  <c r="W237" i="16" s="1"/>
  <c r="S236" i="16"/>
  <c r="F236" i="16"/>
  <c r="S235" i="16"/>
  <c r="F235" i="16"/>
  <c r="H235" i="16" s="1"/>
  <c r="W235" i="16" s="1"/>
  <c r="S234" i="16"/>
  <c r="F234" i="16"/>
  <c r="H234" i="16" s="1"/>
  <c r="W234" i="16" s="1"/>
  <c r="S233" i="16"/>
  <c r="F233" i="16"/>
  <c r="H233" i="16" s="1"/>
  <c r="S232" i="16"/>
  <c r="F232" i="16"/>
  <c r="S231" i="16"/>
  <c r="F231" i="16"/>
  <c r="H231" i="16" s="1"/>
  <c r="S230" i="16"/>
  <c r="F230" i="16"/>
  <c r="S229" i="16"/>
  <c r="F229" i="16"/>
  <c r="S228" i="16"/>
  <c r="F228" i="16"/>
  <c r="H228" i="16" s="1"/>
  <c r="W228" i="16" s="1"/>
  <c r="S227" i="16"/>
  <c r="F227" i="16"/>
  <c r="S226" i="16"/>
  <c r="F226" i="16"/>
  <c r="V226" i="16" s="1"/>
  <c r="W225" i="16"/>
  <c r="X225" i="16" s="1"/>
  <c r="S224" i="16"/>
  <c r="F224" i="16"/>
  <c r="S223" i="16"/>
  <c r="F223" i="16"/>
  <c r="H223" i="16" s="1"/>
  <c r="S222" i="16"/>
  <c r="F222" i="16"/>
  <c r="H222" i="16" s="1"/>
  <c r="L222" i="16" s="1"/>
  <c r="M222" i="16" s="1"/>
  <c r="N222" i="16" s="1"/>
  <c r="S221" i="16"/>
  <c r="F221" i="16"/>
  <c r="S220" i="16"/>
  <c r="F220" i="16"/>
  <c r="V220" i="16" s="1"/>
  <c r="S219" i="16"/>
  <c r="F219" i="16"/>
  <c r="V219" i="16" s="1"/>
  <c r="S218" i="16"/>
  <c r="F218" i="16"/>
  <c r="S217" i="16"/>
  <c r="F217" i="16"/>
  <c r="H217" i="16" s="1"/>
  <c r="L217" i="16" s="1"/>
  <c r="M217" i="16" s="1"/>
  <c r="N217" i="16" s="1"/>
  <c r="U217" i="16" s="1"/>
  <c r="S216" i="16"/>
  <c r="F216" i="16"/>
  <c r="V216" i="16" s="1"/>
  <c r="S215" i="16"/>
  <c r="F215" i="16"/>
  <c r="H215" i="16" s="1"/>
  <c r="W215" i="16" s="1"/>
  <c r="S214" i="16"/>
  <c r="F214" i="16"/>
  <c r="S213" i="16"/>
  <c r="F213" i="16"/>
  <c r="S212" i="16"/>
  <c r="F212" i="16"/>
  <c r="H212" i="16" s="1"/>
  <c r="W212" i="16" s="1"/>
  <c r="S211" i="16"/>
  <c r="F211" i="16"/>
  <c r="S210" i="16"/>
  <c r="F210" i="16"/>
  <c r="H210" i="16" s="1"/>
  <c r="W210" i="16" s="1"/>
  <c r="S209" i="16"/>
  <c r="F209" i="16"/>
  <c r="H209" i="16" s="1"/>
  <c r="S208" i="16"/>
  <c r="F208" i="16"/>
  <c r="S207" i="16"/>
  <c r="F207" i="16"/>
  <c r="V207" i="16" s="1"/>
  <c r="W206" i="16"/>
  <c r="X206" i="16" s="1"/>
  <c r="S205" i="16"/>
  <c r="F205" i="16"/>
  <c r="V205" i="16" s="1"/>
  <c r="S204" i="16"/>
  <c r="F204" i="16"/>
  <c r="V204" i="16" s="1"/>
  <c r="S203" i="16"/>
  <c r="F203" i="16"/>
  <c r="S202" i="16"/>
  <c r="F202" i="16"/>
  <c r="V202" i="16" s="1"/>
  <c r="S201" i="16"/>
  <c r="F201" i="16"/>
  <c r="V201" i="16" s="1"/>
  <c r="S200" i="16"/>
  <c r="F200" i="16"/>
  <c r="S199" i="16"/>
  <c r="F199" i="16"/>
  <c r="V199" i="16" s="1"/>
  <c r="S198" i="16"/>
  <c r="F198" i="16"/>
  <c r="S197" i="16"/>
  <c r="F197" i="16"/>
  <c r="V197" i="16" s="1"/>
  <c r="S196" i="16"/>
  <c r="F196" i="16"/>
  <c r="S195" i="16"/>
  <c r="F195" i="16"/>
  <c r="V195" i="16" s="1"/>
  <c r="S194" i="16"/>
  <c r="F194" i="16"/>
  <c r="H194" i="16" s="1"/>
  <c r="W194" i="16" s="1"/>
  <c r="S193" i="16"/>
  <c r="F193" i="16"/>
  <c r="V193" i="16" s="1"/>
  <c r="S192" i="16"/>
  <c r="F192" i="16"/>
  <c r="V192" i="16" s="1"/>
  <c r="S191" i="16"/>
  <c r="F191" i="16"/>
  <c r="V191" i="16" s="1"/>
  <c r="S190" i="16"/>
  <c r="F190" i="16"/>
  <c r="S189" i="16"/>
  <c r="F189" i="16"/>
  <c r="S188" i="16"/>
  <c r="F188" i="16"/>
  <c r="S187" i="16"/>
  <c r="F187" i="16"/>
  <c r="V187" i="16" s="1"/>
  <c r="S186" i="16"/>
  <c r="F186" i="16"/>
  <c r="S185" i="16"/>
  <c r="F185" i="16"/>
  <c r="V185" i="16" s="1"/>
  <c r="S184" i="16"/>
  <c r="F184" i="16"/>
  <c r="S183" i="16"/>
  <c r="F183" i="16"/>
  <c r="H183" i="16" s="1"/>
  <c r="W183" i="16" s="1"/>
  <c r="S182" i="16"/>
  <c r="M182" i="16"/>
  <c r="F182" i="16"/>
  <c r="V182" i="16" s="1"/>
  <c r="S181" i="16"/>
  <c r="F181" i="16"/>
  <c r="S180" i="16"/>
  <c r="F180" i="16"/>
  <c r="S179" i="16"/>
  <c r="F179" i="16"/>
  <c r="V179" i="16" s="1"/>
  <c r="S178" i="16"/>
  <c r="M178" i="16"/>
  <c r="F178" i="16"/>
  <c r="H178" i="16" s="1"/>
  <c r="W178" i="16" s="1"/>
  <c r="X178" i="16" s="1"/>
  <c r="S177" i="16"/>
  <c r="M177" i="16"/>
  <c r="F177" i="16"/>
  <c r="H177" i="16" s="1"/>
  <c r="W177" i="16" s="1"/>
  <c r="X177" i="16" s="1"/>
  <c r="S176" i="16"/>
  <c r="M176" i="16"/>
  <c r="F176" i="16"/>
  <c r="S175" i="16"/>
  <c r="M175" i="16"/>
  <c r="F175" i="16"/>
  <c r="H175" i="16" s="1"/>
  <c r="W175" i="16" s="1"/>
  <c r="X175" i="16" s="1"/>
  <c r="S174" i="16"/>
  <c r="M174" i="16"/>
  <c r="F174" i="16"/>
  <c r="V174" i="16" s="1"/>
  <c r="S173" i="16"/>
  <c r="M173" i="16"/>
  <c r="F173" i="16"/>
  <c r="S172" i="16"/>
  <c r="M172" i="16"/>
  <c r="F172" i="16"/>
  <c r="M171" i="16"/>
  <c r="S171" i="16"/>
  <c r="S170" i="16"/>
  <c r="M170" i="16"/>
  <c r="F170" i="16"/>
  <c r="S169" i="16"/>
  <c r="M169" i="16"/>
  <c r="F169" i="16"/>
  <c r="H169" i="16" s="1"/>
  <c r="W169" i="16" s="1"/>
  <c r="X169" i="16" s="1"/>
  <c r="S168" i="16"/>
  <c r="M168" i="16"/>
  <c r="F168" i="16"/>
  <c r="V168" i="16" s="1"/>
  <c r="S167" i="16"/>
  <c r="M167" i="16"/>
  <c r="F167" i="16"/>
  <c r="S166" i="16"/>
  <c r="M166" i="16"/>
  <c r="F166" i="16"/>
  <c r="V166" i="16" s="1"/>
  <c r="S165" i="16"/>
  <c r="M165" i="16"/>
  <c r="F165" i="16"/>
  <c r="H165" i="16" s="1"/>
  <c r="W165" i="16" s="1"/>
  <c r="X165" i="16" s="1"/>
  <c r="S164" i="16"/>
  <c r="M164" i="16"/>
  <c r="F164" i="16"/>
  <c r="V164" i="16" s="1"/>
  <c r="S163" i="16"/>
  <c r="M163" i="16"/>
  <c r="F163" i="16"/>
  <c r="H163" i="16" s="1"/>
  <c r="W163" i="16" s="1"/>
  <c r="X163" i="16" s="1"/>
  <c r="S162" i="16"/>
  <c r="M162" i="16"/>
  <c r="F162" i="16"/>
  <c r="S161" i="16"/>
  <c r="M161" i="16"/>
  <c r="F161" i="16"/>
  <c r="H161" i="16" s="1"/>
  <c r="W161" i="16" s="1"/>
  <c r="X161" i="16" s="1"/>
  <c r="S160" i="16"/>
  <c r="M160" i="16"/>
  <c r="F160" i="16"/>
  <c r="S159" i="16"/>
  <c r="M159" i="16"/>
  <c r="F159" i="16"/>
  <c r="H159" i="16" s="1"/>
  <c r="W159" i="16" s="1"/>
  <c r="X159" i="16" s="1"/>
  <c r="S158" i="16"/>
  <c r="M158" i="16"/>
  <c r="F158" i="16"/>
  <c r="S157" i="16"/>
  <c r="M157" i="16"/>
  <c r="F157" i="16"/>
  <c r="H157" i="16" s="1"/>
  <c r="W157" i="16" s="1"/>
  <c r="X157" i="16" s="1"/>
  <c r="M156" i="16"/>
  <c r="F156" i="16"/>
  <c r="S155" i="16"/>
  <c r="M155" i="16"/>
  <c r="F155" i="16"/>
  <c r="H155" i="16" s="1"/>
  <c r="W155" i="16" s="1"/>
  <c r="X155" i="16" s="1"/>
  <c r="S154" i="16"/>
  <c r="M154" i="16"/>
  <c r="F154" i="16"/>
  <c r="S153" i="16"/>
  <c r="M153" i="16"/>
  <c r="F153" i="16"/>
  <c r="H153" i="16" s="1"/>
  <c r="W153" i="16" s="1"/>
  <c r="X153" i="16" s="1"/>
  <c r="S152" i="16"/>
  <c r="M152" i="16"/>
  <c r="F152" i="16"/>
  <c r="V152" i="16" s="1"/>
  <c r="S151" i="16"/>
  <c r="M151" i="16"/>
  <c r="F151" i="16"/>
  <c r="H151" i="16" s="1"/>
  <c r="W151" i="16" s="1"/>
  <c r="X151" i="16" s="1"/>
  <c r="S150" i="16"/>
  <c r="M150" i="16"/>
  <c r="F150" i="16"/>
  <c r="V150" i="16" s="1"/>
  <c r="S149" i="16"/>
  <c r="M149" i="16"/>
  <c r="F149" i="16"/>
  <c r="H149" i="16" s="1"/>
  <c r="W149" i="16" s="1"/>
  <c r="X149" i="16" s="1"/>
  <c r="S148" i="16"/>
  <c r="M148" i="16"/>
  <c r="F148" i="16"/>
  <c r="V148" i="16" s="1"/>
  <c r="S147" i="16"/>
  <c r="M147" i="16"/>
  <c r="F147" i="16"/>
  <c r="H147" i="16" s="1"/>
  <c r="W147" i="16" s="1"/>
  <c r="X147" i="16" s="1"/>
  <c r="S146" i="16"/>
  <c r="M146" i="16"/>
  <c r="F146" i="16"/>
  <c r="S145" i="16"/>
  <c r="M145" i="16"/>
  <c r="F145" i="16"/>
  <c r="S144" i="16"/>
  <c r="M144" i="16"/>
  <c r="F144" i="16"/>
  <c r="H144" i="16" s="1"/>
  <c r="W144" i="16" s="1"/>
  <c r="X144" i="16" s="1"/>
  <c r="S143" i="16"/>
  <c r="M143" i="16"/>
  <c r="F143" i="16"/>
  <c r="V143" i="16" s="1"/>
  <c r="S142" i="16"/>
  <c r="M142" i="16"/>
  <c r="F142" i="16"/>
  <c r="S141" i="16"/>
  <c r="M141" i="16"/>
  <c r="F141" i="16"/>
  <c r="V141" i="16" s="1"/>
  <c r="S140" i="16"/>
  <c r="M140" i="16"/>
  <c r="F140" i="16"/>
  <c r="S139" i="16"/>
  <c r="M139" i="16"/>
  <c r="F139" i="16"/>
  <c r="S138" i="16"/>
  <c r="M138" i="16"/>
  <c r="F138" i="16"/>
  <c r="H138" i="16" s="1"/>
  <c r="W138" i="16" s="1"/>
  <c r="X138" i="16" s="1"/>
  <c r="S137" i="16"/>
  <c r="M137" i="16"/>
  <c r="F137" i="16"/>
  <c r="S136" i="16"/>
  <c r="M136" i="16"/>
  <c r="F136" i="16"/>
  <c r="V136" i="16" s="1"/>
  <c r="S135" i="16"/>
  <c r="M135" i="16"/>
  <c r="F135" i="16"/>
  <c r="H135" i="16" s="1"/>
  <c r="W135" i="16" s="1"/>
  <c r="X135" i="16" s="1"/>
  <c r="S134" i="16"/>
  <c r="M134" i="16"/>
  <c r="F134" i="16"/>
  <c r="V134" i="16" s="1"/>
  <c r="S133" i="16"/>
  <c r="M133" i="16"/>
  <c r="F133" i="16"/>
  <c r="H133" i="16" s="1"/>
  <c r="W133" i="16" s="1"/>
  <c r="X133" i="16" s="1"/>
  <c r="S132" i="16"/>
  <c r="M132" i="16"/>
  <c r="F132" i="16"/>
  <c r="S131" i="16"/>
  <c r="M131" i="16"/>
  <c r="F131" i="16"/>
  <c r="H131" i="16" s="1"/>
  <c r="W131" i="16" s="1"/>
  <c r="X131" i="16" s="1"/>
  <c r="S130" i="16"/>
  <c r="M130" i="16"/>
  <c r="F130" i="16"/>
  <c r="S129" i="16"/>
  <c r="M129" i="16"/>
  <c r="F129" i="16"/>
  <c r="V129" i="16" s="1"/>
  <c r="S128" i="16"/>
  <c r="M128" i="16"/>
  <c r="F128" i="16"/>
  <c r="V128" i="16" s="1"/>
  <c r="S127" i="16"/>
  <c r="M127" i="16"/>
  <c r="F127" i="16"/>
  <c r="S126" i="16"/>
  <c r="M126" i="16"/>
  <c r="F126" i="16"/>
  <c r="V126" i="16" s="1"/>
  <c r="S125" i="16"/>
  <c r="M125" i="16"/>
  <c r="F125" i="16"/>
  <c r="S124" i="16"/>
  <c r="M124" i="16"/>
  <c r="F124" i="16"/>
  <c r="S123" i="16"/>
  <c r="M123" i="16"/>
  <c r="F123" i="16"/>
  <c r="V123" i="16" s="1"/>
  <c r="S122" i="16"/>
  <c r="M122" i="16"/>
  <c r="F122" i="16"/>
  <c r="S121" i="16"/>
  <c r="M121" i="16"/>
  <c r="F121" i="16"/>
  <c r="H121" i="16" s="1"/>
  <c r="W121" i="16" s="1"/>
  <c r="X121" i="16" s="1"/>
  <c r="S120" i="16"/>
  <c r="M120" i="16"/>
  <c r="N120" i="16" s="1"/>
  <c r="F120" i="16"/>
  <c r="S119" i="16"/>
  <c r="M119" i="16"/>
  <c r="F119" i="16"/>
  <c r="V119" i="16" s="1"/>
  <c r="S118" i="16"/>
  <c r="M118" i="16"/>
  <c r="F118" i="16"/>
  <c r="H118" i="16" s="1"/>
  <c r="W118" i="16" s="1"/>
  <c r="X118" i="16" s="1"/>
  <c r="S117" i="16"/>
  <c r="M117" i="16"/>
  <c r="F117" i="16"/>
  <c r="S116" i="16"/>
  <c r="M116" i="16"/>
  <c r="N116" i="16" s="1"/>
  <c r="R116" i="16" s="1"/>
  <c r="F116" i="16"/>
  <c r="H116" i="16" s="1"/>
  <c r="W116" i="16" s="1"/>
  <c r="X116" i="16" s="1"/>
  <c r="M115" i="16"/>
  <c r="S115" i="16"/>
  <c r="S114" i="16"/>
  <c r="M114" i="16"/>
  <c r="F114" i="16"/>
  <c r="H114" i="16" s="1"/>
  <c r="W114" i="16" s="1"/>
  <c r="X114" i="16" s="1"/>
  <c r="S113" i="16"/>
  <c r="M113" i="16"/>
  <c r="F113" i="16"/>
  <c r="H113" i="16" s="1"/>
  <c r="W113" i="16" s="1"/>
  <c r="X113" i="16" s="1"/>
  <c r="S112" i="16"/>
  <c r="M112" i="16"/>
  <c r="F112" i="16"/>
  <c r="H112" i="16" s="1"/>
  <c r="W112" i="16" s="1"/>
  <c r="X112" i="16" s="1"/>
  <c r="S111" i="16"/>
  <c r="M111" i="16"/>
  <c r="F111" i="16"/>
  <c r="V111" i="16" s="1"/>
  <c r="S110" i="16"/>
  <c r="M110" i="16"/>
  <c r="F110" i="16"/>
  <c r="S109" i="16"/>
  <c r="M109" i="16"/>
  <c r="F109" i="16"/>
  <c r="V109" i="16" s="1"/>
  <c r="S108" i="16"/>
  <c r="M108" i="16"/>
  <c r="F108" i="16"/>
  <c r="S107" i="16"/>
  <c r="M107" i="16"/>
  <c r="F107" i="16"/>
  <c r="V107" i="16" s="1"/>
  <c r="S106" i="16"/>
  <c r="M106" i="16"/>
  <c r="F106" i="16"/>
  <c r="H106" i="16" s="1"/>
  <c r="W106" i="16" s="1"/>
  <c r="X106" i="16" s="1"/>
  <c r="S105" i="16"/>
  <c r="M105" i="16"/>
  <c r="F105" i="16"/>
  <c r="S104" i="16"/>
  <c r="M104" i="16"/>
  <c r="F104" i="16"/>
  <c r="V104" i="16" s="1"/>
  <c r="M103" i="16"/>
  <c r="S103" i="16"/>
  <c r="S102" i="16"/>
  <c r="M102" i="16"/>
  <c r="F102" i="16"/>
  <c r="S101" i="16"/>
  <c r="M101" i="16"/>
  <c r="F101" i="16"/>
  <c r="S100" i="16"/>
  <c r="M100" i="16"/>
  <c r="F100" i="16"/>
  <c r="S99" i="16"/>
  <c r="M99" i="16"/>
  <c r="F99" i="16"/>
  <c r="S98" i="16"/>
  <c r="M98" i="16"/>
  <c r="F98" i="16"/>
  <c r="V98" i="16" s="1"/>
  <c r="S97" i="16"/>
  <c r="M97" i="16"/>
  <c r="F97" i="16"/>
  <c r="H97" i="16" s="1"/>
  <c r="W97" i="16" s="1"/>
  <c r="X97" i="16" s="1"/>
  <c r="S96" i="16"/>
  <c r="F96" i="16"/>
  <c r="W96" i="16" s="1"/>
  <c r="X96" i="16" s="1"/>
  <c r="S95" i="16"/>
  <c r="M95" i="16"/>
  <c r="F95" i="16"/>
  <c r="H95" i="16" s="1"/>
  <c r="W95" i="16" s="1"/>
  <c r="X95" i="16" s="1"/>
  <c r="S94" i="16"/>
  <c r="M94" i="16"/>
  <c r="F94" i="16"/>
  <c r="S93" i="16"/>
  <c r="M93" i="16"/>
  <c r="F93" i="16"/>
  <c r="H93" i="16" s="1"/>
  <c r="W93" i="16" s="1"/>
  <c r="X93" i="16" s="1"/>
  <c r="S92" i="16"/>
  <c r="M92" i="16"/>
  <c r="F92" i="16"/>
  <c r="H92" i="16" s="1"/>
  <c r="W92" i="16" s="1"/>
  <c r="X92" i="16" s="1"/>
  <c r="S91" i="16"/>
  <c r="M91" i="16"/>
  <c r="F91" i="16"/>
  <c r="H91" i="16" s="1"/>
  <c r="W91" i="16" s="1"/>
  <c r="X91" i="16" s="1"/>
  <c r="S90" i="16"/>
  <c r="M90" i="16"/>
  <c r="F90" i="16"/>
  <c r="V90" i="16" s="1"/>
  <c r="S89" i="16"/>
  <c r="M89" i="16"/>
  <c r="F89" i="16"/>
  <c r="S88" i="16"/>
  <c r="M88" i="16"/>
  <c r="F88" i="16"/>
  <c r="H88" i="16" s="1"/>
  <c r="W88" i="16" s="1"/>
  <c r="X88" i="16" s="1"/>
  <c r="S87" i="16"/>
  <c r="M87" i="16"/>
  <c r="F87" i="16"/>
  <c r="H87" i="16" s="1"/>
  <c r="W87" i="16" s="1"/>
  <c r="X87" i="16" s="1"/>
  <c r="S86" i="16"/>
  <c r="M86" i="16"/>
  <c r="F86" i="16"/>
  <c r="S85" i="16"/>
  <c r="M85" i="16"/>
  <c r="F85" i="16"/>
  <c r="V85" i="16" s="1"/>
  <c r="S84" i="16"/>
  <c r="M84" i="16"/>
  <c r="F84" i="16"/>
  <c r="S83" i="16"/>
  <c r="M83" i="16"/>
  <c r="N83" i="16" s="1"/>
  <c r="U83" i="16" s="1"/>
  <c r="F83" i="16"/>
  <c r="S82" i="16"/>
  <c r="M82" i="16"/>
  <c r="F82" i="16"/>
  <c r="S81" i="16"/>
  <c r="M81" i="16"/>
  <c r="F81" i="16"/>
  <c r="V81" i="16" s="1"/>
  <c r="S80" i="16"/>
  <c r="M80" i="16"/>
  <c r="F80" i="16"/>
  <c r="V80" i="16" s="1"/>
  <c r="S79" i="16"/>
  <c r="M79" i="16"/>
  <c r="F79" i="16"/>
  <c r="V79" i="16" s="1"/>
  <c r="S78" i="16"/>
  <c r="M78" i="16"/>
  <c r="F78" i="16"/>
  <c r="S77" i="16"/>
  <c r="M77" i="16"/>
  <c r="F77" i="16"/>
  <c r="H77" i="16" s="1"/>
  <c r="W77" i="16" s="1"/>
  <c r="X77" i="16" s="1"/>
  <c r="S76" i="16"/>
  <c r="M76" i="16"/>
  <c r="F76" i="16"/>
  <c r="V76" i="16" s="1"/>
  <c r="S75" i="16"/>
  <c r="M75" i="16"/>
  <c r="F75" i="16"/>
  <c r="V75" i="16" s="1"/>
  <c r="S74" i="16"/>
  <c r="M74" i="16"/>
  <c r="F74" i="16"/>
  <c r="H74" i="16" s="1"/>
  <c r="W74" i="16" s="1"/>
  <c r="X74" i="16" s="1"/>
  <c r="S73" i="16"/>
  <c r="M73" i="16"/>
  <c r="F73" i="16"/>
  <c r="V73" i="16" s="1"/>
  <c r="S72" i="16"/>
  <c r="M72" i="16"/>
  <c r="F72" i="16"/>
  <c r="V72" i="16" s="1"/>
  <c r="S71" i="16"/>
  <c r="M71" i="16"/>
  <c r="F71" i="16"/>
  <c r="S70" i="16"/>
  <c r="M70" i="16"/>
  <c r="F70" i="16"/>
  <c r="S69" i="16"/>
  <c r="M69" i="16"/>
  <c r="F69" i="16"/>
  <c r="S68" i="16"/>
  <c r="M68" i="16"/>
  <c r="F68" i="16"/>
  <c r="S67" i="16"/>
  <c r="M67" i="16"/>
  <c r="F67" i="16"/>
  <c r="S66" i="16"/>
  <c r="M66" i="16"/>
  <c r="F66" i="16"/>
  <c r="S65" i="16"/>
  <c r="M65" i="16"/>
  <c r="F65" i="16"/>
  <c r="N65" i="16" s="1"/>
  <c r="S64" i="16"/>
  <c r="M64" i="16"/>
  <c r="F64" i="16"/>
  <c r="H64" i="16" s="1"/>
  <c r="W64" i="16" s="1"/>
  <c r="X64" i="16" s="1"/>
  <c r="S63" i="16"/>
  <c r="M63" i="16"/>
  <c r="F63" i="16"/>
  <c r="V63" i="16" s="1"/>
  <c r="S62" i="16"/>
  <c r="M62" i="16"/>
  <c r="F62" i="16"/>
  <c r="H62" i="16" s="1"/>
  <c r="W62" i="16" s="1"/>
  <c r="X62" i="16" s="1"/>
  <c r="S61" i="16"/>
  <c r="M61" i="16"/>
  <c r="F61" i="16"/>
  <c r="S60" i="16"/>
  <c r="M60" i="16"/>
  <c r="F60" i="16"/>
  <c r="S59" i="16"/>
  <c r="M59" i="16"/>
  <c r="F59" i="16"/>
  <c r="H59" i="16" s="1"/>
  <c r="W59" i="16" s="1"/>
  <c r="X59" i="16" s="1"/>
  <c r="S58" i="16"/>
  <c r="M58" i="16"/>
  <c r="F58" i="16"/>
  <c r="V58" i="16" s="1"/>
  <c r="S57" i="16"/>
  <c r="M57" i="16"/>
  <c r="F57" i="16"/>
  <c r="H57" i="16" s="1"/>
  <c r="W57" i="16" s="1"/>
  <c r="X57" i="16" s="1"/>
  <c r="M56" i="16"/>
  <c r="S55" i="16"/>
  <c r="M55" i="16"/>
  <c r="F55" i="16"/>
  <c r="H55" i="16" s="1"/>
  <c r="W55" i="16" s="1"/>
  <c r="X55" i="16" s="1"/>
  <c r="S54" i="16"/>
  <c r="M54" i="16"/>
  <c r="F54" i="16"/>
  <c r="S53" i="16"/>
  <c r="M53" i="16"/>
  <c r="F53" i="16"/>
  <c r="V53" i="16" s="1"/>
  <c r="S52" i="16"/>
  <c r="M52" i="16"/>
  <c r="F52" i="16"/>
  <c r="S51" i="16"/>
  <c r="M51" i="16"/>
  <c r="F51" i="16"/>
  <c r="S50" i="16"/>
  <c r="M50" i="16"/>
  <c r="F50" i="16"/>
  <c r="H50" i="16" s="1"/>
  <c r="W50" i="16" s="1"/>
  <c r="X50" i="16" s="1"/>
  <c r="S49" i="16"/>
  <c r="M49" i="16"/>
  <c r="N49" i="16" s="1"/>
  <c r="R49" i="16" s="1"/>
  <c r="F49" i="16"/>
  <c r="S48" i="16"/>
  <c r="M48" i="16"/>
  <c r="F48" i="16"/>
  <c r="H48" i="16" s="1"/>
  <c r="W48" i="16" s="1"/>
  <c r="X48" i="16" s="1"/>
  <c r="S47" i="16"/>
  <c r="M47" i="16"/>
  <c r="F47" i="16"/>
  <c r="S46" i="16"/>
  <c r="M46" i="16"/>
  <c r="F46" i="16"/>
  <c r="H46" i="16" s="1"/>
  <c r="W46" i="16" s="1"/>
  <c r="X46" i="16" s="1"/>
  <c r="S45" i="16"/>
  <c r="M45" i="16"/>
  <c r="F45" i="16"/>
  <c r="M44" i="16"/>
  <c r="S43" i="16"/>
  <c r="M43" i="16"/>
  <c r="F43" i="16"/>
  <c r="S42" i="16"/>
  <c r="M42" i="16"/>
  <c r="F42" i="16"/>
  <c r="V42" i="16" s="1"/>
  <c r="S41" i="16"/>
  <c r="M41" i="16"/>
  <c r="F41" i="16"/>
  <c r="H41" i="16" s="1"/>
  <c r="W41" i="16" s="1"/>
  <c r="X41" i="16" s="1"/>
  <c r="S40" i="16"/>
  <c r="M40" i="16"/>
  <c r="F40" i="16"/>
  <c r="V40" i="16" s="1"/>
  <c r="M39" i="16"/>
  <c r="S38" i="16"/>
  <c r="M38" i="16"/>
  <c r="F38" i="16"/>
  <c r="H38" i="16" s="1"/>
  <c r="W38" i="16" s="1"/>
  <c r="X38" i="16" s="1"/>
  <c r="S37" i="16"/>
  <c r="M37" i="16"/>
  <c r="F37" i="16"/>
  <c r="H37" i="16" s="1"/>
  <c r="W37" i="16" s="1"/>
  <c r="S36" i="16"/>
  <c r="M36" i="16"/>
  <c r="F36" i="16"/>
  <c r="S35" i="16"/>
  <c r="M35" i="16"/>
  <c r="F35" i="16"/>
  <c r="S34" i="16"/>
  <c r="M34" i="16"/>
  <c r="F34" i="16"/>
  <c r="S33" i="16"/>
  <c r="M33" i="16"/>
  <c r="F33" i="16"/>
  <c r="H33" i="16" s="1"/>
  <c r="W33" i="16" s="1"/>
  <c r="X33" i="16" s="1"/>
  <c r="S32" i="16"/>
  <c r="M32" i="16"/>
  <c r="F32" i="16"/>
  <c r="S31" i="16"/>
  <c r="M31" i="16"/>
  <c r="F31" i="16"/>
  <c r="H31" i="16" s="1"/>
  <c r="W31" i="16" s="1"/>
  <c r="X31" i="16" s="1"/>
  <c r="S30" i="16"/>
  <c r="M30" i="16"/>
  <c r="F30" i="16"/>
  <c r="S29" i="16"/>
  <c r="M29" i="16"/>
  <c r="F29" i="16"/>
  <c r="V29" i="16" s="1"/>
  <c r="S28" i="16"/>
  <c r="M28" i="16"/>
  <c r="F28" i="16"/>
  <c r="H28" i="16" s="1"/>
  <c r="W28" i="16" s="1"/>
  <c r="X28" i="16" s="1"/>
  <c r="S27" i="16"/>
  <c r="M27" i="16"/>
  <c r="F27" i="16"/>
  <c r="S26" i="16"/>
  <c r="M26" i="16"/>
  <c r="F26" i="16"/>
  <c r="S25" i="16"/>
  <c r="M25" i="16"/>
  <c r="F25" i="16"/>
  <c r="H25" i="16" s="1"/>
  <c r="W25" i="16" s="1"/>
  <c r="X25" i="16" s="1"/>
  <c r="M24" i="16"/>
  <c r="S23" i="16"/>
  <c r="M23" i="16"/>
  <c r="F23" i="16"/>
  <c r="S22" i="16"/>
  <c r="M22" i="16"/>
  <c r="F22" i="16"/>
  <c r="H22" i="16" s="1"/>
  <c r="W22" i="16" s="1"/>
  <c r="X22" i="16" s="1"/>
  <c r="S21" i="16"/>
  <c r="M21" i="16"/>
  <c r="F21" i="16"/>
  <c r="H21" i="16" s="1"/>
  <c r="W21" i="16" s="1"/>
  <c r="X21" i="16" s="1"/>
  <c r="S20" i="16"/>
  <c r="M20" i="16"/>
  <c r="F20" i="16"/>
  <c r="S19" i="16"/>
  <c r="M19" i="16"/>
  <c r="F19" i="16"/>
  <c r="V19" i="16" s="1"/>
  <c r="S18" i="16"/>
  <c r="M18" i="16"/>
  <c r="F18" i="16"/>
  <c r="S17" i="16"/>
  <c r="M17" i="16"/>
  <c r="F17" i="16"/>
  <c r="H17" i="16" s="1"/>
  <c r="W17" i="16" s="1"/>
  <c r="X17" i="16" s="1"/>
  <c r="S16" i="16"/>
  <c r="M16" i="16"/>
  <c r="F16" i="16"/>
  <c r="S15" i="16"/>
  <c r="M15" i="16"/>
  <c r="F15" i="16"/>
  <c r="S14" i="16"/>
  <c r="M14" i="16"/>
  <c r="F14" i="16"/>
  <c r="H14" i="16" s="1"/>
  <c r="W14" i="16" s="1"/>
  <c r="X14" i="16" s="1"/>
  <c r="S13" i="16"/>
  <c r="M13" i="16"/>
  <c r="F13" i="16"/>
  <c r="H13" i="16" s="1"/>
  <c r="W13" i="16" s="1"/>
  <c r="X13" i="16" s="1"/>
  <c r="S12" i="16"/>
  <c r="M12" i="16"/>
  <c r="F12" i="16"/>
  <c r="V12" i="16" s="1"/>
  <c r="S11" i="16"/>
  <c r="M11" i="16"/>
  <c r="F11" i="16"/>
  <c r="H11" i="16" s="1"/>
  <c r="W11" i="16" s="1"/>
  <c r="X11" i="16" s="1"/>
  <c r="S10" i="16"/>
  <c r="M10" i="16"/>
  <c r="F10" i="16"/>
  <c r="S9" i="16"/>
  <c r="M9" i="16"/>
  <c r="F9" i="16"/>
  <c r="H9" i="16" s="1"/>
  <c r="W9" i="16" s="1"/>
  <c r="X9" i="16" s="1"/>
  <c r="S8" i="16"/>
  <c r="M8" i="16"/>
  <c r="F8" i="16"/>
  <c r="S7" i="16"/>
  <c r="M7" i="16"/>
  <c r="F7" i="16"/>
  <c r="H7" i="16" s="1"/>
  <c r="W7" i="16" s="1"/>
  <c r="X7" i="16" s="1"/>
  <c r="S6" i="16"/>
  <c r="M6" i="16"/>
  <c r="F6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M5" i="16"/>
  <c r="F5" i="16"/>
  <c r="V5" i="16" s="1"/>
  <c r="G215" i="14"/>
  <c r="E215" i="14"/>
  <c r="W214" i="14"/>
  <c r="S199" i="14"/>
  <c r="F199" i="14"/>
  <c r="H199" i="14" s="1"/>
  <c r="L199" i="14" s="1"/>
  <c r="M199" i="14" s="1"/>
  <c r="N199" i="14" s="1"/>
  <c r="S198" i="14"/>
  <c r="F198" i="14"/>
  <c r="H198" i="14" s="1"/>
  <c r="S197" i="14"/>
  <c r="F197" i="14"/>
  <c r="V197" i="14" s="1"/>
  <c r="S196" i="14"/>
  <c r="F196" i="14"/>
  <c r="S195" i="14"/>
  <c r="F195" i="14"/>
  <c r="H195" i="14" s="1"/>
  <c r="S194" i="14"/>
  <c r="F194" i="14"/>
  <c r="H194" i="14" s="1"/>
  <c r="W194" i="14" s="1"/>
  <c r="S193" i="14"/>
  <c r="F193" i="14"/>
  <c r="H193" i="14" s="1"/>
  <c r="W193" i="14" s="1"/>
  <c r="S192" i="14"/>
  <c r="F192" i="14"/>
  <c r="V192" i="14" s="1"/>
  <c r="S191" i="14"/>
  <c r="F191" i="14"/>
  <c r="H191" i="14" s="1"/>
  <c r="S190" i="14"/>
  <c r="F190" i="14"/>
  <c r="V190" i="14" s="1"/>
  <c r="S189" i="14"/>
  <c r="F189" i="14"/>
  <c r="S188" i="14"/>
  <c r="F188" i="14"/>
  <c r="H188" i="14" s="1"/>
  <c r="W188" i="14" s="1"/>
  <c r="S187" i="14"/>
  <c r="F187" i="14"/>
  <c r="S186" i="14"/>
  <c r="F186" i="14"/>
  <c r="H186" i="14" s="1"/>
  <c r="S185" i="14"/>
  <c r="F185" i="14"/>
  <c r="S184" i="14"/>
  <c r="F184" i="14"/>
  <c r="H184" i="14" s="1"/>
  <c r="W184" i="14" s="1"/>
  <c r="S183" i="14"/>
  <c r="F183" i="14"/>
  <c r="S182" i="14"/>
  <c r="F182" i="14"/>
  <c r="H182" i="14" s="1"/>
  <c r="W182" i="14" s="1"/>
  <c r="S181" i="14"/>
  <c r="F181" i="14"/>
  <c r="H181" i="14" s="1"/>
  <c r="L181" i="14" s="1"/>
  <c r="M181" i="14" s="1"/>
  <c r="N181" i="14" s="1"/>
  <c r="S180" i="14"/>
  <c r="F180" i="14"/>
  <c r="H180" i="14" s="1"/>
  <c r="W180" i="14" s="1"/>
  <c r="S179" i="14"/>
  <c r="F179" i="14"/>
  <c r="V179" i="14" s="1"/>
  <c r="S178" i="14"/>
  <c r="F178" i="14"/>
  <c r="V178" i="14" s="1"/>
  <c r="S177" i="14"/>
  <c r="F177" i="14"/>
  <c r="H177" i="14" s="1"/>
  <c r="L177" i="14" s="1"/>
  <c r="M177" i="14" s="1"/>
  <c r="S176" i="14"/>
  <c r="F176" i="14"/>
  <c r="H176" i="14" s="1"/>
  <c r="W176" i="14" s="1"/>
  <c r="S175" i="14"/>
  <c r="F175" i="14"/>
  <c r="V175" i="14" s="1"/>
  <c r="S174" i="14"/>
  <c r="F174" i="14"/>
  <c r="H174" i="14" s="1"/>
  <c r="S173" i="14"/>
  <c r="F173" i="14"/>
  <c r="H173" i="14" s="1"/>
  <c r="L173" i="14" s="1"/>
  <c r="M173" i="14" s="1"/>
  <c r="N173" i="14" s="1"/>
  <c r="S172" i="14"/>
  <c r="F172" i="14"/>
  <c r="H172" i="14" s="1"/>
  <c r="S171" i="14"/>
  <c r="F171" i="14"/>
  <c r="S170" i="14"/>
  <c r="F170" i="14"/>
  <c r="V170" i="14" s="1"/>
  <c r="S169" i="14"/>
  <c r="F169" i="14"/>
  <c r="V169" i="14" s="1"/>
  <c r="S168" i="14"/>
  <c r="F168" i="14"/>
  <c r="H168" i="14" s="1"/>
  <c r="L168" i="14" s="1"/>
  <c r="M168" i="14" s="1"/>
  <c r="N168" i="14" s="1"/>
  <c r="U168" i="14" s="1"/>
  <c r="S167" i="14"/>
  <c r="F167" i="14"/>
  <c r="H167" i="14" s="1"/>
  <c r="S166" i="14"/>
  <c r="F166" i="14"/>
  <c r="H166" i="14" s="1"/>
  <c r="S165" i="14"/>
  <c r="F165" i="14"/>
  <c r="S164" i="14"/>
  <c r="F164" i="14"/>
  <c r="H164" i="14" s="1"/>
  <c r="S163" i="14"/>
  <c r="F163" i="14"/>
  <c r="V163" i="14" s="1"/>
  <c r="S162" i="14"/>
  <c r="F162" i="14"/>
  <c r="H162" i="14" s="1"/>
  <c r="W162" i="14" s="1"/>
  <c r="S161" i="14"/>
  <c r="F161" i="14"/>
  <c r="H161" i="14" s="1"/>
  <c r="S160" i="14"/>
  <c r="F160" i="14"/>
  <c r="S159" i="14"/>
  <c r="F159" i="14"/>
  <c r="H159" i="14" s="1"/>
  <c r="S158" i="14"/>
  <c r="F158" i="14"/>
  <c r="H158" i="14" s="1"/>
  <c r="W158" i="14" s="1"/>
  <c r="S157" i="14"/>
  <c r="F157" i="14"/>
  <c r="V157" i="14" s="1"/>
  <c r="S156" i="14"/>
  <c r="F156" i="14"/>
  <c r="V156" i="14" s="1"/>
  <c r="S155" i="14"/>
  <c r="F155" i="14"/>
  <c r="V155" i="14" s="1"/>
  <c r="S154" i="14"/>
  <c r="F154" i="14"/>
  <c r="V154" i="14" s="1"/>
  <c r="S153" i="14"/>
  <c r="F153" i="14"/>
  <c r="H153" i="14" s="1"/>
  <c r="S152" i="14"/>
  <c r="F152" i="14"/>
  <c r="V152" i="14" s="1"/>
  <c r="S151" i="14"/>
  <c r="F151" i="14"/>
  <c r="V151" i="14" s="1"/>
  <c r="S150" i="14"/>
  <c r="F150" i="14"/>
  <c r="H150" i="14" s="1"/>
  <c r="S149" i="14"/>
  <c r="F149" i="14"/>
  <c r="S148" i="14"/>
  <c r="F148" i="14"/>
  <c r="H148" i="14" s="1"/>
  <c r="S147" i="14"/>
  <c r="F147" i="14"/>
  <c r="V147" i="14" s="1"/>
  <c r="S146" i="14"/>
  <c r="F146" i="14"/>
  <c r="V146" i="14" s="1"/>
  <c r="S145" i="14"/>
  <c r="F145" i="14"/>
  <c r="H145" i="14" s="1"/>
  <c r="L145" i="14" s="1"/>
  <c r="S144" i="14"/>
  <c r="F144" i="14"/>
  <c r="H144" i="14" s="1"/>
  <c r="L144" i="14" s="1"/>
  <c r="M144" i="14" s="1"/>
  <c r="N144" i="14" s="1"/>
  <c r="S143" i="14"/>
  <c r="F143" i="14"/>
  <c r="V143" i="14" s="1"/>
  <c r="S142" i="14"/>
  <c r="F142" i="14"/>
  <c r="V142" i="14" s="1"/>
  <c r="S141" i="14"/>
  <c r="F141" i="14"/>
  <c r="S140" i="14"/>
  <c r="F140" i="14"/>
  <c r="H140" i="14" s="1"/>
  <c r="S139" i="14"/>
  <c r="F139" i="14"/>
  <c r="V139" i="14" s="1"/>
  <c r="S138" i="14"/>
  <c r="F138" i="14"/>
  <c r="V138" i="14" s="1"/>
  <c r="S137" i="14"/>
  <c r="F137" i="14"/>
  <c r="H137" i="14" s="1"/>
  <c r="S136" i="14"/>
  <c r="F136" i="14"/>
  <c r="S135" i="14"/>
  <c r="F135" i="14"/>
  <c r="V135" i="14" s="1"/>
  <c r="S134" i="14"/>
  <c r="F134" i="14"/>
  <c r="S133" i="14"/>
  <c r="F133" i="14"/>
  <c r="S132" i="14"/>
  <c r="M132" i="14"/>
  <c r="F132" i="14"/>
  <c r="H132" i="14" s="1"/>
  <c r="W132" i="14" s="1"/>
  <c r="X132" i="14" s="1"/>
  <c r="S131" i="14"/>
  <c r="M131" i="14"/>
  <c r="F131" i="14"/>
  <c r="S130" i="14"/>
  <c r="F130" i="14"/>
  <c r="V130" i="14" s="1"/>
  <c r="S129" i="14"/>
  <c r="F129" i="14"/>
  <c r="S128" i="14"/>
  <c r="F128" i="14"/>
  <c r="V128" i="14" s="1"/>
  <c r="S127" i="14"/>
  <c r="F127" i="14"/>
  <c r="S126" i="14"/>
  <c r="F126" i="14"/>
  <c r="V126" i="14" s="1"/>
  <c r="S125" i="14"/>
  <c r="F125" i="14"/>
  <c r="S124" i="14"/>
  <c r="F124" i="14"/>
  <c r="V124" i="14" s="1"/>
  <c r="S123" i="14"/>
  <c r="F123" i="14"/>
  <c r="H123" i="14" s="1"/>
  <c r="W123" i="14" s="1"/>
  <c r="S122" i="14"/>
  <c r="F122" i="14"/>
  <c r="H122" i="14" s="1"/>
  <c r="W122" i="14" s="1"/>
  <c r="S121" i="14"/>
  <c r="F121" i="14"/>
  <c r="H121" i="14" s="1"/>
  <c r="L121" i="14" s="1"/>
  <c r="M121" i="14" s="1"/>
  <c r="N121" i="14" s="1"/>
  <c r="U121" i="14" s="1"/>
  <c r="S120" i="14"/>
  <c r="F120" i="14"/>
  <c r="V120" i="14" s="1"/>
  <c r="S119" i="14"/>
  <c r="F119" i="14"/>
  <c r="V119" i="14" s="1"/>
  <c r="S118" i="14"/>
  <c r="F118" i="14"/>
  <c r="V118" i="14" s="1"/>
  <c r="S117" i="14"/>
  <c r="F117" i="14"/>
  <c r="V117" i="14" s="1"/>
  <c r="S116" i="14"/>
  <c r="M116" i="14"/>
  <c r="F116" i="14"/>
  <c r="S115" i="14"/>
  <c r="M115" i="14"/>
  <c r="F115" i="14"/>
  <c r="V115" i="14" s="1"/>
  <c r="S114" i="14"/>
  <c r="M114" i="14"/>
  <c r="F114" i="14"/>
  <c r="V114" i="14" s="1"/>
  <c r="S113" i="14"/>
  <c r="M113" i="14"/>
  <c r="F113" i="14"/>
  <c r="H113" i="14" s="1"/>
  <c r="W113" i="14" s="1"/>
  <c r="X113" i="14" s="1"/>
  <c r="S112" i="14"/>
  <c r="M112" i="14"/>
  <c r="F112" i="14"/>
  <c r="H112" i="14" s="1"/>
  <c r="W112" i="14" s="1"/>
  <c r="X112" i="14" s="1"/>
  <c r="S111" i="14"/>
  <c r="M111" i="14"/>
  <c r="F111" i="14"/>
  <c r="S110" i="14"/>
  <c r="M110" i="14"/>
  <c r="F110" i="14"/>
  <c r="H110" i="14" s="1"/>
  <c r="W110" i="14" s="1"/>
  <c r="X110" i="14" s="1"/>
  <c r="S109" i="14"/>
  <c r="M109" i="14"/>
  <c r="F109" i="14"/>
  <c r="H109" i="14" s="1"/>
  <c r="W109" i="14" s="1"/>
  <c r="X109" i="14" s="1"/>
  <c r="S108" i="14"/>
  <c r="M108" i="14"/>
  <c r="F108" i="14"/>
  <c r="V108" i="14" s="1"/>
  <c r="S107" i="14"/>
  <c r="M107" i="14"/>
  <c r="F107" i="14"/>
  <c r="V107" i="14" s="1"/>
  <c r="S106" i="14"/>
  <c r="M106" i="14"/>
  <c r="F106" i="14"/>
  <c r="H106" i="14" s="1"/>
  <c r="W106" i="14" s="1"/>
  <c r="X106" i="14" s="1"/>
  <c r="S105" i="14"/>
  <c r="M105" i="14"/>
  <c r="F105" i="14"/>
  <c r="H105" i="14" s="1"/>
  <c r="W105" i="14" s="1"/>
  <c r="X105" i="14" s="1"/>
  <c r="S104" i="14"/>
  <c r="M104" i="14"/>
  <c r="F104" i="14"/>
  <c r="H104" i="14" s="1"/>
  <c r="W104" i="14" s="1"/>
  <c r="X104" i="14" s="1"/>
  <c r="S103" i="14"/>
  <c r="M103" i="14"/>
  <c r="F103" i="14"/>
  <c r="S102" i="14"/>
  <c r="M102" i="14"/>
  <c r="F102" i="14"/>
  <c r="H102" i="14" s="1"/>
  <c r="W102" i="14" s="1"/>
  <c r="X102" i="14" s="1"/>
  <c r="S101" i="14"/>
  <c r="M101" i="14"/>
  <c r="F101" i="14"/>
  <c r="H101" i="14" s="1"/>
  <c r="W101" i="14" s="1"/>
  <c r="X101" i="14" s="1"/>
  <c r="S100" i="14"/>
  <c r="M100" i="14"/>
  <c r="F100" i="14"/>
  <c r="H100" i="14" s="1"/>
  <c r="W100" i="14" s="1"/>
  <c r="X100" i="14" s="1"/>
  <c r="S99" i="14"/>
  <c r="M99" i="14"/>
  <c r="F99" i="14"/>
  <c r="V99" i="14" s="1"/>
  <c r="S98" i="14"/>
  <c r="M98" i="14"/>
  <c r="F98" i="14"/>
  <c r="V98" i="14" s="1"/>
  <c r="S97" i="14"/>
  <c r="M97" i="14"/>
  <c r="F97" i="14"/>
  <c r="H97" i="14" s="1"/>
  <c r="W97" i="14" s="1"/>
  <c r="X97" i="14" s="1"/>
  <c r="S96" i="14"/>
  <c r="M96" i="14"/>
  <c r="F96" i="14"/>
  <c r="H96" i="14" s="1"/>
  <c r="W96" i="14" s="1"/>
  <c r="X96" i="14" s="1"/>
  <c r="S95" i="14"/>
  <c r="M95" i="14"/>
  <c r="F95" i="14"/>
  <c r="V95" i="14" s="1"/>
  <c r="S94" i="14"/>
  <c r="M94" i="14"/>
  <c r="N94" i="14" s="1"/>
  <c r="U94" i="14" s="1"/>
  <c r="F94" i="14"/>
  <c r="V94" i="14" s="1"/>
  <c r="S93" i="14"/>
  <c r="M93" i="14"/>
  <c r="F93" i="14"/>
  <c r="V93" i="14" s="1"/>
  <c r="S92" i="14"/>
  <c r="M92" i="14"/>
  <c r="F92" i="14"/>
  <c r="V92" i="14" s="1"/>
  <c r="S91" i="14"/>
  <c r="M91" i="14"/>
  <c r="F91" i="14"/>
  <c r="V91" i="14" s="1"/>
  <c r="S90" i="14"/>
  <c r="M90" i="14"/>
  <c r="F90" i="14"/>
  <c r="V90" i="14" s="1"/>
  <c r="S89" i="14"/>
  <c r="M89" i="14"/>
  <c r="F89" i="14"/>
  <c r="H89" i="14" s="1"/>
  <c r="W89" i="14" s="1"/>
  <c r="X89" i="14" s="1"/>
  <c r="S88" i="14"/>
  <c r="M88" i="14"/>
  <c r="F88" i="14"/>
  <c r="H88" i="14" s="1"/>
  <c r="W88" i="14" s="1"/>
  <c r="X88" i="14" s="1"/>
  <c r="S87" i="14"/>
  <c r="M87" i="14"/>
  <c r="F87" i="14"/>
  <c r="H87" i="14" s="1"/>
  <c r="W87" i="14" s="1"/>
  <c r="X87" i="14" s="1"/>
  <c r="S86" i="14"/>
  <c r="M86" i="14"/>
  <c r="F86" i="14"/>
  <c r="V86" i="14" s="1"/>
  <c r="S85" i="14"/>
  <c r="M85" i="14"/>
  <c r="F85" i="14"/>
  <c r="S84" i="14"/>
  <c r="M84" i="14"/>
  <c r="F84" i="14"/>
  <c r="S83" i="14"/>
  <c r="M83" i="14"/>
  <c r="F83" i="14"/>
  <c r="V83" i="14" s="1"/>
  <c r="S82" i="14"/>
  <c r="M82" i="14"/>
  <c r="F82" i="14"/>
  <c r="V82" i="14" s="1"/>
  <c r="S81" i="14"/>
  <c r="M81" i="14"/>
  <c r="F81" i="14"/>
  <c r="H81" i="14" s="1"/>
  <c r="W81" i="14" s="1"/>
  <c r="X81" i="14" s="1"/>
  <c r="S80" i="14"/>
  <c r="M80" i="14"/>
  <c r="F80" i="14"/>
  <c r="V80" i="14" s="1"/>
  <c r="S79" i="14"/>
  <c r="M79" i="14"/>
  <c r="F79" i="14"/>
  <c r="V79" i="14" s="1"/>
  <c r="S78" i="14"/>
  <c r="M78" i="14"/>
  <c r="F78" i="14"/>
  <c r="H78" i="14" s="1"/>
  <c r="W78" i="14" s="1"/>
  <c r="X78" i="14" s="1"/>
  <c r="S77" i="14"/>
  <c r="M77" i="14"/>
  <c r="F77" i="14"/>
  <c r="V77" i="14" s="1"/>
  <c r="S76" i="14"/>
  <c r="M76" i="14"/>
  <c r="F76" i="14"/>
  <c r="S75" i="14"/>
  <c r="M75" i="14"/>
  <c r="F75" i="14"/>
  <c r="H75" i="14" s="1"/>
  <c r="S74" i="14"/>
  <c r="M74" i="14"/>
  <c r="F74" i="14"/>
  <c r="V74" i="14" s="1"/>
  <c r="S73" i="14"/>
  <c r="M73" i="14"/>
  <c r="F73" i="14"/>
  <c r="H73" i="14" s="1"/>
  <c r="W73" i="14" s="1"/>
  <c r="X73" i="14" s="1"/>
  <c r="S72" i="14"/>
  <c r="M72" i="14"/>
  <c r="F72" i="14"/>
  <c r="H72" i="14" s="1"/>
  <c r="W72" i="14" s="1"/>
  <c r="X72" i="14" s="1"/>
  <c r="S71" i="14"/>
  <c r="M71" i="14"/>
  <c r="F71" i="14"/>
  <c r="S70" i="14"/>
  <c r="M70" i="14"/>
  <c r="F70" i="14"/>
  <c r="H70" i="14" s="1"/>
  <c r="W70" i="14" s="1"/>
  <c r="X70" i="14" s="1"/>
  <c r="S69" i="14"/>
  <c r="M69" i="14"/>
  <c r="F69" i="14"/>
  <c r="H69" i="14" s="1"/>
  <c r="W69" i="14" s="1"/>
  <c r="X69" i="14" s="1"/>
  <c r="S68" i="14"/>
  <c r="M68" i="14"/>
  <c r="F68" i="14"/>
  <c r="H68" i="14" s="1"/>
  <c r="W68" i="14" s="1"/>
  <c r="X68" i="14" s="1"/>
  <c r="S67" i="14"/>
  <c r="M67" i="14"/>
  <c r="F67" i="14"/>
  <c r="S66" i="14"/>
  <c r="M66" i="14"/>
  <c r="F66" i="14"/>
  <c r="V66" i="14" s="1"/>
  <c r="S65" i="14"/>
  <c r="M65" i="14"/>
  <c r="F65" i="14"/>
  <c r="V65" i="14" s="1"/>
  <c r="S64" i="14"/>
  <c r="P64" i="14"/>
  <c r="M64" i="14"/>
  <c r="F64" i="14"/>
  <c r="V64" i="14" s="1"/>
  <c r="S63" i="14"/>
  <c r="P63" i="14"/>
  <c r="M63" i="14"/>
  <c r="F63" i="14"/>
  <c r="S62" i="14"/>
  <c r="M62" i="14"/>
  <c r="F62" i="14"/>
  <c r="V62" i="14" s="1"/>
  <c r="S61" i="14"/>
  <c r="M61" i="14"/>
  <c r="F61" i="14"/>
  <c r="V61" i="14" s="1"/>
  <c r="S60" i="14"/>
  <c r="M60" i="14"/>
  <c r="F60" i="14"/>
  <c r="H60" i="14" s="1"/>
  <c r="W60" i="14" s="1"/>
  <c r="X60" i="14" s="1"/>
  <c r="S59" i="14"/>
  <c r="M59" i="14"/>
  <c r="F59" i="14"/>
  <c r="V59" i="14" s="1"/>
  <c r="S58" i="14"/>
  <c r="M58" i="14"/>
  <c r="F58" i="14"/>
  <c r="S57" i="14"/>
  <c r="M57" i="14"/>
  <c r="F57" i="14"/>
  <c r="V57" i="14" s="1"/>
  <c r="S56" i="14"/>
  <c r="M56" i="14"/>
  <c r="F56" i="14"/>
  <c r="S55" i="14"/>
  <c r="M55" i="14"/>
  <c r="F55" i="14"/>
  <c r="H55" i="14" s="1"/>
  <c r="W55" i="14" s="1"/>
  <c r="X55" i="14" s="1"/>
  <c r="S54" i="14"/>
  <c r="M54" i="14"/>
  <c r="F54" i="14"/>
  <c r="V54" i="14" s="1"/>
  <c r="S53" i="14"/>
  <c r="M53" i="14"/>
  <c r="N53" i="14" s="1"/>
  <c r="T53" i="14" s="1"/>
  <c r="F53" i="14"/>
  <c r="V53" i="14" s="1"/>
  <c r="S52" i="14"/>
  <c r="M52" i="14"/>
  <c r="F52" i="14"/>
  <c r="H52" i="14" s="1"/>
  <c r="W52" i="14" s="1"/>
  <c r="X52" i="14" s="1"/>
  <c r="S51" i="14"/>
  <c r="M51" i="14"/>
  <c r="F51" i="14"/>
  <c r="H51" i="14" s="1"/>
  <c r="W51" i="14" s="1"/>
  <c r="X51" i="14" s="1"/>
  <c r="S50" i="14"/>
  <c r="M50" i="14"/>
  <c r="F50" i="14"/>
  <c r="S49" i="14"/>
  <c r="M49" i="14"/>
  <c r="F49" i="14"/>
  <c r="S48" i="14"/>
  <c r="M48" i="14"/>
  <c r="F48" i="14"/>
  <c r="S47" i="14"/>
  <c r="M47" i="14"/>
  <c r="F47" i="14"/>
  <c r="H47" i="14" s="1"/>
  <c r="W47" i="14" s="1"/>
  <c r="X47" i="14" s="1"/>
  <c r="S46" i="14"/>
  <c r="M46" i="14"/>
  <c r="F46" i="14"/>
  <c r="V46" i="14" s="1"/>
  <c r="S45" i="14"/>
  <c r="M45" i="14"/>
  <c r="F45" i="14"/>
  <c r="V45" i="14" s="1"/>
  <c r="S44" i="14"/>
  <c r="M44" i="14"/>
  <c r="F44" i="14"/>
  <c r="S43" i="14"/>
  <c r="M43" i="14"/>
  <c r="F43" i="14"/>
  <c r="V43" i="14" s="1"/>
  <c r="S42" i="14"/>
  <c r="M42" i="14"/>
  <c r="F42" i="14"/>
  <c r="V42" i="14" s="1"/>
  <c r="S41" i="14"/>
  <c r="M41" i="14"/>
  <c r="F41" i="14"/>
  <c r="H41" i="14" s="1"/>
  <c r="W41" i="14" s="1"/>
  <c r="X41" i="14" s="1"/>
  <c r="S40" i="14"/>
  <c r="M40" i="14"/>
  <c r="F40" i="14"/>
  <c r="H40" i="14" s="1"/>
  <c r="W40" i="14" s="1"/>
  <c r="X40" i="14" s="1"/>
  <c r="S39" i="14"/>
  <c r="M39" i="14"/>
  <c r="F39" i="14"/>
  <c r="H39" i="14" s="1"/>
  <c r="W39" i="14" s="1"/>
  <c r="X39" i="14" s="1"/>
  <c r="S38" i="14"/>
  <c r="M38" i="14"/>
  <c r="F38" i="14"/>
  <c r="S37" i="14"/>
  <c r="M37" i="14"/>
  <c r="F37" i="14"/>
  <c r="H37" i="14" s="1"/>
  <c r="W37" i="14" s="1"/>
  <c r="X37" i="14" s="1"/>
  <c r="S36" i="14"/>
  <c r="M36" i="14"/>
  <c r="F36" i="14"/>
  <c r="H36" i="14" s="1"/>
  <c r="W36" i="14" s="1"/>
  <c r="X36" i="14" s="1"/>
  <c r="S35" i="14"/>
  <c r="M35" i="14"/>
  <c r="F35" i="14"/>
  <c r="H35" i="14" s="1"/>
  <c r="W35" i="14" s="1"/>
  <c r="X35" i="14" s="1"/>
  <c r="S34" i="14"/>
  <c r="M34" i="14"/>
  <c r="F34" i="14"/>
  <c r="V34" i="14" s="1"/>
  <c r="S33" i="14"/>
  <c r="M33" i="14"/>
  <c r="F33" i="14"/>
  <c r="V32" i="14"/>
  <c r="S32" i="14"/>
  <c r="M32" i="14"/>
  <c r="N32" i="14" s="1"/>
  <c r="U32" i="14" s="1"/>
  <c r="H32" i="14"/>
  <c r="W32" i="14" s="1"/>
  <c r="X32" i="14" s="1"/>
  <c r="S31" i="14"/>
  <c r="M31" i="14"/>
  <c r="F31" i="14"/>
  <c r="H31" i="14" s="1"/>
  <c r="W31" i="14" s="1"/>
  <c r="X31" i="14" s="1"/>
  <c r="S30" i="14"/>
  <c r="M30" i="14"/>
  <c r="F30" i="14"/>
  <c r="V30" i="14" s="1"/>
  <c r="S29" i="14"/>
  <c r="M29" i="14"/>
  <c r="F29" i="14"/>
  <c r="V29" i="14" s="1"/>
  <c r="M28" i="14"/>
  <c r="D215" i="14"/>
  <c r="S27" i="14"/>
  <c r="M27" i="14"/>
  <c r="F27" i="14"/>
  <c r="H27" i="14" s="1"/>
  <c r="W27" i="14" s="1"/>
  <c r="X27" i="14" s="1"/>
  <c r="S26" i="14"/>
  <c r="M26" i="14"/>
  <c r="F26" i="14"/>
  <c r="V26" i="14" s="1"/>
  <c r="S25" i="14"/>
  <c r="M25" i="14"/>
  <c r="F25" i="14"/>
  <c r="H25" i="14" s="1"/>
  <c r="W25" i="14" s="1"/>
  <c r="X25" i="14" s="1"/>
  <c r="S24" i="14"/>
  <c r="M24" i="14"/>
  <c r="F24" i="14"/>
  <c r="H24" i="14" s="1"/>
  <c r="W24" i="14" s="1"/>
  <c r="X24" i="14" s="1"/>
  <c r="S23" i="14"/>
  <c r="M23" i="14"/>
  <c r="F23" i="14"/>
  <c r="V23" i="14" s="1"/>
  <c r="S22" i="14"/>
  <c r="M22" i="14"/>
  <c r="F22" i="14"/>
  <c r="V22" i="14" s="1"/>
  <c r="S21" i="14"/>
  <c r="M21" i="14"/>
  <c r="F21" i="14"/>
  <c r="H21" i="14" s="1"/>
  <c r="W21" i="14" s="1"/>
  <c r="X21" i="14" s="1"/>
  <c r="S20" i="14"/>
  <c r="M20" i="14"/>
  <c r="N20" i="14" s="1"/>
  <c r="R20" i="14" s="1"/>
  <c r="F20" i="14"/>
  <c r="H20" i="14" s="1"/>
  <c r="W20" i="14" s="1"/>
  <c r="X20" i="14" s="1"/>
  <c r="S19" i="14"/>
  <c r="M19" i="14"/>
  <c r="F19" i="14"/>
  <c r="S18" i="14"/>
  <c r="M18" i="14"/>
  <c r="F18" i="14"/>
  <c r="H18" i="14" s="1"/>
  <c r="W18" i="14" s="1"/>
  <c r="X18" i="14" s="1"/>
  <c r="S17" i="14"/>
  <c r="M17" i="14"/>
  <c r="F17" i="14"/>
  <c r="V17" i="14" s="1"/>
  <c r="S16" i="14"/>
  <c r="M16" i="14"/>
  <c r="F16" i="14"/>
  <c r="H16" i="14" s="1"/>
  <c r="W16" i="14" s="1"/>
  <c r="X16" i="14" s="1"/>
  <c r="S15" i="14"/>
  <c r="M15" i="14"/>
  <c r="F15" i="14"/>
  <c r="V15" i="14" s="1"/>
  <c r="S14" i="14"/>
  <c r="M14" i="14"/>
  <c r="F14" i="14"/>
  <c r="S13" i="14"/>
  <c r="M13" i="14"/>
  <c r="F13" i="14"/>
  <c r="H13" i="14" s="1"/>
  <c r="W13" i="14" s="1"/>
  <c r="X13" i="14" s="1"/>
  <c r="S12" i="14"/>
  <c r="M12" i="14"/>
  <c r="F12" i="14"/>
  <c r="H12" i="14" s="1"/>
  <c r="W12" i="14" s="1"/>
  <c r="X12" i="14" s="1"/>
  <c r="S11" i="14"/>
  <c r="M11" i="14"/>
  <c r="F11" i="14"/>
  <c r="S10" i="14"/>
  <c r="M10" i="14"/>
  <c r="F10" i="14"/>
  <c r="V10" i="14" s="1"/>
  <c r="S9" i="14"/>
  <c r="M9" i="14"/>
  <c r="F9" i="14"/>
  <c r="H9" i="14" s="1"/>
  <c r="W9" i="14" s="1"/>
  <c r="X9" i="14" s="1"/>
  <c r="S8" i="14"/>
  <c r="M8" i="14"/>
  <c r="F8" i="14"/>
  <c r="S7" i="14"/>
  <c r="M7" i="14"/>
  <c r="F7" i="14"/>
  <c r="S6" i="14"/>
  <c r="M6" i="14"/>
  <c r="F6" i="14"/>
  <c r="V6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S5" i="14"/>
  <c r="M5" i="14"/>
  <c r="F5" i="14"/>
  <c r="H5" i="14" s="1"/>
  <c r="W5" i="14" s="1"/>
  <c r="X5" i="14" s="1"/>
  <c r="V10" i="12"/>
  <c r="G10" i="12"/>
  <c r="E10" i="12"/>
  <c r="F9" i="12"/>
  <c r="W8" i="12"/>
  <c r="U8" i="12"/>
  <c r="R8" i="12"/>
  <c r="S8" i="12" s="1"/>
  <c r="F8" i="12"/>
  <c r="D7" i="12"/>
  <c r="D6" i="12"/>
  <c r="D10" i="12" s="1"/>
  <c r="F361" i="10"/>
  <c r="H361" i="10" s="1"/>
  <c r="F360" i="10"/>
  <c r="S360" i="10" s="1"/>
  <c r="F359" i="10"/>
  <c r="V359" i="10" s="1"/>
  <c r="F358" i="10"/>
  <c r="H358" i="10" s="1"/>
  <c r="F357" i="10"/>
  <c r="V357" i="10" s="1"/>
  <c r="F356" i="10"/>
  <c r="V356" i="10" s="1"/>
  <c r="F355" i="10"/>
  <c r="S355" i="10" s="1"/>
  <c r="F354" i="10"/>
  <c r="F353" i="10"/>
  <c r="H353" i="10" s="1"/>
  <c r="F352" i="10"/>
  <c r="H352" i="10" s="1"/>
  <c r="L352" i="10" s="1"/>
  <c r="M352" i="10" s="1"/>
  <c r="N352" i="10" s="1"/>
  <c r="U352" i="10" s="1"/>
  <c r="F351" i="10"/>
  <c r="H351" i="10" s="1"/>
  <c r="F350" i="10"/>
  <c r="V350" i="10" s="1"/>
  <c r="F349" i="10"/>
  <c r="S349" i="10" s="1"/>
  <c r="F348" i="10"/>
  <c r="H348" i="10" s="1"/>
  <c r="L348" i="10" s="1"/>
  <c r="M348" i="10" s="1"/>
  <c r="F347" i="10"/>
  <c r="F346" i="10"/>
  <c r="H346" i="10" s="1"/>
  <c r="F345" i="10"/>
  <c r="V345" i="10" s="1"/>
  <c r="F344" i="10"/>
  <c r="S344" i="10" s="1"/>
  <c r="F343" i="10"/>
  <c r="S343" i="10" s="1"/>
  <c r="F342" i="10"/>
  <c r="F341" i="10"/>
  <c r="V341" i="10" s="1"/>
  <c r="F340" i="10"/>
  <c r="H340" i="10" s="1"/>
  <c r="F339" i="10"/>
  <c r="F338" i="10"/>
  <c r="S338" i="10" s="1"/>
  <c r="F337" i="10"/>
  <c r="F336" i="10"/>
  <c r="S336" i="10" s="1"/>
  <c r="F335" i="10"/>
  <c r="S335" i="10" s="1"/>
  <c r="F334" i="10"/>
  <c r="S334" i="10" s="1"/>
  <c r="H333" i="10"/>
  <c r="L333" i="10" s="1"/>
  <c r="F332" i="10"/>
  <c r="F331" i="10"/>
  <c r="S331" i="10" s="1"/>
  <c r="F330" i="10"/>
  <c r="H330" i="10" s="1"/>
  <c r="F329" i="10"/>
  <c r="F328" i="10"/>
  <c r="S328" i="10" s="1"/>
  <c r="F327" i="10"/>
  <c r="F326" i="10"/>
  <c r="H326" i="10" s="1"/>
  <c r="L326" i="10" s="1"/>
  <c r="M326" i="10" s="1"/>
  <c r="N326" i="10" s="1"/>
  <c r="F325" i="10"/>
  <c r="F324" i="10"/>
  <c r="F323" i="10"/>
  <c r="S323" i="10" s="1"/>
  <c r="F322" i="10"/>
  <c r="H322" i="10" s="1"/>
  <c r="L322" i="10" s="1"/>
  <c r="M322" i="10" s="1"/>
  <c r="N322" i="10" s="1"/>
  <c r="F321" i="10"/>
  <c r="S321" i="10" s="1"/>
  <c r="F320" i="10"/>
  <c r="S320" i="10" s="1"/>
  <c r="F319" i="10"/>
  <c r="H319" i="10" s="1"/>
  <c r="F318" i="10"/>
  <c r="H318" i="10" s="1"/>
  <c r="F317" i="10"/>
  <c r="V317" i="10" s="1"/>
  <c r="F316" i="10"/>
  <c r="F315" i="10"/>
  <c r="V315" i="10" s="1"/>
  <c r="F314" i="10"/>
  <c r="V314" i="10" s="1"/>
  <c r="F313" i="10"/>
  <c r="S313" i="10" s="1"/>
  <c r="F312" i="10"/>
  <c r="S312" i="10" s="1"/>
  <c r="F311" i="10"/>
  <c r="V311" i="10" s="1"/>
  <c r="F310" i="10"/>
  <c r="V310" i="10" s="1"/>
  <c r="F309" i="10"/>
  <c r="F308" i="10"/>
  <c r="F307" i="10"/>
  <c r="S307" i="10" s="1"/>
  <c r="F306" i="10"/>
  <c r="S306" i="10" s="1"/>
  <c r="F305" i="10"/>
  <c r="H305" i="10" s="1"/>
  <c r="L305" i="10" s="1"/>
  <c r="M305" i="10" s="1"/>
  <c r="N305" i="10" s="1"/>
  <c r="F304" i="10"/>
  <c r="V304" i="10" s="1"/>
  <c r="S303" i="10"/>
  <c r="F303" i="10"/>
  <c r="H303" i="10" s="1"/>
  <c r="S302" i="10"/>
  <c r="F302" i="10"/>
  <c r="V302" i="10" s="1"/>
  <c r="S301" i="10"/>
  <c r="F301" i="10"/>
  <c r="V301" i="10" s="1"/>
  <c r="S300" i="10"/>
  <c r="F300" i="10"/>
  <c r="V300" i="10" s="1"/>
  <c r="S299" i="10"/>
  <c r="F299" i="10"/>
  <c r="V299" i="10" s="1"/>
  <c r="S298" i="10"/>
  <c r="F298" i="10"/>
  <c r="V298" i="10" s="1"/>
  <c r="S297" i="10"/>
  <c r="F297" i="10"/>
  <c r="V297" i="10" s="1"/>
  <c r="S296" i="10"/>
  <c r="F296" i="10"/>
  <c r="V296" i="10" s="1"/>
  <c r="S295" i="10"/>
  <c r="F295" i="10"/>
  <c r="V295" i="10" s="1"/>
  <c r="S294" i="10"/>
  <c r="F294" i="10"/>
  <c r="V294" i="10" s="1"/>
  <c r="S293" i="10"/>
  <c r="F293" i="10"/>
  <c r="S292" i="10"/>
  <c r="F292" i="10"/>
  <c r="H292" i="10" s="1"/>
  <c r="S291" i="10"/>
  <c r="F291" i="10"/>
  <c r="V291" i="10" s="1"/>
  <c r="S290" i="10"/>
  <c r="F290" i="10"/>
  <c r="H290" i="10" s="1"/>
  <c r="W290" i="10" s="1"/>
  <c r="S289" i="10"/>
  <c r="F289" i="10"/>
  <c r="V289" i="10" s="1"/>
  <c r="S288" i="10"/>
  <c r="F288" i="10"/>
  <c r="V288" i="10" s="1"/>
  <c r="S287" i="10"/>
  <c r="F287" i="10"/>
  <c r="L287" i="10" s="1"/>
  <c r="S286" i="10"/>
  <c r="F286" i="10"/>
  <c r="H286" i="10" s="1"/>
  <c r="W286" i="10" s="1"/>
  <c r="S285" i="10"/>
  <c r="F285" i="10"/>
  <c r="H285" i="10" s="1"/>
  <c r="W285" i="10" s="1"/>
  <c r="S284" i="10"/>
  <c r="F284" i="10"/>
  <c r="W284" i="10" s="1"/>
  <c r="S283" i="10"/>
  <c r="F283" i="10"/>
  <c r="S282" i="10"/>
  <c r="F282" i="10"/>
  <c r="V282" i="10" s="1"/>
  <c r="S281" i="10"/>
  <c r="F281" i="10"/>
  <c r="H281" i="10" s="1"/>
  <c r="W281" i="10" s="1"/>
  <c r="S280" i="10"/>
  <c r="F280" i="10"/>
  <c r="V280" i="10" s="1"/>
  <c r="S279" i="10"/>
  <c r="F279" i="10"/>
  <c r="V279" i="10" s="1"/>
  <c r="S278" i="10"/>
  <c r="F278" i="10"/>
  <c r="V278" i="10" s="1"/>
  <c r="S277" i="10"/>
  <c r="F277" i="10"/>
  <c r="S276" i="10"/>
  <c r="F276" i="10"/>
  <c r="H276" i="10" s="1"/>
  <c r="W276" i="10" s="1"/>
  <c r="S275" i="10"/>
  <c r="F275" i="10"/>
  <c r="S274" i="10"/>
  <c r="F274" i="10"/>
  <c r="H274" i="10" s="1"/>
  <c r="W274" i="10" s="1"/>
  <c r="S273" i="10"/>
  <c r="F273" i="10"/>
  <c r="S272" i="10"/>
  <c r="F272" i="10"/>
  <c r="V272" i="10" s="1"/>
  <c r="S271" i="10"/>
  <c r="F271" i="10"/>
  <c r="S270" i="10"/>
  <c r="F270" i="10"/>
  <c r="V270" i="10" s="1"/>
  <c r="S269" i="10"/>
  <c r="F269" i="10"/>
  <c r="V269" i="10" s="1"/>
  <c r="S268" i="10"/>
  <c r="F268" i="10"/>
  <c r="V268" i="10" s="1"/>
  <c r="S267" i="10"/>
  <c r="F267" i="10"/>
  <c r="S266" i="10"/>
  <c r="F266" i="10"/>
  <c r="H266" i="10" s="1"/>
  <c r="S265" i="10"/>
  <c r="F265" i="10"/>
  <c r="S264" i="10"/>
  <c r="F264" i="10"/>
  <c r="V264" i="10" s="1"/>
  <c r="S263" i="10"/>
  <c r="F263" i="10"/>
  <c r="H263" i="10" s="1"/>
  <c r="S262" i="10"/>
  <c r="F262" i="10"/>
  <c r="V262" i="10" s="1"/>
  <c r="W261" i="10"/>
  <c r="Y261" i="10" s="1"/>
  <c r="U261" i="10"/>
  <c r="S261" i="10"/>
  <c r="T261" i="10" s="1"/>
  <c r="F261" i="10"/>
  <c r="V261" i="10" s="1"/>
  <c r="S260" i="10"/>
  <c r="F260" i="10"/>
  <c r="S259" i="10"/>
  <c r="F259" i="10"/>
  <c r="V259" i="10" s="1"/>
  <c r="S258" i="10"/>
  <c r="F258" i="10"/>
  <c r="S257" i="10"/>
  <c r="F257" i="10"/>
  <c r="V257" i="10" s="1"/>
  <c r="S256" i="10"/>
  <c r="F256" i="10"/>
  <c r="S255" i="10"/>
  <c r="F255" i="10"/>
  <c r="V255" i="10" s="1"/>
  <c r="S254" i="10"/>
  <c r="F254" i="10"/>
  <c r="H254" i="10" s="1"/>
  <c r="S253" i="10"/>
  <c r="F253" i="10"/>
  <c r="V253" i="10" s="1"/>
  <c r="S252" i="10"/>
  <c r="F252" i="10"/>
  <c r="V252" i="10" s="1"/>
  <c r="S251" i="10"/>
  <c r="F251" i="10"/>
  <c r="H251" i="10" s="1"/>
  <c r="W251" i="10" s="1"/>
  <c r="S250" i="10"/>
  <c r="F250" i="10"/>
  <c r="V250" i="10" s="1"/>
  <c r="S249" i="10"/>
  <c r="F249" i="10"/>
  <c r="V249" i="10" s="1"/>
  <c r="S248" i="10"/>
  <c r="F248" i="10"/>
  <c r="V248" i="10" s="1"/>
  <c r="S247" i="10"/>
  <c r="F247" i="10"/>
  <c r="V247" i="10" s="1"/>
  <c r="S246" i="10"/>
  <c r="F246" i="10"/>
  <c r="V246" i="10" s="1"/>
  <c r="S245" i="10"/>
  <c r="F245" i="10"/>
  <c r="V245" i="10" s="1"/>
  <c r="S244" i="10"/>
  <c r="F244" i="10"/>
  <c r="V244" i="10" s="1"/>
  <c r="S243" i="10"/>
  <c r="F243" i="10"/>
  <c r="S242" i="10"/>
  <c r="F242" i="10"/>
  <c r="V242" i="10" s="1"/>
  <c r="S241" i="10"/>
  <c r="T241" i="10" s="1"/>
  <c r="F241" i="10"/>
  <c r="V241" i="10" s="1"/>
  <c r="S240" i="10"/>
  <c r="T240" i="10" s="1"/>
  <c r="F240" i="10"/>
  <c r="V240" i="10" s="1"/>
  <c r="W239" i="10"/>
  <c r="U239" i="10"/>
  <c r="S239" i="10"/>
  <c r="T239" i="10" s="1"/>
  <c r="M239" i="10"/>
  <c r="F239" i="10"/>
  <c r="V239" i="10" s="1"/>
  <c r="S238" i="10"/>
  <c r="F238" i="10"/>
  <c r="S237" i="10"/>
  <c r="F237" i="10"/>
  <c r="S236" i="10"/>
  <c r="F236" i="10"/>
  <c r="S235" i="10"/>
  <c r="F235" i="10"/>
  <c r="S234" i="10"/>
  <c r="F234" i="10"/>
  <c r="V234" i="10" s="1"/>
  <c r="S233" i="10"/>
  <c r="F233" i="10"/>
  <c r="V233" i="10" s="1"/>
  <c r="S232" i="10"/>
  <c r="F232" i="10"/>
  <c r="V232" i="10" s="1"/>
  <c r="S231" i="10"/>
  <c r="F231" i="10"/>
  <c r="Y230" i="10"/>
  <c r="X230" i="10"/>
  <c r="F230" i="10"/>
  <c r="S229" i="10"/>
  <c r="F229" i="10"/>
  <c r="H229" i="10" s="1"/>
  <c r="L229" i="10" s="1"/>
  <c r="S228" i="10"/>
  <c r="F228" i="10"/>
  <c r="V228" i="10" s="1"/>
  <c r="S227" i="10"/>
  <c r="F227" i="10"/>
  <c r="V227" i="10" s="1"/>
  <c r="S226" i="10"/>
  <c r="F226" i="10"/>
  <c r="W226" i="10" s="1"/>
  <c r="S225" i="10"/>
  <c r="F225" i="10"/>
  <c r="H225" i="10" s="1"/>
  <c r="W225" i="10" s="1"/>
  <c r="W224" i="10"/>
  <c r="X224" i="10" s="1"/>
  <c r="U224" i="10"/>
  <c r="S224" i="10"/>
  <c r="T224" i="10" s="1"/>
  <c r="M224" i="10"/>
  <c r="F224" i="10"/>
  <c r="V224" i="10" s="1"/>
  <c r="S223" i="10"/>
  <c r="F223" i="10"/>
  <c r="V223" i="10" s="1"/>
  <c r="S222" i="10"/>
  <c r="F222" i="10"/>
  <c r="V222" i="10" s="1"/>
  <c r="S221" i="10"/>
  <c r="F221" i="10"/>
  <c r="S220" i="10"/>
  <c r="F220" i="10"/>
  <c r="H220" i="10" s="1"/>
  <c r="W220" i="10" s="1"/>
  <c r="S219" i="10"/>
  <c r="F219" i="10"/>
  <c r="V219" i="10" s="1"/>
  <c r="S218" i="10"/>
  <c r="F218" i="10"/>
  <c r="V218" i="10" s="1"/>
  <c r="S217" i="10"/>
  <c r="F217" i="10"/>
  <c r="S216" i="10"/>
  <c r="F216" i="10"/>
  <c r="V216" i="10" s="1"/>
  <c r="S215" i="10"/>
  <c r="F215" i="10"/>
  <c r="H215" i="10" s="1"/>
  <c r="S214" i="10"/>
  <c r="F214" i="10"/>
  <c r="V214" i="10" s="1"/>
  <c r="S213" i="10"/>
  <c r="F213" i="10"/>
  <c r="V213" i="10" s="1"/>
  <c r="S212" i="10"/>
  <c r="F212" i="10"/>
  <c r="S211" i="10"/>
  <c r="F211" i="10"/>
  <c r="S210" i="10"/>
  <c r="F210" i="10"/>
  <c r="V210" i="10" s="1"/>
  <c r="W209" i="10"/>
  <c r="X209" i="10" s="1"/>
  <c r="V209" i="10"/>
  <c r="S209" i="10"/>
  <c r="T209" i="10" s="1"/>
  <c r="S208" i="10"/>
  <c r="F208" i="10"/>
  <c r="S207" i="10"/>
  <c r="F207" i="10"/>
  <c r="H207" i="10" s="1"/>
  <c r="W207" i="10" s="1"/>
  <c r="S206" i="10"/>
  <c r="F206" i="10"/>
  <c r="W205" i="10"/>
  <c r="X205" i="10" s="1"/>
  <c r="S205" i="10"/>
  <c r="S204" i="10"/>
  <c r="F204" i="10"/>
  <c r="S203" i="10"/>
  <c r="F203" i="10"/>
  <c r="S202" i="10"/>
  <c r="F202" i="10"/>
  <c r="S201" i="10"/>
  <c r="F201" i="10"/>
  <c r="V201" i="10" s="1"/>
  <c r="S200" i="10"/>
  <c r="F200" i="10"/>
  <c r="S199" i="10"/>
  <c r="F199" i="10"/>
  <c r="S198" i="10"/>
  <c r="F198" i="10"/>
  <c r="H198" i="10" s="1"/>
  <c r="W197" i="10"/>
  <c r="U197" i="10"/>
  <c r="S197" i="10"/>
  <c r="T197" i="10" s="1"/>
  <c r="F197" i="10"/>
  <c r="L197" i="10" s="1"/>
  <c r="S196" i="10"/>
  <c r="F196" i="10"/>
  <c r="V196" i="10" s="1"/>
  <c r="S195" i="10"/>
  <c r="F195" i="10"/>
  <c r="V195" i="10" s="1"/>
  <c r="S194" i="10"/>
  <c r="F194" i="10"/>
  <c r="S193" i="10"/>
  <c r="F193" i="10"/>
  <c r="S192" i="10"/>
  <c r="F192" i="10"/>
  <c r="S191" i="10"/>
  <c r="F191" i="10"/>
  <c r="S190" i="10"/>
  <c r="F190" i="10"/>
  <c r="V190" i="10" s="1"/>
  <c r="W189" i="10"/>
  <c r="X189" i="10" s="1"/>
  <c r="M189" i="10"/>
  <c r="F189" i="10"/>
  <c r="V189" i="10" s="1"/>
  <c r="S188" i="10"/>
  <c r="F188" i="10"/>
  <c r="S187" i="10"/>
  <c r="F187" i="10"/>
  <c r="V187" i="10" s="1"/>
  <c r="S186" i="10"/>
  <c r="F186" i="10"/>
  <c r="S185" i="10"/>
  <c r="F185" i="10"/>
  <c r="H185" i="10" s="1"/>
  <c r="W185" i="10" s="1"/>
  <c r="S184" i="10"/>
  <c r="F184" i="10"/>
  <c r="S183" i="10"/>
  <c r="F183" i="10"/>
  <c r="H183" i="10" s="1"/>
  <c r="W183" i="10" s="1"/>
  <c r="S182" i="10"/>
  <c r="F182" i="10"/>
  <c r="H182" i="10" s="1"/>
  <c r="W182" i="10" s="1"/>
  <c r="S181" i="10"/>
  <c r="F181" i="10"/>
  <c r="S180" i="10"/>
  <c r="F180" i="10"/>
  <c r="H180" i="10" s="1"/>
  <c r="W180" i="10" s="1"/>
  <c r="S179" i="10"/>
  <c r="F179" i="10"/>
  <c r="W178" i="10"/>
  <c r="X178" i="10" s="1"/>
  <c r="M178" i="10"/>
  <c r="F178" i="10"/>
  <c r="S177" i="10"/>
  <c r="F177" i="10"/>
  <c r="H177" i="10" s="1"/>
  <c r="W177" i="10" s="1"/>
  <c r="S176" i="10"/>
  <c r="F176" i="10"/>
  <c r="V176" i="10" s="1"/>
  <c r="S175" i="10"/>
  <c r="F175" i="10"/>
  <c r="V175" i="10" s="1"/>
  <c r="S174" i="10"/>
  <c r="F174" i="10"/>
  <c r="S173" i="10"/>
  <c r="F173" i="10"/>
  <c r="V173" i="10" s="1"/>
  <c r="S172" i="10"/>
  <c r="F172" i="10"/>
  <c r="S171" i="10"/>
  <c r="F171" i="10"/>
  <c r="V171" i="10" s="1"/>
  <c r="S170" i="10"/>
  <c r="F170" i="10"/>
  <c r="S169" i="10"/>
  <c r="F169" i="10"/>
  <c r="H169" i="10" s="1"/>
  <c r="L169" i="10" s="1"/>
  <c r="S168" i="10"/>
  <c r="F168" i="10"/>
  <c r="V168" i="10" s="1"/>
  <c r="S167" i="10"/>
  <c r="F167" i="10"/>
  <c r="M166" i="10"/>
  <c r="F166" i="10"/>
  <c r="H166" i="10" s="1"/>
  <c r="W166" i="10" s="1"/>
  <c r="X166" i="10" s="1"/>
  <c r="S165" i="10"/>
  <c r="F165" i="10"/>
  <c r="S164" i="10"/>
  <c r="M164" i="10"/>
  <c r="F164" i="10"/>
  <c r="V164" i="10" s="1"/>
  <c r="S163" i="10"/>
  <c r="M163" i="10"/>
  <c r="F163" i="10"/>
  <c r="S162" i="10"/>
  <c r="M162" i="10"/>
  <c r="F162" i="10"/>
  <c r="S161" i="10"/>
  <c r="M161" i="10"/>
  <c r="F161" i="10"/>
  <c r="V161" i="10" s="1"/>
  <c r="S160" i="10"/>
  <c r="M160" i="10"/>
  <c r="F160" i="10"/>
  <c r="V160" i="10" s="1"/>
  <c r="S159" i="10"/>
  <c r="M159" i="10"/>
  <c r="F159" i="10"/>
  <c r="V159" i="10" s="1"/>
  <c r="S158" i="10"/>
  <c r="F158" i="10"/>
  <c r="W158" i="10" s="1"/>
  <c r="X158" i="10" s="1"/>
  <c r="S157" i="10"/>
  <c r="F157" i="10"/>
  <c r="S156" i="10"/>
  <c r="M156" i="10"/>
  <c r="F156" i="10"/>
  <c r="V156" i="10" s="1"/>
  <c r="S155" i="10"/>
  <c r="M155" i="10"/>
  <c r="F155" i="10"/>
  <c r="H155" i="10" s="1"/>
  <c r="W155" i="10" s="1"/>
  <c r="X155" i="10" s="1"/>
  <c r="S154" i="10"/>
  <c r="M154" i="10"/>
  <c r="F154" i="10"/>
  <c r="H154" i="10" s="1"/>
  <c r="W154" i="10" s="1"/>
  <c r="X154" i="10" s="1"/>
  <c r="S153" i="10"/>
  <c r="F153" i="10"/>
  <c r="M152" i="10"/>
  <c r="S152" i="10"/>
  <c r="S151" i="10"/>
  <c r="M151" i="10"/>
  <c r="F151" i="10"/>
  <c r="V151" i="10" s="1"/>
  <c r="S150" i="10"/>
  <c r="M150" i="10"/>
  <c r="F150" i="10"/>
  <c r="H150" i="10" s="1"/>
  <c r="W150" i="10" s="1"/>
  <c r="X150" i="10" s="1"/>
  <c r="S149" i="10"/>
  <c r="M149" i="10"/>
  <c r="F149" i="10"/>
  <c r="V149" i="10" s="1"/>
  <c r="M148" i="10"/>
  <c r="S148" i="10"/>
  <c r="M147" i="10"/>
  <c r="S147" i="10"/>
  <c r="M146" i="10"/>
  <c r="S146" i="10"/>
  <c r="M145" i="10"/>
  <c r="S145" i="10"/>
  <c r="S144" i="10"/>
  <c r="M144" i="10"/>
  <c r="F144" i="10"/>
  <c r="H144" i="10" s="1"/>
  <c r="W144" i="10" s="1"/>
  <c r="X144" i="10" s="1"/>
  <c r="S143" i="10"/>
  <c r="M143" i="10"/>
  <c r="F143" i="10"/>
  <c r="V143" i="10" s="1"/>
  <c r="M142" i="10"/>
  <c r="S142" i="10"/>
  <c r="S141" i="10"/>
  <c r="M141" i="10"/>
  <c r="F141" i="10"/>
  <c r="H141" i="10" s="1"/>
  <c r="W141" i="10" s="1"/>
  <c r="X141" i="10" s="1"/>
  <c r="M140" i="10"/>
  <c r="S140" i="10"/>
  <c r="S139" i="10"/>
  <c r="M139" i="10"/>
  <c r="F139" i="10"/>
  <c r="H139" i="10" s="1"/>
  <c r="W139" i="10" s="1"/>
  <c r="X139" i="10" s="1"/>
  <c r="S138" i="10"/>
  <c r="M138" i="10"/>
  <c r="F138" i="10"/>
  <c r="V138" i="10" s="1"/>
  <c r="M137" i="10"/>
  <c r="S137" i="10"/>
  <c r="S136" i="10"/>
  <c r="M136" i="10"/>
  <c r="F136" i="10"/>
  <c r="S135" i="10"/>
  <c r="M135" i="10"/>
  <c r="F135" i="10"/>
  <c r="X134" i="10"/>
  <c r="S134" i="10"/>
  <c r="M134" i="10"/>
  <c r="F134" i="10"/>
  <c r="S133" i="10"/>
  <c r="M133" i="10"/>
  <c r="F133" i="10"/>
  <c r="V133" i="10" s="1"/>
  <c r="S132" i="10"/>
  <c r="M132" i="10"/>
  <c r="F132" i="10"/>
  <c r="S131" i="10"/>
  <c r="M131" i="10"/>
  <c r="F131" i="10"/>
  <c r="V131" i="10" s="1"/>
  <c r="S130" i="10"/>
  <c r="M130" i="10"/>
  <c r="F130" i="10"/>
  <c r="V130" i="10" s="1"/>
  <c r="M129" i="10"/>
  <c r="S129" i="10"/>
  <c r="S128" i="10"/>
  <c r="M128" i="10"/>
  <c r="F128" i="10"/>
  <c r="S127" i="10"/>
  <c r="M127" i="10"/>
  <c r="F127" i="10"/>
  <c r="H127" i="10" s="1"/>
  <c r="W127" i="10" s="1"/>
  <c r="X127" i="10" s="1"/>
  <c r="S126" i="10"/>
  <c r="M126" i="10"/>
  <c r="F126" i="10"/>
  <c r="H126" i="10" s="1"/>
  <c r="W126" i="10" s="1"/>
  <c r="X126" i="10" s="1"/>
  <c r="S125" i="10"/>
  <c r="M125" i="10"/>
  <c r="F125" i="10"/>
  <c r="V125" i="10" s="1"/>
  <c r="M124" i="10"/>
  <c r="S124" i="10"/>
  <c r="S123" i="10"/>
  <c r="M123" i="10"/>
  <c r="F123" i="10"/>
  <c r="S122" i="10"/>
  <c r="M122" i="10"/>
  <c r="F122" i="10"/>
  <c r="H122" i="10" s="1"/>
  <c r="W122" i="10" s="1"/>
  <c r="X122" i="10" s="1"/>
  <c r="S121" i="10"/>
  <c r="M121" i="10"/>
  <c r="F121" i="10"/>
  <c r="V121" i="10" s="1"/>
  <c r="M120" i="10"/>
  <c r="F120" i="10"/>
  <c r="V120" i="10" s="1"/>
  <c r="S119" i="10"/>
  <c r="M119" i="10"/>
  <c r="F119" i="10"/>
  <c r="H119" i="10" s="1"/>
  <c r="W119" i="10" s="1"/>
  <c r="X119" i="10" s="1"/>
  <c r="S118" i="10"/>
  <c r="M118" i="10"/>
  <c r="F118" i="10"/>
  <c r="V118" i="10" s="1"/>
  <c r="M117" i="10"/>
  <c r="F117" i="10"/>
  <c r="M116" i="10"/>
  <c r="F116" i="10"/>
  <c r="V116" i="10" s="1"/>
  <c r="S115" i="10"/>
  <c r="M115" i="10"/>
  <c r="F115" i="10"/>
  <c r="V115" i="10" s="1"/>
  <c r="S114" i="10"/>
  <c r="M114" i="10"/>
  <c r="F114" i="10"/>
  <c r="S113" i="10"/>
  <c r="M113" i="10"/>
  <c r="F113" i="10"/>
  <c r="W112" i="10"/>
  <c r="X112" i="10" s="1"/>
  <c r="U112" i="10"/>
  <c r="S112" i="10"/>
  <c r="T112" i="10" s="1"/>
  <c r="R112" i="10"/>
  <c r="F112" i="10"/>
  <c r="V112" i="10" s="1"/>
  <c r="S111" i="10"/>
  <c r="M111" i="10"/>
  <c r="F111" i="10"/>
  <c r="H111" i="10" s="1"/>
  <c r="W111" i="10" s="1"/>
  <c r="X111" i="10" s="1"/>
  <c r="W110" i="10"/>
  <c r="X110" i="10" s="1"/>
  <c r="U110" i="10"/>
  <c r="S110" i="10"/>
  <c r="T110" i="10" s="1"/>
  <c r="R110" i="10"/>
  <c r="F110" i="10"/>
  <c r="V110" i="10" s="1"/>
  <c r="S109" i="10"/>
  <c r="M109" i="10"/>
  <c r="F109" i="10"/>
  <c r="S108" i="10"/>
  <c r="M108" i="10"/>
  <c r="F108" i="10"/>
  <c r="H108" i="10" s="1"/>
  <c r="W108" i="10" s="1"/>
  <c r="X108" i="10" s="1"/>
  <c r="S107" i="10"/>
  <c r="M107" i="10"/>
  <c r="F107" i="10"/>
  <c r="S106" i="10"/>
  <c r="M106" i="10"/>
  <c r="F106" i="10"/>
  <c r="H106" i="10" s="1"/>
  <c r="W106" i="10" s="1"/>
  <c r="X106" i="10" s="1"/>
  <c r="S105" i="10"/>
  <c r="M105" i="10"/>
  <c r="F105" i="10"/>
  <c r="M104" i="10"/>
  <c r="M103" i="10"/>
  <c r="M102" i="10"/>
  <c r="M101" i="10"/>
  <c r="S100" i="10"/>
  <c r="T100" i="10" s="1"/>
  <c r="F100" i="10"/>
  <c r="V100" i="10" s="1"/>
  <c r="S99" i="10"/>
  <c r="M99" i="10"/>
  <c r="F99" i="10"/>
  <c r="H99" i="10" s="1"/>
  <c r="W99" i="10" s="1"/>
  <c r="X99" i="10" s="1"/>
  <c r="M98" i="10"/>
  <c r="M97" i="10"/>
  <c r="S96" i="10"/>
  <c r="M96" i="10"/>
  <c r="F96" i="10"/>
  <c r="V96" i="10" s="1"/>
  <c r="S95" i="10"/>
  <c r="M95" i="10"/>
  <c r="F95" i="10"/>
  <c r="S94" i="10"/>
  <c r="M94" i="10"/>
  <c r="F94" i="10"/>
  <c r="H94" i="10" s="1"/>
  <c r="W94" i="10" s="1"/>
  <c r="X94" i="10" s="1"/>
  <c r="S93" i="10"/>
  <c r="M93" i="10"/>
  <c r="F93" i="10"/>
  <c r="S92" i="10"/>
  <c r="M92" i="10"/>
  <c r="F92" i="10"/>
  <c r="V92" i="10" s="1"/>
  <c r="S91" i="10"/>
  <c r="M91" i="10"/>
  <c r="F91" i="10"/>
  <c r="H91" i="10" s="1"/>
  <c r="W91" i="10" s="1"/>
  <c r="X91" i="10" s="1"/>
  <c r="S90" i="10"/>
  <c r="M90" i="10"/>
  <c r="F90" i="10"/>
  <c r="H90" i="10" s="1"/>
  <c r="W90" i="10" s="1"/>
  <c r="X90" i="10" s="1"/>
  <c r="S89" i="10"/>
  <c r="M89" i="10"/>
  <c r="F89" i="10"/>
  <c r="V89" i="10" s="1"/>
  <c r="S88" i="10"/>
  <c r="M88" i="10"/>
  <c r="F88" i="10"/>
  <c r="H88" i="10" s="1"/>
  <c r="W88" i="10" s="1"/>
  <c r="X88" i="10" s="1"/>
  <c r="S87" i="10"/>
  <c r="M87" i="10"/>
  <c r="F87" i="10"/>
  <c r="V87" i="10" s="1"/>
  <c r="S86" i="10"/>
  <c r="M86" i="10"/>
  <c r="F86" i="10"/>
  <c r="V86" i="10" s="1"/>
  <c r="M85" i="10"/>
  <c r="S84" i="10"/>
  <c r="M84" i="10"/>
  <c r="F84" i="10"/>
  <c r="H84" i="10" s="1"/>
  <c r="W84" i="10" s="1"/>
  <c r="X84" i="10" s="1"/>
  <c r="M83" i="10"/>
  <c r="S82" i="10"/>
  <c r="M82" i="10"/>
  <c r="F82" i="10"/>
  <c r="H82" i="10" s="1"/>
  <c r="W82" i="10" s="1"/>
  <c r="X82" i="10" s="1"/>
  <c r="S81" i="10"/>
  <c r="M81" i="10"/>
  <c r="F81" i="10"/>
  <c r="M80" i="10"/>
  <c r="S79" i="10"/>
  <c r="M79" i="10"/>
  <c r="F79" i="10"/>
  <c r="S78" i="10"/>
  <c r="M78" i="10"/>
  <c r="F78" i="10"/>
  <c r="S77" i="10"/>
  <c r="M77" i="10"/>
  <c r="F77" i="10"/>
  <c r="M76" i="10"/>
  <c r="M75" i="10"/>
  <c r="M74" i="10"/>
  <c r="S73" i="10"/>
  <c r="M73" i="10"/>
  <c r="F73" i="10"/>
  <c r="S72" i="10"/>
  <c r="M72" i="10"/>
  <c r="F72" i="10"/>
  <c r="H72" i="10" s="1"/>
  <c r="W72" i="10" s="1"/>
  <c r="X72" i="10" s="1"/>
  <c r="S71" i="10"/>
  <c r="F71" i="10"/>
  <c r="S70" i="10"/>
  <c r="M70" i="10"/>
  <c r="F70" i="10"/>
  <c r="V70" i="10" s="1"/>
  <c r="S69" i="10"/>
  <c r="M69" i="10"/>
  <c r="F69" i="10"/>
  <c r="S68" i="10"/>
  <c r="M68" i="10"/>
  <c r="F68" i="10"/>
  <c r="S67" i="10"/>
  <c r="M67" i="10"/>
  <c r="F67" i="10"/>
  <c r="V67" i="10" s="1"/>
  <c r="W66" i="10"/>
  <c r="X66" i="10" s="1"/>
  <c r="U66" i="10"/>
  <c r="S66" i="10"/>
  <c r="T66" i="10" s="1"/>
  <c r="R66" i="10"/>
  <c r="F66" i="10"/>
  <c r="V66" i="10" s="1"/>
  <c r="S65" i="10"/>
  <c r="M65" i="10"/>
  <c r="F65" i="10"/>
  <c r="V65" i="10" s="1"/>
  <c r="W64" i="10"/>
  <c r="X64" i="10" s="1"/>
  <c r="S64" i="10"/>
  <c r="F64" i="10"/>
  <c r="V64" i="10" s="1"/>
  <c r="S63" i="10"/>
  <c r="M63" i="10"/>
  <c r="F63" i="10"/>
  <c r="V63" i="10" s="1"/>
  <c r="S62" i="10"/>
  <c r="M62" i="10"/>
  <c r="F62" i="10"/>
  <c r="W61" i="10"/>
  <c r="X61" i="10" s="1"/>
  <c r="V61" i="10"/>
  <c r="U61" i="10"/>
  <c r="S61" i="10"/>
  <c r="T61" i="10" s="1"/>
  <c r="R61" i="10"/>
  <c r="S60" i="10"/>
  <c r="M60" i="10"/>
  <c r="F60" i="10"/>
  <c r="S59" i="10"/>
  <c r="M59" i="10"/>
  <c r="F59" i="10"/>
  <c r="V59" i="10" s="1"/>
  <c r="S58" i="10"/>
  <c r="M58" i="10"/>
  <c r="F58" i="10"/>
  <c r="V58" i="10" s="1"/>
  <c r="S57" i="10"/>
  <c r="M57" i="10"/>
  <c r="F57" i="10"/>
  <c r="V57" i="10" s="1"/>
  <c r="W56" i="10"/>
  <c r="X56" i="10" s="1"/>
  <c r="S56" i="10"/>
  <c r="M56" i="10"/>
  <c r="F56" i="10"/>
  <c r="V56" i="10" s="1"/>
  <c r="S55" i="10"/>
  <c r="M55" i="10"/>
  <c r="F55" i="10"/>
  <c r="V55" i="10" s="1"/>
  <c r="S54" i="10"/>
  <c r="M54" i="10"/>
  <c r="F54" i="10"/>
  <c r="S53" i="10"/>
  <c r="M53" i="10"/>
  <c r="F53" i="10"/>
  <c r="H53" i="10" s="1"/>
  <c r="W53" i="10" s="1"/>
  <c r="X53" i="10" s="1"/>
  <c r="S52" i="10"/>
  <c r="M52" i="10"/>
  <c r="F52" i="10"/>
  <c r="H52" i="10" s="1"/>
  <c r="W52" i="10" s="1"/>
  <c r="X52" i="10" s="1"/>
  <c r="S51" i="10"/>
  <c r="S50" i="10"/>
  <c r="S49" i="10"/>
  <c r="F49" i="10"/>
  <c r="W49" i="10" s="1"/>
  <c r="X49" i="10" s="1"/>
  <c r="S48" i="10"/>
  <c r="F48" i="10"/>
  <c r="V48" i="10" s="1"/>
  <c r="S47" i="10"/>
  <c r="S46" i="10"/>
  <c r="F46" i="10"/>
  <c r="V46" i="10" s="1"/>
  <c r="S45" i="10"/>
  <c r="F45" i="10"/>
  <c r="N45" i="10" s="1"/>
  <c r="S44" i="10"/>
  <c r="F44" i="10"/>
  <c r="N44" i="10" s="1"/>
  <c r="U44" i="10" s="1"/>
  <c r="M43" i="10"/>
  <c r="S43" i="10"/>
  <c r="S42" i="10"/>
  <c r="M42" i="10"/>
  <c r="F42" i="10"/>
  <c r="H42" i="10" s="1"/>
  <c r="W42" i="10" s="1"/>
  <c r="X42" i="10" s="1"/>
  <c r="M41" i="10"/>
  <c r="F41" i="10"/>
  <c r="V41" i="10" s="1"/>
  <c r="S40" i="10"/>
  <c r="M40" i="10"/>
  <c r="F40" i="10"/>
  <c r="S39" i="10"/>
  <c r="M39" i="10"/>
  <c r="F39" i="10"/>
  <c r="V39" i="10" s="1"/>
  <c r="S38" i="10"/>
  <c r="M38" i="10"/>
  <c r="F38" i="10"/>
  <c r="S37" i="10"/>
  <c r="M37" i="10"/>
  <c r="F37" i="10"/>
  <c r="V37" i="10" s="1"/>
  <c r="S36" i="10"/>
  <c r="M36" i="10"/>
  <c r="F36" i="10"/>
  <c r="H36" i="10" s="1"/>
  <c r="W36" i="10" s="1"/>
  <c r="X36" i="10" s="1"/>
  <c r="M35" i="10"/>
  <c r="S35" i="10"/>
  <c r="M34" i="10"/>
  <c r="F34" i="10"/>
  <c r="H34" i="10" s="1"/>
  <c r="W34" i="10" s="1"/>
  <c r="X34" i="10" s="1"/>
  <c r="S34" i="10"/>
  <c r="S33" i="10"/>
  <c r="M33" i="10"/>
  <c r="F33" i="10"/>
  <c r="V33" i="10" s="1"/>
  <c r="M32" i="10"/>
  <c r="S31" i="10"/>
  <c r="M31" i="10"/>
  <c r="F31" i="10"/>
  <c r="V31" i="10" s="1"/>
  <c r="M30" i="10"/>
  <c r="F30" i="10"/>
  <c r="V30" i="10" s="1"/>
  <c r="S30" i="10"/>
  <c r="S29" i="10"/>
  <c r="M29" i="10"/>
  <c r="F29" i="10"/>
  <c r="V29" i="10" s="1"/>
  <c r="M28" i="10"/>
  <c r="S27" i="10"/>
  <c r="M27" i="10"/>
  <c r="F27" i="10"/>
  <c r="H27" i="10" s="1"/>
  <c r="W27" i="10" s="1"/>
  <c r="X27" i="10" s="1"/>
  <c r="S26" i="10"/>
  <c r="M26" i="10"/>
  <c r="F26" i="10"/>
  <c r="V26" i="10" s="1"/>
  <c r="S25" i="10"/>
  <c r="M25" i="10"/>
  <c r="F25" i="10"/>
  <c r="H25" i="10" s="1"/>
  <c r="W25" i="10" s="1"/>
  <c r="X25" i="10" s="1"/>
  <c r="M24" i="10"/>
  <c r="S23" i="10"/>
  <c r="M23" i="10"/>
  <c r="F23" i="10"/>
  <c r="H23" i="10" s="1"/>
  <c r="W23" i="10" s="1"/>
  <c r="X23" i="10" s="1"/>
  <c r="S22" i="10"/>
  <c r="M22" i="10"/>
  <c r="F22" i="10"/>
  <c r="V22" i="10" s="1"/>
  <c r="M21" i="10"/>
  <c r="F21" i="10"/>
  <c r="M20" i="10"/>
  <c r="S19" i="10"/>
  <c r="M19" i="10"/>
  <c r="F19" i="10"/>
  <c r="H19" i="10" s="1"/>
  <c r="W19" i="10" s="1"/>
  <c r="X19" i="10" s="1"/>
  <c r="M18" i="10"/>
  <c r="M17" i="10"/>
  <c r="F17" i="10"/>
  <c r="S17" i="10"/>
  <c r="S16" i="10"/>
  <c r="M16" i="10"/>
  <c r="F16" i="10"/>
  <c r="H16" i="10" s="1"/>
  <c r="W16" i="10" s="1"/>
  <c r="X16" i="10" s="1"/>
  <c r="M15" i="10"/>
  <c r="S14" i="10"/>
  <c r="M14" i="10"/>
  <c r="F14" i="10"/>
  <c r="V14" i="10" s="1"/>
  <c r="S13" i="10"/>
  <c r="M13" i="10"/>
  <c r="F13" i="10"/>
  <c r="V13" i="10" s="1"/>
  <c r="S12" i="10"/>
  <c r="M12" i="10"/>
  <c r="F12" i="10"/>
  <c r="V12" i="10" s="1"/>
  <c r="S11" i="10"/>
  <c r="M11" i="10"/>
  <c r="F11" i="10"/>
  <c r="H11" i="10" s="1"/>
  <c r="W11" i="10" s="1"/>
  <c r="X11" i="10" s="1"/>
  <c r="S10" i="10"/>
  <c r="M10" i="10"/>
  <c r="F10" i="10"/>
  <c r="H10" i="10" s="1"/>
  <c r="W10" i="10" s="1"/>
  <c r="X10" i="10" s="1"/>
  <c r="S9" i="10"/>
  <c r="M9" i="10"/>
  <c r="F9" i="10"/>
  <c r="V9" i="10" s="1"/>
  <c r="M8" i="10"/>
  <c r="S8" i="10"/>
  <c r="S7" i="10"/>
  <c r="M7" i="10"/>
  <c r="F7" i="10"/>
  <c r="H7" i="10" s="1"/>
  <c r="S6" i="10"/>
  <c r="M6" i="10"/>
  <c r="F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W5" i="10"/>
  <c r="X5" i="10" s="1"/>
  <c r="M5" i="10"/>
  <c r="F5" i="10"/>
  <c r="V5" i="10" s="1"/>
  <c r="R11" i="8"/>
  <c r="G11" i="8"/>
  <c r="E11" i="8"/>
  <c r="D11" i="8"/>
  <c r="W10" i="8"/>
  <c r="F7" i="8"/>
  <c r="V7" i="8" s="1"/>
  <c r="V6" i="8"/>
  <c r="S6" i="8"/>
  <c r="F6" i="8"/>
  <c r="H6" i="8" s="1"/>
  <c r="W6" i="8" s="1"/>
  <c r="V5" i="8"/>
  <c r="S5" i="8"/>
  <c r="F5" i="8"/>
  <c r="F11" i="8"/>
  <c r="R8" i="6"/>
  <c r="V5" i="6"/>
  <c r="S5" i="6"/>
  <c r="F5" i="6"/>
  <c r="W240" i="10"/>
  <c r="X240" i="10" s="1"/>
  <c r="W314" i="16"/>
  <c r="S28" i="10"/>
  <c r="F28" i="10"/>
  <c r="V28" i="10" s="1"/>
  <c r="S80" i="10"/>
  <c r="F80" i="10"/>
  <c r="V80" i="10" s="1"/>
  <c r="S101" i="10"/>
  <c r="F101" i="10"/>
  <c r="H101" i="10" s="1"/>
  <c r="W101" i="10" s="1"/>
  <c r="X101" i="10" s="1"/>
  <c r="S102" i="10"/>
  <c r="F102" i="10"/>
  <c r="S103" i="10"/>
  <c r="F103" i="10"/>
  <c r="S104" i="10"/>
  <c r="F104" i="10"/>
  <c r="S32" i="10"/>
  <c r="F32" i="10"/>
  <c r="H32" i="10" s="1"/>
  <c r="W32" i="10" s="1"/>
  <c r="X32" i="10" s="1"/>
  <c r="W100" i="10"/>
  <c r="X100" i="10" s="1"/>
  <c r="D424" i="10"/>
  <c r="S15" i="10"/>
  <c r="F15" i="10"/>
  <c r="V15" i="10" s="1"/>
  <c r="S20" i="10"/>
  <c r="F20" i="10"/>
  <c r="W44" i="10"/>
  <c r="X44" i="10" s="1"/>
  <c r="S74" i="10"/>
  <c r="F74" i="10"/>
  <c r="H74" i="10" s="1"/>
  <c r="W74" i="10" s="1"/>
  <c r="X74" i="10" s="1"/>
  <c r="S75" i="10"/>
  <c r="F75" i="10"/>
  <c r="H75" i="10" s="1"/>
  <c r="W75" i="10" s="1"/>
  <c r="X75" i="10" s="1"/>
  <c r="S76" i="10"/>
  <c r="F76" i="10"/>
  <c r="V76" i="10" s="1"/>
  <c r="W241" i="10"/>
  <c r="S85" i="10"/>
  <c r="F85" i="10"/>
  <c r="H85" i="10" s="1"/>
  <c r="W85" i="10" s="1"/>
  <c r="X85" i="10" s="1"/>
  <c r="S24" i="10"/>
  <c r="F24" i="10"/>
  <c r="H24" i="10" s="1"/>
  <c r="W24" i="10" s="1"/>
  <c r="X24" i="10" s="1"/>
  <c r="S83" i="10"/>
  <c r="F83" i="10"/>
  <c r="S97" i="10"/>
  <c r="F97" i="10"/>
  <c r="S98" i="10"/>
  <c r="F98" i="10"/>
  <c r="S189" i="10"/>
  <c r="F35" i="10"/>
  <c r="H35" i="10" s="1"/>
  <c r="W35" i="10" s="1"/>
  <c r="X35" i="10" s="1"/>
  <c r="F43" i="10"/>
  <c r="H43" i="10" s="1"/>
  <c r="W43" i="10" s="1"/>
  <c r="X43" i="10" s="1"/>
  <c r="F47" i="10"/>
  <c r="H47" i="10" s="1"/>
  <c r="W47" i="10" s="1"/>
  <c r="X47" i="10" s="1"/>
  <c r="F51" i="10"/>
  <c r="F137" i="10"/>
  <c r="V137" i="10" s="1"/>
  <c r="F140" i="10"/>
  <c r="F142" i="10"/>
  <c r="V142" i="10" s="1"/>
  <c r="F145" i="10"/>
  <c r="F146" i="10"/>
  <c r="V146" i="10" s="1"/>
  <c r="F147" i="10"/>
  <c r="F148" i="10"/>
  <c r="V148" i="10" s="1"/>
  <c r="F152" i="10"/>
  <c r="S178" i="10"/>
  <c r="S5" i="10"/>
  <c r="H160" i="14"/>
  <c r="W160" i="14" s="1"/>
  <c r="V171" i="14"/>
  <c r="S28" i="14"/>
  <c r="F28" i="14"/>
  <c r="V158" i="14"/>
  <c r="H157" i="14"/>
  <c r="W157" i="14" s="1"/>
  <c r="H169" i="14"/>
  <c r="W169" i="14" s="1"/>
  <c r="V177" i="14"/>
  <c r="V181" i="14"/>
  <c r="V199" i="14"/>
  <c r="V195" i="14"/>
  <c r="V103" i="14"/>
  <c r="V109" i="14"/>
  <c r="V111" i="14"/>
  <c r="H124" i="14"/>
  <c r="H128" i="14"/>
  <c r="S39" i="16"/>
  <c r="F39" i="16"/>
  <c r="S44" i="16"/>
  <c r="F44" i="16"/>
  <c r="V44" i="16" s="1"/>
  <c r="S24" i="16"/>
  <c r="F24" i="16"/>
  <c r="H76" i="16"/>
  <c r="W76" i="16" s="1"/>
  <c r="X76" i="16" s="1"/>
  <c r="S56" i="16"/>
  <c r="F56" i="16"/>
  <c r="H56" i="16" s="1"/>
  <c r="W56" i="16" s="1"/>
  <c r="X56" i="16" s="1"/>
  <c r="V57" i="16"/>
  <c r="H195" i="16"/>
  <c r="W195" i="16" s="1"/>
  <c r="H204" i="16"/>
  <c r="W204" i="16" s="1"/>
  <c r="S206" i="16"/>
  <c r="F206" i="16"/>
  <c r="F225" i="16"/>
  <c r="S225" i="16"/>
  <c r="D473" i="16"/>
  <c r="V88" i="16"/>
  <c r="V96" i="16"/>
  <c r="V113" i="16"/>
  <c r="V120" i="16"/>
  <c r="V122" i="16"/>
  <c r="V181" i="16"/>
  <c r="F103" i="16"/>
  <c r="H103" i="16" s="1"/>
  <c r="W103" i="16" s="1"/>
  <c r="X103" i="16" s="1"/>
  <c r="F115" i="16"/>
  <c r="V115" i="16" s="1"/>
  <c r="F171" i="16"/>
  <c r="W416" i="16"/>
  <c r="V416" i="16"/>
  <c r="S416" i="16"/>
  <c r="H408" i="16"/>
  <c r="L408" i="16" s="1"/>
  <c r="M408" i="16" s="1"/>
  <c r="N408" i="16" s="1"/>
  <c r="V264" i="16"/>
  <c r="V269" i="16"/>
  <c r="H383" i="16"/>
  <c r="H393" i="16"/>
  <c r="H412" i="16"/>
  <c r="V420" i="16"/>
  <c r="V458" i="16"/>
  <c r="L416" i="16"/>
  <c r="U100" i="10"/>
  <c r="R100" i="10"/>
  <c r="U241" i="10"/>
  <c r="U240" i="10"/>
  <c r="S5" i="16"/>
  <c r="H80" i="16"/>
  <c r="W80" i="16" s="1"/>
  <c r="X80" i="16" s="1"/>
  <c r="S156" i="16"/>
  <c r="N279" i="16"/>
  <c r="H120" i="16"/>
  <c r="W120" i="16" s="1"/>
  <c r="X120" i="16" s="1"/>
  <c r="H288" i="16"/>
  <c r="V300" i="16"/>
  <c r="H303" i="16"/>
  <c r="V306" i="16"/>
  <c r="H317" i="16"/>
  <c r="V323" i="16"/>
  <c r="H343" i="16"/>
  <c r="W343" i="16" s="1"/>
  <c r="H426" i="16"/>
  <c r="L300" i="16"/>
  <c r="X300" i="16" s="1"/>
  <c r="S279" i="16"/>
  <c r="V302" i="16"/>
  <c r="L323" i="16"/>
  <c r="H432" i="16"/>
  <c r="V412" i="16"/>
  <c r="S412" i="16"/>
  <c r="S454" i="16"/>
  <c r="H420" i="16"/>
  <c r="V438" i="16"/>
  <c r="H53" i="14"/>
  <c r="W53" i="14" s="1"/>
  <c r="X53" i="14" s="1"/>
  <c r="H111" i="14"/>
  <c r="W111" i="14" s="1"/>
  <c r="X111" i="14" s="1"/>
  <c r="H10" i="14"/>
  <c r="W10" i="14" s="1"/>
  <c r="X10" i="14" s="1"/>
  <c r="V52" i="14"/>
  <c r="H175" i="14"/>
  <c r="W175" i="14" s="1"/>
  <c r="V183" i="14"/>
  <c r="H183" i="14"/>
  <c r="H49" i="14"/>
  <c r="W49" i="14" s="1"/>
  <c r="X49" i="14" s="1"/>
  <c r="N25" i="14"/>
  <c r="N9" i="14"/>
  <c r="V9" i="14"/>
  <c r="V24" i="14"/>
  <c r="V37" i="14"/>
  <c r="W75" i="14"/>
  <c r="X75" i="14" s="1"/>
  <c r="H45" i="14"/>
  <c r="W45" i="14" s="1"/>
  <c r="X45" i="14" s="1"/>
  <c r="H57" i="14"/>
  <c r="W57" i="14" s="1"/>
  <c r="X57" i="14" s="1"/>
  <c r="V60" i="14"/>
  <c r="H135" i="14"/>
  <c r="L135" i="14" s="1"/>
  <c r="M135" i="14" s="1"/>
  <c r="N135" i="14" s="1"/>
  <c r="H151" i="14"/>
  <c r="W151" i="14" s="1"/>
  <c r="V25" i="14"/>
  <c r="H197" i="14"/>
  <c r="W197" i="14" s="1"/>
  <c r="H90" i="14"/>
  <c r="W90" i="14" s="1"/>
  <c r="X90" i="14" s="1"/>
  <c r="H91" i="14"/>
  <c r="W91" i="14" s="1"/>
  <c r="X91" i="14" s="1"/>
  <c r="H115" i="14"/>
  <c r="W115" i="14" s="1"/>
  <c r="X115" i="14" s="1"/>
  <c r="S18" i="10"/>
  <c r="F18" i="10"/>
  <c r="H18" i="10" s="1"/>
  <c r="W18" i="10" s="1"/>
  <c r="X18" i="10" s="1"/>
  <c r="F8" i="10"/>
  <c r="S21" i="10"/>
  <c r="F124" i="10"/>
  <c r="F129" i="10"/>
  <c r="V129" i="10" s="1"/>
  <c r="F205" i="10"/>
  <c r="S41" i="10"/>
  <c r="F50" i="10"/>
  <c r="S116" i="10"/>
  <c r="S117" i="10"/>
  <c r="S120" i="10"/>
  <c r="H69" i="16"/>
  <c r="W69" i="16" s="1"/>
  <c r="X69" i="16" s="1"/>
  <c r="N85" i="16"/>
  <c r="V116" i="16"/>
  <c r="V426" i="16"/>
  <c r="S426" i="16"/>
  <c r="H331" i="16"/>
  <c r="W331" i="16" s="1"/>
  <c r="N149" i="16"/>
  <c r="V237" i="16"/>
  <c r="H307" i="16"/>
  <c r="V292" i="16"/>
  <c r="H349" i="16"/>
  <c r="W302" i="16"/>
  <c r="H316" i="16"/>
  <c r="W316" i="16" s="1"/>
  <c r="S448" i="16"/>
  <c r="L293" i="16"/>
  <c r="M293" i="16" s="1"/>
  <c r="N293" i="16" s="1"/>
  <c r="V106" i="14"/>
  <c r="V122" i="14"/>
  <c r="H126" i="14"/>
  <c r="H30" i="14"/>
  <c r="W30" i="14" s="1"/>
  <c r="X30" i="14" s="1"/>
  <c r="W287" i="10"/>
  <c r="H370" i="10"/>
  <c r="L370" i="10" s="1"/>
  <c r="M370" i="10" s="1"/>
  <c r="N370" i="10" s="1"/>
  <c r="V94" i="10"/>
  <c r="V122" i="10"/>
  <c r="H364" i="10"/>
  <c r="L364" i="10" s="1"/>
  <c r="M364" i="10" s="1"/>
  <c r="N364" i="10" s="1"/>
  <c r="V111" i="10"/>
  <c r="V119" i="10"/>
  <c r="V105" i="10"/>
  <c r="W253" i="10"/>
  <c r="V84" i="10"/>
  <c r="H86" i="10"/>
  <c r="W86" i="10" s="1"/>
  <c r="X86" i="10" s="1"/>
  <c r="V56" i="16"/>
  <c r="V68" i="16"/>
  <c r="V100" i="16"/>
  <c r="V169" i="16"/>
  <c r="V217" i="16"/>
  <c r="H240" i="16"/>
  <c r="W240" i="16" s="1"/>
  <c r="H252" i="16"/>
  <c r="H270" i="16"/>
  <c r="L270" i="16" s="1"/>
  <c r="S442" i="16"/>
  <c r="H442" i="16"/>
  <c r="H111" i="16"/>
  <c r="W111" i="16" s="1"/>
  <c r="X111" i="16" s="1"/>
  <c r="H115" i="16"/>
  <c r="W115" i="16" s="1"/>
  <c r="X115" i="16" s="1"/>
  <c r="H136" i="16"/>
  <c r="W136" i="16" s="1"/>
  <c r="X136" i="16" s="1"/>
  <c r="V231" i="16"/>
  <c r="V309" i="16"/>
  <c r="H312" i="16"/>
  <c r="W312" i="16" s="1"/>
  <c r="V351" i="16"/>
  <c r="H365" i="16"/>
  <c r="V373" i="16"/>
  <c r="H407" i="16"/>
  <c r="W407" i="16" s="1"/>
  <c r="V330" i="16"/>
  <c r="V345" i="16"/>
  <c r="N73" i="16"/>
  <c r="U73" i="16" s="1"/>
  <c r="N76" i="16"/>
  <c r="H320" i="16"/>
  <c r="H448" i="16"/>
  <c r="W241" i="16"/>
  <c r="H33" i="14"/>
  <c r="W33" i="14" s="1"/>
  <c r="X33" i="14" s="1"/>
  <c r="V33" i="14"/>
  <c r="H185" i="14"/>
  <c r="L185" i="14" s="1"/>
  <c r="M185" i="14" s="1"/>
  <c r="N185" i="14" s="1"/>
  <c r="V185" i="14"/>
  <c r="V193" i="14"/>
  <c r="H14" i="14"/>
  <c r="W14" i="14" s="1"/>
  <c r="X14" i="14" s="1"/>
  <c r="N13" i="14"/>
  <c r="R13" i="14" s="1"/>
  <c r="H125" i="10"/>
  <c r="W125" i="10" s="1"/>
  <c r="X125" i="10" s="1"/>
  <c r="S7" i="8"/>
  <c r="H5" i="8"/>
  <c r="H7" i="8"/>
  <c r="L5" i="8"/>
  <c r="M5" i="8" s="1"/>
  <c r="N5" i="8" s="1"/>
  <c r="L7" i="8"/>
  <c r="M7" i="8" s="1"/>
  <c r="N7" i="8" s="1"/>
  <c r="M145" i="14"/>
  <c r="N145" i="14" s="1"/>
  <c r="U145" i="14" s="1"/>
  <c r="W7" i="8" l="1"/>
  <c r="H11" i="8"/>
  <c r="V188" i="14"/>
  <c r="N44" i="16"/>
  <c r="V417" i="16"/>
  <c r="N111" i="14"/>
  <c r="U111" i="14" s="1"/>
  <c r="N90" i="14"/>
  <c r="L6" i="8"/>
  <c r="M6" i="8" s="1"/>
  <c r="N6" i="8" s="1"/>
  <c r="U6" i="8" s="1"/>
  <c r="V148" i="14"/>
  <c r="H148" i="16"/>
  <c r="W148" i="16" s="1"/>
  <c r="X148" i="16" s="1"/>
  <c r="N139" i="16"/>
  <c r="S422" i="16"/>
  <c r="L302" i="16"/>
  <c r="M302" i="16" s="1"/>
  <c r="N302" i="16" s="1"/>
  <c r="H294" i="16"/>
  <c r="L294" i="16" s="1"/>
  <c r="H406" i="16"/>
  <c r="W406" i="16" s="1"/>
  <c r="N113" i="16"/>
  <c r="U113" i="16" s="1"/>
  <c r="V73" i="14"/>
  <c r="V27" i="14"/>
  <c r="H146" i="14"/>
  <c r="W146" i="14" s="1"/>
  <c r="H154" i="14"/>
  <c r="W154" i="14" s="1"/>
  <c r="H170" i="14"/>
  <c r="L170" i="14" s="1"/>
  <c r="M170" i="14" s="1"/>
  <c r="N170" i="14" s="1"/>
  <c r="U170" i="14" s="1"/>
  <c r="V39" i="14"/>
  <c r="H119" i="14"/>
  <c r="W119" i="14" s="1"/>
  <c r="V35" i="14"/>
  <c r="H156" i="14"/>
  <c r="L156" i="14" s="1"/>
  <c r="M156" i="14" s="1"/>
  <c r="N156" i="14" s="1"/>
  <c r="T156" i="14" s="1"/>
  <c r="N14" i="14"/>
  <c r="R14" i="14" s="1"/>
  <c r="N38" i="14"/>
  <c r="N50" i="14"/>
  <c r="U50" i="14" s="1"/>
  <c r="N89" i="14"/>
  <c r="U89" i="14" s="1"/>
  <c r="V144" i="14"/>
  <c r="H152" i="14"/>
  <c r="H138" i="14"/>
  <c r="V140" i="14"/>
  <c r="H117" i="14"/>
  <c r="W117" i="14" s="1"/>
  <c r="V97" i="14"/>
  <c r="V123" i="14"/>
  <c r="H178" i="14"/>
  <c r="W178" i="14" s="1"/>
  <c r="V172" i="14"/>
  <c r="V166" i="14"/>
  <c r="V89" i="14"/>
  <c r="V121" i="14"/>
  <c r="V174" i="14"/>
  <c r="V14" i="14"/>
  <c r="H192" i="14"/>
  <c r="V5" i="14"/>
  <c r="V104" i="14"/>
  <c r="H42" i="14"/>
  <c r="W42" i="14" s="1"/>
  <c r="X42" i="14" s="1"/>
  <c r="H92" i="14"/>
  <c r="W92" i="14" s="1"/>
  <c r="X92" i="14" s="1"/>
  <c r="N7" i="14"/>
  <c r="U7" i="14" s="1"/>
  <c r="N43" i="14"/>
  <c r="U43" i="14" s="1"/>
  <c r="N65" i="14"/>
  <c r="H190" i="14"/>
  <c r="L190" i="14" s="1"/>
  <c r="M190" i="14" s="1"/>
  <c r="N190" i="14" s="1"/>
  <c r="V82" i="10"/>
  <c r="H5" i="6"/>
  <c r="H8" i="6" s="1"/>
  <c r="F8" i="6"/>
  <c r="N69" i="16"/>
  <c r="R69" i="16" s="1"/>
  <c r="H90" i="16"/>
  <c r="W90" i="16" s="1"/>
  <c r="X90" i="16" s="1"/>
  <c r="T44" i="16"/>
  <c r="H42" i="16"/>
  <c r="W42" i="16" s="1"/>
  <c r="X42" i="16" s="1"/>
  <c r="N112" i="16"/>
  <c r="U112" i="16" s="1"/>
  <c r="N137" i="16"/>
  <c r="R137" i="16" s="1"/>
  <c r="N150" i="16"/>
  <c r="H288" i="10"/>
  <c r="H70" i="10"/>
  <c r="W70" i="10" s="1"/>
  <c r="X70" i="10" s="1"/>
  <c r="X287" i="10"/>
  <c r="H171" i="10"/>
  <c r="W171" i="10" s="1"/>
  <c r="H264" i="10"/>
  <c r="W264" i="10" s="1"/>
  <c r="H196" i="10"/>
  <c r="L196" i="10" s="1"/>
  <c r="S348" i="10"/>
  <c r="V284" i="10"/>
  <c r="V53" i="10"/>
  <c r="H328" i="10"/>
  <c r="L328" i="10" s="1"/>
  <c r="V292" i="10"/>
  <c r="V266" i="10"/>
  <c r="V177" i="10"/>
  <c r="H46" i="10"/>
  <c r="W46" i="10" s="1"/>
  <c r="X46" i="10" s="1"/>
  <c r="S304" i="10"/>
  <c r="H302" i="10"/>
  <c r="L302" i="10" s="1"/>
  <c r="H255" i="10"/>
  <c r="L255" i="10" s="1"/>
  <c r="M255" i="10" s="1"/>
  <c r="N255" i="10" s="1"/>
  <c r="T255" i="10" s="1"/>
  <c r="V318" i="10"/>
  <c r="H131" i="10"/>
  <c r="W131" i="10" s="1"/>
  <c r="X131" i="10" s="1"/>
  <c r="H357" i="10"/>
  <c r="L357" i="10" s="1"/>
  <c r="M357" i="10" s="1"/>
  <c r="N357" i="10" s="1"/>
  <c r="U357" i="10" s="1"/>
  <c r="H156" i="10"/>
  <c r="W156" i="10" s="1"/>
  <c r="X156" i="10" s="1"/>
  <c r="L5" i="6"/>
  <c r="U65" i="16"/>
  <c r="R65" i="16"/>
  <c r="N21" i="16"/>
  <c r="V131" i="16"/>
  <c r="H182" i="16"/>
  <c r="W182" i="16" s="1"/>
  <c r="X182" i="16" s="1"/>
  <c r="H85" i="16"/>
  <c r="W85" i="16" s="1"/>
  <c r="X85" i="16" s="1"/>
  <c r="V65" i="16"/>
  <c r="V112" i="16"/>
  <c r="H81" i="16"/>
  <c r="W81" i="16" s="1"/>
  <c r="X81" i="16" s="1"/>
  <c r="S437" i="16"/>
  <c r="V151" i="16"/>
  <c r="V97" i="16"/>
  <c r="V77" i="16"/>
  <c r="V55" i="16"/>
  <c r="V41" i="16"/>
  <c r="N173" i="16"/>
  <c r="U173" i="16" s="1"/>
  <c r="V69" i="16"/>
  <c r="H65" i="16"/>
  <c r="W65" i="16" s="1"/>
  <c r="X65" i="16" s="1"/>
  <c r="T65" i="16"/>
  <c r="H449" i="16"/>
  <c r="W449" i="16" s="1"/>
  <c r="V31" i="16"/>
  <c r="V93" i="16"/>
  <c r="H73" i="16"/>
  <c r="W73" i="16" s="1"/>
  <c r="X73" i="16" s="1"/>
  <c r="V21" i="16"/>
  <c r="V7" i="16"/>
  <c r="V153" i="16"/>
  <c r="V121" i="16"/>
  <c r="V87" i="16"/>
  <c r="H202" i="16"/>
  <c r="W202" i="16" s="1"/>
  <c r="V33" i="16"/>
  <c r="N11" i="16"/>
  <c r="R11" i="16" s="1"/>
  <c r="N15" i="16"/>
  <c r="U15" i="16" s="1"/>
  <c r="N25" i="16"/>
  <c r="R25" i="16" s="1"/>
  <c r="N29" i="16"/>
  <c r="U29" i="16" s="1"/>
  <c r="N33" i="16"/>
  <c r="N37" i="16"/>
  <c r="R37" i="16" s="1"/>
  <c r="N43" i="16"/>
  <c r="R43" i="16" s="1"/>
  <c r="N45" i="16"/>
  <c r="U45" i="16" s="1"/>
  <c r="N53" i="16"/>
  <c r="N59" i="16"/>
  <c r="U59" i="16" s="1"/>
  <c r="N71" i="16"/>
  <c r="T71" i="16" s="1"/>
  <c r="V37" i="16"/>
  <c r="N168" i="16"/>
  <c r="V95" i="16"/>
  <c r="H29" i="16"/>
  <c r="W29" i="16" s="1"/>
  <c r="X29" i="16" s="1"/>
  <c r="H63" i="16"/>
  <c r="W63" i="16" s="1"/>
  <c r="X63" i="16" s="1"/>
  <c r="V11" i="16"/>
  <c r="V418" i="16"/>
  <c r="S449" i="16"/>
  <c r="V175" i="16"/>
  <c r="H75" i="16"/>
  <c r="W75" i="16" s="1"/>
  <c r="X75" i="16" s="1"/>
  <c r="H437" i="16"/>
  <c r="L437" i="16" s="1"/>
  <c r="M437" i="16" s="1"/>
  <c r="N437" i="16" s="1"/>
  <c r="U437" i="16" s="1"/>
  <c r="H220" i="16"/>
  <c r="V222" i="16"/>
  <c r="V149" i="16"/>
  <c r="V25" i="16"/>
  <c r="V59" i="16"/>
  <c r="W222" i="16"/>
  <c r="N89" i="16"/>
  <c r="N68" i="16"/>
  <c r="T68" i="16" s="1"/>
  <c r="N100" i="16"/>
  <c r="T100" i="16" s="1"/>
  <c r="N132" i="16"/>
  <c r="R83" i="16"/>
  <c r="N6" i="16"/>
  <c r="T6" i="16" s="1"/>
  <c r="N52" i="16"/>
  <c r="R52" i="16" s="1"/>
  <c r="N70" i="16"/>
  <c r="N78" i="16"/>
  <c r="T78" i="16" s="1"/>
  <c r="N82" i="16"/>
  <c r="T82" i="16" s="1"/>
  <c r="N86" i="16"/>
  <c r="N114" i="16"/>
  <c r="N154" i="16"/>
  <c r="U154" i="16" s="1"/>
  <c r="L191" i="14"/>
  <c r="M191" i="14" s="1"/>
  <c r="N191" i="14" s="1"/>
  <c r="W191" i="14"/>
  <c r="N102" i="14"/>
  <c r="R102" i="14" s="1"/>
  <c r="H34" i="14"/>
  <c r="W34" i="14" s="1"/>
  <c r="X34" i="14" s="1"/>
  <c r="L162" i="14"/>
  <c r="V191" i="14"/>
  <c r="V180" i="14"/>
  <c r="V13" i="14"/>
  <c r="H61" i="14"/>
  <c r="W61" i="14" s="1"/>
  <c r="X61" i="14" s="1"/>
  <c r="N72" i="14"/>
  <c r="R72" i="14" s="1"/>
  <c r="V41" i="14"/>
  <c r="V150" i="14"/>
  <c r="V113" i="14"/>
  <c r="V88" i="14"/>
  <c r="V72" i="14"/>
  <c r="V176" i="14"/>
  <c r="V168" i="14"/>
  <c r="N61" i="14"/>
  <c r="R61" i="14" s="1"/>
  <c r="N109" i="14"/>
  <c r="U109" i="14" s="1"/>
  <c r="W144" i="14"/>
  <c r="X144" i="14" s="1"/>
  <c r="N98" i="14"/>
  <c r="T98" i="14" s="1"/>
  <c r="V110" i="14"/>
  <c r="W168" i="14"/>
  <c r="N6" i="14"/>
  <c r="T6" i="14" s="1"/>
  <c r="W199" i="14"/>
  <c r="X199" i="14" s="1"/>
  <c r="H94" i="14"/>
  <c r="W94" i="14" s="1"/>
  <c r="X94" i="14" s="1"/>
  <c r="H62" i="14"/>
  <c r="W62" i="14" s="1"/>
  <c r="X62" i="14" s="1"/>
  <c r="N113" i="14"/>
  <c r="V102" i="14"/>
  <c r="V162" i="14"/>
  <c r="V164" i="14"/>
  <c r="H6" i="14"/>
  <c r="W6" i="14" s="1"/>
  <c r="X6" i="14" s="1"/>
  <c r="H86" i="14"/>
  <c r="W86" i="14" s="1"/>
  <c r="X86" i="14" s="1"/>
  <c r="V96" i="14"/>
  <c r="N24" i="14"/>
  <c r="U24" i="14" s="1"/>
  <c r="N44" i="14"/>
  <c r="U44" i="14" s="1"/>
  <c r="N96" i="14"/>
  <c r="T96" i="14" s="1"/>
  <c r="N100" i="14"/>
  <c r="R100" i="14" s="1"/>
  <c r="V137" i="14"/>
  <c r="H23" i="14"/>
  <c r="W23" i="14" s="1"/>
  <c r="X23" i="14" s="1"/>
  <c r="L176" i="14"/>
  <c r="M176" i="14" s="1"/>
  <c r="N176" i="14" s="1"/>
  <c r="H82" i="14"/>
  <c r="W82" i="14" s="1"/>
  <c r="X82" i="14" s="1"/>
  <c r="W121" i="14"/>
  <c r="H65" i="14"/>
  <c r="W65" i="14" s="1"/>
  <c r="X65" i="14" s="1"/>
  <c r="H120" i="14"/>
  <c r="W120" i="14" s="1"/>
  <c r="V159" i="14"/>
  <c r="W177" i="14"/>
  <c r="X177" i="14" s="1"/>
  <c r="V194" i="14"/>
  <c r="H143" i="14"/>
  <c r="W143" i="14" s="1"/>
  <c r="H147" i="14"/>
  <c r="L147" i="14" s="1"/>
  <c r="H74" i="14"/>
  <c r="W74" i="14" s="1"/>
  <c r="X74" i="14" s="1"/>
  <c r="V20" i="14"/>
  <c r="H118" i="14"/>
  <c r="W118" i="14" s="1"/>
  <c r="V173" i="14"/>
  <c r="V186" i="14"/>
  <c r="V31" i="14"/>
  <c r="H163" i="14"/>
  <c r="L163" i="14" s="1"/>
  <c r="M163" i="14" s="1"/>
  <c r="N163" i="14" s="1"/>
  <c r="T163" i="14" s="1"/>
  <c r="L175" i="14"/>
  <c r="X175" i="14" s="1"/>
  <c r="N82" i="14"/>
  <c r="U82" i="14" s="1"/>
  <c r="N86" i="14"/>
  <c r="R86" i="14" s="1"/>
  <c r="N92" i="14"/>
  <c r="T92" i="14" s="1"/>
  <c r="N108" i="14"/>
  <c r="R108" i="14" s="1"/>
  <c r="N112" i="14"/>
  <c r="U112" i="14" s="1"/>
  <c r="L184" i="14"/>
  <c r="M184" i="14" s="1"/>
  <c r="N184" i="14" s="1"/>
  <c r="T184" i="14" s="1"/>
  <c r="N81" i="14"/>
  <c r="U81" i="14" s="1"/>
  <c r="W190" i="14"/>
  <c r="X190" i="14" s="1"/>
  <c r="N177" i="14"/>
  <c r="T177" i="14" s="1"/>
  <c r="N115" i="14"/>
  <c r="U115" i="14" s="1"/>
  <c r="N69" i="14"/>
  <c r="U69" i="14" s="1"/>
  <c r="H108" i="14"/>
  <c r="W108" i="14" s="1"/>
  <c r="X108" i="14" s="1"/>
  <c r="H130" i="14"/>
  <c r="W130" i="14" s="1"/>
  <c r="V100" i="14"/>
  <c r="V81" i="14"/>
  <c r="V69" i="14"/>
  <c r="V182" i="14"/>
  <c r="V47" i="14"/>
  <c r="V184" i="14"/>
  <c r="R96" i="14"/>
  <c r="L194" i="14"/>
  <c r="X194" i="14" s="1"/>
  <c r="L122" i="14"/>
  <c r="X122" i="14" s="1"/>
  <c r="L146" i="14"/>
  <c r="M146" i="14" s="1"/>
  <c r="N146" i="14" s="1"/>
  <c r="W173" i="14"/>
  <c r="X173" i="14" s="1"/>
  <c r="T20" i="14"/>
  <c r="U13" i="14"/>
  <c r="R111" i="14"/>
  <c r="T111" i="14"/>
  <c r="H295" i="10"/>
  <c r="W295" i="10" s="1"/>
  <c r="H228" i="10"/>
  <c r="L228" i="10" s="1"/>
  <c r="H28" i="10"/>
  <c r="W28" i="10" s="1"/>
  <c r="X28" i="10" s="1"/>
  <c r="H334" i="10"/>
  <c r="L334" i="10" s="1"/>
  <c r="M334" i="10" s="1"/>
  <c r="N334" i="10" s="1"/>
  <c r="U334" i="10" s="1"/>
  <c r="V226" i="10"/>
  <c r="H289" i="10"/>
  <c r="L289" i="10" s="1"/>
  <c r="M289" i="10" s="1"/>
  <c r="N289" i="10" s="1"/>
  <c r="L177" i="10"/>
  <c r="X177" i="10" s="1"/>
  <c r="W5" i="6"/>
  <c r="W8" i="6" s="1"/>
  <c r="N97" i="16"/>
  <c r="U97" i="16" s="1"/>
  <c r="T13" i="14"/>
  <c r="N47" i="14"/>
  <c r="T47" i="14" s="1"/>
  <c r="L197" i="14"/>
  <c r="M197" i="14" s="1"/>
  <c r="N197" i="14" s="1"/>
  <c r="T197" i="14" s="1"/>
  <c r="L118" i="14"/>
  <c r="M118" i="14" s="1"/>
  <c r="N118" i="14" s="1"/>
  <c r="T118" i="14" s="1"/>
  <c r="U20" i="14"/>
  <c r="N5" i="14"/>
  <c r="T5" i="14" s="1"/>
  <c r="N23" i="14"/>
  <c r="U23" i="14" s="1"/>
  <c r="N27" i="14"/>
  <c r="U27" i="14" s="1"/>
  <c r="N57" i="14"/>
  <c r="R57" i="14" s="1"/>
  <c r="L130" i="14"/>
  <c r="X130" i="14" s="1"/>
  <c r="H43" i="14"/>
  <c r="W43" i="14" s="1"/>
  <c r="X43" i="14" s="1"/>
  <c r="V167" i="14"/>
  <c r="V18" i="10"/>
  <c r="L369" i="10"/>
  <c r="M369" i="10" s="1"/>
  <c r="N369" i="10" s="1"/>
  <c r="Y240" i="10"/>
  <c r="H210" i="10"/>
  <c r="W210" i="10" s="1"/>
  <c r="V44" i="10"/>
  <c r="N12" i="10"/>
  <c r="U12" i="10" s="1"/>
  <c r="T44" i="10"/>
  <c r="N53" i="10"/>
  <c r="U53" i="10" s="1"/>
  <c r="N94" i="10"/>
  <c r="U94" i="10" s="1"/>
  <c r="N109" i="10"/>
  <c r="U109" i="10" s="1"/>
  <c r="N122" i="10"/>
  <c r="U122" i="10" s="1"/>
  <c r="N64" i="10"/>
  <c r="U64" i="10" s="1"/>
  <c r="L117" i="14"/>
  <c r="N59" i="14"/>
  <c r="V50" i="14"/>
  <c r="H29" i="14"/>
  <c r="W29" i="14" s="1"/>
  <c r="X29" i="14" s="1"/>
  <c r="N36" i="14"/>
  <c r="U36" i="14" s="1"/>
  <c r="N15" i="14"/>
  <c r="N107" i="14"/>
  <c r="N77" i="14"/>
  <c r="T77" i="14" s="1"/>
  <c r="H95" i="14"/>
  <c r="W95" i="14" s="1"/>
  <c r="X95" i="14" s="1"/>
  <c r="V40" i="14"/>
  <c r="H46" i="14"/>
  <c r="W46" i="14" s="1"/>
  <c r="X46" i="14" s="1"/>
  <c r="N68" i="14"/>
  <c r="R68" i="14" s="1"/>
  <c r="N99" i="14"/>
  <c r="U99" i="14" s="1"/>
  <c r="T168" i="14"/>
  <c r="N46" i="14"/>
  <c r="R46" i="14" s="1"/>
  <c r="H50" i="14"/>
  <c r="W50" i="14" s="1"/>
  <c r="X50" i="14" s="1"/>
  <c r="W185" i="14"/>
  <c r="X185" i="14" s="1"/>
  <c r="N16" i="14"/>
  <c r="T16" i="14" s="1"/>
  <c r="H107" i="14"/>
  <c r="W107" i="14" s="1"/>
  <c r="X107" i="14" s="1"/>
  <c r="H77" i="14"/>
  <c r="W77" i="14" s="1"/>
  <c r="X77" i="14" s="1"/>
  <c r="W135" i="14"/>
  <c r="X135" i="14" s="1"/>
  <c r="V36" i="14"/>
  <c r="V7" i="14"/>
  <c r="H99" i="14"/>
  <c r="W99" i="14" s="1"/>
  <c r="X99" i="14" s="1"/>
  <c r="V112" i="14"/>
  <c r="V68" i="14"/>
  <c r="V18" i="14"/>
  <c r="N33" i="14"/>
  <c r="R33" i="14" s="1"/>
  <c r="N39" i="14"/>
  <c r="U39" i="14" s="1"/>
  <c r="N41" i="14"/>
  <c r="T41" i="14" s="1"/>
  <c r="N42" i="14"/>
  <c r="R42" i="14" s="1"/>
  <c r="N56" i="14"/>
  <c r="R56" i="14" s="1"/>
  <c r="N63" i="14"/>
  <c r="R63" i="14" s="1"/>
  <c r="N83" i="14"/>
  <c r="T83" i="14" s="1"/>
  <c r="N88" i="14"/>
  <c r="R88" i="14" s="1"/>
  <c r="N132" i="14"/>
  <c r="U132" i="14" s="1"/>
  <c r="X168" i="14"/>
  <c r="L188" i="14"/>
  <c r="M188" i="14" s="1"/>
  <c r="N188" i="14" s="1"/>
  <c r="T188" i="14" s="1"/>
  <c r="R94" i="14"/>
  <c r="H7" i="14"/>
  <c r="W7" i="14" s="1"/>
  <c r="X7" i="14" s="1"/>
  <c r="V16" i="14"/>
  <c r="H54" i="14"/>
  <c r="W54" i="14" s="1"/>
  <c r="X54" i="14" s="1"/>
  <c r="H59" i="14"/>
  <c r="W59" i="14" s="1"/>
  <c r="X59" i="14" s="1"/>
  <c r="H22" i="14"/>
  <c r="W22" i="14" s="1"/>
  <c r="X22" i="14" s="1"/>
  <c r="N28" i="14"/>
  <c r="T28" i="14" s="1"/>
  <c r="N35" i="14"/>
  <c r="U35" i="14" s="1"/>
  <c r="N37" i="14"/>
  <c r="R37" i="14" s="1"/>
  <c r="V85" i="10"/>
  <c r="N97" i="10"/>
  <c r="R97" i="10" s="1"/>
  <c r="N15" i="10"/>
  <c r="T15" i="10" s="1"/>
  <c r="T6" i="8"/>
  <c r="H41" i="10"/>
  <c r="W41" i="10" s="1"/>
  <c r="X41" i="10" s="1"/>
  <c r="V215" i="10"/>
  <c r="V183" i="10"/>
  <c r="H164" i="10"/>
  <c r="W164" i="10" s="1"/>
  <c r="X164" i="10" s="1"/>
  <c r="V11" i="10"/>
  <c r="H26" i="10"/>
  <c r="W26" i="10" s="1"/>
  <c r="X26" i="10" s="1"/>
  <c r="H121" i="10"/>
  <c r="W121" i="10" s="1"/>
  <c r="X121" i="10" s="1"/>
  <c r="N57" i="10"/>
  <c r="R57" i="10" s="1"/>
  <c r="V353" i="10"/>
  <c r="W353" i="10" s="1"/>
  <c r="L281" i="10"/>
  <c r="Y281" i="10" s="1"/>
  <c r="V52" i="10"/>
  <c r="H176" i="10"/>
  <c r="L176" i="10" s="1"/>
  <c r="M176" i="10" s="1"/>
  <c r="N176" i="10" s="1"/>
  <c r="H345" i="10"/>
  <c r="L345" i="10" s="1"/>
  <c r="M345" i="10" s="1"/>
  <c r="N345" i="10" s="1"/>
  <c r="V285" i="10"/>
  <c r="V287" i="10"/>
  <c r="V338" i="10"/>
  <c r="V49" i="10"/>
  <c r="V108" i="10"/>
  <c r="S361" i="10"/>
  <c r="V326" i="10"/>
  <c r="H137" i="10"/>
  <c r="W137" i="10" s="1"/>
  <c r="X137" i="10" s="1"/>
  <c r="S345" i="10"/>
  <c r="H92" i="10"/>
  <c r="W92" i="10" s="1"/>
  <c r="X92" i="10" s="1"/>
  <c r="V185" i="10"/>
  <c r="N32" i="10"/>
  <c r="T32" i="10" s="1"/>
  <c r="N161" i="10"/>
  <c r="U161" i="10" s="1"/>
  <c r="H12" i="10"/>
  <c r="W12" i="10" s="1"/>
  <c r="X12" i="10" s="1"/>
  <c r="V90" i="10"/>
  <c r="W169" i="10"/>
  <c r="X169" i="10" s="1"/>
  <c r="H344" i="10"/>
  <c r="L344" i="10" s="1"/>
  <c r="H257" i="10"/>
  <c r="W257" i="10" s="1"/>
  <c r="H201" i="10"/>
  <c r="L201" i="10" s="1"/>
  <c r="M201" i="10" s="1"/>
  <c r="N201" i="10" s="1"/>
  <c r="V169" i="10"/>
  <c r="V344" i="10"/>
  <c r="H175" i="10"/>
  <c r="W175" i="10" s="1"/>
  <c r="V251" i="10"/>
  <c r="V150" i="10"/>
  <c r="H129" i="10"/>
  <c r="W129" i="10" s="1"/>
  <c r="X129" i="10" s="1"/>
  <c r="T70" i="16"/>
  <c r="W231" i="16"/>
  <c r="L231" i="16"/>
  <c r="M231" i="16" s="1"/>
  <c r="N231" i="16" s="1"/>
  <c r="U231" i="16" s="1"/>
  <c r="L273" i="16"/>
  <c r="M273" i="16" s="1"/>
  <c r="N273" i="16" s="1"/>
  <c r="U273" i="16" s="1"/>
  <c r="L332" i="16"/>
  <c r="X332" i="16" s="1"/>
  <c r="H402" i="16"/>
  <c r="L402" i="16" s="1"/>
  <c r="M402" i="16" s="1"/>
  <c r="N402" i="16" s="1"/>
  <c r="H283" i="16"/>
  <c r="W283" i="16" s="1"/>
  <c r="L372" i="16"/>
  <c r="M372" i="16" s="1"/>
  <c r="N372" i="16" s="1"/>
  <c r="H326" i="16"/>
  <c r="L326" i="16" s="1"/>
  <c r="M326" i="16" s="1"/>
  <c r="N326" i="16" s="1"/>
  <c r="U326" i="16" s="1"/>
  <c r="H185" i="16"/>
  <c r="V241" i="16"/>
  <c r="L237" i="16"/>
  <c r="X237" i="16" s="1"/>
  <c r="V249" i="16"/>
  <c r="H119" i="16"/>
  <c r="W119" i="16" s="1"/>
  <c r="X119" i="16" s="1"/>
  <c r="H100" i="16"/>
  <c r="W100" i="16" s="1"/>
  <c r="X100" i="16" s="1"/>
  <c r="H68" i="16"/>
  <c r="W68" i="16" s="1"/>
  <c r="X68" i="16" s="1"/>
  <c r="V233" i="16"/>
  <c r="V209" i="16"/>
  <c r="H191" i="16"/>
  <c r="V390" i="16"/>
  <c r="H152" i="16"/>
  <c r="W152" i="16" s="1"/>
  <c r="X152" i="16" s="1"/>
  <c r="V239" i="16"/>
  <c r="V247" i="16"/>
  <c r="S421" i="16"/>
  <c r="V427" i="16"/>
  <c r="H384" i="16"/>
  <c r="W384" i="16" s="1"/>
  <c r="V144" i="16"/>
  <c r="H193" i="16"/>
  <c r="W193" i="16" s="1"/>
  <c r="V38" i="16"/>
  <c r="H72" i="16"/>
  <c r="W72" i="16" s="1"/>
  <c r="X72" i="16" s="1"/>
  <c r="H40" i="16"/>
  <c r="W40" i="16" s="1"/>
  <c r="X40" i="16" s="1"/>
  <c r="N111" i="16"/>
  <c r="R111" i="16" s="1"/>
  <c r="N136" i="16"/>
  <c r="R136" i="16" s="1"/>
  <c r="N144" i="16"/>
  <c r="N148" i="16"/>
  <c r="U148" i="16" s="1"/>
  <c r="H295" i="16"/>
  <c r="W295" i="16" s="1"/>
  <c r="H315" i="16"/>
  <c r="W315" i="16" s="1"/>
  <c r="V398" i="16"/>
  <c r="N72" i="16"/>
  <c r="U72" i="16" s="1"/>
  <c r="V346" i="16"/>
  <c r="V372" i="16"/>
  <c r="H324" i="16"/>
  <c r="V273" i="16"/>
  <c r="V50" i="16"/>
  <c r="L255" i="16"/>
  <c r="M255" i="16" s="1"/>
  <c r="N255" i="16" s="1"/>
  <c r="U255" i="16" s="1"/>
  <c r="V235" i="16"/>
  <c r="H128" i="16"/>
  <c r="W128" i="16" s="1"/>
  <c r="X128" i="16" s="1"/>
  <c r="V431" i="16"/>
  <c r="S431" i="16"/>
  <c r="S427" i="16"/>
  <c r="V263" i="16"/>
  <c r="V253" i="16"/>
  <c r="H201" i="16"/>
  <c r="L201" i="16" s="1"/>
  <c r="H187" i="16"/>
  <c r="W187" i="16" s="1"/>
  <c r="V64" i="16"/>
  <c r="V46" i="16"/>
  <c r="L263" i="16"/>
  <c r="N56" i="16"/>
  <c r="R56" i="16" s="1"/>
  <c r="H422" i="16"/>
  <c r="L241" i="16"/>
  <c r="M241" i="16" s="1"/>
  <c r="N241" i="16" s="1"/>
  <c r="T241" i="16" s="1"/>
  <c r="L235" i="16"/>
  <c r="M235" i="16" s="1"/>
  <c r="N235" i="16" s="1"/>
  <c r="L331" i="16"/>
  <c r="V178" i="16"/>
  <c r="N46" i="16"/>
  <c r="R46" i="16" s="1"/>
  <c r="H219" i="16"/>
  <c r="W219" i="16" s="1"/>
  <c r="S423" i="16"/>
  <c r="V183" i="16"/>
  <c r="L247" i="16"/>
  <c r="M247" i="16" s="1"/>
  <c r="N247" i="16" s="1"/>
  <c r="U247" i="16" s="1"/>
  <c r="H174" i="16"/>
  <c r="W174" i="16" s="1"/>
  <c r="X174" i="16" s="1"/>
  <c r="V332" i="16"/>
  <c r="V293" i="16"/>
  <c r="H207" i="16"/>
  <c r="L207" i="16" s="1"/>
  <c r="V255" i="16"/>
  <c r="V92" i="16"/>
  <c r="H199" i="16"/>
  <c r="L292" i="16"/>
  <c r="M292" i="16" s="1"/>
  <c r="N292" i="16" s="1"/>
  <c r="U292" i="16" s="1"/>
  <c r="W292" i="16"/>
  <c r="S417" i="16"/>
  <c r="V266" i="16"/>
  <c r="W431" i="16"/>
  <c r="X431" i="16" s="1"/>
  <c r="L417" i="16"/>
  <c r="V157" i="16"/>
  <c r="H126" i="16"/>
  <c r="W126" i="16" s="1"/>
  <c r="X126" i="16" s="1"/>
  <c r="V455" i="16"/>
  <c r="H443" i="16"/>
  <c r="V290" i="16"/>
  <c r="H150" i="16"/>
  <c r="W150" i="16" s="1"/>
  <c r="X150" i="16" s="1"/>
  <c r="S443" i="16"/>
  <c r="H421" i="16"/>
  <c r="H394" i="16"/>
  <c r="W394" i="16" s="1"/>
  <c r="S413" i="16"/>
  <c r="H134" i="16"/>
  <c r="W134" i="16" s="1"/>
  <c r="X134" i="16" s="1"/>
  <c r="V439" i="16"/>
  <c r="S435" i="16"/>
  <c r="W435" i="16"/>
  <c r="V260" i="16"/>
  <c r="H410" i="16"/>
  <c r="L410" i="16" s="1"/>
  <c r="V396" i="16"/>
  <c r="V138" i="16"/>
  <c r="N121" i="16"/>
  <c r="U121" i="16" s="1"/>
  <c r="H226" i="16"/>
  <c r="L226" i="16" s="1"/>
  <c r="V210" i="16"/>
  <c r="H423" i="16"/>
  <c r="W423" i="16" s="1"/>
  <c r="H413" i="16"/>
  <c r="L413" i="16" s="1"/>
  <c r="M413" i="16" s="1"/>
  <c r="N413" i="16" s="1"/>
  <c r="U413" i="16" s="1"/>
  <c r="V388" i="16"/>
  <c r="V400" i="16"/>
  <c r="H254" i="16"/>
  <c r="W254" i="16" s="1"/>
  <c r="V165" i="16"/>
  <c r="X235" i="16"/>
  <c r="W282" i="16"/>
  <c r="N157" i="16"/>
  <c r="R157" i="16" s="1"/>
  <c r="V14" i="16"/>
  <c r="H455" i="16"/>
  <c r="W455" i="16" s="1"/>
  <c r="H248" i="16"/>
  <c r="L248" i="16" s="1"/>
  <c r="M248" i="16" s="1"/>
  <c r="N248" i="16" s="1"/>
  <c r="U248" i="16" s="1"/>
  <c r="V114" i="16"/>
  <c r="N90" i="16"/>
  <c r="R90" i="16" s="1"/>
  <c r="H244" i="16"/>
  <c r="L244" i="16" s="1"/>
  <c r="M244" i="16" s="1"/>
  <c r="N244" i="16" s="1"/>
  <c r="H250" i="16"/>
  <c r="W250" i="16" s="1"/>
  <c r="H305" i="16"/>
  <c r="L305" i="16" s="1"/>
  <c r="L239" i="16"/>
  <c r="M239" i="16" s="1"/>
  <c r="N239" i="16" s="1"/>
  <c r="H44" i="16"/>
  <c r="W44" i="16" s="1"/>
  <c r="X44" i="16" s="1"/>
  <c r="V435" i="16"/>
  <c r="V404" i="16"/>
  <c r="V392" i="16"/>
  <c r="V268" i="16"/>
  <c r="N40" i="16"/>
  <c r="T40" i="16" s="1"/>
  <c r="N64" i="16"/>
  <c r="T64" i="16" s="1"/>
  <c r="N84" i="16"/>
  <c r="T84" i="16" s="1"/>
  <c r="N88" i="16"/>
  <c r="R88" i="16" s="1"/>
  <c r="N119" i="16"/>
  <c r="U119" i="16" s="1"/>
  <c r="N174" i="16"/>
  <c r="U174" i="16" s="1"/>
  <c r="N178" i="16"/>
  <c r="T178" i="16" s="1"/>
  <c r="L283" i="16"/>
  <c r="M283" i="16" s="1"/>
  <c r="N283" i="16" s="1"/>
  <c r="U283" i="16" s="1"/>
  <c r="M300" i="16"/>
  <c r="N300" i="16" s="1"/>
  <c r="U300" i="16" s="1"/>
  <c r="L406" i="16"/>
  <c r="M406" i="16" s="1"/>
  <c r="N406" i="16" s="1"/>
  <c r="L400" i="16"/>
  <c r="M400" i="16" s="1"/>
  <c r="N400" i="16" s="1"/>
  <c r="T116" i="16"/>
  <c r="L290" i="16"/>
  <c r="M290" i="16" s="1"/>
  <c r="N290" i="16" s="1"/>
  <c r="L260" i="16"/>
  <c r="M260" i="16" s="1"/>
  <c r="N260" i="16" s="1"/>
  <c r="U260" i="16" s="1"/>
  <c r="W268" i="16"/>
  <c r="L404" i="16"/>
  <c r="M404" i="16" s="1"/>
  <c r="N404" i="16" s="1"/>
  <c r="L312" i="16"/>
  <c r="W294" i="16"/>
  <c r="X294" i="16" s="1"/>
  <c r="R112" i="16"/>
  <c r="L392" i="16"/>
  <c r="N99" i="16"/>
  <c r="R99" i="16" s="1"/>
  <c r="N110" i="16"/>
  <c r="T110" i="16" s="1"/>
  <c r="T112" i="16"/>
  <c r="T168" i="16"/>
  <c r="N170" i="16"/>
  <c r="T170" i="16" s="1"/>
  <c r="T217" i="16"/>
  <c r="L153" i="14"/>
  <c r="W153" i="14"/>
  <c r="L159" i="14"/>
  <c r="M159" i="14" s="1"/>
  <c r="N159" i="14" s="1"/>
  <c r="W159" i="14"/>
  <c r="W186" i="14"/>
  <c r="L186" i="14"/>
  <c r="M186" i="14" s="1"/>
  <c r="N186" i="14" s="1"/>
  <c r="L180" i="14"/>
  <c r="M180" i="14" s="1"/>
  <c r="N180" i="14" s="1"/>
  <c r="N70" i="14"/>
  <c r="V145" i="14"/>
  <c r="N93" i="14"/>
  <c r="T93" i="14" s="1"/>
  <c r="N79" i="14"/>
  <c r="V56" i="14"/>
  <c r="V105" i="14"/>
  <c r="V101" i="14"/>
  <c r="V132" i="14"/>
  <c r="V153" i="14"/>
  <c r="H155" i="14"/>
  <c r="W155" i="14" s="1"/>
  <c r="N55" i="14"/>
  <c r="R55" i="14" s="1"/>
  <c r="L169" i="14"/>
  <c r="X169" i="14" s="1"/>
  <c r="L193" i="14"/>
  <c r="M193" i="14" s="1"/>
  <c r="N193" i="14" s="1"/>
  <c r="U193" i="14" s="1"/>
  <c r="X191" i="14"/>
  <c r="L119" i="14"/>
  <c r="M119" i="14" s="1"/>
  <c r="N119" i="14" s="1"/>
  <c r="V161" i="14"/>
  <c r="H93" i="14"/>
  <c r="W93" i="14" s="1"/>
  <c r="X93" i="14" s="1"/>
  <c r="H79" i="14"/>
  <c r="W79" i="14" s="1"/>
  <c r="X79" i="14" s="1"/>
  <c r="H139" i="14"/>
  <c r="W139" i="14" s="1"/>
  <c r="V51" i="14"/>
  <c r="U57" i="14"/>
  <c r="N97" i="14"/>
  <c r="N51" i="14"/>
  <c r="U51" i="14" s="1"/>
  <c r="M194" i="14"/>
  <c r="N194" i="14" s="1"/>
  <c r="U194" i="14" s="1"/>
  <c r="W145" i="14"/>
  <c r="X145" i="14" s="1"/>
  <c r="H83" i="14"/>
  <c r="W83" i="14" s="1"/>
  <c r="X83" i="14" s="1"/>
  <c r="N75" i="14"/>
  <c r="R75" i="14" s="1"/>
  <c r="H114" i="14"/>
  <c r="W114" i="14" s="1"/>
  <c r="X114" i="14" s="1"/>
  <c r="H66" i="14"/>
  <c r="W66" i="14" s="1"/>
  <c r="X66" i="14" s="1"/>
  <c r="V87" i="14"/>
  <c r="V55" i="14"/>
  <c r="H187" i="14"/>
  <c r="V196" i="14"/>
  <c r="H196" i="14"/>
  <c r="R38" i="14"/>
  <c r="U38" i="14"/>
  <c r="R53" i="14"/>
  <c r="U53" i="14"/>
  <c r="R25" i="14"/>
  <c r="U25" i="14"/>
  <c r="V187" i="14"/>
  <c r="H125" i="14"/>
  <c r="W125" i="14" s="1"/>
  <c r="V125" i="14"/>
  <c r="H127" i="14"/>
  <c r="W127" i="14" s="1"/>
  <c r="V127" i="14"/>
  <c r="V129" i="14"/>
  <c r="H129" i="14"/>
  <c r="W129" i="14" s="1"/>
  <c r="V131" i="14"/>
  <c r="N131" i="14"/>
  <c r="H131" i="14"/>
  <c r="W131" i="14" s="1"/>
  <c r="X131" i="14" s="1"/>
  <c r="V134" i="14"/>
  <c r="H134" i="14"/>
  <c r="H136" i="14"/>
  <c r="V136" i="14"/>
  <c r="W167" i="14"/>
  <c r="L167" i="14"/>
  <c r="L182" i="14"/>
  <c r="W166" i="14"/>
  <c r="L166" i="14"/>
  <c r="V141" i="14"/>
  <c r="H141" i="14"/>
  <c r="W141" i="14" s="1"/>
  <c r="H165" i="14"/>
  <c r="W165" i="14" s="1"/>
  <c r="V165" i="14"/>
  <c r="H189" i="14"/>
  <c r="W189" i="14" s="1"/>
  <c r="V189" i="14"/>
  <c r="R90" i="14"/>
  <c r="U90" i="14"/>
  <c r="T90" i="14"/>
  <c r="M162" i="14"/>
  <c r="N162" i="14" s="1"/>
  <c r="X162" i="14"/>
  <c r="L152" i="14"/>
  <c r="M152" i="14" s="1"/>
  <c r="N152" i="14" s="1"/>
  <c r="T152" i="14" s="1"/>
  <c r="W152" i="14"/>
  <c r="W124" i="14"/>
  <c r="L124" i="14"/>
  <c r="H38" i="14"/>
  <c r="W38" i="14" s="1"/>
  <c r="X38" i="14" s="1"/>
  <c r="V38" i="14"/>
  <c r="R43" i="14"/>
  <c r="V48" i="14"/>
  <c r="N48" i="14"/>
  <c r="H48" i="14"/>
  <c r="W48" i="14" s="1"/>
  <c r="X48" i="14" s="1"/>
  <c r="N58" i="14"/>
  <c r="T58" i="14" s="1"/>
  <c r="V58" i="14"/>
  <c r="H58" i="14"/>
  <c r="W58" i="14" s="1"/>
  <c r="X58" i="14" s="1"/>
  <c r="H67" i="14"/>
  <c r="W67" i="14" s="1"/>
  <c r="X67" i="14" s="1"/>
  <c r="V67" i="14"/>
  <c r="H71" i="14"/>
  <c r="W71" i="14" s="1"/>
  <c r="X71" i="14" s="1"/>
  <c r="N71" i="14"/>
  <c r="R71" i="14" s="1"/>
  <c r="V71" i="14"/>
  <c r="V76" i="14"/>
  <c r="H76" i="14"/>
  <c r="W76" i="14" s="1"/>
  <c r="X76" i="14" s="1"/>
  <c r="N76" i="14"/>
  <c r="H85" i="14"/>
  <c r="W85" i="14" s="1"/>
  <c r="X85" i="14" s="1"/>
  <c r="V85" i="14"/>
  <c r="N85" i="14"/>
  <c r="T144" i="14"/>
  <c r="U144" i="14"/>
  <c r="L192" i="14"/>
  <c r="W192" i="14"/>
  <c r="L120" i="14"/>
  <c r="M120" i="14" s="1"/>
  <c r="N120" i="14" s="1"/>
  <c r="T120" i="14" s="1"/>
  <c r="W148" i="14"/>
  <c r="L148" i="14"/>
  <c r="T38" i="14"/>
  <c r="U75" i="14"/>
  <c r="T75" i="14"/>
  <c r="W174" i="14"/>
  <c r="L174" i="14"/>
  <c r="M174" i="14" s="1"/>
  <c r="N174" i="14" s="1"/>
  <c r="R83" i="14"/>
  <c r="L183" i="14"/>
  <c r="M183" i="14" s="1"/>
  <c r="N183" i="14" s="1"/>
  <c r="W183" i="14"/>
  <c r="V8" i="14"/>
  <c r="H8" i="14"/>
  <c r="W8" i="14" s="1"/>
  <c r="X8" i="14" s="1"/>
  <c r="H17" i="14"/>
  <c r="W17" i="14" s="1"/>
  <c r="X17" i="14" s="1"/>
  <c r="N17" i="14"/>
  <c r="U17" i="14" s="1"/>
  <c r="N31" i="14"/>
  <c r="N67" i="14"/>
  <c r="R67" i="14" s="1"/>
  <c r="N84" i="14"/>
  <c r="V84" i="14"/>
  <c r="L195" i="14"/>
  <c r="M195" i="14" s="1"/>
  <c r="N195" i="14" s="1"/>
  <c r="U195" i="14" s="1"/>
  <c r="W195" i="14"/>
  <c r="V198" i="14"/>
  <c r="W198" i="14" s="1"/>
  <c r="L198" i="14"/>
  <c r="M198" i="14" s="1"/>
  <c r="N198" i="14" s="1"/>
  <c r="U198" i="14" s="1"/>
  <c r="N8" i="14"/>
  <c r="T8" i="14" s="1"/>
  <c r="H11" i="14"/>
  <c r="W11" i="14" s="1"/>
  <c r="X11" i="14" s="1"/>
  <c r="V11" i="14"/>
  <c r="N18" i="14"/>
  <c r="R18" i="14" s="1"/>
  <c r="N30" i="14"/>
  <c r="H142" i="14"/>
  <c r="W142" i="14" s="1"/>
  <c r="L160" i="14"/>
  <c r="M160" i="14" s="1"/>
  <c r="N160" i="14" s="1"/>
  <c r="X121" i="14"/>
  <c r="T145" i="14"/>
  <c r="R50" i="14"/>
  <c r="U46" i="14"/>
  <c r="L123" i="14"/>
  <c r="W181" i="14"/>
  <c r="X181" i="14" s="1"/>
  <c r="N87" i="14"/>
  <c r="R87" i="14" s="1"/>
  <c r="N54" i="14"/>
  <c r="N22" i="14"/>
  <c r="F215" i="14"/>
  <c r="U6" i="14"/>
  <c r="N106" i="14"/>
  <c r="T106" i="14" s="1"/>
  <c r="L154" i="14"/>
  <c r="H15" i="14"/>
  <c r="W15" i="14" s="1"/>
  <c r="X15" i="14" s="1"/>
  <c r="H84" i="14"/>
  <c r="W84" i="14" s="1"/>
  <c r="X84" i="14" s="1"/>
  <c r="H26" i="14"/>
  <c r="W26" i="14" s="1"/>
  <c r="X26" i="14" s="1"/>
  <c r="V21" i="14"/>
  <c r="N101" i="14"/>
  <c r="R101" i="14" s="1"/>
  <c r="T113" i="14"/>
  <c r="H98" i="14"/>
  <c r="W98" i="14" s="1"/>
  <c r="X98" i="14" s="1"/>
  <c r="H179" i="14"/>
  <c r="N11" i="14"/>
  <c r="H56" i="14"/>
  <c r="W56" i="14" s="1"/>
  <c r="X56" i="14" s="1"/>
  <c r="V12" i="14"/>
  <c r="V75" i="14"/>
  <c r="V70" i="14"/>
  <c r="H64" i="14"/>
  <c r="W64" i="14" s="1"/>
  <c r="X64" i="14" s="1"/>
  <c r="V160" i="14"/>
  <c r="N21" i="14"/>
  <c r="V49" i="14"/>
  <c r="N49" i="14"/>
  <c r="N26" i="14"/>
  <c r="T26" i="14" s="1"/>
  <c r="N29" i="14"/>
  <c r="T29" i="14" s="1"/>
  <c r="N64" i="14"/>
  <c r="R64" i="14" s="1"/>
  <c r="N66" i="14"/>
  <c r="T66" i="14" s="1"/>
  <c r="N105" i="14"/>
  <c r="U105" i="14" s="1"/>
  <c r="N114" i="14"/>
  <c r="T69" i="14"/>
  <c r="N34" i="14"/>
  <c r="R34" i="14" s="1"/>
  <c r="N40" i="14"/>
  <c r="R40" i="14" s="1"/>
  <c r="N60" i="14"/>
  <c r="N73" i="14"/>
  <c r="N74" i="14"/>
  <c r="R74" i="14" s="1"/>
  <c r="N91" i="14"/>
  <c r="N95" i="14"/>
  <c r="T95" i="14" s="1"/>
  <c r="N104" i="14"/>
  <c r="T104" i="14" s="1"/>
  <c r="T191" i="14"/>
  <c r="U191" i="14"/>
  <c r="T121" i="14"/>
  <c r="T185" i="14"/>
  <c r="U185" i="14"/>
  <c r="R36" i="14"/>
  <c r="T9" i="14"/>
  <c r="U9" i="14"/>
  <c r="R9" i="14"/>
  <c r="W128" i="14"/>
  <c r="L128" i="14"/>
  <c r="T65" i="14"/>
  <c r="R65" i="14"/>
  <c r="U65" i="14"/>
  <c r="W137" i="14"/>
  <c r="L137" i="14"/>
  <c r="T194" i="14"/>
  <c r="U108" i="14"/>
  <c r="U29" i="14"/>
  <c r="U102" i="14"/>
  <c r="W126" i="14"/>
  <c r="L126" i="14"/>
  <c r="L161" i="14"/>
  <c r="W161" i="14"/>
  <c r="T50" i="14"/>
  <c r="T25" i="14"/>
  <c r="L157" i="14"/>
  <c r="L158" i="14"/>
  <c r="N62" i="14"/>
  <c r="W164" i="14"/>
  <c r="L164" i="14"/>
  <c r="R32" i="14"/>
  <c r="T32" i="14"/>
  <c r="U21" i="14"/>
  <c r="L151" i="14"/>
  <c r="T94" i="14"/>
  <c r="W172" i="14"/>
  <c r="L172" i="14"/>
  <c r="N12" i="14"/>
  <c r="N52" i="14"/>
  <c r="R52" i="14" s="1"/>
  <c r="N110" i="14"/>
  <c r="V180" i="10"/>
  <c r="V307" i="10"/>
  <c r="H133" i="10"/>
  <c r="W133" i="10" s="1"/>
  <c r="X133" i="10" s="1"/>
  <c r="V355" i="10"/>
  <c r="N13" i="10"/>
  <c r="T13" i="10" s="1"/>
  <c r="N216" i="10"/>
  <c r="U216" i="10" s="1"/>
  <c r="H222" i="10"/>
  <c r="L222" i="10" s="1"/>
  <c r="M222" i="10" s="1"/>
  <c r="N222" i="10" s="1"/>
  <c r="L180" i="10"/>
  <c r="M180" i="10" s="1"/>
  <c r="N180" i="10" s="1"/>
  <c r="U180" i="10" s="1"/>
  <c r="N50" i="10"/>
  <c r="T50" i="10" s="1"/>
  <c r="X226" i="10"/>
  <c r="H269" i="10"/>
  <c r="L269" i="10" s="1"/>
  <c r="M269" i="10" s="1"/>
  <c r="N269" i="10" s="1"/>
  <c r="L285" i="10"/>
  <c r="Y285" i="10" s="1"/>
  <c r="H297" i="10"/>
  <c r="W297" i="10" s="1"/>
  <c r="S326" i="10"/>
  <c r="T326" i="10" s="1"/>
  <c r="V254" i="10"/>
  <c r="H115" i="10"/>
  <c r="W115" i="10" s="1"/>
  <c r="X115" i="10" s="1"/>
  <c r="W244" i="10"/>
  <c r="H242" i="10"/>
  <c r="L242" i="10" s="1"/>
  <c r="M242" i="10" s="1"/>
  <c r="N242" i="10" s="1"/>
  <c r="U242" i="10" s="1"/>
  <c r="H291" i="10"/>
  <c r="W291" i="10" s="1"/>
  <c r="N141" i="10"/>
  <c r="T141" i="10" s="1"/>
  <c r="V75" i="10"/>
  <c r="S330" i="10"/>
  <c r="V322" i="10"/>
  <c r="H168" i="10"/>
  <c r="L168" i="10" s="1"/>
  <c r="S314" i="10"/>
  <c r="H299" i="10"/>
  <c r="L299" i="10" s="1"/>
  <c r="M299" i="10" s="1"/>
  <c r="N299" i="10" s="1"/>
  <c r="T299" i="10" s="1"/>
  <c r="V334" i="10"/>
  <c r="V7" i="10"/>
  <c r="V330" i="10"/>
  <c r="S322" i="10"/>
  <c r="T322" i="10" s="1"/>
  <c r="V263" i="10"/>
  <c r="H138" i="10"/>
  <c r="W138" i="10" s="1"/>
  <c r="X138" i="10" s="1"/>
  <c r="V10" i="10"/>
  <c r="V281" i="10"/>
  <c r="S318" i="10"/>
  <c r="H338" i="10"/>
  <c r="L338" i="10" s="1"/>
  <c r="H314" i="10"/>
  <c r="L314" i="10" s="1"/>
  <c r="M314" i="10" s="1"/>
  <c r="N314" i="10" s="1"/>
  <c r="T314" i="10" s="1"/>
  <c r="H310" i="10"/>
  <c r="L310" i="10" s="1"/>
  <c r="M310" i="10" s="1"/>
  <c r="N310" i="10" s="1"/>
  <c r="N16" i="10"/>
  <c r="R16" i="10" s="1"/>
  <c r="N28" i="10"/>
  <c r="T28" i="10" s="1"/>
  <c r="M333" i="10"/>
  <c r="N333" i="10" s="1"/>
  <c r="U333" i="10" s="1"/>
  <c r="N133" i="10"/>
  <c r="T133" i="10" s="1"/>
  <c r="V343" i="10"/>
  <c r="V335" i="10"/>
  <c r="S359" i="10"/>
  <c r="H359" i="10"/>
  <c r="W359" i="10" s="1"/>
  <c r="H307" i="10"/>
  <c r="L307" i="10" s="1"/>
  <c r="H218" i="10"/>
  <c r="W218" i="10" s="1"/>
  <c r="X261" i="10"/>
  <c r="H214" i="10"/>
  <c r="W214" i="10" s="1"/>
  <c r="H343" i="10"/>
  <c r="L343" i="10" s="1"/>
  <c r="V182" i="10"/>
  <c r="V158" i="10"/>
  <c r="H355" i="10"/>
  <c r="L355" i="10" s="1"/>
  <c r="M355" i="10" s="1"/>
  <c r="N355" i="10" s="1"/>
  <c r="S315" i="10"/>
  <c r="W151" i="10"/>
  <c r="X151" i="10" s="1"/>
  <c r="H232" i="10"/>
  <c r="L232" i="10" s="1"/>
  <c r="W318" i="10"/>
  <c r="L318" i="10"/>
  <c r="M318" i="10" s="1"/>
  <c r="N318" i="10" s="1"/>
  <c r="U318" i="10" s="1"/>
  <c r="H301" i="10"/>
  <c r="W301" i="10" s="1"/>
  <c r="H130" i="10"/>
  <c r="W130" i="10" s="1"/>
  <c r="X130" i="10" s="1"/>
  <c r="V16" i="10"/>
  <c r="H335" i="10"/>
  <c r="L335" i="10" s="1"/>
  <c r="H13" i="10"/>
  <c r="W13" i="10" s="1"/>
  <c r="X13" i="10" s="1"/>
  <c r="H55" i="10"/>
  <c r="W55" i="10" s="1"/>
  <c r="X55" i="10" s="1"/>
  <c r="V220" i="10"/>
  <c r="S351" i="10"/>
  <c r="W322" i="10"/>
  <c r="Y322" i="10" s="1"/>
  <c r="H252" i="10"/>
  <c r="W252" i="10" s="1"/>
  <c r="V32" i="10"/>
  <c r="H142" i="10"/>
  <c r="W142" i="10" s="1"/>
  <c r="X142" i="10" s="1"/>
  <c r="W279" i="10"/>
  <c r="N164" i="10"/>
  <c r="T164" i="10" s="1"/>
  <c r="N49" i="10"/>
  <c r="H116" i="10"/>
  <c r="W116" i="10" s="1"/>
  <c r="X116" i="10" s="1"/>
  <c r="V349" i="10"/>
  <c r="Y224" i="10"/>
  <c r="H118" i="10"/>
  <c r="W118" i="10" s="1"/>
  <c r="X118" i="10" s="1"/>
  <c r="V303" i="10"/>
  <c r="S310" i="10"/>
  <c r="V154" i="10"/>
  <c r="H331" i="10"/>
  <c r="W331" i="10" s="1"/>
  <c r="H57" i="10"/>
  <c r="W57" i="10" s="1"/>
  <c r="X57" i="10" s="1"/>
  <c r="N5" i="10"/>
  <c r="T5" i="10" s="1"/>
  <c r="V47" i="10"/>
  <c r="H148" i="10"/>
  <c r="W148" i="10" s="1"/>
  <c r="X148" i="10" s="1"/>
  <c r="N41" i="10"/>
  <c r="T41" i="10" s="1"/>
  <c r="H233" i="10"/>
  <c r="L233" i="10" s="1"/>
  <c r="H37" i="10"/>
  <c r="W37" i="10" s="1"/>
  <c r="X37" i="10" s="1"/>
  <c r="L220" i="10"/>
  <c r="M220" i="10" s="1"/>
  <c r="N220" i="10" s="1"/>
  <c r="T220" i="10" s="1"/>
  <c r="S357" i="10"/>
  <c r="H39" i="10"/>
  <c r="W39" i="10" s="1"/>
  <c r="X39" i="10" s="1"/>
  <c r="H15" i="10"/>
  <c r="W15" i="10" s="1"/>
  <c r="X15" i="10" s="1"/>
  <c r="V331" i="10"/>
  <c r="H341" i="10"/>
  <c r="L341" i="10" s="1"/>
  <c r="H22" i="10"/>
  <c r="W22" i="10" s="1"/>
  <c r="X22" i="10" s="1"/>
  <c r="H160" i="10"/>
  <c r="W160" i="10" s="1"/>
  <c r="X160" i="10" s="1"/>
  <c r="N37" i="10"/>
  <c r="T37" i="10" s="1"/>
  <c r="T45" i="10"/>
  <c r="N52" i="10"/>
  <c r="U52" i="10" s="1"/>
  <c r="N56" i="10"/>
  <c r="T56" i="10" s="1"/>
  <c r="N93" i="10"/>
  <c r="U93" i="10" s="1"/>
  <c r="N131" i="10"/>
  <c r="T131" i="10" s="1"/>
  <c r="N156" i="10"/>
  <c r="T156" i="10" s="1"/>
  <c r="N160" i="10"/>
  <c r="T160" i="10" s="1"/>
  <c r="L225" i="10"/>
  <c r="X225" i="10" s="1"/>
  <c r="W229" i="10"/>
  <c r="X229" i="10" s="1"/>
  <c r="N152" i="10"/>
  <c r="R152" i="10" s="1"/>
  <c r="N134" i="10"/>
  <c r="T134" i="10" s="1"/>
  <c r="N144" i="10"/>
  <c r="U144" i="10" s="1"/>
  <c r="W5" i="8"/>
  <c r="W11" i="8" s="1"/>
  <c r="X6" i="8"/>
  <c r="L347" i="16"/>
  <c r="M347" i="16" s="1"/>
  <c r="N347" i="16" s="1"/>
  <c r="W347" i="16"/>
  <c r="U33" i="16"/>
  <c r="T33" i="16"/>
  <c r="R33" i="16"/>
  <c r="U302" i="16"/>
  <c r="T302" i="16"/>
  <c r="U52" i="16"/>
  <c r="U82" i="16"/>
  <c r="U88" i="16"/>
  <c r="T83" i="16"/>
  <c r="U116" i="16"/>
  <c r="H418" i="16"/>
  <c r="W418" i="16" s="1"/>
  <c r="L373" i="16"/>
  <c r="M373" i="16" s="1"/>
  <c r="N373" i="16" s="1"/>
  <c r="V312" i="16"/>
  <c r="V62" i="16"/>
  <c r="N14" i="16"/>
  <c r="U14" i="16" s="1"/>
  <c r="V223" i="16"/>
  <c r="V335" i="16"/>
  <c r="N135" i="16"/>
  <c r="R135" i="16" s="1"/>
  <c r="L335" i="16"/>
  <c r="X335" i="16" s="1"/>
  <c r="V347" i="16"/>
  <c r="V314" i="16"/>
  <c r="W280" i="16"/>
  <c r="X280" i="16" s="1"/>
  <c r="H143" i="16"/>
  <c r="W143" i="16" s="1"/>
  <c r="X143" i="16" s="1"/>
  <c r="L377" i="16"/>
  <c r="M377" i="16" s="1"/>
  <c r="N377" i="16" s="1"/>
  <c r="U377" i="16" s="1"/>
  <c r="H363" i="16"/>
  <c r="W363" i="16" s="1"/>
  <c r="H369" i="16"/>
  <c r="L369" i="16" s="1"/>
  <c r="V110" i="16"/>
  <c r="X222" i="16"/>
  <c r="L314" i="16"/>
  <c r="X314" i="16" s="1"/>
  <c r="H298" i="16"/>
  <c r="W298" i="16" s="1"/>
  <c r="H321" i="16"/>
  <c r="X323" i="16"/>
  <c r="L343" i="16"/>
  <c r="H110" i="16"/>
  <c r="W110" i="16" s="1"/>
  <c r="X110" i="16" s="1"/>
  <c r="H355" i="16"/>
  <c r="L355" i="16" s="1"/>
  <c r="M355" i="16" s="1"/>
  <c r="N355" i="16" s="1"/>
  <c r="W217" i="16"/>
  <c r="X217" i="16" s="1"/>
  <c r="L219" i="16"/>
  <c r="M219" i="16" s="1"/>
  <c r="N219" i="16" s="1"/>
  <c r="U219" i="16" s="1"/>
  <c r="M323" i="16"/>
  <c r="N323" i="16" s="1"/>
  <c r="U323" i="16" s="1"/>
  <c r="V147" i="16"/>
  <c r="V118" i="16"/>
  <c r="V428" i="16"/>
  <c r="V321" i="16"/>
  <c r="V444" i="16"/>
  <c r="V432" i="16"/>
  <c r="L387" i="16"/>
  <c r="X387" i="16" s="1"/>
  <c r="H375" i="16"/>
  <c r="W375" i="16" s="1"/>
  <c r="H385" i="16"/>
  <c r="W385" i="16" s="1"/>
  <c r="V381" i="16"/>
  <c r="V135" i="16"/>
  <c r="V106" i="16"/>
  <c r="H5" i="16"/>
  <c r="N10" i="16"/>
  <c r="U10" i="16" s="1"/>
  <c r="N18" i="16"/>
  <c r="R18" i="16" s="1"/>
  <c r="N36" i="16"/>
  <c r="T36" i="16" s="1"/>
  <c r="N42" i="16"/>
  <c r="U42" i="16" s="1"/>
  <c r="N106" i="16"/>
  <c r="N115" i="16"/>
  <c r="R115" i="16" s="1"/>
  <c r="N131" i="16"/>
  <c r="N147" i="16"/>
  <c r="U147" i="16" s="1"/>
  <c r="N155" i="16"/>
  <c r="T155" i="16" s="1"/>
  <c r="T231" i="16"/>
  <c r="L381" i="16"/>
  <c r="M381" i="16" s="1"/>
  <c r="N381" i="16" s="1"/>
  <c r="T381" i="16" s="1"/>
  <c r="L195" i="16"/>
  <c r="X195" i="16" s="1"/>
  <c r="V387" i="16"/>
  <c r="V177" i="16"/>
  <c r="T279" i="16"/>
  <c r="X435" i="16"/>
  <c r="H367" i="16"/>
  <c r="V377" i="16"/>
  <c r="V155" i="16"/>
  <c r="V28" i="16"/>
  <c r="H58" i="16"/>
  <c r="W58" i="16" s="1"/>
  <c r="X58" i="16" s="1"/>
  <c r="N51" i="16"/>
  <c r="U51" i="16" s="1"/>
  <c r="N55" i="16"/>
  <c r="N134" i="16"/>
  <c r="R134" i="16" s="1"/>
  <c r="N138" i="16"/>
  <c r="T138" i="16" s="1"/>
  <c r="V310" i="16"/>
  <c r="T235" i="16"/>
  <c r="U235" i="16"/>
  <c r="L266" i="16"/>
  <c r="X266" i="16" s="1"/>
  <c r="R72" i="16"/>
  <c r="H340" i="16"/>
  <c r="W340" i="16" s="1"/>
  <c r="L365" i="16"/>
  <c r="M365" i="16" s="1"/>
  <c r="N365" i="16" s="1"/>
  <c r="U365" i="16" s="1"/>
  <c r="W365" i="16"/>
  <c r="M431" i="16"/>
  <c r="N431" i="16" s="1"/>
  <c r="V212" i="16"/>
  <c r="W201" i="16"/>
  <c r="X201" i="16" s="1"/>
  <c r="N31" i="16"/>
  <c r="T31" i="16" s="1"/>
  <c r="H374" i="16"/>
  <c r="W374" i="16" s="1"/>
  <c r="W408" i="16"/>
  <c r="X408" i="16" s="1"/>
  <c r="N177" i="16"/>
  <c r="T177" i="16" s="1"/>
  <c r="V133" i="16"/>
  <c r="N225" i="16"/>
  <c r="T225" i="16" s="1"/>
  <c r="V225" i="16"/>
  <c r="H265" i="16"/>
  <c r="W265" i="16" s="1"/>
  <c r="V265" i="16"/>
  <c r="H267" i="16"/>
  <c r="V267" i="16"/>
  <c r="V389" i="16"/>
  <c r="H389" i="16"/>
  <c r="W389" i="16" s="1"/>
  <c r="H391" i="16"/>
  <c r="W391" i="16" s="1"/>
  <c r="V391" i="16"/>
  <c r="V403" i="16"/>
  <c r="H403" i="16"/>
  <c r="W403" i="16" s="1"/>
  <c r="S425" i="16"/>
  <c r="H425" i="16"/>
  <c r="V441" i="16"/>
  <c r="H441" i="16"/>
  <c r="W441" i="16" s="1"/>
  <c r="S445" i="16"/>
  <c r="V445" i="16"/>
  <c r="S453" i="16"/>
  <c r="V453" i="16"/>
  <c r="H457" i="16"/>
  <c r="L457" i="16" s="1"/>
  <c r="S457" i="16"/>
  <c r="W326" i="16"/>
  <c r="T435" i="16"/>
  <c r="U435" i="16"/>
  <c r="V171" i="16"/>
  <c r="H171" i="16"/>
  <c r="W171" i="16" s="1"/>
  <c r="X171" i="16" s="1"/>
  <c r="V27" i="16"/>
  <c r="H27" i="16"/>
  <c r="W27" i="16" s="1"/>
  <c r="X27" i="16" s="1"/>
  <c r="N27" i="16"/>
  <c r="T27" i="16" s="1"/>
  <c r="H35" i="16"/>
  <c r="W35" i="16" s="1"/>
  <c r="X35" i="16" s="1"/>
  <c r="N35" i="16"/>
  <c r="T35" i="16" s="1"/>
  <c r="V35" i="16"/>
  <c r="H47" i="16"/>
  <c r="W47" i="16" s="1"/>
  <c r="X47" i="16" s="1"/>
  <c r="V47" i="16"/>
  <c r="N47" i="16"/>
  <c r="R47" i="16" s="1"/>
  <c r="H105" i="16"/>
  <c r="W105" i="16" s="1"/>
  <c r="X105" i="16" s="1"/>
  <c r="V105" i="16"/>
  <c r="H158" i="16"/>
  <c r="W158" i="16" s="1"/>
  <c r="X158" i="16" s="1"/>
  <c r="V158" i="16"/>
  <c r="H166" i="16"/>
  <c r="W166" i="16" s="1"/>
  <c r="X166" i="16" s="1"/>
  <c r="N166" i="16"/>
  <c r="T166" i="16" s="1"/>
  <c r="N171" i="16"/>
  <c r="T171" i="16" s="1"/>
  <c r="H173" i="16"/>
  <c r="W173" i="16" s="1"/>
  <c r="X173" i="16" s="1"/>
  <c r="V173" i="16"/>
  <c r="H203" i="16"/>
  <c r="W203" i="16" s="1"/>
  <c r="V203" i="16"/>
  <c r="H304" i="16"/>
  <c r="W304" i="16" s="1"/>
  <c r="L328" i="16"/>
  <c r="V328" i="16"/>
  <c r="L330" i="16"/>
  <c r="M330" i="16" s="1"/>
  <c r="N330" i="16" s="1"/>
  <c r="W330" i="16"/>
  <c r="H336" i="16"/>
  <c r="W336" i="16" s="1"/>
  <c r="V336" i="16"/>
  <c r="H338" i="16"/>
  <c r="W338" i="16" s="1"/>
  <c r="H342" i="16"/>
  <c r="W342" i="16" s="1"/>
  <c r="V344" i="16"/>
  <c r="V348" i="16"/>
  <c r="H348" i="16"/>
  <c r="W348" i="16" s="1"/>
  <c r="H350" i="16"/>
  <c r="W350" i="16" s="1"/>
  <c r="V354" i="16"/>
  <c r="H354" i="16"/>
  <c r="W354" i="16" s="1"/>
  <c r="H356" i="16"/>
  <c r="V356" i="16"/>
  <c r="V358" i="16"/>
  <c r="H358" i="16"/>
  <c r="V360" i="16"/>
  <c r="H360" i="16"/>
  <c r="W360" i="16" s="1"/>
  <c r="V362" i="16"/>
  <c r="H362" i="16"/>
  <c r="W362" i="16" s="1"/>
  <c r="V378" i="16"/>
  <c r="H378" i="16"/>
  <c r="L378" i="16" s="1"/>
  <c r="H386" i="16"/>
  <c r="W386" i="16" s="1"/>
  <c r="V386" i="16"/>
  <c r="T45" i="16"/>
  <c r="R45" i="16"/>
  <c r="W351" i="16"/>
  <c r="L351" i="16"/>
  <c r="M351" i="16" s="1"/>
  <c r="N351" i="16" s="1"/>
  <c r="L344" i="16"/>
  <c r="M344" i="16" s="1"/>
  <c r="N344" i="16" s="1"/>
  <c r="W344" i="16"/>
  <c r="T222" i="16"/>
  <c r="U222" i="16"/>
  <c r="T72" i="16"/>
  <c r="W448" i="16"/>
  <c r="L448" i="16"/>
  <c r="M448" i="16" s="1"/>
  <c r="N448" i="16" s="1"/>
  <c r="T448" i="16" s="1"/>
  <c r="R29" i="16"/>
  <c r="T29" i="16"/>
  <c r="L253" i="16"/>
  <c r="X253" i="16" s="1"/>
  <c r="W396" i="16"/>
  <c r="L396" i="16"/>
  <c r="V17" i="16"/>
  <c r="H8" i="16"/>
  <c r="W8" i="16" s="1"/>
  <c r="X8" i="16" s="1"/>
  <c r="V8" i="16"/>
  <c r="F473" i="16"/>
  <c r="H16" i="16"/>
  <c r="W16" i="16" s="1"/>
  <c r="X16" i="16" s="1"/>
  <c r="V16" i="16"/>
  <c r="H26" i="16"/>
  <c r="W26" i="16" s="1"/>
  <c r="X26" i="16" s="1"/>
  <c r="V26" i="16"/>
  <c r="H30" i="16"/>
  <c r="W30" i="16" s="1"/>
  <c r="X30" i="16" s="1"/>
  <c r="V30" i="16"/>
  <c r="N30" i="16"/>
  <c r="T30" i="16" s="1"/>
  <c r="V34" i="16"/>
  <c r="H34" i="16"/>
  <c r="W34" i="16" s="1"/>
  <c r="X34" i="16" s="1"/>
  <c r="H101" i="16"/>
  <c r="W101" i="16" s="1"/>
  <c r="X101" i="16" s="1"/>
  <c r="V101" i="16"/>
  <c r="H104" i="16"/>
  <c r="W104" i="16" s="1"/>
  <c r="X104" i="16" s="1"/>
  <c r="N104" i="16"/>
  <c r="U104" i="16" s="1"/>
  <c r="N125" i="16"/>
  <c r="H125" i="16"/>
  <c r="W125" i="16" s="1"/>
  <c r="X125" i="16" s="1"/>
  <c r="V125" i="16"/>
  <c r="H137" i="16"/>
  <c r="W137" i="16" s="1"/>
  <c r="X137" i="16" s="1"/>
  <c r="V137" i="16"/>
  <c r="H146" i="16"/>
  <c r="W146" i="16" s="1"/>
  <c r="X146" i="16" s="1"/>
  <c r="V146" i="16"/>
  <c r="N146" i="16"/>
  <c r="R146" i="16" s="1"/>
  <c r="N158" i="16"/>
  <c r="U158" i="16" s="1"/>
  <c r="V172" i="16"/>
  <c r="H172" i="16"/>
  <c r="W172" i="16" s="1"/>
  <c r="X172" i="16" s="1"/>
  <c r="H176" i="16"/>
  <c r="W176" i="16" s="1"/>
  <c r="X176" i="16" s="1"/>
  <c r="V176" i="16"/>
  <c r="N182" i="16"/>
  <c r="U182" i="16" s="1"/>
  <c r="H208" i="16"/>
  <c r="W208" i="16" s="1"/>
  <c r="V208" i="16"/>
  <c r="V238" i="16"/>
  <c r="H238" i="16"/>
  <c r="V242" i="16"/>
  <c r="H242" i="16"/>
  <c r="W242" i="16" s="1"/>
  <c r="V246" i="16"/>
  <c r="H246" i="16"/>
  <c r="T139" i="16"/>
  <c r="U85" i="16"/>
  <c r="R85" i="16"/>
  <c r="H53" i="16"/>
  <c r="W53" i="16" s="1"/>
  <c r="X53" i="16" s="1"/>
  <c r="H36" i="16"/>
  <c r="W36" i="16" s="1"/>
  <c r="X36" i="16" s="1"/>
  <c r="V36" i="16"/>
  <c r="N48" i="16"/>
  <c r="V48" i="16"/>
  <c r="H52" i="16"/>
  <c r="W52" i="16" s="1"/>
  <c r="X52" i="16" s="1"/>
  <c r="V52" i="16"/>
  <c r="N67" i="16"/>
  <c r="T67" i="16" s="1"/>
  <c r="N75" i="16"/>
  <c r="U75" i="16" s="1"/>
  <c r="H86" i="16"/>
  <c r="W86" i="16" s="1"/>
  <c r="X86" i="16" s="1"/>
  <c r="V86" i="16"/>
  <c r="N153" i="16"/>
  <c r="U153" i="16" s="1"/>
  <c r="V251" i="16"/>
  <c r="H251" i="16"/>
  <c r="W251" i="16" s="1"/>
  <c r="H257" i="16"/>
  <c r="W257" i="16" s="1"/>
  <c r="H261" i="16"/>
  <c r="W261" i="16" s="1"/>
  <c r="L412" i="16"/>
  <c r="M412" i="16" s="1"/>
  <c r="N412" i="16" s="1"/>
  <c r="T412" i="16" s="1"/>
  <c r="W412" i="16"/>
  <c r="H49" i="16"/>
  <c r="W49" i="16" s="1"/>
  <c r="X49" i="16" s="1"/>
  <c r="V49" i="16"/>
  <c r="H71" i="16"/>
  <c r="W71" i="16" s="1"/>
  <c r="X71" i="16" s="1"/>
  <c r="V71" i="16"/>
  <c r="T85" i="16"/>
  <c r="N101" i="16"/>
  <c r="V124" i="16"/>
  <c r="H124" i="16"/>
  <c r="W124" i="16" s="1"/>
  <c r="X124" i="16" s="1"/>
  <c r="H132" i="16"/>
  <c r="W132" i="16" s="1"/>
  <c r="X132" i="16" s="1"/>
  <c r="V132" i="16"/>
  <c r="N133" i="16"/>
  <c r="T133" i="16" s="1"/>
  <c r="H145" i="16"/>
  <c r="W145" i="16" s="1"/>
  <c r="X145" i="16" s="1"/>
  <c r="V145" i="16"/>
  <c r="H278" i="16"/>
  <c r="V278" i="16"/>
  <c r="V280" i="16"/>
  <c r="N280" i="16"/>
  <c r="H284" i="16"/>
  <c r="V284" i="16"/>
  <c r="N41" i="16"/>
  <c r="U41" i="16" s="1"/>
  <c r="N58" i="16"/>
  <c r="N62" i="16"/>
  <c r="T62" i="16" s="1"/>
  <c r="N87" i="16"/>
  <c r="T88" i="16"/>
  <c r="H98" i="16"/>
  <c r="W98" i="16" s="1"/>
  <c r="X98" i="16" s="1"/>
  <c r="N128" i="16"/>
  <c r="R128" i="16" s="1"/>
  <c r="N145" i="16"/>
  <c r="T145" i="16" s="1"/>
  <c r="N151" i="16"/>
  <c r="U151" i="16" s="1"/>
  <c r="N152" i="16"/>
  <c r="U152" i="16" s="1"/>
  <c r="N165" i="16"/>
  <c r="T165" i="16" s="1"/>
  <c r="N169" i="16"/>
  <c r="R169" i="16" s="1"/>
  <c r="N172" i="16"/>
  <c r="U172" i="16" s="1"/>
  <c r="N176" i="16"/>
  <c r="U176" i="16" s="1"/>
  <c r="H291" i="16"/>
  <c r="W291" i="16" s="1"/>
  <c r="X302" i="16"/>
  <c r="T69" i="16"/>
  <c r="N32" i="16"/>
  <c r="R32" i="16" s="1"/>
  <c r="N50" i="16"/>
  <c r="M226" i="16"/>
  <c r="N226" i="16" s="1"/>
  <c r="U226" i="16" s="1"/>
  <c r="M270" i="16"/>
  <c r="N270" i="16" s="1"/>
  <c r="U270" i="16" s="1"/>
  <c r="L345" i="16"/>
  <c r="M345" i="16" s="1"/>
  <c r="N345" i="16" s="1"/>
  <c r="W345" i="16"/>
  <c r="M416" i="16"/>
  <c r="N416" i="16" s="1"/>
  <c r="X416" i="16"/>
  <c r="M417" i="16"/>
  <c r="N417" i="16" s="1"/>
  <c r="T417" i="16" s="1"/>
  <c r="X417" i="16"/>
  <c r="W432" i="16"/>
  <c r="L432" i="16"/>
  <c r="V161" i="16"/>
  <c r="N161" i="16"/>
  <c r="W388" i="16"/>
  <c r="L388" i="16"/>
  <c r="M388" i="16" s="1"/>
  <c r="N388" i="16" s="1"/>
  <c r="X312" i="16"/>
  <c r="M312" i="16"/>
  <c r="N312" i="16" s="1"/>
  <c r="U290" i="16"/>
  <c r="T290" i="16"/>
  <c r="R132" i="16"/>
  <c r="U132" i="16"/>
  <c r="W445" i="16"/>
  <c r="L445" i="16"/>
  <c r="M445" i="16" s="1"/>
  <c r="N445" i="16" s="1"/>
  <c r="L426" i="16"/>
  <c r="M426" i="16" s="1"/>
  <c r="N426" i="16" s="1"/>
  <c r="T426" i="16" s="1"/>
  <c r="W426" i="16"/>
  <c r="L317" i="16"/>
  <c r="M317" i="16" s="1"/>
  <c r="N317" i="16" s="1"/>
  <c r="W317" i="16"/>
  <c r="V139" i="16"/>
  <c r="H139" i="16"/>
  <c r="W139" i="16" s="1"/>
  <c r="X139" i="16" s="1"/>
  <c r="V188" i="16"/>
  <c r="H188" i="16"/>
  <c r="W188" i="16" s="1"/>
  <c r="V190" i="16"/>
  <c r="H190" i="16"/>
  <c r="W190" i="16" s="1"/>
  <c r="L194" i="16"/>
  <c r="V196" i="16"/>
  <c r="H196" i="16"/>
  <c r="W196" i="16" s="1"/>
  <c r="H198" i="16"/>
  <c r="W198" i="16" s="1"/>
  <c r="V198" i="16"/>
  <c r="V200" i="16"/>
  <c r="H200" i="16"/>
  <c r="L200" i="16" s="1"/>
  <c r="M200" i="16" s="1"/>
  <c r="N200" i="16" s="1"/>
  <c r="U200" i="16" s="1"/>
  <c r="H214" i="16"/>
  <c r="W214" i="16" s="1"/>
  <c r="V214" i="16"/>
  <c r="H216" i="16"/>
  <c r="W216" i="16" s="1"/>
  <c r="H218" i="16"/>
  <c r="V218" i="16"/>
  <c r="H405" i="16"/>
  <c r="L405" i="16" s="1"/>
  <c r="M405" i="16" s="1"/>
  <c r="N405" i="16" s="1"/>
  <c r="V405" i="16"/>
  <c r="L407" i="16"/>
  <c r="H409" i="16"/>
  <c r="W409" i="16" s="1"/>
  <c r="V409" i="16"/>
  <c r="H411" i="16"/>
  <c r="W411" i="16" s="1"/>
  <c r="V411" i="16"/>
  <c r="S411" i="16"/>
  <c r="V415" i="16"/>
  <c r="S415" i="16"/>
  <c r="H415" i="16"/>
  <c r="W415" i="16" s="1"/>
  <c r="W422" i="16"/>
  <c r="L422" i="16"/>
  <c r="W270" i="16"/>
  <c r="X270" i="16" s="1"/>
  <c r="T136" i="16"/>
  <c r="R73" i="16"/>
  <c r="T73" i="16"/>
  <c r="U53" i="16"/>
  <c r="R53" i="16"/>
  <c r="V194" i="16"/>
  <c r="R68" i="16"/>
  <c r="R44" i="16"/>
  <c r="R168" i="16"/>
  <c r="U168" i="16"/>
  <c r="R104" i="16"/>
  <c r="L423" i="16"/>
  <c r="M423" i="16" s="1"/>
  <c r="N423" i="16" s="1"/>
  <c r="R114" i="16"/>
  <c r="U114" i="16"/>
  <c r="T114" i="16"/>
  <c r="L393" i="16"/>
  <c r="W393" i="16"/>
  <c r="H102" i="16"/>
  <c r="W102" i="16" s="1"/>
  <c r="X102" i="16" s="1"/>
  <c r="N102" i="16"/>
  <c r="T102" i="16" s="1"/>
  <c r="V102" i="16"/>
  <c r="H271" i="16"/>
  <c r="W271" i="16" s="1"/>
  <c r="V271" i="16"/>
  <c r="H275" i="16"/>
  <c r="W275" i="16" s="1"/>
  <c r="V275" i="16"/>
  <c r="H281" i="16"/>
  <c r="V281" i="16"/>
  <c r="H285" i="16"/>
  <c r="W285" i="16" s="1"/>
  <c r="H287" i="16"/>
  <c r="W287" i="16" s="1"/>
  <c r="V287" i="16"/>
  <c r="H325" i="16"/>
  <c r="V325" i="16"/>
  <c r="H327" i="16"/>
  <c r="V327" i="16"/>
  <c r="V329" i="16"/>
  <c r="H329" i="16"/>
  <c r="W329" i="16" s="1"/>
  <c r="H339" i="16"/>
  <c r="V339" i="16"/>
  <c r="V341" i="16"/>
  <c r="H341" i="16"/>
  <c r="W341" i="16" s="1"/>
  <c r="V434" i="16"/>
  <c r="H434" i="16"/>
  <c r="S434" i="16"/>
  <c r="S438" i="16"/>
  <c r="H438" i="16"/>
  <c r="W438" i="16" s="1"/>
  <c r="H446" i="16"/>
  <c r="W446" i="16" s="1"/>
  <c r="S446" i="16"/>
  <c r="V446" i="16"/>
  <c r="H450" i="16"/>
  <c r="S450" i="16"/>
  <c r="V450" i="16"/>
  <c r="H454" i="16"/>
  <c r="L454" i="16" s="1"/>
  <c r="M454" i="16" s="1"/>
  <c r="N454" i="16" s="1"/>
  <c r="V454" i="16"/>
  <c r="S458" i="16"/>
  <c r="H458" i="16"/>
  <c r="L398" i="16"/>
  <c r="X398" i="16" s="1"/>
  <c r="L394" i="16"/>
  <c r="V407" i="16"/>
  <c r="L309" i="16"/>
  <c r="W309" i="16"/>
  <c r="W453" i="16"/>
  <c r="X453" i="16" s="1"/>
  <c r="L223" i="16"/>
  <c r="M223" i="16" s="1"/>
  <c r="N223" i="16" s="1"/>
  <c r="U223" i="16" s="1"/>
  <c r="W223" i="16"/>
  <c r="W199" i="16"/>
  <c r="L199" i="16"/>
  <c r="H192" i="16"/>
  <c r="W192" i="16" s="1"/>
  <c r="H39" i="16"/>
  <c r="W39" i="16" s="1"/>
  <c r="X39" i="16" s="1"/>
  <c r="V39" i="16"/>
  <c r="N39" i="16"/>
  <c r="R39" i="16" s="1"/>
  <c r="H66" i="16"/>
  <c r="W66" i="16" s="1"/>
  <c r="X66" i="16" s="1"/>
  <c r="N66" i="16"/>
  <c r="V66" i="16"/>
  <c r="V70" i="16"/>
  <c r="H70" i="16"/>
  <c r="W70" i="16" s="1"/>
  <c r="X70" i="16" s="1"/>
  <c r="V74" i="16"/>
  <c r="N74" i="16"/>
  <c r="V83" i="16"/>
  <c r="H83" i="16"/>
  <c r="W83" i="16" s="1"/>
  <c r="X83" i="16" s="1"/>
  <c r="X282" i="16"/>
  <c r="N206" i="16"/>
  <c r="T206" i="16" s="1"/>
  <c r="V206" i="16"/>
  <c r="H117" i="16"/>
  <c r="W117" i="16" s="1"/>
  <c r="X117" i="16" s="1"/>
  <c r="V117" i="16"/>
  <c r="V140" i="16"/>
  <c r="H140" i="16"/>
  <c r="W140" i="16" s="1"/>
  <c r="X140" i="16" s="1"/>
  <c r="N140" i="16"/>
  <c r="H205" i="16"/>
  <c r="W205" i="16" s="1"/>
  <c r="V221" i="16"/>
  <c r="H221" i="16"/>
  <c r="H306" i="16"/>
  <c r="W306" i="16" s="1"/>
  <c r="H313" i="16"/>
  <c r="V313" i="16"/>
  <c r="V322" i="16"/>
  <c r="L322" i="16"/>
  <c r="M322" i="16" s="1"/>
  <c r="N322" i="16" s="1"/>
  <c r="H424" i="16"/>
  <c r="W424" i="16" s="1"/>
  <c r="V424" i="16"/>
  <c r="L303" i="16"/>
  <c r="W303" i="16"/>
  <c r="W220" i="16"/>
  <c r="L220" i="16"/>
  <c r="M220" i="16" s="1"/>
  <c r="N220" i="16" s="1"/>
  <c r="H10" i="16"/>
  <c r="W10" i="16" s="1"/>
  <c r="X10" i="16" s="1"/>
  <c r="V10" i="16"/>
  <c r="V18" i="16"/>
  <c r="H18" i="16"/>
  <c r="W18" i="16" s="1"/>
  <c r="X18" i="16" s="1"/>
  <c r="H94" i="16"/>
  <c r="W94" i="16" s="1"/>
  <c r="X94" i="16" s="1"/>
  <c r="V94" i="16"/>
  <c r="H141" i="16"/>
  <c r="W141" i="16" s="1"/>
  <c r="X141" i="16" s="1"/>
  <c r="N141" i="16"/>
  <c r="U141" i="16" s="1"/>
  <c r="H213" i="16"/>
  <c r="W213" i="16" s="1"/>
  <c r="V213" i="16"/>
  <c r="V229" i="16"/>
  <c r="H229" i="16"/>
  <c r="W229" i="16" s="1"/>
  <c r="V245" i="16"/>
  <c r="H245" i="16"/>
  <c r="L427" i="16"/>
  <c r="W427" i="16"/>
  <c r="X255" i="16"/>
  <c r="T293" i="16"/>
  <c r="V103" i="16"/>
  <c r="N103" i="16"/>
  <c r="V15" i="16"/>
  <c r="H15" i="16"/>
  <c r="W15" i="16" s="1"/>
  <c r="X15" i="16" s="1"/>
  <c r="N19" i="16"/>
  <c r="T19" i="16" s="1"/>
  <c r="H19" i="16"/>
  <c r="W19" i="16" s="1"/>
  <c r="X19" i="16" s="1"/>
  <c r="V23" i="16"/>
  <c r="H23" i="16"/>
  <c r="W23" i="16" s="1"/>
  <c r="X23" i="16" s="1"/>
  <c r="N38" i="16"/>
  <c r="V51" i="16"/>
  <c r="H51" i="16"/>
  <c r="W51" i="16" s="1"/>
  <c r="X51" i="16" s="1"/>
  <c r="H78" i="16"/>
  <c r="W78" i="16" s="1"/>
  <c r="X78" i="16" s="1"/>
  <c r="V78" i="16"/>
  <c r="H82" i="16"/>
  <c r="W82" i="16" s="1"/>
  <c r="X82" i="16" s="1"/>
  <c r="V82" i="16"/>
  <c r="H108" i="16"/>
  <c r="W108" i="16" s="1"/>
  <c r="X108" i="16" s="1"/>
  <c r="V108" i="16"/>
  <c r="H154" i="16"/>
  <c r="W154" i="16" s="1"/>
  <c r="X154" i="16" s="1"/>
  <c r="V154" i="16"/>
  <c r="N159" i="16"/>
  <c r="V159" i="16"/>
  <c r="H160" i="16"/>
  <c r="W160" i="16" s="1"/>
  <c r="X160" i="16" s="1"/>
  <c r="V160" i="16"/>
  <c r="N160" i="16"/>
  <c r="T160" i="16" s="1"/>
  <c r="H181" i="16"/>
  <c r="W181" i="16" s="1"/>
  <c r="H256" i="16"/>
  <c r="V256" i="16"/>
  <c r="H258" i="16"/>
  <c r="V258" i="16"/>
  <c r="H262" i="16"/>
  <c r="V262" i="16"/>
  <c r="H370" i="16"/>
  <c r="V370" i="16"/>
  <c r="V376" i="16"/>
  <c r="H376" i="16"/>
  <c r="V380" i="16"/>
  <c r="H380" i="16"/>
  <c r="V382" i="16"/>
  <c r="H382" i="16"/>
  <c r="L384" i="16"/>
  <c r="H397" i="16"/>
  <c r="V397" i="16"/>
  <c r="H401" i="16"/>
  <c r="W401" i="16" s="1"/>
  <c r="N9" i="16"/>
  <c r="T9" i="16" s="1"/>
  <c r="V9" i="16"/>
  <c r="N13" i="16"/>
  <c r="T13" i="16" s="1"/>
  <c r="V13" i="16"/>
  <c r="N63" i="16"/>
  <c r="H84" i="16"/>
  <c r="W84" i="16" s="1"/>
  <c r="X84" i="16" s="1"/>
  <c r="V84" i="16"/>
  <c r="V89" i="16"/>
  <c r="H89" i="16"/>
  <c r="W89" i="16" s="1"/>
  <c r="X89" i="16" s="1"/>
  <c r="H99" i="16"/>
  <c r="W99" i="16" s="1"/>
  <c r="X99" i="16" s="1"/>
  <c r="V99" i="16"/>
  <c r="H129" i="16"/>
  <c r="W129" i="16" s="1"/>
  <c r="X129" i="16" s="1"/>
  <c r="N129" i="16"/>
  <c r="T129" i="16" s="1"/>
  <c r="V162" i="16"/>
  <c r="H162" i="16"/>
  <c r="W162" i="16" s="1"/>
  <c r="X162" i="16" s="1"/>
  <c r="H170" i="16"/>
  <c r="W170" i="16" s="1"/>
  <c r="X170" i="16" s="1"/>
  <c r="V170" i="16"/>
  <c r="H180" i="16"/>
  <c r="V180" i="16"/>
  <c r="V353" i="16"/>
  <c r="H353" i="16"/>
  <c r="H357" i="16"/>
  <c r="V357" i="16"/>
  <c r="V359" i="16"/>
  <c r="H359" i="16"/>
  <c r="V361" i="16"/>
  <c r="H361" i="16"/>
  <c r="N92" i="16"/>
  <c r="R92" i="16" s="1"/>
  <c r="N95" i="16"/>
  <c r="U95" i="16" s="1"/>
  <c r="N96" i="16"/>
  <c r="U96" i="16" s="1"/>
  <c r="T97" i="16"/>
  <c r="T154" i="16"/>
  <c r="N164" i="16"/>
  <c r="R164" i="16" s="1"/>
  <c r="H296" i="16"/>
  <c r="N105" i="16"/>
  <c r="N108" i="16"/>
  <c r="N117" i="16"/>
  <c r="N122" i="16"/>
  <c r="T122" i="16" s="1"/>
  <c r="V215" i="16"/>
  <c r="U241" i="16"/>
  <c r="X231" i="16"/>
  <c r="M266" i="16"/>
  <c r="N266" i="16" s="1"/>
  <c r="U282" i="16"/>
  <c r="T282" i="16"/>
  <c r="M294" i="16"/>
  <c r="N294" i="16" s="1"/>
  <c r="U294" i="16" s="1"/>
  <c r="V186" i="16"/>
  <c r="H186" i="16"/>
  <c r="W186" i="16" s="1"/>
  <c r="V230" i="16"/>
  <c r="H230" i="16"/>
  <c r="W230" i="16" s="1"/>
  <c r="H289" i="16"/>
  <c r="W289" i="16" s="1"/>
  <c r="V289" i="16"/>
  <c r="H130" i="16"/>
  <c r="W130" i="16" s="1"/>
  <c r="X130" i="16" s="1"/>
  <c r="V130" i="16"/>
  <c r="X283" i="16"/>
  <c r="W442" i="16"/>
  <c r="L442" i="16"/>
  <c r="H451" i="16"/>
  <c r="W451" i="16" s="1"/>
  <c r="V456" i="16"/>
  <c r="W456" i="16" s="1"/>
  <c r="S456" i="16"/>
  <c r="L456" i="16"/>
  <c r="M456" i="16" s="1"/>
  <c r="N456" i="16" s="1"/>
  <c r="V127" i="16"/>
  <c r="H127" i="16"/>
  <c r="W127" i="16" s="1"/>
  <c r="X127" i="16" s="1"/>
  <c r="V184" i="16"/>
  <c r="H184" i="16"/>
  <c r="V224" i="16"/>
  <c r="H224" i="16"/>
  <c r="W224" i="16" s="1"/>
  <c r="V301" i="16"/>
  <c r="L301" i="16"/>
  <c r="M301" i="16" s="1"/>
  <c r="N301" i="16" s="1"/>
  <c r="W310" i="16"/>
  <c r="N310" i="16"/>
  <c r="H447" i="16"/>
  <c r="W447" i="16" s="1"/>
  <c r="V447" i="16"/>
  <c r="U293" i="16"/>
  <c r="W349" i="16"/>
  <c r="L349" i="16"/>
  <c r="W233" i="16"/>
  <c r="L233" i="16"/>
  <c r="M201" i="16"/>
  <c r="N201" i="16" s="1"/>
  <c r="W410" i="16"/>
  <c r="S447" i="16"/>
  <c r="V91" i="16"/>
  <c r="N61" i="16"/>
  <c r="V61" i="16"/>
  <c r="H61" i="16"/>
  <c r="W61" i="16" s="1"/>
  <c r="X61" i="16" s="1"/>
  <c r="H142" i="16"/>
  <c r="W142" i="16" s="1"/>
  <c r="X142" i="16" s="1"/>
  <c r="N142" i="16"/>
  <c r="R142" i="16" s="1"/>
  <c r="H156" i="16"/>
  <c r="W156" i="16" s="1"/>
  <c r="X156" i="16" s="1"/>
  <c r="N156" i="16"/>
  <c r="V156" i="16"/>
  <c r="N163" i="16"/>
  <c r="V163" i="16"/>
  <c r="H167" i="16"/>
  <c r="W167" i="16" s="1"/>
  <c r="X167" i="16" s="1"/>
  <c r="N167" i="16"/>
  <c r="L209" i="16"/>
  <c r="M209" i="16" s="1"/>
  <c r="N209" i="16" s="1"/>
  <c r="W209" i="16"/>
  <c r="H211" i="16"/>
  <c r="W211" i="16" s="1"/>
  <c r="V211" i="16"/>
  <c r="V227" i="16"/>
  <c r="H227" i="16"/>
  <c r="W227" i="16" s="1"/>
  <c r="H232" i="16"/>
  <c r="W232" i="16" s="1"/>
  <c r="V232" i="16"/>
  <c r="L234" i="16"/>
  <c r="M234" i="16" s="1"/>
  <c r="N234" i="16" s="1"/>
  <c r="V234" i="16"/>
  <c r="V236" i="16"/>
  <c r="H236" i="16"/>
  <c r="W236" i="16" s="1"/>
  <c r="H272" i="16"/>
  <c r="W272" i="16" s="1"/>
  <c r="V272" i="16"/>
  <c r="H274" i="16"/>
  <c r="V274" i="16"/>
  <c r="H276" i="16"/>
  <c r="W276" i="16" s="1"/>
  <c r="V276" i="16"/>
  <c r="H286" i="16"/>
  <c r="W286" i="16" s="1"/>
  <c r="V286" i="16"/>
  <c r="H364" i="16"/>
  <c r="W364" i="16" s="1"/>
  <c r="V364" i="16"/>
  <c r="V366" i="16"/>
  <c r="L366" i="16"/>
  <c r="M366" i="16" s="1"/>
  <c r="N366" i="16" s="1"/>
  <c r="V368" i="16"/>
  <c r="V429" i="16"/>
  <c r="S429" i="16"/>
  <c r="H433" i="16"/>
  <c r="W433" i="16" s="1"/>
  <c r="S433" i="16"/>
  <c r="V433" i="16"/>
  <c r="S440" i="16"/>
  <c r="H452" i="16"/>
  <c r="V452" i="16"/>
  <c r="S452" i="16"/>
  <c r="M398" i="16"/>
  <c r="N398" i="16" s="1"/>
  <c r="X373" i="16"/>
  <c r="U139" i="16"/>
  <c r="U100" i="16"/>
  <c r="U157" i="16"/>
  <c r="T11" i="16"/>
  <c r="N175" i="16"/>
  <c r="L215" i="16"/>
  <c r="H79" i="16"/>
  <c r="W79" i="16" s="1"/>
  <c r="X79" i="16" s="1"/>
  <c r="W185" i="16"/>
  <c r="L185" i="16"/>
  <c r="H164" i="16"/>
  <c r="W164" i="16" s="1"/>
  <c r="X164" i="16" s="1"/>
  <c r="S451" i="16"/>
  <c r="T173" i="16"/>
  <c r="L252" i="16"/>
  <c r="W252" i="16"/>
  <c r="U137" i="16"/>
  <c r="L212" i="16"/>
  <c r="N162" i="16"/>
  <c r="H168" i="16"/>
  <c r="W168" i="16" s="1"/>
  <c r="X168" i="16" s="1"/>
  <c r="V142" i="16"/>
  <c r="H368" i="16"/>
  <c r="W368" i="16" s="1"/>
  <c r="R71" i="16"/>
  <c r="M263" i="16"/>
  <c r="N263" i="16" s="1"/>
  <c r="X263" i="16"/>
  <c r="R139" i="16"/>
  <c r="T53" i="16"/>
  <c r="U11" i="16"/>
  <c r="R97" i="16"/>
  <c r="T176" i="16"/>
  <c r="X293" i="16"/>
  <c r="N79" i="16"/>
  <c r="V167" i="16"/>
  <c r="H440" i="16"/>
  <c r="W440" i="16" s="1"/>
  <c r="T137" i="16"/>
  <c r="X331" i="16"/>
  <c r="M331" i="16"/>
  <c r="N331" i="16" s="1"/>
  <c r="T149" i="16"/>
  <c r="U149" i="16"/>
  <c r="R149" i="16"/>
  <c r="H444" i="16"/>
  <c r="W444" i="16" s="1"/>
  <c r="N127" i="16"/>
  <c r="N91" i="16"/>
  <c r="W383" i="16"/>
  <c r="L383" i="16"/>
  <c r="M383" i="16" s="1"/>
  <c r="N383" i="16" s="1"/>
  <c r="R70" i="16"/>
  <c r="U70" i="16"/>
  <c r="L390" i="16"/>
  <c r="W390" i="16"/>
  <c r="H24" i="16"/>
  <c r="W24" i="16" s="1"/>
  <c r="X24" i="16" s="1"/>
  <c r="V24" i="16"/>
  <c r="N24" i="16"/>
  <c r="N22" i="16"/>
  <c r="V22" i="16"/>
  <c r="H32" i="16"/>
  <c r="W32" i="16" s="1"/>
  <c r="X32" i="16" s="1"/>
  <c r="V32" i="16"/>
  <c r="V43" i="16"/>
  <c r="H43" i="16"/>
  <c r="W43" i="16" s="1"/>
  <c r="X43" i="16" s="1"/>
  <c r="V45" i="16"/>
  <c r="H45" i="16"/>
  <c r="W45" i="16" s="1"/>
  <c r="X45" i="16" s="1"/>
  <c r="V54" i="16"/>
  <c r="H54" i="16"/>
  <c r="W54" i="16" s="1"/>
  <c r="X54" i="16" s="1"/>
  <c r="N60" i="16"/>
  <c r="V60" i="16"/>
  <c r="H60" i="16"/>
  <c r="W60" i="16" s="1"/>
  <c r="X60" i="16" s="1"/>
  <c r="H269" i="16"/>
  <c r="W269" i="16" s="1"/>
  <c r="V316" i="16"/>
  <c r="L316" i="16"/>
  <c r="V318" i="16"/>
  <c r="H318" i="16"/>
  <c r="H395" i="16"/>
  <c r="W395" i="16" s="1"/>
  <c r="V395" i="16"/>
  <c r="V399" i="16"/>
  <c r="H399" i="16"/>
  <c r="W399" i="16" s="1"/>
  <c r="V414" i="16"/>
  <c r="S414" i="16"/>
  <c r="H414" i="16"/>
  <c r="W414" i="16" s="1"/>
  <c r="S430" i="16"/>
  <c r="H430" i="16"/>
  <c r="W430" i="16" s="1"/>
  <c r="V430" i="16"/>
  <c r="W197" i="16"/>
  <c r="T49" i="16"/>
  <c r="U49" i="16"/>
  <c r="V243" i="16"/>
  <c r="H243" i="16"/>
  <c r="W243" i="16" s="1"/>
  <c r="H264" i="16"/>
  <c r="W264" i="16" s="1"/>
  <c r="X268" i="16"/>
  <c r="M268" i="16"/>
  <c r="N268" i="16" s="1"/>
  <c r="H311" i="16"/>
  <c r="W311" i="16" s="1"/>
  <c r="V311" i="16"/>
  <c r="L315" i="16"/>
  <c r="T132" i="16"/>
  <c r="T52" i="16"/>
  <c r="N5" i="16"/>
  <c r="T5" i="16" s="1"/>
  <c r="H122" i="16"/>
  <c r="W122" i="16" s="1"/>
  <c r="X122" i="16" s="1"/>
  <c r="N130" i="16"/>
  <c r="H277" i="16"/>
  <c r="V277" i="16"/>
  <c r="H319" i="16"/>
  <c r="V319" i="16"/>
  <c r="H419" i="16"/>
  <c r="V419" i="16"/>
  <c r="N20" i="16"/>
  <c r="V20" i="16"/>
  <c r="H20" i="16"/>
  <c r="W20" i="16" s="1"/>
  <c r="X20" i="16" s="1"/>
  <c r="H67" i="16"/>
  <c r="W67" i="16" s="1"/>
  <c r="X67" i="16" s="1"/>
  <c r="V67" i="16"/>
  <c r="H109" i="16"/>
  <c r="W109" i="16" s="1"/>
  <c r="X109" i="16" s="1"/>
  <c r="N109" i="16"/>
  <c r="N118" i="16"/>
  <c r="V189" i="16"/>
  <c r="H189" i="16"/>
  <c r="V297" i="16"/>
  <c r="H297" i="16"/>
  <c r="H308" i="16"/>
  <c r="W308" i="16" s="1"/>
  <c r="V371" i="16"/>
  <c r="H371" i="16"/>
  <c r="V379" i="16"/>
  <c r="H379" i="16"/>
  <c r="H6" i="16"/>
  <c r="W6" i="16" s="1"/>
  <c r="X6" i="16" s="1"/>
  <c r="V6" i="16"/>
  <c r="N8" i="16"/>
  <c r="N12" i="16"/>
  <c r="H12" i="16"/>
  <c r="W12" i="16" s="1"/>
  <c r="X12" i="16" s="1"/>
  <c r="N17" i="16"/>
  <c r="N23" i="16"/>
  <c r="N77" i="16"/>
  <c r="H259" i="16"/>
  <c r="W259" i="16" s="1"/>
  <c r="N81" i="16"/>
  <c r="N98" i="16"/>
  <c r="N126" i="16"/>
  <c r="V282" i="16"/>
  <c r="N26" i="16"/>
  <c r="N34" i="16"/>
  <c r="N80" i="16"/>
  <c r="N94" i="16"/>
  <c r="N124" i="16"/>
  <c r="N143" i="16"/>
  <c r="L11" i="8"/>
  <c r="T7" i="8"/>
  <c r="U7" i="8"/>
  <c r="X7" i="8"/>
  <c r="U199" i="14"/>
  <c r="T199" i="14"/>
  <c r="T5" i="8"/>
  <c r="U5" i="8"/>
  <c r="N11" i="8"/>
  <c r="U373" i="16"/>
  <c r="T373" i="16"/>
  <c r="R92" i="14"/>
  <c r="U188" i="14"/>
  <c r="L320" i="16"/>
  <c r="W320" i="16"/>
  <c r="R113" i="16"/>
  <c r="T113" i="16"/>
  <c r="U76" i="16"/>
  <c r="R76" i="16"/>
  <c r="T76" i="16"/>
  <c r="T21" i="16"/>
  <c r="R21" i="16"/>
  <c r="U21" i="16"/>
  <c r="X37" i="16"/>
  <c r="M11" i="8"/>
  <c r="U173" i="14"/>
  <c r="T173" i="14"/>
  <c r="M453" i="16"/>
  <c r="N453" i="16" s="1"/>
  <c r="X176" i="14"/>
  <c r="U181" i="14"/>
  <c r="T181" i="14"/>
  <c r="U190" i="14"/>
  <c r="T190" i="14"/>
  <c r="L346" i="16"/>
  <c r="L455" i="16"/>
  <c r="W324" i="16"/>
  <c r="L324" i="16"/>
  <c r="U408" i="16"/>
  <c r="T408" i="16"/>
  <c r="U144" i="16"/>
  <c r="T144" i="16"/>
  <c r="R144" i="16"/>
  <c r="W307" i="16"/>
  <c r="L307" i="16"/>
  <c r="L429" i="16"/>
  <c r="W429" i="16"/>
  <c r="W420" i="16"/>
  <c r="L420" i="16"/>
  <c r="W305" i="16"/>
  <c r="L288" i="16"/>
  <c r="W288" i="16"/>
  <c r="U64" i="16"/>
  <c r="L240" i="16"/>
  <c r="L249" i="16"/>
  <c r="L210" i="16"/>
  <c r="X290" i="16"/>
  <c r="R86" i="16"/>
  <c r="U86" i="16"/>
  <c r="X234" i="16"/>
  <c r="R150" i="16"/>
  <c r="T150" i="16"/>
  <c r="R148" i="16"/>
  <c r="T148" i="16"/>
  <c r="W140" i="14"/>
  <c r="L140" i="14"/>
  <c r="U426" i="16"/>
  <c r="U150" i="16"/>
  <c r="T86" i="16"/>
  <c r="R30" i="16"/>
  <c r="T135" i="14"/>
  <c r="U135" i="14"/>
  <c r="W150" i="14"/>
  <c r="L150" i="14"/>
  <c r="T120" i="16"/>
  <c r="U120" i="16"/>
  <c r="R120" i="16"/>
  <c r="U69" i="16"/>
  <c r="R113" i="14"/>
  <c r="U113" i="14"/>
  <c r="T119" i="16"/>
  <c r="V28" i="14"/>
  <c r="H28" i="14"/>
  <c r="W28" i="14" s="1"/>
  <c r="X28" i="14" s="1"/>
  <c r="H63" i="14"/>
  <c r="W63" i="14" s="1"/>
  <c r="X63" i="14" s="1"/>
  <c r="V63" i="14"/>
  <c r="V78" i="14"/>
  <c r="N78" i="14"/>
  <c r="V212" i="10"/>
  <c r="H212" i="10"/>
  <c r="W212" i="10" s="1"/>
  <c r="L187" i="16"/>
  <c r="F10" i="12"/>
  <c r="H9" i="12"/>
  <c r="L183" i="16"/>
  <c r="L204" i="16"/>
  <c r="H133" i="14"/>
  <c r="W133" i="14" s="1"/>
  <c r="V133" i="14"/>
  <c r="N90" i="10"/>
  <c r="U90" i="10" s="1"/>
  <c r="V19" i="14"/>
  <c r="N19" i="14"/>
  <c r="H19" i="14"/>
  <c r="N80" i="14"/>
  <c r="H80" i="14"/>
  <c r="W80" i="14" s="1"/>
  <c r="X80" i="14" s="1"/>
  <c r="H171" i="14"/>
  <c r="W171" i="14" s="1"/>
  <c r="N95" i="10"/>
  <c r="R95" i="10" s="1"/>
  <c r="N116" i="14"/>
  <c r="V116" i="14"/>
  <c r="H116" i="14"/>
  <c r="W116" i="14" s="1"/>
  <c r="X116" i="14" s="1"/>
  <c r="H149" i="14"/>
  <c r="V149" i="14"/>
  <c r="H44" i="14"/>
  <c r="W44" i="14" s="1"/>
  <c r="X44" i="14" s="1"/>
  <c r="V44" i="14"/>
  <c r="N45" i="14"/>
  <c r="T57" i="14"/>
  <c r="N103" i="14"/>
  <c r="H103" i="14"/>
  <c r="W103" i="14" s="1"/>
  <c r="X103" i="14" s="1"/>
  <c r="N10" i="14"/>
  <c r="N7" i="16"/>
  <c r="H107" i="16"/>
  <c r="N107" i="16"/>
  <c r="N123" i="16"/>
  <c r="H123" i="16"/>
  <c r="W123" i="16" s="1"/>
  <c r="X123" i="16" s="1"/>
  <c r="N16" i="16"/>
  <c r="N28" i="16"/>
  <c r="N54" i="16"/>
  <c r="N57" i="16"/>
  <c r="N93" i="16"/>
  <c r="H179" i="16"/>
  <c r="W179" i="16" s="1"/>
  <c r="L299" i="16"/>
  <c r="V299" i="16"/>
  <c r="L436" i="16"/>
  <c r="V436" i="16"/>
  <c r="S436" i="16"/>
  <c r="H439" i="16"/>
  <c r="W439" i="16" s="1"/>
  <c r="L228" i="16"/>
  <c r="V228" i="16"/>
  <c r="H352" i="16"/>
  <c r="W352" i="16" s="1"/>
  <c r="H333" i="16"/>
  <c r="H334" i="16"/>
  <c r="V337" i="16"/>
  <c r="H337" i="16"/>
  <c r="W337" i="16" s="1"/>
  <c r="H428" i="16"/>
  <c r="N70" i="10"/>
  <c r="T70" i="10" s="1"/>
  <c r="N84" i="10"/>
  <c r="T84" i="10" s="1"/>
  <c r="N86" i="10"/>
  <c r="T86" i="10" s="1"/>
  <c r="N119" i="10"/>
  <c r="T119" i="10" s="1"/>
  <c r="N125" i="10"/>
  <c r="T125" i="10" s="1"/>
  <c r="M253" i="10"/>
  <c r="N103" i="10"/>
  <c r="R103" i="10" s="1"/>
  <c r="N189" i="10"/>
  <c r="T189" i="10" s="1"/>
  <c r="N85" i="10"/>
  <c r="R85" i="10" s="1"/>
  <c r="M287" i="10"/>
  <c r="N287" i="10" s="1"/>
  <c r="H140" i="10"/>
  <c r="W140" i="10" s="1"/>
  <c r="X140" i="10" s="1"/>
  <c r="V140" i="10"/>
  <c r="X241" i="10"/>
  <c r="Y241" i="10"/>
  <c r="H104" i="10"/>
  <c r="W104" i="10" s="1"/>
  <c r="X104" i="10" s="1"/>
  <c r="N104" i="10"/>
  <c r="V104" i="10"/>
  <c r="N92" i="10"/>
  <c r="T92" i="10" s="1"/>
  <c r="N96" i="10"/>
  <c r="T96" i="10" s="1"/>
  <c r="N127" i="10"/>
  <c r="T127" i="10" s="1"/>
  <c r="N74" i="10"/>
  <c r="H336" i="10"/>
  <c r="L336" i="10" s="1"/>
  <c r="M336" i="10" s="1"/>
  <c r="N336" i="10" s="1"/>
  <c r="T336" i="10" s="1"/>
  <c r="V35" i="10"/>
  <c r="N143" i="10"/>
  <c r="L368" i="10"/>
  <c r="M368" i="10" s="1"/>
  <c r="N368" i="10" s="1"/>
  <c r="H152" i="10"/>
  <c r="W152" i="10" s="1"/>
  <c r="X152" i="10" s="1"/>
  <c r="V328" i="10"/>
  <c r="V333" i="10"/>
  <c r="W333" i="10" s="1"/>
  <c r="Y333" i="10" s="1"/>
  <c r="V361" i="10"/>
  <c r="W361" i="10" s="1"/>
  <c r="L276" i="10"/>
  <c r="X276" i="10" s="1"/>
  <c r="S333" i="10"/>
  <c r="H304" i="10"/>
  <c r="V274" i="10"/>
  <c r="H187" i="10"/>
  <c r="H31" i="10"/>
  <c r="W31" i="10" s="1"/>
  <c r="X31" i="10" s="1"/>
  <c r="N22" i="10"/>
  <c r="U22" i="10" s="1"/>
  <c r="L185" i="10"/>
  <c r="X185" i="10" s="1"/>
  <c r="H312" i="10"/>
  <c r="S353" i="10"/>
  <c r="H300" i="10"/>
  <c r="L300" i="10" s="1"/>
  <c r="H349" i="10"/>
  <c r="H270" i="10"/>
  <c r="L270" i="10" s="1"/>
  <c r="V352" i="10"/>
  <c r="W352" i="10" s="1"/>
  <c r="X352" i="10" s="1"/>
  <c r="H268" i="10"/>
  <c r="W268" i="10" s="1"/>
  <c r="H249" i="10"/>
  <c r="S341" i="10"/>
  <c r="H272" i="10"/>
  <c r="W272" i="10" s="1"/>
  <c r="H96" i="10"/>
  <c r="W96" i="10" s="1"/>
  <c r="X96" i="10" s="1"/>
  <c r="H320" i="10"/>
  <c r="W320" i="10" s="1"/>
  <c r="V276" i="10"/>
  <c r="V144" i="10"/>
  <c r="N18" i="10"/>
  <c r="T18" i="10" s="1"/>
  <c r="N39" i="10"/>
  <c r="N54" i="10"/>
  <c r="U54" i="10" s="1"/>
  <c r="N148" i="10"/>
  <c r="R148" i="10" s="1"/>
  <c r="R151" i="10"/>
  <c r="N154" i="10"/>
  <c r="T154" i="10" s="1"/>
  <c r="N157" i="10"/>
  <c r="T157" i="10" s="1"/>
  <c r="N158" i="10"/>
  <c r="N162" i="10"/>
  <c r="U162" i="10" s="1"/>
  <c r="X197" i="10"/>
  <c r="N47" i="10"/>
  <c r="T47" i="10" s="1"/>
  <c r="S352" i="10"/>
  <c r="T352" i="10" s="1"/>
  <c r="H278" i="10"/>
  <c r="V127" i="10"/>
  <c r="H33" i="10"/>
  <c r="W33" i="10" s="1"/>
  <c r="X33" i="10" s="1"/>
  <c r="L274" i="10"/>
  <c r="Y274" i="10" s="1"/>
  <c r="N55" i="10"/>
  <c r="U55" i="10" s="1"/>
  <c r="N33" i="10"/>
  <c r="H120" i="10"/>
  <c r="W120" i="10" s="1"/>
  <c r="X120" i="10" s="1"/>
  <c r="N35" i="10"/>
  <c r="T35" i="10" s="1"/>
  <c r="N348" i="10"/>
  <c r="U348" i="10" s="1"/>
  <c r="V152" i="10"/>
  <c r="V348" i="10"/>
  <c r="W348" i="10" s="1"/>
  <c r="Y348" i="10" s="1"/>
  <c r="V229" i="10"/>
  <c r="V225" i="10"/>
  <c r="N137" i="10"/>
  <c r="R137" i="10" s="1"/>
  <c r="L251" i="10"/>
  <c r="H262" i="10"/>
  <c r="L262" i="10" s="1"/>
  <c r="X284" i="10"/>
  <c r="H143" i="10"/>
  <c r="W143" i="10" s="1"/>
  <c r="X143" i="10" s="1"/>
  <c r="V312" i="10"/>
  <c r="H48" i="10"/>
  <c r="W48" i="10" s="1"/>
  <c r="X48" i="10" s="1"/>
  <c r="L366" i="10"/>
  <c r="M366" i="10" s="1"/>
  <c r="N366" i="10" s="1"/>
  <c r="H247" i="10"/>
  <c r="H282" i="10"/>
  <c r="L282" i="10" s="1"/>
  <c r="M282" i="10" s="1"/>
  <c r="N282" i="10" s="1"/>
  <c r="U282" i="10" s="1"/>
  <c r="V141" i="10"/>
  <c r="N75" i="10"/>
  <c r="R75" i="10" s="1"/>
  <c r="N81" i="10"/>
  <c r="U81" i="10" s="1"/>
  <c r="N108" i="10"/>
  <c r="T108" i="10" s="1"/>
  <c r="N14" i="10"/>
  <c r="H14" i="10"/>
  <c r="W14" i="10" s="1"/>
  <c r="X14" i="10" s="1"/>
  <c r="V17" i="10"/>
  <c r="H17" i="10"/>
  <c r="W17" i="10" s="1"/>
  <c r="X17" i="10" s="1"/>
  <c r="N17" i="10"/>
  <c r="T17" i="10" s="1"/>
  <c r="V23" i="10"/>
  <c r="N23" i="10"/>
  <c r="T23" i="10" s="1"/>
  <c r="V25" i="10"/>
  <c r="N25" i="10"/>
  <c r="V36" i="10"/>
  <c r="N36" i="10"/>
  <c r="V60" i="10"/>
  <c r="N60" i="10"/>
  <c r="U60" i="10" s="1"/>
  <c r="H134" i="10"/>
  <c r="V134" i="10"/>
  <c r="V155" i="10"/>
  <c r="N155" i="10"/>
  <c r="T155" i="10" s="1"/>
  <c r="N159" i="10"/>
  <c r="U159" i="10" s="1"/>
  <c r="H159" i="10"/>
  <c r="W159" i="10" s="1"/>
  <c r="X159" i="10" s="1"/>
  <c r="V163" i="10"/>
  <c r="H163" i="10"/>
  <c r="W163" i="10" s="1"/>
  <c r="X163" i="10" s="1"/>
  <c r="N163" i="10"/>
  <c r="U163" i="10" s="1"/>
  <c r="H190" i="10"/>
  <c r="W190" i="10" s="1"/>
  <c r="V192" i="10"/>
  <c r="H192" i="10"/>
  <c r="V194" i="10"/>
  <c r="H194" i="10"/>
  <c r="H203" i="10"/>
  <c r="W203" i="10" s="1"/>
  <c r="V203" i="10"/>
  <c r="V340" i="10"/>
  <c r="S340" i="10"/>
  <c r="H356" i="10"/>
  <c r="L356" i="10" s="1"/>
  <c r="S356" i="10"/>
  <c r="H360" i="10"/>
  <c r="L360" i="10" s="1"/>
  <c r="M360" i="10" s="1"/>
  <c r="N360" i="10" s="1"/>
  <c r="T360" i="10" s="1"/>
  <c r="V360" i="10"/>
  <c r="N120" i="10"/>
  <c r="T120" i="10" s="1"/>
  <c r="H87" i="10"/>
  <c r="W87" i="10" s="1"/>
  <c r="X87" i="10" s="1"/>
  <c r="W266" i="10"/>
  <c r="L266" i="10"/>
  <c r="M266" i="10" s="1"/>
  <c r="N266" i="10" s="1"/>
  <c r="U266" i="10" s="1"/>
  <c r="H98" i="10"/>
  <c r="W98" i="10" s="1"/>
  <c r="X98" i="10" s="1"/>
  <c r="N98" i="10"/>
  <c r="T98" i="10" s="1"/>
  <c r="V103" i="10"/>
  <c r="H103" i="10"/>
  <c r="W103" i="10" s="1"/>
  <c r="X103" i="10" s="1"/>
  <c r="V101" i="10"/>
  <c r="N101" i="10"/>
  <c r="W153" i="10"/>
  <c r="X153" i="10" s="1"/>
  <c r="N153" i="10"/>
  <c r="U153" i="10" s="1"/>
  <c r="V200" i="10"/>
  <c r="H200" i="10"/>
  <c r="L200" i="10" s="1"/>
  <c r="M200" i="10" s="1"/>
  <c r="N200" i="10" s="1"/>
  <c r="H204" i="10"/>
  <c r="L204" i="10" s="1"/>
  <c r="M204" i="10" s="1"/>
  <c r="N204" i="10" s="1"/>
  <c r="V204" i="10"/>
  <c r="N230" i="10"/>
  <c r="V230" i="10"/>
  <c r="H306" i="10"/>
  <c r="W306" i="10" s="1"/>
  <c r="V306" i="10"/>
  <c r="N205" i="10"/>
  <c r="T205" i="10" s="1"/>
  <c r="V205" i="10"/>
  <c r="V8" i="10"/>
  <c r="H8" i="10"/>
  <c r="W8" i="10" s="1"/>
  <c r="X8" i="10" s="1"/>
  <c r="V147" i="10"/>
  <c r="H147" i="10"/>
  <c r="W147" i="10" s="1"/>
  <c r="X147" i="10" s="1"/>
  <c r="V97" i="10"/>
  <c r="H97" i="10"/>
  <c r="W97" i="10" s="1"/>
  <c r="X97" i="10" s="1"/>
  <c r="V20" i="10"/>
  <c r="H20" i="10"/>
  <c r="W20" i="10" s="1"/>
  <c r="X20" i="10" s="1"/>
  <c r="U133" i="10"/>
  <c r="L182" i="10"/>
  <c r="M182" i="10" s="1"/>
  <c r="N182" i="10" s="1"/>
  <c r="U182" i="10" s="1"/>
  <c r="V24" i="10"/>
  <c r="N24" i="10"/>
  <c r="T24" i="10" s="1"/>
  <c r="H67" i="10"/>
  <c r="W67" i="10" s="1"/>
  <c r="X67" i="10" s="1"/>
  <c r="N67" i="10"/>
  <c r="W71" i="10"/>
  <c r="X71" i="10" s="1"/>
  <c r="V71" i="10"/>
  <c r="H77" i="10"/>
  <c r="W77" i="10" s="1"/>
  <c r="X77" i="10" s="1"/>
  <c r="V77" i="10"/>
  <c r="V91" i="10"/>
  <c r="N91" i="10"/>
  <c r="T91" i="10" s="1"/>
  <c r="V99" i="10"/>
  <c r="N99" i="10"/>
  <c r="T99" i="10" s="1"/>
  <c r="V126" i="10"/>
  <c r="N126" i="10"/>
  <c r="T126" i="10" s="1"/>
  <c r="V235" i="10"/>
  <c r="W235" i="10"/>
  <c r="H237" i="10"/>
  <c r="W237" i="10" s="1"/>
  <c r="V237" i="10"/>
  <c r="Y239" i="10"/>
  <c r="X239" i="10"/>
  <c r="S309" i="10"/>
  <c r="V309" i="10"/>
  <c r="H309" i="10"/>
  <c r="H313" i="10"/>
  <c r="L313" i="10" s="1"/>
  <c r="M313" i="10" s="1"/>
  <c r="N313" i="10" s="1"/>
  <c r="V313" i="10"/>
  <c r="H317" i="10"/>
  <c r="W317" i="10" s="1"/>
  <c r="S317" i="10"/>
  <c r="V321" i="10"/>
  <c r="H321" i="10"/>
  <c r="V43" i="10"/>
  <c r="N71" i="10"/>
  <c r="N227" i="10"/>
  <c r="U227" i="10" s="1"/>
  <c r="W227" i="10"/>
  <c r="V106" i="10"/>
  <c r="N147" i="10"/>
  <c r="R147" i="10" s="1"/>
  <c r="V79" i="10"/>
  <c r="H79" i="10"/>
  <c r="W79" i="10" s="1"/>
  <c r="X79" i="10" s="1"/>
  <c r="H236" i="10"/>
  <c r="V236" i="10"/>
  <c r="V238" i="10"/>
  <c r="H238" i="10"/>
  <c r="N142" i="10"/>
  <c r="N87" i="10"/>
  <c r="U87" i="10" s="1"/>
  <c r="N138" i="10"/>
  <c r="S311" i="10"/>
  <c r="N31" i="10"/>
  <c r="N69" i="10"/>
  <c r="R69" i="10" s="1"/>
  <c r="N73" i="10"/>
  <c r="R73" i="10" s="1"/>
  <c r="N115" i="10"/>
  <c r="U115" i="10" s="1"/>
  <c r="N116" i="10"/>
  <c r="R116" i="10" s="1"/>
  <c r="N118" i="10"/>
  <c r="R118" i="10" s="1"/>
  <c r="N121" i="10"/>
  <c r="T121" i="10" s="1"/>
  <c r="N129" i="10"/>
  <c r="R129" i="10" s="1"/>
  <c r="N136" i="10"/>
  <c r="R136" i="10" s="1"/>
  <c r="N150" i="10"/>
  <c r="U150" i="10" s="1"/>
  <c r="L330" i="10"/>
  <c r="W330" i="10"/>
  <c r="H145" i="10"/>
  <c r="W145" i="10" s="1"/>
  <c r="X145" i="10" s="1"/>
  <c r="N145" i="10"/>
  <c r="V145" i="10"/>
  <c r="H51" i="10"/>
  <c r="W51" i="10" s="1"/>
  <c r="X51" i="10" s="1"/>
  <c r="N51" i="10"/>
  <c r="T51" i="10" s="1"/>
  <c r="H83" i="10"/>
  <c r="W83" i="10" s="1"/>
  <c r="X83" i="10" s="1"/>
  <c r="V83" i="10"/>
  <c r="H29" i="10"/>
  <c r="W29" i="10" s="1"/>
  <c r="X29" i="10" s="1"/>
  <c r="N29" i="10"/>
  <c r="W305" i="10"/>
  <c r="Y305" i="10" s="1"/>
  <c r="H161" i="10"/>
  <c r="W161" i="10" s="1"/>
  <c r="X161" i="10" s="1"/>
  <c r="L183" i="10"/>
  <c r="X183" i="10" s="1"/>
  <c r="V153" i="10"/>
  <c r="H250" i="10"/>
  <c r="W250" i="10" s="1"/>
  <c r="V50" i="10"/>
  <c r="H50" i="10"/>
  <c r="W50" i="10" s="1"/>
  <c r="X50" i="10" s="1"/>
  <c r="V124" i="10"/>
  <c r="H124" i="10"/>
  <c r="W124" i="10" s="1"/>
  <c r="X124" i="10" s="1"/>
  <c r="N105" i="10"/>
  <c r="U105" i="10" s="1"/>
  <c r="H105" i="10"/>
  <c r="W105" i="10" s="1"/>
  <c r="X105" i="10" s="1"/>
  <c r="H109" i="10"/>
  <c r="W109" i="10" s="1"/>
  <c r="X109" i="10" s="1"/>
  <c r="V109" i="10"/>
  <c r="H172" i="10"/>
  <c r="V172" i="10"/>
  <c r="V174" i="10"/>
  <c r="H174" i="10"/>
  <c r="L174" i="10" s="1"/>
  <c r="H221" i="10"/>
  <c r="W221" i="10" s="1"/>
  <c r="V221" i="10"/>
  <c r="H363" i="10"/>
  <c r="L363" i="10" s="1"/>
  <c r="M363" i="10" s="1"/>
  <c r="N363" i="10" s="1"/>
  <c r="N20" i="10"/>
  <c r="T20" i="10" s="1"/>
  <c r="H102" i="10"/>
  <c r="W102" i="10" s="1"/>
  <c r="X102" i="10" s="1"/>
  <c r="V102" i="10"/>
  <c r="V157" i="10"/>
  <c r="W157" i="10"/>
  <c r="X157" i="10" s="1"/>
  <c r="V165" i="10"/>
  <c r="H165" i="10"/>
  <c r="W165" i="10" s="1"/>
  <c r="V202" i="10"/>
  <c r="W206" i="10"/>
  <c r="V206" i="10"/>
  <c r="H208" i="10"/>
  <c r="W208" i="10" s="1"/>
  <c r="V208" i="10"/>
  <c r="H308" i="10"/>
  <c r="L308" i="10" s="1"/>
  <c r="V308" i="10"/>
  <c r="H323" i="10"/>
  <c r="L323" i="10" s="1"/>
  <c r="M323" i="10" s="1"/>
  <c r="N323" i="10" s="1"/>
  <c r="T323" i="10" s="1"/>
  <c r="V323" i="10"/>
  <c r="H327" i="10"/>
  <c r="V327" i="10"/>
  <c r="H339" i="10"/>
  <c r="L339" i="10" s="1"/>
  <c r="V339" i="10"/>
  <c r="S339" i="10"/>
  <c r="V98" i="10"/>
  <c r="S327" i="10"/>
  <c r="H315" i="10"/>
  <c r="H311" i="10"/>
  <c r="V51" i="10"/>
  <c r="S358" i="10"/>
  <c r="N102" i="10"/>
  <c r="S308" i="10"/>
  <c r="V27" i="10"/>
  <c r="W196" i="10"/>
  <c r="V198" i="10"/>
  <c r="V197" i="10"/>
  <c r="V358" i="10"/>
  <c r="W358" i="10" s="1"/>
  <c r="H76" i="10"/>
  <c r="W76" i="10" s="1"/>
  <c r="X76" i="10" s="1"/>
  <c r="N76" i="10"/>
  <c r="T76" i="10" s="1"/>
  <c r="N42" i="10"/>
  <c r="V42" i="10"/>
  <c r="H54" i="10"/>
  <c r="W54" i="10" s="1"/>
  <c r="X54" i="10" s="1"/>
  <c r="V54" i="10"/>
  <c r="H59" i="10"/>
  <c r="W59" i="10" s="1"/>
  <c r="X59" i="10" s="1"/>
  <c r="N59" i="10"/>
  <c r="T59" i="10" s="1"/>
  <c r="N65" i="10"/>
  <c r="H65" i="10"/>
  <c r="W65" i="10" s="1"/>
  <c r="X65" i="10" s="1"/>
  <c r="N72" i="10"/>
  <c r="V72" i="10"/>
  <c r="N139" i="10"/>
  <c r="V139" i="10"/>
  <c r="H149" i="10"/>
  <c r="W149" i="10" s="1"/>
  <c r="X149" i="10" s="1"/>
  <c r="N149" i="10"/>
  <c r="H246" i="10"/>
  <c r="W246" i="10" s="1"/>
  <c r="H248" i="10"/>
  <c r="W248" i="10" s="1"/>
  <c r="V283" i="10"/>
  <c r="W326" i="10"/>
  <c r="X326" i="10" s="1"/>
  <c r="N140" i="10"/>
  <c r="T140" i="10" s="1"/>
  <c r="N79" i="10"/>
  <c r="R79" i="10" s="1"/>
  <c r="N106" i="10"/>
  <c r="N8" i="10"/>
  <c r="T8" i="10" s="1"/>
  <c r="N11" i="10"/>
  <c r="N46" i="10"/>
  <c r="U46" i="10" s="1"/>
  <c r="N130" i="10"/>
  <c r="T130" i="10" s="1"/>
  <c r="H245" i="10"/>
  <c r="N83" i="10"/>
  <c r="N111" i="10"/>
  <c r="U322" i="10"/>
  <c r="U326" i="10"/>
  <c r="L215" i="10"/>
  <c r="W215" i="10"/>
  <c r="W296" i="10"/>
  <c r="N296" i="10"/>
  <c r="L358" i="10"/>
  <c r="H186" i="10"/>
  <c r="V186" i="10"/>
  <c r="H188" i="10"/>
  <c r="W188" i="10" s="1"/>
  <c r="V188" i="10"/>
  <c r="H191" i="10"/>
  <c r="W191" i="10" s="1"/>
  <c r="V191" i="10"/>
  <c r="V193" i="10"/>
  <c r="U305" i="10"/>
  <c r="W254" i="10"/>
  <c r="L254" i="10"/>
  <c r="L319" i="10"/>
  <c r="W319" i="10"/>
  <c r="V184" i="10"/>
  <c r="H184" i="10"/>
  <c r="H193" i="10"/>
  <c r="W193" i="10" s="1"/>
  <c r="W340" i="10"/>
  <c r="L340" i="10"/>
  <c r="H179" i="10"/>
  <c r="L179" i="10" s="1"/>
  <c r="V179" i="10"/>
  <c r="H181" i="10"/>
  <c r="W181" i="10" s="1"/>
  <c r="V181" i="10"/>
  <c r="V211" i="10"/>
  <c r="H211" i="10"/>
  <c r="W211" i="10" s="1"/>
  <c r="H213" i="10"/>
  <c r="W213" i="10" s="1"/>
  <c r="V217" i="10"/>
  <c r="H217" i="10"/>
  <c r="W217" i="10" s="1"/>
  <c r="V256" i="10"/>
  <c r="H256" i="10"/>
  <c r="W256" i="10" s="1"/>
  <c r="V258" i="10"/>
  <c r="H260" i="10"/>
  <c r="W260" i="10" s="1"/>
  <c r="V260" i="10"/>
  <c r="V265" i="10"/>
  <c r="H265" i="10"/>
  <c r="W265" i="10" s="1"/>
  <c r="V267" i="10"/>
  <c r="H267" i="10"/>
  <c r="V271" i="10"/>
  <c r="H273" i="10"/>
  <c r="W273" i="10" s="1"/>
  <c r="V273" i="10"/>
  <c r="H275" i="10"/>
  <c r="W275" i="10" s="1"/>
  <c r="V275" i="10"/>
  <c r="V277" i="10"/>
  <c r="H277" i="10"/>
  <c r="W277" i="10" s="1"/>
  <c r="S319" i="10"/>
  <c r="V319" i="10"/>
  <c r="H342" i="10"/>
  <c r="L342" i="10" s="1"/>
  <c r="M342" i="10" s="1"/>
  <c r="N342" i="10" s="1"/>
  <c r="V346" i="10"/>
  <c r="W346" i="10" s="1"/>
  <c r="S346" i="10"/>
  <c r="S350" i="10"/>
  <c r="H350" i="10"/>
  <c r="S354" i="10"/>
  <c r="V354" i="10"/>
  <c r="H354" i="10"/>
  <c r="L354" i="10" s="1"/>
  <c r="L346" i="10"/>
  <c r="M346" i="10" s="1"/>
  <c r="N346" i="10" s="1"/>
  <c r="S342" i="10"/>
  <c r="V19" i="10"/>
  <c r="N19" i="10"/>
  <c r="N21" i="10"/>
  <c r="T21" i="10" s="1"/>
  <c r="H21" i="10"/>
  <c r="W21" i="10" s="1"/>
  <c r="X21" i="10" s="1"/>
  <c r="V21" i="10"/>
  <c r="V38" i="10"/>
  <c r="H38" i="10"/>
  <c r="W38" i="10" s="1"/>
  <c r="X38" i="10" s="1"/>
  <c r="H89" i="10"/>
  <c r="W89" i="10" s="1"/>
  <c r="X89" i="10" s="1"/>
  <c r="N89" i="10"/>
  <c r="R89" i="10" s="1"/>
  <c r="V93" i="10"/>
  <c r="H93" i="10"/>
  <c r="W93" i="10" s="1"/>
  <c r="X93" i="10" s="1"/>
  <c r="N114" i="10"/>
  <c r="H114" i="10"/>
  <c r="W114" i="10" s="1"/>
  <c r="X114" i="10" s="1"/>
  <c r="V114" i="10"/>
  <c r="H219" i="10"/>
  <c r="L219" i="10" s="1"/>
  <c r="W258" i="10"/>
  <c r="V342" i="10"/>
  <c r="H271" i="10"/>
  <c r="W271" i="10" s="1"/>
  <c r="V6" i="10"/>
  <c r="N6" i="10"/>
  <c r="U6" i="10" s="1"/>
  <c r="H6" i="10"/>
  <c r="W6" i="10" s="1"/>
  <c r="X6" i="10" s="1"/>
  <c r="H45" i="10"/>
  <c r="W45" i="10" s="1"/>
  <c r="X45" i="10" s="1"/>
  <c r="V45" i="10"/>
  <c r="N62" i="10"/>
  <c r="V62" i="10"/>
  <c r="H62" i="10"/>
  <c r="W62" i="10" s="1"/>
  <c r="X62" i="10" s="1"/>
  <c r="H69" i="10"/>
  <c r="W69" i="10" s="1"/>
  <c r="X69" i="10" s="1"/>
  <c r="V69" i="10"/>
  <c r="H73" i="10"/>
  <c r="W73" i="10" s="1"/>
  <c r="X73" i="10" s="1"/>
  <c r="V73" i="10"/>
  <c r="N88" i="10"/>
  <c r="V88" i="10"/>
  <c r="V107" i="10"/>
  <c r="N107" i="10"/>
  <c r="N117" i="10"/>
  <c r="T117" i="10" s="1"/>
  <c r="H117" i="10"/>
  <c r="W117" i="10" s="1"/>
  <c r="X117" i="10" s="1"/>
  <c r="V117" i="10"/>
  <c r="V243" i="10"/>
  <c r="H243" i="10"/>
  <c r="V316" i="10"/>
  <c r="S316" i="10"/>
  <c r="V324" i="10"/>
  <c r="S324" i="10"/>
  <c r="H324" i="10"/>
  <c r="V332" i="10"/>
  <c r="S332" i="10"/>
  <c r="V347" i="10"/>
  <c r="H347" i="10"/>
  <c r="S347" i="10"/>
  <c r="V351" i="10"/>
  <c r="W351" i="10" s="1"/>
  <c r="H60" i="10"/>
  <c r="W60" i="10" s="1"/>
  <c r="X60" i="10" s="1"/>
  <c r="H107" i="10"/>
  <c r="W107" i="10" s="1"/>
  <c r="X107" i="10" s="1"/>
  <c r="V336" i="10"/>
  <c r="W198" i="10"/>
  <c r="L198" i="10"/>
  <c r="H316" i="10"/>
  <c r="N146" i="10"/>
  <c r="H146" i="10"/>
  <c r="W146" i="10" s="1"/>
  <c r="X146" i="10" s="1"/>
  <c r="N68" i="10"/>
  <c r="H68" i="10"/>
  <c r="W68" i="10" s="1"/>
  <c r="X68" i="10" s="1"/>
  <c r="V68" i="10"/>
  <c r="V81" i="10"/>
  <c r="H81" i="10"/>
  <c r="W81" i="10" s="1"/>
  <c r="X81" i="10" s="1"/>
  <c r="H199" i="10"/>
  <c r="W199" i="10" s="1"/>
  <c r="V199" i="10"/>
  <c r="V207" i="10"/>
  <c r="L207" i="10"/>
  <c r="V290" i="10"/>
  <c r="L290" i="10"/>
  <c r="Y290" i="10" s="1"/>
  <c r="W292" i="10"/>
  <c r="L292" i="10"/>
  <c r="M292" i="10" s="1"/>
  <c r="N292" i="10" s="1"/>
  <c r="N7" i="10"/>
  <c r="U7" i="10" s="1"/>
  <c r="N10" i="10"/>
  <c r="T10" i="10" s="1"/>
  <c r="V95" i="10"/>
  <c r="H95" i="10"/>
  <c r="W95" i="10" s="1"/>
  <c r="X95" i="10" s="1"/>
  <c r="N178" i="10"/>
  <c r="T178" i="10" s="1"/>
  <c r="V178" i="10"/>
  <c r="S337" i="10"/>
  <c r="H337" i="10"/>
  <c r="L337" i="10" s="1"/>
  <c r="V337" i="10"/>
  <c r="L362" i="10"/>
  <c r="M362" i="10" s="1"/>
  <c r="N362" i="10" s="1"/>
  <c r="H365" i="10"/>
  <c r="L365" i="10" s="1"/>
  <c r="M365" i="10" s="1"/>
  <c r="N365" i="10" s="1"/>
  <c r="H40" i="10"/>
  <c r="W40" i="10" s="1"/>
  <c r="X40" i="10" s="1"/>
  <c r="V40" i="10"/>
  <c r="N40" i="10"/>
  <c r="V135" i="10"/>
  <c r="H135" i="10"/>
  <c r="W135" i="10" s="1"/>
  <c r="X135" i="10" s="1"/>
  <c r="H136" i="10"/>
  <c r="W136" i="10" s="1"/>
  <c r="X136" i="10" s="1"/>
  <c r="V136" i="10"/>
  <c r="H162" i="10"/>
  <c r="W162" i="10" s="1"/>
  <c r="X162" i="10" s="1"/>
  <c r="V162" i="10"/>
  <c r="H234" i="10"/>
  <c r="W234" i="10" s="1"/>
  <c r="H280" i="10"/>
  <c r="W280" i="10" s="1"/>
  <c r="V286" i="10"/>
  <c r="L286" i="10"/>
  <c r="V293" i="10"/>
  <c r="H293" i="10"/>
  <c r="V305" i="10"/>
  <c r="S305" i="10"/>
  <c r="T305" i="10" s="1"/>
  <c r="N43" i="10"/>
  <c r="T43" i="10" s="1"/>
  <c r="N48" i="10"/>
  <c r="N77" i="10"/>
  <c r="N82" i="10"/>
  <c r="N135" i="10"/>
  <c r="N34" i="10"/>
  <c r="T34" i="10" s="1"/>
  <c r="Y287" i="10"/>
  <c r="W263" i="10"/>
  <c r="L263" i="10"/>
  <c r="F424" i="10"/>
  <c r="N9" i="10"/>
  <c r="N30" i="10"/>
  <c r="T30" i="10" s="1"/>
  <c r="H30" i="10"/>
  <c r="W30" i="10" s="1"/>
  <c r="X30" i="10" s="1"/>
  <c r="N78" i="10"/>
  <c r="H78" i="10"/>
  <c r="W78" i="10" s="1"/>
  <c r="X78" i="10" s="1"/>
  <c r="V78" i="10"/>
  <c r="N113" i="10"/>
  <c r="H113" i="10"/>
  <c r="W113" i="10" s="1"/>
  <c r="X113" i="10" s="1"/>
  <c r="V113" i="10"/>
  <c r="V123" i="10"/>
  <c r="N123" i="10"/>
  <c r="H123" i="10"/>
  <c r="W123" i="10" s="1"/>
  <c r="X123" i="10" s="1"/>
  <c r="V128" i="10"/>
  <c r="H128" i="10"/>
  <c r="W128" i="10" s="1"/>
  <c r="X128" i="10" s="1"/>
  <c r="N128" i="10"/>
  <c r="N132" i="10"/>
  <c r="V132" i="10"/>
  <c r="H132" i="10"/>
  <c r="W132" i="10" s="1"/>
  <c r="X132" i="10" s="1"/>
  <c r="V167" i="10"/>
  <c r="H167" i="10"/>
  <c r="W167" i="10" s="1"/>
  <c r="H170" i="10"/>
  <c r="V170" i="10"/>
  <c r="H173" i="10"/>
  <c r="W173" i="10" s="1"/>
  <c r="H231" i="10"/>
  <c r="W231" i="10" s="1"/>
  <c r="V231" i="10"/>
  <c r="W303" i="10"/>
  <c r="H325" i="10"/>
  <c r="S325" i="10"/>
  <c r="V325" i="10"/>
  <c r="H329" i="10"/>
  <c r="S329" i="10"/>
  <c r="V329" i="10"/>
  <c r="M229" i="10"/>
  <c r="N229" i="10" s="1"/>
  <c r="M169" i="10"/>
  <c r="N169" i="10" s="1"/>
  <c r="H195" i="10"/>
  <c r="W195" i="10" s="1"/>
  <c r="W7" i="10"/>
  <c r="H9" i="10"/>
  <c r="W9" i="10" s="1"/>
  <c r="X9" i="10" s="1"/>
  <c r="L351" i="10"/>
  <c r="W294" i="10"/>
  <c r="W288" i="10"/>
  <c r="L288" i="10"/>
  <c r="L361" i="10"/>
  <c r="N80" i="10"/>
  <c r="H80" i="10"/>
  <c r="W80" i="10" s="1"/>
  <c r="X80" i="10" s="1"/>
  <c r="N124" i="10"/>
  <c r="H63" i="10"/>
  <c r="W63" i="10" s="1"/>
  <c r="X63" i="10" s="1"/>
  <c r="N63" i="10"/>
  <c r="V320" i="10"/>
  <c r="V74" i="10"/>
  <c r="H332" i="10"/>
  <c r="V34" i="10"/>
  <c r="N58" i="10"/>
  <c r="H58" i="10"/>
  <c r="W58" i="10" s="1"/>
  <c r="X58" i="10" s="1"/>
  <c r="N27" i="10"/>
  <c r="L353" i="10"/>
  <c r="N26" i="10"/>
  <c r="N38" i="10"/>
  <c r="T146" i="16" l="1"/>
  <c r="M314" i="16"/>
  <c r="N314" i="16" s="1"/>
  <c r="W5" i="16"/>
  <c r="X5" i="16" s="1"/>
  <c r="H473" i="16"/>
  <c r="W244" i="16"/>
  <c r="X244" i="16" s="1"/>
  <c r="T86" i="14"/>
  <c r="L409" i="16"/>
  <c r="W226" i="16"/>
  <c r="X226" i="16" s="1"/>
  <c r="X330" i="16"/>
  <c r="U14" i="14"/>
  <c r="L250" i="16"/>
  <c r="M195" i="16"/>
  <c r="N195" i="16" s="1"/>
  <c r="T14" i="14"/>
  <c r="W170" i="14"/>
  <c r="X170" i="14" s="1"/>
  <c r="T82" i="14"/>
  <c r="R58" i="14"/>
  <c r="U40" i="14"/>
  <c r="U33" i="14"/>
  <c r="T7" i="14"/>
  <c r="U96" i="14"/>
  <c r="U177" i="14"/>
  <c r="W156" i="14"/>
  <c r="X156" i="14" s="1"/>
  <c r="L138" i="14"/>
  <c r="W138" i="14"/>
  <c r="U156" i="14"/>
  <c r="R82" i="14"/>
  <c r="U98" i="14"/>
  <c r="R23" i="14"/>
  <c r="L178" i="14"/>
  <c r="T89" i="14"/>
  <c r="U197" i="14"/>
  <c r="R98" i="14"/>
  <c r="R112" i="14"/>
  <c r="T112" i="14"/>
  <c r="T170" i="14"/>
  <c r="R89" i="14"/>
  <c r="T72" i="14"/>
  <c r="R99" i="14"/>
  <c r="U184" i="14"/>
  <c r="T115" i="14"/>
  <c r="T36" i="14"/>
  <c r="U71" i="14"/>
  <c r="X118" i="14"/>
  <c r="U83" i="14"/>
  <c r="T102" i="14"/>
  <c r="R115" i="14"/>
  <c r="T61" i="14"/>
  <c r="U72" i="14"/>
  <c r="T99" i="14"/>
  <c r="U100" i="14"/>
  <c r="X188" i="14"/>
  <c r="U41" i="14"/>
  <c r="L143" i="14"/>
  <c r="X143" i="14" s="1"/>
  <c r="T43" i="14"/>
  <c r="X184" i="14"/>
  <c r="U61" i="14"/>
  <c r="T100" i="14"/>
  <c r="U86" i="14"/>
  <c r="R27" i="14"/>
  <c r="R41" i="14"/>
  <c r="U93" i="14"/>
  <c r="W163" i="14"/>
  <c r="X163" i="14" s="1"/>
  <c r="L8" i="6"/>
  <c r="U71" i="16"/>
  <c r="U6" i="16"/>
  <c r="T25" i="16"/>
  <c r="T182" i="16"/>
  <c r="R82" i="16"/>
  <c r="L202" i="16"/>
  <c r="M202" i="16" s="1"/>
  <c r="N202" i="16" s="1"/>
  <c r="T43" i="16"/>
  <c r="W437" i="16"/>
  <c r="X437" i="16" s="1"/>
  <c r="U128" i="16"/>
  <c r="U25" i="16"/>
  <c r="R110" i="16"/>
  <c r="U68" i="16"/>
  <c r="U110" i="16"/>
  <c r="U43" i="16"/>
  <c r="L295" i="10"/>
  <c r="X295" i="10" s="1"/>
  <c r="R109" i="10"/>
  <c r="W357" i="10"/>
  <c r="X357" i="10" s="1"/>
  <c r="M5" i="6"/>
  <c r="W9" i="6"/>
  <c r="W302" i="10"/>
  <c r="Y302" i="10" s="1"/>
  <c r="R161" i="10"/>
  <c r="L171" i="10"/>
  <c r="X171" i="10" s="1"/>
  <c r="T122" i="10"/>
  <c r="W255" i="10"/>
  <c r="X255" i="10" s="1"/>
  <c r="L264" i="10"/>
  <c r="X264" i="10" s="1"/>
  <c r="W328" i="10"/>
  <c r="X328" i="10" s="1"/>
  <c r="M285" i="10"/>
  <c r="N285" i="10" s="1"/>
  <c r="T285" i="10" s="1"/>
  <c r="L218" i="10"/>
  <c r="X218" i="10" s="1"/>
  <c r="W338" i="10"/>
  <c r="X338" i="10" s="1"/>
  <c r="W168" i="10"/>
  <c r="X168" i="10" s="1"/>
  <c r="W228" i="10"/>
  <c r="X228" i="10" s="1"/>
  <c r="L359" i="10"/>
  <c r="M359" i="10" s="1"/>
  <c r="N359" i="10" s="1"/>
  <c r="T242" i="10"/>
  <c r="L214" i="10"/>
  <c r="M214" i="10" s="1"/>
  <c r="N214" i="10" s="1"/>
  <c r="U299" i="10"/>
  <c r="T53" i="10"/>
  <c r="Y226" i="10"/>
  <c r="W289" i="10"/>
  <c r="Y289" i="10" s="1"/>
  <c r="R122" i="10"/>
  <c r="W310" i="10"/>
  <c r="Y310" i="10" s="1"/>
  <c r="M177" i="10"/>
  <c r="N177" i="10" s="1"/>
  <c r="T177" i="10" s="1"/>
  <c r="T357" i="10"/>
  <c r="W345" i="10"/>
  <c r="X345" i="10" s="1"/>
  <c r="N226" i="10"/>
  <c r="T226" i="10" s="1"/>
  <c r="T97" i="10"/>
  <c r="R133" i="10"/>
  <c r="W299" i="10"/>
  <c r="Y299" i="10" s="1"/>
  <c r="W222" i="10"/>
  <c r="T90" i="16"/>
  <c r="U178" i="16"/>
  <c r="L449" i="16"/>
  <c r="W405" i="16"/>
  <c r="X405" i="16" s="1"/>
  <c r="X445" i="16"/>
  <c r="T219" i="16"/>
  <c r="X400" i="16"/>
  <c r="U37" i="16"/>
  <c r="U78" i="16"/>
  <c r="X202" i="16"/>
  <c r="T18" i="16"/>
  <c r="T115" i="16"/>
  <c r="R121" i="16"/>
  <c r="T128" i="16"/>
  <c r="U165" i="16"/>
  <c r="U89" i="16"/>
  <c r="R89" i="16"/>
  <c r="T273" i="16"/>
  <c r="T270" i="16"/>
  <c r="M253" i="16"/>
  <c r="N253" i="16" s="1"/>
  <c r="U253" i="16" s="1"/>
  <c r="W355" i="16"/>
  <c r="X355" i="16" s="1"/>
  <c r="R152" i="16"/>
  <c r="U67" i="16"/>
  <c r="L216" i="16"/>
  <c r="X216" i="16" s="1"/>
  <c r="T37" i="16"/>
  <c r="M387" i="16"/>
  <c r="N387" i="16" s="1"/>
  <c r="T387" i="16" s="1"/>
  <c r="T42" i="16"/>
  <c r="U18" i="16"/>
  <c r="T56" i="16"/>
  <c r="R100" i="16"/>
  <c r="R15" i="16"/>
  <c r="W402" i="16"/>
  <c r="X402" i="16" s="1"/>
  <c r="R84" i="16"/>
  <c r="M335" i="16"/>
  <c r="N335" i="16" s="1"/>
  <c r="T15" i="16"/>
  <c r="R42" i="16"/>
  <c r="T59" i="16"/>
  <c r="T89" i="16"/>
  <c r="T147" i="16"/>
  <c r="U412" i="16"/>
  <c r="R59" i="16"/>
  <c r="X404" i="16"/>
  <c r="X372" i="16"/>
  <c r="R147" i="16"/>
  <c r="T174" i="16"/>
  <c r="L360" i="16"/>
  <c r="X239" i="16"/>
  <c r="L444" i="16"/>
  <c r="X444" i="16" s="1"/>
  <c r="X406" i="16"/>
  <c r="U84" i="16"/>
  <c r="T46" i="16"/>
  <c r="U135" i="16"/>
  <c r="T111" i="16"/>
  <c r="L193" i="16"/>
  <c r="R154" i="16"/>
  <c r="R27" i="16"/>
  <c r="U90" i="16"/>
  <c r="T121" i="16"/>
  <c r="R78" i="16"/>
  <c r="R138" i="16"/>
  <c r="U47" i="16"/>
  <c r="U111" i="16"/>
  <c r="T47" i="16"/>
  <c r="U27" i="16"/>
  <c r="X273" i="16"/>
  <c r="W378" i="16"/>
  <c r="U138" i="16"/>
  <c r="X347" i="16"/>
  <c r="T63" i="14"/>
  <c r="U118" i="14"/>
  <c r="U92" i="14"/>
  <c r="T109" i="14"/>
  <c r="X186" i="14"/>
  <c r="X153" i="14"/>
  <c r="M175" i="14"/>
  <c r="N175" i="14" s="1"/>
  <c r="X193" i="14"/>
  <c r="T101" i="14"/>
  <c r="T193" i="14"/>
  <c r="R81" i="14"/>
  <c r="T27" i="14"/>
  <c r="T68" i="14"/>
  <c r="R109" i="14"/>
  <c r="T24" i="14"/>
  <c r="T108" i="14"/>
  <c r="X146" i="14"/>
  <c r="R69" i="14"/>
  <c r="R104" i="14"/>
  <c r="T23" i="14"/>
  <c r="X197" i="14"/>
  <c r="T55" i="14"/>
  <c r="T44" i="14"/>
  <c r="U56" i="14"/>
  <c r="M130" i="14"/>
  <c r="N130" i="14" s="1"/>
  <c r="R44" i="14"/>
  <c r="U106" i="14"/>
  <c r="T71" i="14"/>
  <c r="R66" i="14"/>
  <c r="T35" i="14"/>
  <c r="U55" i="14"/>
  <c r="R35" i="14"/>
  <c r="U37" i="14"/>
  <c r="W147" i="14"/>
  <c r="X147" i="14" s="1"/>
  <c r="T132" i="14"/>
  <c r="T81" i="14"/>
  <c r="R24" i="14"/>
  <c r="T67" i="14"/>
  <c r="U87" i="14"/>
  <c r="T56" i="14"/>
  <c r="T33" i="14"/>
  <c r="L142" i="14"/>
  <c r="M142" i="14" s="1"/>
  <c r="N142" i="14" s="1"/>
  <c r="M153" i="14"/>
  <c r="N153" i="14" s="1"/>
  <c r="R93" i="14"/>
  <c r="M122" i="14"/>
  <c r="T87" i="14"/>
  <c r="U88" i="14"/>
  <c r="U42" i="14"/>
  <c r="U5" i="14"/>
  <c r="U67" i="14"/>
  <c r="T88" i="14"/>
  <c r="R47" i="14"/>
  <c r="T42" i="14"/>
  <c r="U47" i="14"/>
  <c r="T46" i="14"/>
  <c r="R28" i="14"/>
  <c r="T144" i="10"/>
  <c r="W216" i="10"/>
  <c r="X216" i="10" s="1"/>
  <c r="R144" i="10"/>
  <c r="Y284" i="10"/>
  <c r="M281" i="10"/>
  <c r="N281" i="10" s="1"/>
  <c r="T281" i="10" s="1"/>
  <c r="L210" i="10"/>
  <c r="M210" i="10" s="1"/>
  <c r="N210" i="10" s="1"/>
  <c r="W334" i="10"/>
  <c r="Y334" i="10" s="1"/>
  <c r="T152" i="10"/>
  <c r="W201" i="10"/>
  <c r="X201" i="10" s="1"/>
  <c r="R64" i="10"/>
  <c r="T64" i="10"/>
  <c r="T161" i="10"/>
  <c r="X281" i="10"/>
  <c r="T334" i="10"/>
  <c r="T109" i="10"/>
  <c r="W307" i="10"/>
  <c r="Y307" i="10" s="1"/>
  <c r="T12" i="10"/>
  <c r="W298" i="10"/>
  <c r="X298" i="10" s="1"/>
  <c r="X5" i="6"/>
  <c r="U8" i="14"/>
  <c r="R51" i="14"/>
  <c r="M169" i="14"/>
  <c r="N169" i="14" s="1"/>
  <c r="T64" i="14"/>
  <c r="T51" i="14"/>
  <c r="U34" i="14"/>
  <c r="X159" i="14"/>
  <c r="T94" i="10"/>
  <c r="R94" i="10"/>
  <c r="W344" i="10"/>
  <c r="X344" i="10" s="1"/>
  <c r="L257" i="10"/>
  <c r="M257" i="10" s="1"/>
  <c r="N257" i="10" s="1"/>
  <c r="L175" i="10"/>
  <c r="M175" i="10" s="1"/>
  <c r="N175" i="10" s="1"/>
  <c r="U175" i="10" s="1"/>
  <c r="W233" i="10"/>
  <c r="X233" i="10" s="1"/>
  <c r="T318" i="10"/>
  <c r="Y225" i="10"/>
  <c r="R77" i="14"/>
  <c r="U63" i="14"/>
  <c r="T34" i="14"/>
  <c r="T105" i="14"/>
  <c r="R39" i="14"/>
  <c r="T37" i="14"/>
  <c r="L139" i="14"/>
  <c r="X139" i="14" s="1"/>
  <c r="T107" i="14"/>
  <c r="R107" i="14"/>
  <c r="U107" i="14"/>
  <c r="X117" i="14"/>
  <c r="M117" i="14"/>
  <c r="N117" i="14" s="1"/>
  <c r="U77" i="14"/>
  <c r="T40" i="14"/>
  <c r="R105" i="14"/>
  <c r="R26" i="14"/>
  <c r="T39" i="14"/>
  <c r="X180" i="14"/>
  <c r="L189" i="14"/>
  <c r="L165" i="14"/>
  <c r="U68" i="14"/>
  <c r="U15" i="14"/>
  <c r="T15" i="14"/>
  <c r="R15" i="14"/>
  <c r="T59" i="14"/>
  <c r="U59" i="14"/>
  <c r="R59" i="14"/>
  <c r="U26" i="14"/>
  <c r="U163" i="14"/>
  <c r="X152" i="14"/>
  <c r="U16" i="14"/>
  <c r="R16" i="14"/>
  <c r="X5" i="8"/>
  <c r="T216" i="10"/>
  <c r="L203" i="10"/>
  <c r="X203" i="10" s="1"/>
  <c r="U57" i="10"/>
  <c r="L301" i="10"/>
  <c r="X301" i="10" s="1"/>
  <c r="U91" i="10"/>
  <c r="R92" i="10"/>
  <c r="W232" i="10"/>
  <c r="Y232" i="10" s="1"/>
  <c r="U336" i="10"/>
  <c r="W176" i="10"/>
  <c r="X176" i="10" s="1"/>
  <c r="T57" i="10"/>
  <c r="U141" i="10"/>
  <c r="U92" i="10"/>
  <c r="T227" i="10"/>
  <c r="W355" i="10"/>
  <c r="X355" i="10" s="1"/>
  <c r="W335" i="10"/>
  <c r="Y335" i="10" s="1"/>
  <c r="L295" i="16"/>
  <c r="R13" i="16"/>
  <c r="L251" i="16"/>
  <c r="M251" i="16" s="1"/>
  <c r="N251" i="16" s="1"/>
  <c r="T251" i="16" s="1"/>
  <c r="T283" i="16"/>
  <c r="T142" i="16"/>
  <c r="R51" i="16"/>
  <c r="U19" i="16"/>
  <c r="U145" i="16"/>
  <c r="T10" i="16"/>
  <c r="U146" i="16"/>
  <c r="T413" i="16"/>
  <c r="M237" i="16"/>
  <c r="N237" i="16" s="1"/>
  <c r="U237" i="16" s="1"/>
  <c r="W207" i="16"/>
  <c r="X220" i="16"/>
  <c r="R141" i="16"/>
  <c r="L214" i="16"/>
  <c r="M214" i="16" s="1"/>
  <c r="N214" i="16" s="1"/>
  <c r="U46" i="16"/>
  <c r="X247" i="16"/>
  <c r="T247" i="16"/>
  <c r="W248" i="16"/>
  <c r="X248" i="16" s="1"/>
  <c r="U122" i="16"/>
  <c r="U31" i="16"/>
  <c r="X241" i="16"/>
  <c r="L229" i="16"/>
  <c r="M229" i="16" s="1"/>
  <c r="N229" i="16" s="1"/>
  <c r="T248" i="16"/>
  <c r="T292" i="16"/>
  <c r="X427" i="16"/>
  <c r="U134" i="16"/>
  <c r="T255" i="16"/>
  <c r="L191" i="16"/>
  <c r="W191" i="16"/>
  <c r="L389" i="16"/>
  <c r="X389" i="16" s="1"/>
  <c r="L198" i="16"/>
  <c r="X198" i="16" s="1"/>
  <c r="R31" i="16"/>
  <c r="T141" i="16"/>
  <c r="U136" i="16"/>
  <c r="X292" i="16"/>
  <c r="M332" i="16"/>
  <c r="N332" i="16" s="1"/>
  <c r="T332" i="16" s="1"/>
  <c r="W421" i="16"/>
  <c r="L421" i="16"/>
  <c r="W443" i="16"/>
  <c r="L443" i="16"/>
  <c r="R119" i="16"/>
  <c r="R64" i="16"/>
  <c r="T223" i="16"/>
  <c r="L354" i="16"/>
  <c r="M354" i="16" s="1"/>
  <c r="N354" i="16" s="1"/>
  <c r="R9" i="16"/>
  <c r="R14" i="16"/>
  <c r="X260" i="16"/>
  <c r="T135" i="16"/>
  <c r="L188" i="16"/>
  <c r="M188" i="16" s="1"/>
  <c r="N188" i="16" s="1"/>
  <c r="X365" i="16"/>
  <c r="U40" i="16"/>
  <c r="R40" i="16"/>
  <c r="W369" i="16"/>
  <c r="X369" i="16" s="1"/>
  <c r="T437" i="16"/>
  <c r="U417" i="16"/>
  <c r="R170" i="16"/>
  <c r="R102" i="16"/>
  <c r="T323" i="16"/>
  <c r="L375" i="16"/>
  <c r="M375" i="16" s="1"/>
  <c r="N375" i="16" s="1"/>
  <c r="T260" i="16"/>
  <c r="T172" i="16"/>
  <c r="L298" i="16"/>
  <c r="M298" i="16" s="1"/>
  <c r="N298" i="16" s="1"/>
  <c r="T99" i="16"/>
  <c r="U99" i="16"/>
  <c r="W413" i="16"/>
  <c r="X413" i="16" s="1"/>
  <c r="U244" i="16"/>
  <c r="T244" i="16"/>
  <c r="U30" i="16"/>
  <c r="U170" i="16"/>
  <c r="W200" i="16"/>
  <c r="X200" i="16" s="1"/>
  <c r="T300" i="16"/>
  <c r="T152" i="16"/>
  <c r="T157" i="16"/>
  <c r="T134" i="16"/>
  <c r="X223" i="16"/>
  <c r="L285" i="16"/>
  <c r="X285" i="16" s="1"/>
  <c r="T104" i="16"/>
  <c r="T153" i="16"/>
  <c r="L242" i="16"/>
  <c r="X242" i="16" s="1"/>
  <c r="X219" i="16"/>
  <c r="L254" i="16"/>
  <c r="X322" i="16"/>
  <c r="X351" i="16"/>
  <c r="L348" i="16"/>
  <c r="M348" i="16" s="1"/>
  <c r="N348" i="16" s="1"/>
  <c r="T348" i="16" s="1"/>
  <c r="W457" i="16"/>
  <c r="X457" i="16" s="1"/>
  <c r="L272" i="16"/>
  <c r="X272" i="16" s="1"/>
  <c r="X392" i="16"/>
  <c r="M392" i="16"/>
  <c r="N392" i="16" s="1"/>
  <c r="T198" i="14"/>
  <c r="X195" i="14"/>
  <c r="U66" i="14"/>
  <c r="L155" i="14"/>
  <c r="X183" i="14"/>
  <c r="X119" i="14"/>
  <c r="L127" i="14"/>
  <c r="M127" i="14" s="1"/>
  <c r="N127" i="14" s="1"/>
  <c r="T127" i="14" s="1"/>
  <c r="T79" i="14"/>
  <c r="U79" i="14"/>
  <c r="R79" i="14"/>
  <c r="U104" i="14"/>
  <c r="U152" i="14"/>
  <c r="X160" i="14"/>
  <c r="U120" i="14"/>
  <c r="U97" i="14"/>
  <c r="T97" i="14"/>
  <c r="R97" i="14"/>
  <c r="U70" i="14"/>
  <c r="T70" i="14"/>
  <c r="R70" i="14"/>
  <c r="U162" i="14"/>
  <c r="T162" i="14"/>
  <c r="T195" i="14"/>
  <c r="T18" i="14"/>
  <c r="U95" i="14"/>
  <c r="R106" i="14"/>
  <c r="T91" i="14"/>
  <c r="R91" i="14"/>
  <c r="U91" i="14"/>
  <c r="U114" i="14"/>
  <c r="R114" i="14"/>
  <c r="T114" i="14"/>
  <c r="T21" i="14"/>
  <c r="R21" i="14"/>
  <c r="L179" i="14"/>
  <c r="W179" i="14"/>
  <c r="T54" i="14"/>
  <c r="R54" i="14"/>
  <c r="U54" i="14"/>
  <c r="X142" i="14"/>
  <c r="X148" i="14"/>
  <c r="M148" i="14"/>
  <c r="N148" i="14" s="1"/>
  <c r="M182" i="14"/>
  <c r="N182" i="14" s="1"/>
  <c r="X182" i="14"/>
  <c r="R11" i="14"/>
  <c r="T11" i="14"/>
  <c r="U11" i="14"/>
  <c r="T85" i="14"/>
  <c r="U85" i="14"/>
  <c r="R85" i="14"/>
  <c r="X124" i="14"/>
  <c r="M124" i="14"/>
  <c r="N124" i="14" s="1"/>
  <c r="T17" i="14"/>
  <c r="X198" i="14"/>
  <c r="U18" i="14"/>
  <c r="R95" i="14"/>
  <c r="R29" i="14"/>
  <c r="U101" i="14"/>
  <c r="T74" i="14"/>
  <c r="U74" i="14"/>
  <c r="U84" i="14"/>
  <c r="T84" i="14"/>
  <c r="R84" i="14"/>
  <c r="T31" i="14"/>
  <c r="R31" i="14"/>
  <c r="U31" i="14"/>
  <c r="U146" i="14"/>
  <c r="T146" i="14"/>
  <c r="M192" i="14"/>
  <c r="N192" i="14" s="1"/>
  <c r="X192" i="14"/>
  <c r="M147" i="14"/>
  <c r="N147" i="14" s="1"/>
  <c r="U60" i="14"/>
  <c r="T60" i="14"/>
  <c r="R60" i="14"/>
  <c r="U22" i="14"/>
  <c r="R22" i="14"/>
  <c r="T22" i="14"/>
  <c r="M123" i="14"/>
  <c r="N123" i="14" s="1"/>
  <c r="X123" i="14"/>
  <c r="U174" i="14"/>
  <c r="T174" i="14"/>
  <c r="M167" i="14"/>
  <c r="N167" i="14" s="1"/>
  <c r="X167" i="14"/>
  <c r="W134" i="14"/>
  <c r="L134" i="14"/>
  <c r="L196" i="14"/>
  <c r="W196" i="14"/>
  <c r="R17" i="14"/>
  <c r="R152" i="14"/>
  <c r="X174" i="14"/>
  <c r="U58" i="14"/>
  <c r="U64" i="14"/>
  <c r="T73" i="14"/>
  <c r="R73" i="14"/>
  <c r="U73" i="14"/>
  <c r="U49" i="14"/>
  <c r="R49" i="14"/>
  <c r="T49" i="14"/>
  <c r="M154" i="14"/>
  <c r="N154" i="14" s="1"/>
  <c r="X154" i="14"/>
  <c r="T30" i="14"/>
  <c r="U30" i="14"/>
  <c r="R30" i="14"/>
  <c r="X120" i="14"/>
  <c r="T76" i="14"/>
  <c r="R76" i="14"/>
  <c r="U76" i="14"/>
  <c r="T48" i="14"/>
  <c r="U48" i="14"/>
  <c r="R48" i="14"/>
  <c r="U119" i="14"/>
  <c r="T119" i="14"/>
  <c r="L141" i="14"/>
  <c r="M166" i="14"/>
  <c r="N166" i="14" s="1"/>
  <c r="X166" i="14"/>
  <c r="U169" i="14"/>
  <c r="T169" i="14"/>
  <c r="L136" i="14"/>
  <c r="W136" i="14"/>
  <c r="T131" i="14"/>
  <c r="U131" i="14"/>
  <c r="L129" i="14"/>
  <c r="M129" i="14" s="1"/>
  <c r="N129" i="14" s="1"/>
  <c r="L125" i="14"/>
  <c r="W187" i="14"/>
  <c r="L187" i="14"/>
  <c r="M187" i="14" s="1"/>
  <c r="N187" i="14" s="1"/>
  <c r="T12" i="14"/>
  <c r="R12" i="14"/>
  <c r="U12" i="14"/>
  <c r="X137" i="14"/>
  <c r="M137" i="14"/>
  <c r="N137" i="14" s="1"/>
  <c r="U180" i="14"/>
  <c r="T180" i="14"/>
  <c r="X128" i="14"/>
  <c r="M128" i="14"/>
  <c r="N128" i="14" s="1"/>
  <c r="T186" i="14"/>
  <c r="U186" i="14"/>
  <c r="U52" i="14"/>
  <c r="X172" i="14"/>
  <c r="M172" i="14"/>
  <c r="N172" i="14" s="1"/>
  <c r="X164" i="14"/>
  <c r="M164" i="14"/>
  <c r="N164" i="14" s="1"/>
  <c r="R62" i="14"/>
  <c r="T62" i="14"/>
  <c r="U62" i="14"/>
  <c r="M161" i="14"/>
  <c r="N161" i="14" s="1"/>
  <c r="X161" i="14"/>
  <c r="U159" i="14"/>
  <c r="T159" i="14"/>
  <c r="M151" i="14"/>
  <c r="N151" i="14" s="1"/>
  <c r="X151" i="14"/>
  <c r="T52" i="14"/>
  <c r="U110" i="14"/>
  <c r="T110" i="14"/>
  <c r="R110" i="14"/>
  <c r="X158" i="14"/>
  <c r="M158" i="14"/>
  <c r="N158" i="14" s="1"/>
  <c r="X157" i="14"/>
  <c r="M157" i="14"/>
  <c r="N157" i="14" s="1"/>
  <c r="X126" i="14"/>
  <c r="M126" i="14"/>
  <c r="N126" i="14" s="1"/>
  <c r="X318" i="10"/>
  <c r="W269" i="10"/>
  <c r="X269" i="10" s="1"/>
  <c r="T180" i="10"/>
  <c r="Y229" i="10"/>
  <c r="T95" i="10"/>
  <c r="W343" i="10"/>
  <c r="X343" i="10" s="1"/>
  <c r="X180" i="10"/>
  <c r="L291" i="10"/>
  <c r="X291" i="10" s="1"/>
  <c r="T89" i="10"/>
  <c r="W262" i="10"/>
  <c r="Y262" i="10" s="1"/>
  <c r="U154" i="10"/>
  <c r="T16" i="10"/>
  <c r="U156" i="10"/>
  <c r="T52" i="10"/>
  <c r="Y318" i="10"/>
  <c r="Y352" i="10"/>
  <c r="W300" i="10"/>
  <c r="X300" i="10" s="1"/>
  <c r="W242" i="10"/>
  <c r="X242" i="10" s="1"/>
  <c r="U345" i="10"/>
  <c r="T345" i="10"/>
  <c r="T162" i="10"/>
  <c r="R87" i="10"/>
  <c r="T137" i="10"/>
  <c r="U164" i="10"/>
  <c r="U314" i="10"/>
  <c r="M341" i="10"/>
  <c r="N341" i="10" s="1"/>
  <c r="U56" i="10"/>
  <c r="W336" i="10"/>
  <c r="Y336" i="10" s="1"/>
  <c r="R156" i="10"/>
  <c r="X285" i="10"/>
  <c r="T118" i="10"/>
  <c r="N244" i="10"/>
  <c r="U244" i="10" s="1"/>
  <c r="Y264" i="10"/>
  <c r="W200" i="10"/>
  <c r="X200" i="10" s="1"/>
  <c r="R56" i="10"/>
  <c r="R150" i="10"/>
  <c r="W179" i="10"/>
  <c r="X179" i="10" s="1"/>
  <c r="T148" i="10"/>
  <c r="T90" i="10"/>
  <c r="T163" i="10"/>
  <c r="W270" i="10"/>
  <c r="X270" i="10" s="1"/>
  <c r="R141" i="10"/>
  <c r="L297" i="10"/>
  <c r="N235" i="10"/>
  <c r="U235" i="10" s="1"/>
  <c r="T54" i="10"/>
  <c r="W314" i="10"/>
  <c r="U126" i="10"/>
  <c r="N284" i="10"/>
  <c r="U284" i="10" s="1"/>
  <c r="R157" i="10"/>
  <c r="L280" i="10"/>
  <c r="X280" i="10" s="1"/>
  <c r="Y295" i="10"/>
  <c r="L331" i="10"/>
  <c r="M331" i="10" s="1"/>
  <c r="N331" i="10" s="1"/>
  <c r="T331" i="10" s="1"/>
  <c r="T333" i="10"/>
  <c r="X322" i="10"/>
  <c r="R159" i="10"/>
  <c r="U131" i="10"/>
  <c r="R131" i="10"/>
  <c r="Y215" i="10"/>
  <c r="U134" i="10"/>
  <c r="X220" i="10"/>
  <c r="Y220" i="10"/>
  <c r="L320" i="10"/>
  <c r="X320" i="10" s="1"/>
  <c r="L252" i="10"/>
  <c r="Y252" i="10" s="1"/>
  <c r="M228" i="10"/>
  <c r="N228" i="10" s="1"/>
  <c r="U228" i="10" s="1"/>
  <c r="R154" i="10"/>
  <c r="W282" i="10"/>
  <c r="Y282" i="10" s="1"/>
  <c r="L199" i="10"/>
  <c r="M199" i="10" s="1"/>
  <c r="N199" i="10" s="1"/>
  <c r="L317" i="10"/>
  <c r="M317" i="10" s="1"/>
  <c r="N317" i="10" s="1"/>
  <c r="X274" i="10"/>
  <c r="Y279" i="10"/>
  <c r="R93" i="10"/>
  <c r="R127" i="10"/>
  <c r="L221" i="10"/>
  <c r="X221" i="10" s="1"/>
  <c r="R115" i="10"/>
  <c r="W341" i="10"/>
  <c r="U37" i="10"/>
  <c r="R160" i="10"/>
  <c r="U160" i="10"/>
  <c r="T49" i="10"/>
  <c r="U49" i="10"/>
  <c r="M215" i="10"/>
  <c r="N215" i="10" s="1"/>
  <c r="U215" i="10" s="1"/>
  <c r="T116" i="10"/>
  <c r="R134" i="10"/>
  <c r="U89" i="10"/>
  <c r="R91" i="10"/>
  <c r="T182" i="10"/>
  <c r="Y346" i="10"/>
  <c r="M274" i="10"/>
  <c r="N274" i="10" s="1"/>
  <c r="T274" i="10" s="1"/>
  <c r="T93" i="10"/>
  <c r="R163" i="10"/>
  <c r="M183" i="10"/>
  <c r="N183" i="10" s="1"/>
  <c r="U183" i="10" s="1"/>
  <c r="R81" i="10"/>
  <c r="R90" i="10"/>
  <c r="T81" i="10"/>
  <c r="L268" i="10"/>
  <c r="L165" i="10"/>
  <c r="M165" i="10" s="1"/>
  <c r="N165" i="10" s="1"/>
  <c r="U151" i="10"/>
  <c r="R76" i="10"/>
  <c r="X296" i="10"/>
  <c r="T136" i="10"/>
  <c r="L212" i="10"/>
  <c r="X212" i="10" s="1"/>
  <c r="U69" i="10"/>
  <c r="T60" i="10"/>
  <c r="M185" i="10"/>
  <c r="N185" i="10" s="1"/>
  <c r="U185" i="10" s="1"/>
  <c r="L237" i="10"/>
  <c r="X237" i="10" s="1"/>
  <c r="R162" i="10"/>
  <c r="T151" i="10"/>
  <c r="M225" i="10"/>
  <c r="N225" i="10" s="1"/>
  <c r="U225" i="10" s="1"/>
  <c r="Y253" i="10"/>
  <c r="T85" i="10"/>
  <c r="U136" i="10"/>
  <c r="T69" i="10"/>
  <c r="T159" i="10"/>
  <c r="U127" i="10"/>
  <c r="U118" i="10"/>
  <c r="U95" i="10"/>
  <c r="X456" i="16"/>
  <c r="Y340" i="10"/>
  <c r="X333" i="10"/>
  <c r="W12" i="8"/>
  <c r="X377" i="16"/>
  <c r="U166" i="16"/>
  <c r="R41" i="16"/>
  <c r="U142" i="16"/>
  <c r="U381" i="16"/>
  <c r="T51" i="16"/>
  <c r="T14" i="16"/>
  <c r="R19" i="16"/>
  <c r="R35" i="16"/>
  <c r="T169" i="16"/>
  <c r="X381" i="16"/>
  <c r="X326" i="16"/>
  <c r="L271" i="16"/>
  <c r="X271" i="16" s="1"/>
  <c r="X423" i="16"/>
  <c r="X317" i="16"/>
  <c r="L418" i="16"/>
  <c r="M418" i="16" s="1"/>
  <c r="N418" i="16" s="1"/>
  <c r="T418" i="16" s="1"/>
  <c r="L257" i="16"/>
  <c r="M257" i="16" s="1"/>
  <c r="N257" i="16" s="1"/>
  <c r="R155" i="16"/>
  <c r="L367" i="16"/>
  <c r="W367" i="16"/>
  <c r="L321" i="16"/>
  <c r="M321" i="16" s="1"/>
  <c r="N321" i="16" s="1"/>
  <c r="W321" i="16"/>
  <c r="L385" i="16"/>
  <c r="T41" i="16"/>
  <c r="U102" i="16"/>
  <c r="L196" i="16"/>
  <c r="M196" i="16" s="1"/>
  <c r="N196" i="16" s="1"/>
  <c r="U196" i="16" s="1"/>
  <c r="T200" i="16"/>
  <c r="M216" i="16"/>
  <c r="N216" i="16" s="1"/>
  <c r="T216" i="16" s="1"/>
  <c r="R158" i="16"/>
  <c r="T151" i="16"/>
  <c r="L446" i="16"/>
  <c r="U169" i="16"/>
  <c r="T377" i="16"/>
  <c r="U155" i="16"/>
  <c r="U131" i="16"/>
  <c r="R131" i="16"/>
  <c r="T131" i="16"/>
  <c r="U36" i="16"/>
  <c r="R36" i="16"/>
  <c r="T106" i="16"/>
  <c r="U106" i="16"/>
  <c r="R106" i="16"/>
  <c r="L374" i="16"/>
  <c r="M374" i="16" s="1"/>
  <c r="N374" i="16" s="1"/>
  <c r="U9" i="16"/>
  <c r="X209" i="16"/>
  <c r="R151" i="16"/>
  <c r="T75" i="16"/>
  <c r="T158" i="16"/>
  <c r="R10" i="16"/>
  <c r="L190" i="16"/>
  <c r="L403" i="16"/>
  <c r="M403" i="16" s="1"/>
  <c r="N403" i="16" s="1"/>
  <c r="U403" i="16" s="1"/>
  <c r="L391" i="16"/>
  <c r="X391" i="16" s="1"/>
  <c r="U55" i="16"/>
  <c r="T55" i="16"/>
  <c r="R55" i="16"/>
  <c r="M343" i="16"/>
  <c r="N343" i="16" s="1"/>
  <c r="X343" i="16"/>
  <c r="L363" i="16"/>
  <c r="X310" i="16"/>
  <c r="U344" i="16"/>
  <c r="T344" i="16"/>
  <c r="M457" i="16"/>
  <c r="N457" i="16" s="1"/>
  <c r="T294" i="16"/>
  <c r="M242" i="16"/>
  <c r="N242" i="16" s="1"/>
  <c r="U242" i="16" s="1"/>
  <c r="X448" i="16"/>
  <c r="M427" i="16"/>
  <c r="N427" i="16" s="1"/>
  <c r="L291" i="16"/>
  <c r="L203" i="16"/>
  <c r="M203" i="16" s="1"/>
  <c r="N203" i="16" s="1"/>
  <c r="L340" i="16"/>
  <c r="R145" i="16"/>
  <c r="R165" i="16"/>
  <c r="U62" i="16"/>
  <c r="R62" i="16"/>
  <c r="W284" i="16"/>
  <c r="L284" i="16"/>
  <c r="W278" i="16"/>
  <c r="L278" i="16"/>
  <c r="R101" i="16"/>
  <c r="T101" i="16"/>
  <c r="U101" i="16"/>
  <c r="T48" i="16"/>
  <c r="U48" i="16"/>
  <c r="R48" i="16"/>
  <c r="L358" i="16"/>
  <c r="W358" i="16"/>
  <c r="L267" i="16"/>
  <c r="M267" i="16" s="1"/>
  <c r="N267" i="16" s="1"/>
  <c r="W267" i="16"/>
  <c r="U314" i="16"/>
  <c r="T314" i="16"/>
  <c r="R87" i="16"/>
  <c r="U87" i="16"/>
  <c r="M328" i="16"/>
  <c r="N328" i="16" s="1"/>
  <c r="X328" i="16"/>
  <c r="U133" i="16"/>
  <c r="L336" i="16"/>
  <c r="M336" i="16" s="1"/>
  <c r="N336" i="16" s="1"/>
  <c r="U32" i="16"/>
  <c r="L441" i="16"/>
  <c r="M441" i="16" s="1"/>
  <c r="N441" i="16" s="1"/>
  <c r="R133" i="16"/>
  <c r="R166" i="16"/>
  <c r="T365" i="16"/>
  <c r="T39" i="16"/>
  <c r="U448" i="16"/>
  <c r="X426" i="16"/>
  <c r="W452" i="16"/>
  <c r="L286" i="16"/>
  <c r="X286" i="16" s="1"/>
  <c r="R75" i="16"/>
  <c r="R153" i="16"/>
  <c r="T95" i="16"/>
  <c r="L362" i="16"/>
  <c r="M362" i="16" s="1"/>
  <c r="N362" i="16" s="1"/>
  <c r="U35" i="16"/>
  <c r="U177" i="16"/>
  <c r="U251" i="16"/>
  <c r="T32" i="16"/>
  <c r="X393" i="16"/>
  <c r="R58" i="16"/>
  <c r="T58" i="16"/>
  <c r="U58" i="16"/>
  <c r="T280" i="16"/>
  <c r="U280" i="16"/>
  <c r="W246" i="16"/>
  <c r="L246" i="16"/>
  <c r="R125" i="16"/>
  <c r="U125" i="16"/>
  <c r="T125" i="16"/>
  <c r="L338" i="16"/>
  <c r="T330" i="16"/>
  <c r="U330" i="16"/>
  <c r="L304" i="16"/>
  <c r="L425" i="16"/>
  <c r="W425" i="16"/>
  <c r="L265" i="16"/>
  <c r="X396" i="16"/>
  <c r="M396" i="16"/>
  <c r="N396" i="16" s="1"/>
  <c r="W356" i="16"/>
  <c r="L356" i="16"/>
  <c r="M356" i="16" s="1"/>
  <c r="N356" i="16" s="1"/>
  <c r="U431" i="16"/>
  <c r="T431" i="16"/>
  <c r="T92" i="16"/>
  <c r="X301" i="16"/>
  <c r="L414" i="16"/>
  <c r="X414" i="16" s="1"/>
  <c r="L399" i="16"/>
  <c r="X399" i="16" s="1"/>
  <c r="L395" i="16"/>
  <c r="M395" i="16" s="1"/>
  <c r="N395" i="16" s="1"/>
  <c r="U92" i="16"/>
  <c r="T226" i="16"/>
  <c r="T87" i="16"/>
  <c r="L306" i="16"/>
  <c r="M306" i="16" s="1"/>
  <c r="N306" i="16" s="1"/>
  <c r="U306" i="16" s="1"/>
  <c r="R67" i="16"/>
  <c r="W450" i="16"/>
  <c r="L438" i="16"/>
  <c r="X438" i="16" s="1"/>
  <c r="L415" i="16"/>
  <c r="X345" i="16"/>
  <c r="T50" i="16"/>
  <c r="U50" i="16"/>
  <c r="R50" i="16"/>
  <c r="X412" i="16"/>
  <c r="L261" i="16"/>
  <c r="L238" i="16"/>
  <c r="W238" i="16"/>
  <c r="L208" i="16"/>
  <c r="X344" i="16"/>
  <c r="L350" i="16"/>
  <c r="L342" i="16"/>
  <c r="L386" i="16"/>
  <c r="T454" i="16"/>
  <c r="U454" i="16"/>
  <c r="M384" i="16"/>
  <c r="N384" i="16" s="1"/>
  <c r="X384" i="16"/>
  <c r="W370" i="16"/>
  <c r="L370" i="16"/>
  <c r="L258" i="16"/>
  <c r="W258" i="16"/>
  <c r="U220" i="16"/>
  <c r="T220" i="16"/>
  <c r="T322" i="16"/>
  <c r="U322" i="16"/>
  <c r="T66" i="16"/>
  <c r="R66" i="16"/>
  <c r="X409" i="16"/>
  <c r="M409" i="16"/>
  <c r="N409" i="16" s="1"/>
  <c r="L458" i="16"/>
  <c r="W458" i="16"/>
  <c r="W434" i="16"/>
  <c r="L434" i="16"/>
  <c r="M422" i="16"/>
  <c r="N422" i="16" s="1"/>
  <c r="X422" i="16"/>
  <c r="L211" i="16"/>
  <c r="M211" i="16" s="1"/>
  <c r="N211" i="16" s="1"/>
  <c r="U164" i="16"/>
  <c r="T117" i="16"/>
  <c r="U117" i="16"/>
  <c r="R117" i="16"/>
  <c r="W296" i="16"/>
  <c r="L296" i="16"/>
  <c r="W359" i="16"/>
  <c r="L359" i="16"/>
  <c r="M359" i="16" s="1"/>
  <c r="N359" i="16" s="1"/>
  <c r="W357" i="16"/>
  <c r="L357" i="16"/>
  <c r="U129" i="16"/>
  <c r="R129" i="16"/>
  <c r="L401" i="16"/>
  <c r="L382" i="16"/>
  <c r="W382" i="16"/>
  <c r="L376" i="16"/>
  <c r="W376" i="16"/>
  <c r="R160" i="16"/>
  <c r="U160" i="16"/>
  <c r="U159" i="16"/>
  <c r="R159" i="16"/>
  <c r="T103" i="16"/>
  <c r="R103" i="16"/>
  <c r="L205" i="16"/>
  <c r="U74" i="16"/>
  <c r="T74" i="16"/>
  <c r="R74" i="16"/>
  <c r="X309" i="16"/>
  <c r="W325" i="16"/>
  <c r="L325" i="16"/>
  <c r="W281" i="16"/>
  <c r="L281" i="16"/>
  <c r="L411" i="16"/>
  <c r="L218" i="16"/>
  <c r="M218" i="16" s="1"/>
  <c r="N218" i="16" s="1"/>
  <c r="W218" i="16"/>
  <c r="X194" i="16"/>
  <c r="M194" i="16"/>
  <c r="N194" i="16" s="1"/>
  <c r="X188" i="16"/>
  <c r="T312" i="16"/>
  <c r="U312" i="16"/>
  <c r="R161" i="16"/>
  <c r="T161" i="16"/>
  <c r="U161" i="16"/>
  <c r="M432" i="16"/>
  <c r="N432" i="16" s="1"/>
  <c r="X432" i="16"/>
  <c r="X383" i="16"/>
  <c r="L243" i="16"/>
  <c r="M243" i="16" s="1"/>
  <c r="N243" i="16" s="1"/>
  <c r="T326" i="16"/>
  <c r="U13" i="16"/>
  <c r="L224" i="16"/>
  <c r="M224" i="16" s="1"/>
  <c r="N224" i="16" s="1"/>
  <c r="L452" i="16"/>
  <c r="M452" i="16" s="1"/>
  <c r="N452" i="16" s="1"/>
  <c r="M393" i="16"/>
  <c r="N393" i="16" s="1"/>
  <c r="U393" i="16" s="1"/>
  <c r="T164" i="16"/>
  <c r="U108" i="16"/>
  <c r="R108" i="16"/>
  <c r="T108" i="16"/>
  <c r="T159" i="16"/>
  <c r="L353" i="16"/>
  <c r="M353" i="16" s="1"/>
  <c r="N353" i="16" s="1"/>
  <c r="W353" i="16"/>
  <c r="L262" i="16"/>
  <c r="W262" i="16"/>
  <c r="W256" i="16"/>
  <c r="L256" i="16"/>
  <c r="U38" i="16"/>
  <c r="T38" i="16"/>
  <c r="R38" i="16"/>
  <c r="L424" i="16"/>
  <c r="L221" i="16"/>
  <c r="W221" i="16"/>
  <c r="T140" i="16"/>
  <c r="R140" i="16"/>
  <c r="U140" i="16"/>
  <c r="M199" i="16"/>
  <c r="N199" i="16" s="1"/>
  <c r="X199" i="16"/>
  <c r="W339" i="16"/>
  <c r="L339" i="16"/>
  <c r="M285" i="16"/>
  <c r="N285" i="16" s="1"/>
  <c r="L275" i="16"/>
  <c r="T372" i="16"/>
  <c r="U372" i="16"/>
  <c r="L433" i="16"/>
  <c r="M433" i="16" s="1"/>
  <c r="N433" i="16" s="1"/>
  <c r="W454" i="16"/>
  <c r="X454" i="16" s="1"/>
  <c r="R122" i="16"/>
  <c r="L269" i="16"/>
  <c r="U66" i="16"/>
  <c r="L368" i="16"/>
  <c r="M368" i="16" s="1"/>
  <c r="N368" i="16" s="1"/>
  <c r="R95" i="16"/>
  <c r="M309" i="16"/>
  <c r="N309" i="16" s="1"/>
  <c r="U309" i="16" s="1"/>
  <c r="U105" i="16"/>
  <c r="R105" i="16"/>
  <c r="T105" i="16"/>
  <c r="T96" i="16"/>
  <c r="R96" i="16"/>
  <c r="W361" i="16"/>
  <c r="L361" i="16"/>
  <c r="L180" i="16"/>
  <c r="M180" i="16" s="1"/>
  <c r="N180" i="16" s="1"/>
  <c r="W180" i="16"/>
  <c r="R63" i="16"/>
  <c r="U63" i="16"/>
  <c r="T63" i="16"/>
  <c r="W397" i="16"/>
  <c r="L397" i="16"/>
  <c r="M397" i="16" s="1"/>
  <c r="N397" i="16" s="1"/>
  <c r="W380" i="16"/>
  <c r="L380" i="16"/>
  <c r="L181" i="16"/>
  <c r="M181" i="16" s="1"/>
  <c r="N181" i="16" s="1"/>
  <c r="W245" i="16"/>
  <c r="L245" i="16"/>
  <c r="L213" i="16"/>
  <c r="M303" i="16"/>
  <c r="N303" i="16" s="1"/>
  <c r="X303" i="16"/>
  <c r="L313" i="16"/>
  <c r="W313" i="16"/>
  <c r="X193" i="16"/>
  <c r="M193" i="16"/>
  <c r="N193" i="16" s="1"/>
  <c r="L192" i="16"/>
  <c r="M394" i="16"/>
  <c r="N394" i="16" s="1"/>
  <c r="X394" i="16"/>
  <c r="L450" i="16"/>
  <c r="L341" i="16"/>
  <c r="L329" i="16"/>
  <c r="M329" i="16" s="1"/>
  <c r="N329" i="16" s="1"/>
  <c r="W327" i="16"/>
  <c r="L327" i="16"/>
  <c r="L287" i="16"/>
  <c r="X407" i="16"/>
  <c r="M407" i="16"/>
  <c r="N407" i="16" s="1"/>
  <c r="X388" i="16"/>
  <c r="T416" i="16"/>
  <c r="U416" i="16"/>
  <c r="T301" i="16"/>
  <c r="U301" i="16"/>
  <c r="R124" i="16"/>
  <c r="U124" i="16"/>
  <c r="T124" i="16"/>
  <c r="U26" i="16"/>
  <c r="T26" i="16"/>
  <c r="R26" i="16"/>
  <c r="R81" i="16"/>
  <c r="U81" i="16"/>
  <c r="T81" i="16"/>
  <c r="R77" i="16"/>
  <c r="U77" i="16"/>
  <c r="T77" i="16"/>
  <c r="T12" i="16"/>
  <c r="U12" i="16"/>
  <c r="R12" i="16"/>
  <c r="U20" i="16"/>
  <c r="R20" i="16"/>
  <c r="T20" i="16"/>
  <c r="L419" i="16"/>
  <c r="M419" i="16" s="1"/>
  <c r="N419" i="16" s="1"/>
  <c r="W419" i="16"/>
  <c r="W277" i="16"/>
  <c r="L277" i="16"/>
  <c r="L311" i="16"/>
  <c r="X316" i="16"/>
  <c r="M316" i="16"/>
  <c r="N316" i="16" s="1"/>
  <c r="R24" i="16"/>
  <c r="T24" i="16"/>
  <c r="M250" i="16"/>
  <c r="N250" i="16" s="1"/>
  <c r="X250" i="16"/>
  <c r="M449" i="16"/>
  <c r="N449" i="16" s="1"/>
  <c r="X449" i="16"/>
  <c r="T79" i="16"/>
  <c r="R79" i="16"/>
  <c r="U79" i="16"/>
  <c r="X212" i="16"/>
  <c r="M212" i="16"/>
  <c r="N212" i="16" s="1"/>
  <c r="L232" i="16"/>
  <c r="X233" i="16"/>
  <c r="M233" i="16"/>
  <c r="N233" i="16" s="1"/>
  <c r="X349" i="16"/>
  <c r="M349" i="16"/>
  <c r="N349" i="16" s="1"/>
  <c r="L184" i="16"/>
  <c r="W184" i="16"/>
  <c r="L186" i="16"/>
  <c r="U202" i="16"/>
  <c r="T202" i="16"/>
  <c r="U94" i="16"/>
  <c r="R94" i="16"/>
  <c r="T94" i="16"/>
  <c r="L259" i="16"/>
  <c r="T23" i="16"/>
  <c r="U23" i="16"/>
  <c r="R23" i="16"/>
  <c r="R8" i="16"/>
  <c r="U8" i="16"/>
  <c r="T8" i="16"/>
  <c r="L379" i="16"/>
  <c r="W379" i="16"/>
  <c r="L308" i="16"/>
  <c r="W189" i="16"/>
  <c r="L189" i="16"/>
  <c r="R118" i="16"/>
  <c r="T118" i="16"/>
  <c r="U118" i="16"/>
  <c r="T130" i="16"/>
  <c r="U130" i="16"/>
  <c r="R130" i="16"/>
  <c r="L264" i="16"/>
  <c r="N197" i="16"/>
  <c r="X197" i="16"/>
  <c r="R60" i="16"/>
  <c r="U60" i="16"/>
  <c r="T60" i="16"/>
  <c r="U91" i="16"/>
  <c r="T91" i="16"/>
  <c r="R91" i="16"/>
  <c r="U331" i="16"/>
  <c r="T331" i="16"/>
  <c r="U423" i="16"/>
  <c r="T423" i="16"/>
  <c r="R162" i="16"/>
  <c r="U162" i="16"/>
  <c r="T162" i="16"/>
  <c r="L440" i="16"/>
  <c r="L364" i="16"/>
  <c r="L227" i="16"/>
  <c r="M227" i="16" s="1"/>
  <c r="N227" i="16" s="1"/>
  <c r="T163" i="16"/>
  <c r="U163" i="16"/>
  <c r="R163" i="16"/>
  <c r="M410" i="16"/>
  <c r="N410" i="16" s="1"/>
  <c r="X410" i="16"/>
  <c r="L289" i="16"/>
  <c r="R80" i="16"/>
  <c r="U80" i="16"/>
  <c r="U126" i="16"/>
  <c r="T126" i="16"/>
  <c r="R126" i="16"/>
  <c r="U17" i="16"/>
  <c r="T17" i="16"/>
  <c r="R17" i="16"/>
  <c r="R109" i="16"/>
  <c r="T109" i="16"/>
  <c r="U109" i="16"/>
  <c r="W319" i="16"/>
  <c r="L319" i="16"/>
  <c r="X315" i="16"/>
  <c r="M315" i="16"/>
  <c r="N315" i="16" s="1"/>
  <c r="W318" i="16"/>
  <c r="L318" i="16"/>
  <c r="M318" i="16" s="1"/>
  <c r="N318" i="16" s="1"/>
  <c r="M390" i="16"/>
  <c r="N390" i="16" s="1"/>
  <c r="X390" i="16"/>
  <c r="T127" i="16"/>
  <c r="U127" i="16"/>
  <c r="R127" i="16"/>
  <c r="U216" i="16"/>
  <c r="M252" i="16"/>
  <c r="N252" i="16" s="1"/>
  <c r="X252" i="16"/>
  <c r="M215" i="16"/>
  <c r="N215" i="16" s="1"/>
  <c r="X215" i="16"/>
  <c r="T398" i="16"/>
  <c r="U398" i="16"/>
  <c r="T366" i="16"/>
  <c r="U366" i="16"/>
  <c r="L274" i="16"/>
  <c r="W274" i="16"/>
  <c r="U167" i="16"/>
  <c r="T167" i="16"/>
  <c r="R167" i="16"/>
  <c r="U404" i="16"/>
  <c r="T404" i="16"/>
  <c r="U195" i="16"/>
  <c r="T195" i="16"/>
  <c r="X366" i="16"/>
  <c r="R143" i="16"/>
  <c r="U143" i="16"/>
  <c r="T143" i="16"/>
  <c r="R34" i="16"/>
  <c r="U34" i="16"/>
  <c r="T34" i="16"/>
  <c r="U98" i="16"/>
  <c r="T98" i="16"/>
  <c r="R98" i="16"/>
  <c r="T80" i="16"/>
  <c r="L371" i="16"/>
  <c r="W371" i="16"/>
  <c r="W297" i="16"/>
  <c r="L297" i="16"/>
  <c r="T268" i="16"/>
  <c r="U268" i="16"/>
  <c r="X354" i="16"/>
  <c r="L430" i="16"/>
  <c r="R22" i="16"/>
  <c r="T22" i="16"/>
  <c r="U22" i="16"/>
  <c r="X340" i="16"/>
  <c r="M340" i="16"/>
  <c r="N340" i="16" s="1"/>
  <c r="T263" i="16"/>
  <c r="U263" i="16"/>
  <c r="T405" i="16"/>
  <c r="U405" i="16"/>
  <c r="X185" i="16"/>
  <c r="M185" i="16"/>
  <c r="N185" i="16" s="1"/>
  <c r="U175" i="16"/>
  <c r="T175" i="16"/>
  <c r="U388" i="16"/>
  <c r="T388" i="16"/>
  <c r="L276" i="16"/>
  <c r="M272" i="16"/>
  <c r="N272" i="16" s="1"/>
  <c r="L236" i="16"/>
  <c r="X229" i="16"/>
  <c r="T156" i="16"/>
  <c r="R156" i="16"/>
  <c r="U61" i="16"/>
  <c r="R61" i="16"/>
  <c r="T61" i="16"/>
  <c r="X378" i="16"/>
  <c r="M378" i="16"/>
  <c r="N378" i="16" s="1"/>
  <c r="U201" i="16"/>
  <c r="T201" i="16"/>
  <c r="L447" i="16"/>
  <c r="M447" i="16" s="1"/>
  <c r="N447" i="16" s="1"/>
  <c r="M442" i="16"/>
  <c r="N442" i="16" s="1"/>
  <c r="X442" i="16"/>
  <c r="L451" i="16"/>
  <c r="L230" i="16"/>
  <c r="T266" i="16"/>
  <c r="U266" i="16"/>
  <c r="U355" i="16"/>
  <c r="T355" i="16"/>
  <c r="T345" i="16"/>
  <c r="U345" i="16"/>
  <c r="X11" i="8"/>
  <c r="X348" i="10"/>
  <c r="X334" i="10"/>
  <c r="T348" i="10"/>
  <c r="M300" i="10"/>
  <c r="N300" i="10" s="1"/>
  <c r="U300" i="10" s="1"/>
  <c r="U287" i="10"/>
  <c r="T287" i="10"/>
  <c r="W342" i="10"/>
  <c r="X342" i="10" s="1"/>
  <c r="R54" i="10"/>
  <c r="R126" i="10"/>
  <c r="T103" i="10"/>
  <c r="T105" i="10"/>
  <c r="X182" i="10"/>
  <c r="T22" i="10"/>
  <c r="T87" i="10"/>
  <c r="L272" i="10"/>
  <c r="M272" i="10" s="1"/>
  <c r="N272" i="10" s="1"/>
  <c r="T272" i="10" s="1"/>
  <c r="L352" i="16"/>
  <c r="L179" i="16"/>
  <c r="U54" i="16"/>
  <c r="R54" i="16"/>
  <c r="T54" i="16"/>
  <c r="T7" i="16"/>
  <c r="U7" i="16"/>
  <c r="R103" i="14"/>
  <c r="T103" i="14"/>
  <c r="U103" i="14"/>
  <c r="R80" i="14"/>
  <c r="U80" i="14"/>
  <c r="T80" i="14"/>
  <c r="M183" i="16"/>
  <c r="N183" i="16" s="1"/>
  <c r="X183" i="16"/>
  <c r="T78" i="14"/>
  <c r="U78" i="14"/>
  <c r="R78" i="14"/>
  <c r="U234" i="16"/>
  <c r="T234" i="16"/>
  <c r="U317" i="16"/>
  <c r="T317" i="16"/>
  <c r="T209" i="16"/>
  <c r="U209" i="16"/>
  <c r="X210" i="16"/>
  <c r="M210" i="16"/>
  <c r="N210" i="16" s="1"/>
  <c r="X243" i="16"/>
  <c r="M444" i="16"/>
  <c r="N444" i="16" s="1"/>
  <c r="M198" i="16"/>
  <c r="N198" i="16" s="1"/>
  <c r="M320" i="16"/>
  <c r="N320" i="16" s="1"/>
  <c r="X320" i="16"/>
  <c r="U121" i="10"/>
  <c r="U157" i="10"/>
  <c r="L428" i="16"/>
  <c r="W428" i="16"/>
  <c r="X336" i="16"/>
  <c r="X228" i="16"/>
  <c r="M228" i="16"/>
  <c r="N228" i="16" s="1"/>
  <c r="L439" i="16"/>
  <c r="X436" i="16"/>
  <c r="M436" i="16"/>
  <c r="N436" i="16" s="1"/>
  <c r="U28" i="16"/>
  <c r="R28" i="16"/>
  <c r="T28" i="16"/>
  <c r="T123" i="16"/>
  <c r="R123" i="16"/>
  <c r="U123" i="16"/>
  <c r="U116" i="14"/>
  <c r="T116" i="14"/>
  <c r="L171" i="14"/>
  <c r="W19" i="14"/>
  <c r="H215" i="14"/>
  <c r="L133" i="14"/>
  <c r="L9" i="12"/>
  <c r="H10" i="12"/>
  <c r="T400" i="16"/>
  <c r="U400" i="16"/>
  <c r="U347" i="16"/>
  <c r="T347" i="16"/>
  <c r="M249" i="16"/>
  <c r="N249" i="16" s="1"/>
  <c r="X249" i="16"/>
  <c r="U310" i="16"/>
  <c r="T310" i="16"/>
  <c r="M429" i="16"/>
  <c r="N429" i="16" s="1"/>
  <c r="X429" i="16"/>
  <c r="U406" i="16"/>
  <c r="T406" i="16"/>
  <c r="X455" i="16"/>
  <c r="M455" i="16"/>
  <c r="N455" i="16" s="1"/>
  <c r="L334" i="16"/>
  <c r="W334" i="16"/>
  <c r="R93" i="16"/>
  <c r="T93" i="16"/>
  <c r="U93" i="16"/>
  <c r="R16" i="16"/>
  <c r="U16" i="16"/>
  <c r="T16" i="16"/>
  <c r="T107" i="16"/>
  <c r="R107" i="16"/>
  <c r="U107" i="16"/>
  <c r="U10" i="14"/>
  <c r="T10" i="14"/>
  <c r="R10" i="14"/>
  <c r="R45" i="14"/>
  <c r="U45" i="14"/>
  <c r="T45" i="14"/>
  <c r="W149" i="14"/>
  <c r="L149" i="14"/>
  <c r="T19" i="14"/>
  <c r="R19" i="14"/>
  <c r="U19" i="14"/>
  <c r="M204" i="16"/>
  <c r="N204" i="16" s="1"/>
  <c r="X204" i="16"/>
  <c r="M187" i="16"/>
  <c r="N187" i="16" s="1"/>
  <c r="X187" i="16"/>
  <c r="M369" i="16"/>
  <c r="N369" i="16" s="1"/>
  <c r="M207" i="16"/>
  <c r="N207" i="16" s="1"/>
  <c r="X207" i="16"/>
  <c r="X150" i="14"/>
  <c r="M150" i="14"/>
  <c r="N150" i="14" s="1"/>
  <c r="T239" i="16"/>
  <c r="U239" i="16"/>
  <c r="T160" i="14"/>
  <c r="U160" i="14"/>
  <c r="X240" i="16"/>
  <c r="M240" i="16"/>
  <c r="N240" i="16" s="1"/>
  <c r="M420" i="16"/>
  <c r="N420" i="16" s="1"/>
  <c r="X420" i="16"/>
  <c r="X346" i="16"/>
  <c r="M346" i="16"/>
  <c r="N346" i="16" s="1"/>
  <c r="T402" i="16"/>
  <c r="U402" i="16"/>
  <c r="X433" i="16"/>
  <c r="W333" i="16"/>
  <c r="L333" i="16"/>
  <c r="L337" i="16"/>
  <c r="M299" i="16"/>
  <c r="N299" i="16" s="1"/>
  <c r="X299" i="16"/>
  <c r="R57" i="16"/>
  <c r="U57" i="16"/>
  <c r="T57" i="16"/>
  <c r="W107" i="16"/>
  <c r="X374" i="16"/>
  <c r="M360" i="16"/>
  <c r="N360" i="16" s="1"/>
  <c r="X360" i="16"/>
  <c r="U183" i="14"/>
  <c r="T183" i="14"/>
  <c r="N122" i="14"/>
  <c r="T456" i="16"/>
  <c r="U456" i="16"/>
  <c r="M140" i="14"/>
  <c r="N140" i="14" s="1"/>
  <c r="X140" i="14"/>
  <c r="U445" i="16"/>
  <c r="T445" i="16"/>
  <c r="U383" i="16"/>
  <c r="T383" i="16"/>
  <c r="M288" i="16"/>
  <c r="N288" i="16" s="1"/>
  <c r="X288" i="16"/>
  <c r="M305" i="16"/>
  <c r="N305" i="16" s="1"/>
  <c r="X305" i="16"/>
  <c r="M307" i="16"/>
  <c r="N307" i="16" s="1"/>
  <c r="X307" i="16"/>
  <c r="X324" i="16"/>
  <c r="M324" i="16"/>
  <c r="N324" i="16" s="1"/>
  <c r="T351" i="16"/>
  <c r="U351" i="16"/>
  <c r="T176" i="14"/>
  <c r="U176" i="14"/>
  <c r="U453" i="16"/>
  <c r="T453" i="16"/>
  <c r="U253" i="10"/>
  <c r="T253" i="10"/>
  <c r="R98" i="10"/>
  <c r="W323" i="10"/>
  <c r="X323" i="10" s="1"/>
  <c r="Y266" i="10"/>
  <c r="R121" i="10"/>
  <c r="R105" i="10"/>
  <c r="L208" i="10"/>
  <c r="X208" i="10" s="1"/>
  <c r="U119" i="10"/>
  <c r="R119" i="10"/>
  <c r="R108" i="10"/>
  <c r="T73" i="10"/>
  <c r="U177" i="10"/>
  <c r="U108" i="10"/>
  <c r="U73" i="10"/>
  <c r="U23" i="10"/>
  <c r="X227" i="10"/>
  <c r="L306" i="10"/>
  <c r="M306" i="10" s="1"/>
  <c r="N306" i="10" s="1"/>
  <c r="U306" i="10" s="1"/>
  <c r="X253" i="10"/>
  <c r="U86" i="10"/>
  <c r="R86" i="10"/>
  <c r="U84" i="10"/>
  <c r="R84" i="10"/>
  <c r="X305" i="10"/>
  <c r="T150" i="10"/>
  <c r="W356" i="10"/>
  <c r="X356" i="10" s="1"/>
  <c r="U125" i="10"/>
  <c r="R125" i="10"/>
  <c r="U70" i="10"/>
  <c r="R70" i="10"/>
  <c r="X292" i="10"/>
  <c r="L246" i="10"/>
  <c r="Y246" i="10" s="1"/>
  <c r="T158" i="10"/>
  <c r="U158" i="10"/>
  <c r="R158" i="10"/>
  <c r="M276" i="10"/>
  <c r="N276" i="10" s="1"/>
  <c r="Y276" i="10"/>
  <c r="T104" i="10"/>
  <c r="R104" i="10"/>
  <c r="X266" i="10"/>
  <c r="L190" i="10"/>
  <c r="U33" i="10"/>
  <c r="T33" i="10"/>
  <c r="U96" i="10"/>
  <c r="R96" i="10"/>
  <c r="T75" i="10"/>
  <c r="R55" i="10"/>
  <c r="T55" i="10"/>
  <c r="W278" i="10"/>
  <c r="L278" i="10"/>
  <c r="U39" i="10"/>
  <c r="T39" i="10"/>
  <c r="W249" i="10"/>
  <c r="L249" i="10"/>
  <c r="L349" i="10"/>
  <c r="W349" i="10"/>
  <c r="L304" i="10"/>
  <c r="W304" i="10"/>
  <c r="L231" i="10"/>
  <c r="M231" i="10" s="1"/>
  <c r="N231" i="10" s="1"/>
  <c r="L256" i="10"/>
  <c r="M256" i="10" s="1"/>
  <c r="N256" i="10" s="1"/>
  <c r="L213" i="10"/>
  <c r="M213" i="10" s="1"/>
  <c r="N213" i="10" s="1"/>
  <c r="Y227" i="10"/>
  <c r="L247" i="10"/>
  <c r="W247" i="10"/>
  <c r="M251" i="10"/>
  <c r="N251" i="10" s="1"/>
  <c r="X251" i="10"/>
  <c r="Y251" i="10"/>
  <c r="W259" i="10"/>
  <c r="W312" i="10"/>
  <c r="L312" i="10"/>
  <c r="W187" i="10"/>
  <c r="L187" i="10"/>
  <c r="U143" i="10"/>
  <c r="R143" i="10"/>
  <c r="T143" i="10"/>
  <c r="R74" i="10"/>
  <c r="T74" i="10"/>
  <c r="M302" i="10"/>
  <c r="N302" i="10" s="1"/>
  <c r="Y212" i="10"/>
  <c r="T46" i="10"/>
  <c r="U59" i="10"/>
  <c r="R140" i="10"/>
  <c r="T129" i="10"/>
  <c r="T79" i="10"/>
  <c r="M340" i="10"/>
  <c r="N340" i="10" s="1"/>
  <c r="U340" i="10" s="1"/>
  <c r="R59" i="10"/>
  <c r="R60" i="10"/>
  <c r="T7" i="10"/>
  <c r="U79" i="10"/>
  <c r="Y255" i="10"/>
  <c r="L234" i="10"/>
  <c r="X234" i="10" s="1"/>
  <c r="W174" i="10"/>
  <c r="X174" i="10" s="1"/>
  <c r="Y326" i="10"/>
  <c r="L275" i="10"/>
  <c r="M275" i="10" s="1"/>
  <c r="N275" i="10" s="1"/>
  <c r="U275" i="10" s="1"/>
  <c r="W204" i="10"/>
  <c r="X204" i="10" s="1"/>
  <c r="U255" i="10"/>
  <c r="M295" i="10"/>
  <c r="N295" i="10" s="1"/>
  <c r="U295" i="10" s="1"/>
  <c r="T115" i="10"/>
  <c r="R120" i="10"/>
  <c r="Y296" i="10"/>
  <c r="W321" i="10"/>
  <c r="L321" i="10"/>
  <c r="T230" i="10"/>
  <c r="U230" i="10"/>
  <c r="W360" i="10"/>
  <c r="X360" i="10" s="1"/>
  <c r="W192" i="10"/>
  <c r="L192" i="10"/>
  <c r="T142" i="10"/>
  <c r="R142" i="10"/>
  <c r="T25" i="10"/>
  <c r="U25" i="10"/>
  <c r="U360" i="10"/>
  <c r="W236" i="10"/>
  <c r="L236" i="10"/>
  <c r="L309" i="10"/>
  <c r="W309" i="10"/>
  <c r="R101" i="10"/>
  <c r="T101" i="10"/>
  <c r="W194" i="10"/>
  <c r="L194" i="10"/>
  <c r="U31" i="10"/>
  <c r="T31" i="10"/>
  <c r="U71" i="10"/>
  <c r="R71" i="10"/>
  <c r="U99" i="10"/>
  <c r="R99" i="10"/>
  <c r="R67" i="10"/>
  <c r="U67" i="10"/>
  <c r="T67" i="10"/>
  <c r="U155" i="10"/>
  <c r="R155" i="10"/>
  <c r="U14" i="10"/>
  <c r="T14" i="10"/>
  <c r="W308" i="10"/>
  <c r="X308" i="10" s="1"/>
  <c r="U220" i="10"/>
  <c r="W313" i="10"/>
  <c r="Y313" i="10" s="1"/>
  <c r="T147" i="10"/>
  <c r="T71" i="10"/>
  <c r="W339" i="10"/>
  <c r="Y339" i="10" s="1"/>
  <c r="U138" i="10"/>
  <c r="R138" i="10"/>
  <c r="T138" i="10"/>
  <c r="W238" i="10"/>
  <c r="L238" i="10"/>
  <c r="T153" i="10"/>
  <c r="R153" i="10"/>
  <c r="M356" i="10"/>
  <c r="N356" i="10" s="1"/>
  <c r="T36" i="10"/>
  <c r="U36" i="10"/>
  <c r="W202" i="10"/>
  <c r="M330" i="10"/>
  <c r="N330" i="10" s="1"/>
  <c r="X330" i="10"/>
  <c r="Y330" i="10"/>
  <c r="U323" i="10"/>
  <c r="X290" i="10"/>
  <c r="X346" i="10"/>
  <c r="T282" i="10"/>
  <c r="X340" i="10"/>
  <c r="L191" i="10"/>
  <c r="M191" i="10" s="1"/>
  <c r="N191" i="10" s="1"/>
  <c r="U191" i="10" s="1"/>
  <c r="T106" i="10"/>
  <c r="R106" i="10"/>
  <c r="U106" i="10"/>
  <c r="W283" i="10"/>
  <c r="T65" i="10"/>
  <c r="U65" i="10"/>
  <c r="R65" i="10"/>
  <c r="W172" i="10"/>
  <c r="L172" i="10"/>
  <c r="R145" i="10"/>
  <c r="T145" i="10"/>
  <c r="W219" i="10"/>
  <c r="Y219" i="10" s="1"/>
  <c r="M290" i="10"/>
  <c r="N290" i="10" s="1"/>
  <c r="T290" i="10" s="1"/>
  <c r="W325" i="10"/>
  <c r="L250" i="10"/>
  <c r="R83" i="10"/>
  <c r="T83" i="10"/>
  <c r="T11" i="10"/>
  <c r="U11" i="10"/>
  <c r="W311" i="10"/>
  <c r="L311" i="10"/>
  <c r="W327" i="10"/>
  <c r="L327" i="10"/>
  <c r="T29" i="10"/>
  <c r="U29" i="10"/>
  <c r="U130" i="10"/>
  <c r="R130" i="10"/>
  <c r="T149" i="10"/>
  <c r="R149" i="10"/>
  <c r="U149" i="10"/>
  <c r="M343" i="10"/>
  <c r="N343" i="10" s="1"/>
  <c r="W329" i="10"/>
  <c r="Y292" i="10"/>
  <c r="W354" i="10"/>
  <c r="X354" i="10" s="1"/>
  <c r="R111" i="10"/>
  <c r="T111" i="10"/>
  <c r="U111" i="10"/>
  <c r="W245" i="10"/>
  <c r="L245" i="10"/>
  <c r="L248" i="10"/>
  <c r="R139" i="10"/>
  <c r="T139" i="10"/>
  <c r="U139" i="10"/>
  <c r="R72" i="10"/>
  <c r="T72" i="10"/>
  <c r="U72" i="10"/>
  <c r="U42" i="10"/>
  <c r="T42" i="10"/>
  <c r="X196" i="10"/>
  <c r="M196" i="10"/>
  <c r="N196" i="10" s="1"/>
  <c r="R102" i="10"/>
  <c r="T102" i="10"/>
  <c r="W315" i="10"/>
  <c r="L315" i="10"/>
  <c r="M270" i="10"/>
  <c r="N270" i="10" s="1"/>
  <c r="T62" i="10"/>
  <c r="U62" i="10"/>
  <c r="R62" i="10"/>
  <c r="W223" i="10"/>
  <c r="M354" i="10"/>
  <c r="N354" i="10" s="1"/>
  <c r="Y319" i="10"/>
  <c r="X319" i="10"/>
  <c r="M319" i="10"/>
  <c r="N319" i="10" s="1"/>
  <c r="L186" i="10"/>
  <c r="W186" i="10"/>
  <c r="T266" i="10"/>
  <c r="L325" i="10"/>
  <c r="M325" i="10" s="1"/>
  <c r="N325" i="10" s="1"/>
  <c r="L181" i="10"/>
  <c r="M181" i="10" s="1"/>
  <c r="N181" i="10" s="1"/>
  <c r="R77" i="10"/>
  <c r="T77" i="10"/>
  <c r="U77" i="10"/>
  <c r="T146" i="10"/>
  <c r="R146" i="10"/>
  <c r="T310" i="10"/>
  <c r="U310" i="10"/>
  <c r="M339" i="10"/>
  <c r="N339" i="10" s="1"/>
  <c r="W347" i="10"/>
  <c r="L347" i="10"/>
  <c r="W324" i="10"/>
  <c r="L324" i="10"/>
  <c r="T107" i="10"/>
  <c r="U107" i="10"/>
  <c r="R107" i="10"/>
  <c r="L350" i="10"/>
  <c r="W350" i="10"/>
  <c r="L271" i="10"/>
  <c r="U200" i="10"/>
  <c r="T200" i="10"/>
  <c r="X215" i="10"/>
  <c r="T82" i="10"/>
  <c r="U82" i="10"/>
  <c r="R82" i="10"/>
  <c r="U10" i="10"/>
  <c r="L167" i="10"/>
  <c r="X167" i="10" s="1"/>
  <c r="R117" i="10"/>
  <c r="T6" i="10"/>
  <c r="T48" i="10"/>
  <c r="U48" i="10"/>
  <c r="X286" i="10"/>
  <c r="M286" i="10"/>
  <c r="N286" i="10" s="1"/>
  <c r="Y286" i="10"/>
  <c r="W337" i="10"/>
  <c r="W316" i="10"/>
  <c r="L316" i="10"/>
  <c r="L243" i="10"/>
  <c r="W243" i="10"/>
  <c r="M174" i="10"/>
  <c r="N174" i="10" s="1"/>
  <c r="U114" i="10"/>
  <c r="R114" i="10"/>
  <c r="T114" i="10"/>
  <c r="M344" i="10"/>
  <c r="N344" i="10" s="1"/>
  <c r="U346" i="10"/>
  <c r="T346" i="10"/>
  <c r="Y357" i="10"/>
  <c r="L211" i="10"/>
  <c r="L277" i="10"/>
  <c r="M308" i="10"/>
  <c r="N308" i="10" s="1"/>
  <c r="L193" i="10"/>
  <c r="M193" i="10" s="1"/>
  <c r="N193" i="10" s="1"/>
  <c r="L188" i="10"/>
  <c r="M188" i="10" s="1"/>
  <c r="N188" i="10" s="1"/>
  <c r="U201" i="10"/>
  <c r="T201" i="10"/>
  <c r="L293" i="10"/>
  <c r="W293" i="10"/>
  <c r="U88" i="10"/>
  <c r="R88" i="10"/>
  <c r="T88" i="10"/>
  <c r="U19" i="10"/>
  <c r="T19" i="10"/>
  <c r="M233" i="10"/>
  <c r="N233" i="10" s="1"/>
  <c r="M335" i="10"/>
  <c r="N335" i="10" s="1"/>
  <c r="M298" i="10"/>
  <c r="L329" i="10"/>
  <c r="M329" i="10" s="1"/>
  <c r="N329" i="10" s="1"/>
  <c r="R135" i="10"/>
  <c r="T135" i="10"/>
  <c r="U135" i="10"/>
  <c r="U40" i="10"/>
  <c r="T40" i="10"/>
  <c r="M207" i="10"/>
  <c r="N207" i="10" s="1"/>
  <c r="X207" i="10"/>
  <c r="U68" i="10"/>
  <c r="R68" i="10"/>
  <c r="T68" i="10"/>
  <c r="M198" i="10"/>
  <c r="N198" i="10" s="1"/>
  <c r="X198" i="10"/>
  <c r="U313" i="10"/>
  <c r="T313" i="10"/>
  <c r="T269" i="10"/>
  <c r="U269" i="10"/>
  <c r="L217" i="10"/>
  <c r="U285" i="10"/>
  <c r="L265" i="10"/>
  <c r="L273" i="10"/>
  <c r="W267" i="10"/>
  <c r="L267" i="10"/>
  <c r="L260" i="10"/>
  <c r="M168" i="10"/>
  <c r="N168" i="10" s="1"/>
  <c r="U355" i="10"/>
  <c r="T355" i="10"/>
  <c r="W184" i="10"/>
  <c r="L184" i="10"/>
  <c r="M254" i="10"/>
  <c r="N254" i="10" s="1"/>
  <c r="Y254" i="10"/>
  <c r="X254" i="10"/>
  <c r="M358" i="10"/>
  <c r="N358" i="10" s="1"/>
  <c r="X358" i="10"/>
  <c r="Y358" i="10"/>
  <c r="M262" i="10"/>
  <c r="N262" i="10" s="1"/>
  <c r="X7" i="10"/>
  <c r="T169" i="10"/>
  <c r="U169" i="10"/>
  <c r="T78" i="10"/>
  <c r="R78" i="10"/>
  <c r="U78" i="10"/>
  <c r="U292" i="10"/>
  <c r="T292" i="10"/>
  <c r="U26" i="10"/>
  <c r="T26" i="10"/>
  <c r="R63" i="10"/>
  <c r="T63" i="10"/>
  <c r="U63" i="10"/>
  <c r="M288" i="10"/>
  <c r="N288" i="10" s="1"/>
  <c r="Y288" i="10"/>
  <c r="X288" i="10"/>
  <c r="X353" i="10"/>
  <c r="Y353" i="10"/>
  <c r="M353" i="10"/>
  <c r="N353" i="10" s="1"/>
  <c r="T176" i="10"/>
  <c r="U176" i="10"/>
  <c r="U204" i="10"/>
  <c r="T204" i="10"/>
  <c r="H424" i="10"/>
  <c r="L195" i="10"/>
  <c r="L173" i="10"/>
  <c r="U113" i="10"/>
  <c r="R113" i="10"/>
  <c r="T113" i="10"/>
  <c r="U342" i="10"/>
  <c r="T342" i="10"/>
  <c r="W332" i="10"/>
  <c r="L332" i="10"/>
  <c r="M307" i="10"/>
  <c r="N307" i="10" s="1"/>
  <c r="X307" i="10"/>
  <c r="T58" i="10"/>
  <c r="U58" i="10"/>
  <c r="R58" i="10"/>
  <c r="M351" i="10"/>
  <c r="N351" i="10" s="1"/>
  <c r="X351" i="10"/>
  <c r="Y351" i="10"/>
  <c r="T222" i="10"/>
  <c r="U222" i="10"/>
  <c r="M179" i="10"/>
  <c r="N179" i="10" s="1"/>
  <c r="U132" i="10"/>
  <c r="R132" i="10"/>
  <c r="T132" i="10"/>
  <c r="T185" i="10"/>
  <c r="X263" i="10"/>
  <c r="M263" i="10"/>
  <c r="N263" i="10" s="1"/>
  <c r="Y263" i="10"/>
  <c r="U296" i="10"/>
  <c r="T296" i="10"/>
  <c r="U27" i="10"/>
  <c r="T27" i="10"/>
  <c r="X294" i="10"/>
  <c r="Y294" i="10"/>
  <c r="M294" i="10"/>
  <c r="U289" i="10"/>
  <c r="T289" i="10"/>
  <c r="R124" i="10"/>
  <c r="T124" i="10"/>
  <c r="U38" i="10"/>
  <c r="T38" i="10"/>
  <c r="X210" i="10"/>
  <c r="T80" i="10"/>
  <c r="R80" i="10"/>
  <c r="Y361" i="10"/>
  <c r="M361" i="10"/>
  <c r="N361" i="10" s="1"/>
  <c r="X361" i="10"/>
  <c r="M232" i="10"/>
  <c r="N232" i="10" s="1"/>
  <c r="Y328" i="10"/>
  <c r="M328" i="10"/>
  <c r="N328" i="10" s="1"/>
  <c r="M219" i="10"/>
  <c r="N219" i="10" s="1"/>
  <c r="T229" i="10"/>
  <c r="U229" i="10"/>
  <c r="Y303" i="10"/>
  <c r="X303" i="10"/>
  <c r="N303" i="10"/>
  <c r="W170" i="10"/>
  <c r="L170" i="10"/>
  <c r="T128" i="10"/>
  <c r="R128" i="10"/>
  <c r="U128" i="10"/>
  <c r="T123" i="10"/>
  <c r="U123" i="10"/>
  <c r="R123" i="10"/>
  <c r="T9" i="10"/>
  <c r="U9" i="10"/>
  <c r="U348" i="16" l="1"/>
  <c r="X214" i="16"/>
  <c r="X178" i="14"/>
  <c r="M178" i="14"/>
  <c r="N178" i="14" s="1"/>
  <c r="M143" i="14"/>
  <c r="N143" i="14" s="1"/>
  <c r="M138" i="14"/>
  <c r="N138" i="14" s="1"/>
  <c r="X138" i="14"/>
  <c r="Y216" i="10"/>
  <c r="Y345" i="10"/>
  <c r="Y228" i="10"/>
  <c r="Y210" i="10"/>
  <c r="N5" i="6"/>
  <c r="N8" i="6" s="1"/>
  <c r="M8" i="6"/>
  <c r="M389" i="16"/>
  <c r="N389" i="16" s="1"/>
  <c r="M271" i="16"/>
  <c r="N271" i="16" s="1"/>
  <c r="Y233" i="10"/>
  <c r="X302" i="10"/>
  <c r="X310" i="10"/>
  <c r="X335" i="10"/>
  <c r="Y218" i="10"/>
  <c r="M218" i="10"/>
  <c r="N218" i="10" s="1"/>
  <c r="T218" i="10" s="1"/>
  <c r="X359" i="10"/>
  <c r="Y359" i="10"/>
  <c r="M171" i="10"/>
  <c r="N171" i="10" s="1"/>
  <c r="U171" i="10" s="1"/>
  <c r="Y214" i="10"/>
  <c r="Y344" i="10"/>
  <c r="M264" i="10"/>
  <c r="N264" i="10" s="1"/>
  <c r="T264" i="10" s="1"/>
  <c r="U218" i="10"/>
  <c r="M203" i="10"/>
  <c r="N203" i="10" s="1"/>
  <c r="T203" i="10" s="1"/>
  <c r="U226" i="10"/>
  <c r="X262" i="10"/>
  <c r="Y343" i="10"/>
  <c r="X214" i="10"/>
  <c r="U281" i="10"/>
  <c r="X289" i="10"/>
  <c r="U272" i="10"/>
  <c r="X257" i="10"/>
  <c r="X299" i="10"/>
  <c r="Y272" i="10"/>
  <c r="Y242" i="10"/>
  <c r="X222" i="10"/>
  <c r="Y222" i="10"/>
  <c r="T253" i="16"/>
  <c r="M414" i="16"/>
  <c r="N414" i="16" s="1"/>
  <c r="M391" i="16"/>
  <c r="N391" i="16" s="1"/>
  <c r="U391" i="16" s="1"/>
  <c r="X348" i="16"/>
  <c r="U418" i="16"/>
  <c r="X224" i="16"/>
  <c r="U332" i="16"/>
  <c r="X375" i="16"/>
  <c r="U335" i="16"/>
  <c r="T335" i="16"/>
  <c r="X298" i="16"/>
  <c r="U387" i="16"/>
  <c r="X211" i="16"/>
  <c r="M286" i="16"/>
  <c r="N286" i="16" s="1"/>
  <c r="M399" i="16"/>
  <c r="N399" i="16" s="1"/>
  <c r="T399" i="16" s="1"/>
  <c r="X257" i="16"/>
  <c r="X251" i="16"/>
  <c r="U175" i="14"/>
  <c r="T175" i="14"/>
  <c r="U130" i="14"/>
  <c r="T130" i="14"/>
  <c r="U153" i="14"/>
  <c r="T153" i="14"/>
  <c r="M139" i="14"/>
  <c r="N139" i="14" s="1"/>
  <c r="U139" i="14" s="1"/>
  <c r="T215" i="10"/>
  <c r="M252" i="10"/>
  <c r="N252" i="10" s="1"/>
  <c r="U252" i="10" s="1"/>
  <c r="Y280" i="10"/>
  <c r="X199" i="10"/>
  <c r="X235" i="10"/>
  <c r="Y298" i="10"/>
  <c r="X175" i="10"/>
  <c r="Y270" i="10"/>
  <c r="T175" i="10"/>
  <c r="Y269" i="10"/>
  <c r="X232" i="10"/>
  <c r="Y320" i="10"/>
  <c r="Y257" i="10"/>
  <c r="Y300" i="10"/>
  <c r="X165" i="10"/>
  <c r="M320" i="10"/>
  <c r="N320" i="10" s="1"/>
  <c r="U320" i="10" s="1"/>
  <c r="X189" i="14"/>
  <c r="M189" i="14"/>
  <c r="N189" i="14" s="1"/>
  <c r="X165" i="14"/>
  <c r="M165" i="14"/>
  <c r="N165" i="14" s="1"/>
  <c r="T117" i="14"/>
  <c r="U117" i="14"/>
  <c r="X187" i="14"/>
  <c r="X213" i="10"/>
  <c r="M208" i="10"/>
  <c r="N208" i="10" s="1"/>
  <c r="U208" i="10" s="1"/>
  <c r="Y355" i="10"/>
  <c r="M221" i="10"/>
  <c r="N221" i="10" s="1"/>
  <c r="T221" i="10" s="1"/>
  <c r="Y306" i="10"/>
  <c r="U290" i="10"/>
  <c r="M301" i="10"/>
  <c r="N301" i="10" s="1"/>
  <c r="U301" i="10" s="1"/>
  <c r="Y342" i="10"/>
  <c r="M291" i="10"/>
  <c r="N291" i="10" s="1"/>
  <c r="T291" i="10" s="1"/>
  <c r="T183" i="10"/>
  <c r="X275" i="10"/>
  <c r="Y301" i="10"/>
  <c r="T306" i="10"/>
  <c r="T309" i="16"/>
  <c r="T403" i="16"/>
  <c r="T393" i="16"/>
  <c r="X368" i="16"/>
  <c r="T237" i="16"/>
  <c r="M295" i="16"/>
  <c r="N295" i="16" s="1"/>
  <c r="X295" i="16"/>
  <c r="X441" i="16"/>
  <c r="X203" i="16"/>
  <c r="X362" i="16"/>
  <c r="M191" i="16"/>
  <c r="N191" i="16" s="1"/>
  <c r="X191" i="16"/>
  <c r="T196" i="16"/>
  <c r="X196" i="16"/>
  <c r="T242" i="16"/>
  <c r="M443" i="16"/>
  <c r="N443" i="16" s="1"/>
  <c r="X443" i="16"/>
  <c r="X267" i="16"/>
  <c r="M421" i="16"/>
  <c r="N421" i="16" s="1"/>
  <c r="X421" i="16"/>
  <c r="X321" i="16"/>
  <c r="X254" i="16"/>
  <c r="M254" i="16"/>
  <c r="N254" i="16" s="1"/>
  <c r="X452" i="16"/>
  <c r="X353" i="16"/>
  <c r="T392" i="16"/>
  <c r="U392" i="16"/>
  <c r="X127" i="14"/>
  <c r="U127" i="14"/>
  <c r="X155" i="14"/>
  <c r="M155" i="14"/>
  <c r="N155" i="14" s="1"/>
  <c r="X125" i="14"/>
  <c r="M125" i="14"/>
  <c r="N125" i="14" s="1"/>
  <c r="U154" i="14"/>
  <c r="T154" i="14"/>
  <c r="U167" i="14"/>
  <c r="T167" i="14"/>
  <c r="U123" i="14"/>
  <c r="T123" i="14"/>
  <c r="U143" i="14"/>
  <c r="T143" i="14"/>
  <c r="U148" i="14"/>
  <c r="T148" i="14"/>
  <c r="X179" i="14"/>
  <c r="M179" i="14"/>
  <c r="N179" i="14" s="1"/>
  <c r="T129" i="14"/>
  <c r="U129" i="14"/>
  <c r="X136" i="14"/>
  <c r="M136" i="14"/>
  <c r="N136" i="14" s="1"/>
  <c r="T166" i="14"/>
  <c r="U166" i="14"/>
  <c r="M134" i="14"/>
  <c r="N134" i="14" s="1"/>
  <c r="X134" i="14"/>
  <c r="X129" i="14"/>
  <c r="T147" i="14"/>
  <c r="U147" i="14"/>
  <c r="T124" i="14"/>
  <c r="U124" i="14"/>
  <c r="U182" i="14"/>
  <c r="T182" i="14"/>
  <c r="R215" i="14"/>
  <c r="T187" i="14"/>
  <c r="U187" i="14"/>
  <c r="X141" i="14"/>
  <c r="M141" i="14"/>
  <c r="N141" i="14" s="1"/>
  <c r="M196" i="14"/>
  <c r="N196" i="14" s="1"/>
  <c r="X196" i="14"/>
  <c r="T192" i="14"/>
  <c r="U192" i="14"/>
  <c r="U142" i="14"/>
  <c r="T142" i="14"/>
  <c r="U157" i="14"/>
  <c r="T157" i="14"/>
  <c r="U128" i="14"/>
  <c r="T128" i="14"/>
  <c r="U137" i="14"/>
  <c r="T137" i="14"/>
  <c r="T151" i="14"/>
  <c r="U151" i="14"/>
  <c r="U161" i="14"/>
  <c r="T161" i="14"/>
  <c r="U164" i="14"/>
  <c r="T164" i="14"/>
  <c r="T172" i="14"/>
  <c r="U172" i="14"/>
  <c r="U126" i="14"/>
  <c r="T126" i="14"/>
  <c r="T158" i="14"/>
  <c r="U158" i="14"/>
  <c r="X256" i="10"/>
  <c r="Y291" i="10"/>
  <c r="T228" i="10"/>
  <c r="Y317" i="10"/>
  <c r="T284" i="10"/>
  <c r="T341" i="10"/>
  <c r="U341" i="10"/>
  <c r="X279" i="10"/>
  <c r="Y235" i="10"/>
  <c r="X244" i="10"/>
  <c r="T244" i="10"/>
  <c r="X341" i="10"/>
  <c r="X231" i="10"/>
  <c r="M280" i="10"/>
  <c r="N280" i="10" s="1"/>
  <c r="U280" i="10" s="1"/>
  <c r="T235" i="10"/>
  <c r="M279" i="10"/>
  <c r="X306" i="10"/>
  <c r="X336" i="10"/>
  <c r="X282" i="10"/>
  <c r="Y244" i="10"/>
  <c r="X252" i="10"/>
  <c r="M212" i="10"/>
  <c r="N212" i="10" s="1"/>
  <c r="U212" i="10" s="1"/>
  <c r="M338" i="10"/>
  <c r="N338" i="10" s="1"/>
  <c r="T225" i="10"/>
  <c r="Y338" i="10"/>
  <c r="M297" i="10"/>
  <c r="N297" i="10" s="1"/>
  <c r="X297" i="10"/>
  <c r="Y297" i="10"/>
  <c r="X317" i="10"/>
  <c r="X331" i="10"/>
  <c r="Y314" i="10"/>
  <c r="X314" i="10"/>
  <c r="U331" i="10"/>
  <c r="Y237" i="10"/>
  <c r="T171" i="10"/>
  <c r="M237" i="10"/>
  <c r="N237" i="10" s="1"/>
  <c r="T237" i="10" s="1"/>
  <c r="Y331" i="10"/>
  <c r="Y213" i="10"/>
  <c r="Y221" i="10"/>
  <c r="T191" i="10"/>
  <c r="Y341" i="10"/>
  <c r="U274" i="10"/>
  <c r="Y268" i="10"/>
  <c r="M268" i="10"/>
  <c r="N268" i="10" s="1"/>
  <c r="X268" i="10"/>
  <c r="Y256" i="10"/>
  <c r="Y231" i="10"/>
  <c r="T295" i="10"/>
  <c r="T300" i="10"/>
  <c r="X259" i="10"/>
  <c r="X272" i="10"/>
  <c r="T340" i="10"/>
  <c r="Y329" i="10"/>
  <c r="Y323" i="10"/>
  <c r="T5" i="6"/>
  <c r="U5" i="6"/>
  <c r="M446" i="16"/>
  <c r="N446" i="16" s="1"/>
  <c r="X446" i="16"/>
  <c r="M385" i="16"/>
  <c r="N385" i="16" s="1"/>
  <c r="X385" i="16"/>
  <c r="X367" i="16"/>
  <c r="M367" i="16"/>
  <c r="N367" i="16" s="1"/>
  <c r="M438" i="16"/>
  <c r="N438" i="16" s="1"/>
  <c r="T438" i="16" s="1"/>
  <c r="M363" i="16"/>
  <c r="N363" i="16" s="1"/>
  <c r="X363" i="16"/>
  <c r="X190" i="16"/>
  <c r="M190" i="16"/>
  <c r="N190" i="16" s="1"/>
  <c r="X329" i="16"/>
  <c r="X403" i="16"/>
  <c r="U321" i="16"/>
  <c r="T321" i="16"/>
  <c r="X395" i="16"/>
  <c r="X359" i="16"/>
  <c r="T343" i="16"/>
  <c r="U343" i="16"/>
  <c r="X418" i="16"/>
  <c r="T306" i="16"/>
  <c r="M261" i="16"/>
  <c r="N261" i="16" s="1"/>
  <c r="X261" i="16"/>
  <c r="U356" i="16"/>
  <c r="T356" i="16"/>
  <c r="M265" i="16"/>
  <c r="N265" i="16" s="1"/>
  <c r="X265" i="16"/>
  <c r="U328" i="16"/>
  <c r="T328" i="16"/>
  <c r="M358" i="16"/>
  <c r="N358" i="16" s="1"/>
  <c r="X358" i="16"/>
  <c r="X291" i="16"/>
  <c r="M291" i="16"/>
  <c r="N291" i="16" s="1"/>
  <c r="U457" i="16"/>
  <c r="T457" i="16"/>
  <c r="M350" i="16"/>
  <c r="N350" i="16" s="1"/>
  <c r="X350" i="16"/>
  <c r="M238" i="16"/>
  <c r="N238" i="16" s="1"/>
  <c r="X238" i="16"/>
  <c r="M304" i="16"/>
  <c r="N304" i="16" s="1"/>
  <c r="X304" i="16"/>
  <c r="X284" i="16"/>
  <c r="M284" i="16"/>
  <c r="N284" i="16" s="1"/>
  <c r="X227" i="16"/>
  <c r="X306" i="16"/>
  <c r="X386" i="16"/>
  <c r="M386" i="16"/>
  <c r="N386" i="16" s="1"/>
  <c r="M208" i="16"/>
  <c r="N208" i="16" s="1"/>
  <c r="X208" i="16"/>
  <c r="X356" i="16"/>
  <c r="U257" i="16"/>
  <c r="T257" i="16"/>
  <c r="X278" i="16"/>
  <c r="M278" i="16"/>
  <c r="N278" i="16" s="1"/>
  <c r="U427" i="16"/>
  <c r="T427" i="16"/>
  <c r="M342" i="16"/>
  <c r="N342" i="16" s="1"/>
  <c r="X342" i="16"/>
  <c r="M415" i="16"/>
  <c r="N415" i="16" s="1"/>
  <c r="X415" i="16"/>
  <c r="U396" i="16"/>
  <c r="T396" i="16"/>
  <c r="M425" i="16"/>
  <c r="N425" i="16" s="1"/>
  <c r="X425" i="16"/>
  <c r="X338" i="16"/>
  <c r="M338" i="16"/>
  <c r="N338" i="16" s="1"/>
  <c r="X246" i="16"/>
  <c r="M246" i="16"/>
  <c r="N246" i="16" s="1"/>
  <c r="U267" i="16"/>
  <c r="T267" i="16"/>
  <c r="M327" i="16"/>
  <c r="N327" i="16" s="1"/>
  <c r="X327" i="16"/>
  <c r="M450" i="16"/>
  <c r="N450" i="16" s="1"/>
  <c r="X450" i="16"/>
  <c r="U193" i="16"/>
  <c r="T193" i="16"/>
  <c r="U397" i="16"/>
  <c r="T397" i="16"/>
  <c r="U271" i="16"/>
  <c r="T271" i="16"/>
  <c r="U199" i="16"/>
  <c r="T199" i="16"/>
  <c r="U218" i="16"/>
  <c r="T218" i="16"/>
  <c r="X325" i="16"/>
  <c r="M325" i="16"/>
  <c r="N325" i="16" s="1"/>
  <c r="X370" i="16"/>
  <c r="M370" i="16"/>
  <c r="N370" i="16" s="1"/>
  <c r="T407" i="16"/>
  <c r="U407" i="16"/>
  <c r="U303" i="16"/>
  <c r="T303" i="16"/>
  <c r="T181" i="16"/>
  <c r="U181" i="16"/>
  <c r="X397" i="16"/>
  <c r="X180" i="16"/>
  <c r="M339" i="16"/>
  <c r="N339" i="16" s="1"/>
  <c r="X339" i="16"/>
  <c r="M221" i="16"/>
  <c r="N221" i="16" s="1"/>
  <c r="X221" i="16"/>
  <c r="X262" i="16"/>
  <c r="M262" i="16"/>
  <c r="N262" i="16" s="1"/>
  <c r="U432" i="16"/>
  <c r="T432" i="16"/>
  <c r="U194" i="16"/>
  <c r="T194" i="16"/>
  <c r="X411" i="16"/>
  <c r="M411" i="16"/>
  <c r="N411" i="16" s="1"/>
  <c r="M382" i="16"/>
  <c r="N382" i="16" s="1"/>
  <c r="X382" i="16"/>
  <c r="X357" i="16"/>
  <c r="M357" i="16"/>
  <c r="N357" i="16" s="1"/>
  <c r="M296" i="16"/>
  <c r="N296" i="16" s="1"/>
  <c r="X296" i="16"/>
  <c r="M434" i="16"/>
  <c r="N434" i="16" s="1"/>
  <c r="X434" i="16"/>
  <c r="U409" i="16"/>
  <c r="T409" i="16"/>
  <c r="X181" i="16"/>
  <c r="T298" i="16"/>
  <c r="U298" i="16"/>
  <c r="T329" i="16"/>
  <c r="U329" i="16"/>
  <c r="T394" i="16"/>
  <c r="U394" i="16"/>
  <c r="M213" i="16"/>
  <c r="N213" i="16" s="1"/>
  <c r="X213" i="16"/>
  <c r="X380" i="16"/>
  <c r="M380" i="16"/>
  <c r="N380" i="16" s="1"/>
  <c r="T180" i="16"/>
  <c r="U180" i="16"/>
  <c r="X275" i="16"/>
  <c r="M275" i="16"/>
  <c r="N275" i="16" s="1"/>
  <c r="M424" i="16"/>
  <c r="N424" i="16" s="1"/>
  <c r="X424" i="16"/>
  <c r="M256" i="16"/>
  <c r="N256" i="16" s="1"/>
  <c r="X256" i="16"/>
  <c r="U452" i="16"/>
  <c r="T452" i="16"/>
  <c r="X281" i="16"/>
  <c r="M281" i="16"/>
  <c r="N281" i="16" s="1"/>
  <c r="M205" i="16"/>
  <c r="N205" i="16" s="1"/>
  <c r="X205" i="16"/>
  <c r="X401" i="16"/>
  <c r="M401" i="16"/>
  <c r="N401" i="16" s="1"/>
  <c r="M458" i="16"/>
  <c r="N458" i="16" s="1"/>
  <c r="X458" i="16"/>
  <c r="M287" i="16"/>
  <c r="N287" i="16" s="1"/>
  <c r="X287" i="16"/>
  <c r="M341" i="16"/>
  <c r="N341" i="16" s="1"/>
  <c r="X341" i="16"/>
  <c r="M192" i="16"/>
  <c r="N192" i="16" s="1"/>
  <c r="X192" i="16"/>
  <c r="X313" i="16"/>
  <c r="M313" i="16"/>
  <c r="N313" i="16" s="1"/>
  <c r="M245" i="16"/>
  <c r="N245" i="16" s="1"/>
  <c r="X245" i="16"/>
  <c r="X361" i="16"/>
  <c r="M361" i="16"/>
  <c r="N361" i="16" s="1"/>
  <c r="X269" i="16"/>
  <c r="M269" i="16"/>
  <c r="N269" i="16" s="1"/>
  <c r="T285" i="16"/>
  <c r="U285" i="16"/>
  <c r="T353" i="16"/>
  <c r="U353" i="16"/>
  <c r="T188" i="16"/>
  <c r="U188" i="16"/>
  <c r="X218" i="16"/>
  <c r="M376" i="16"/>
  <c r="N376" i="16" s="1"/>
  <c r="X376" i="16"/>
  <c r="T359" i="16"/>
  <c r="U359" i="16"/>
  <c r="U422" i="16"/>
  <c r="T422" i="16"/>
  <c r="M258" i="16"/>
  <c r="N258" i="16" s="1"/>
  <c r="X258" i="16"/>
  <c r="U384" i="16"/>
  <c r="T384" i="16"/>
  <c r="T442" i="16"/>
  <c r="U442" i="16"/>
  <c r="T378" i="16"/>
  <c r="U378" i="16"/>
  <c r="U229" i="16"/>
  <c r="T229" i="16"/>
  <c r="M276" i="16"/>
  <c r="N276" i="16" s="1"/>
  <c r="X276" i="16"/>
  <c r="T203" i="16"/>
  <c r="U203" i="16"/>
  <c r="U354" i="16"/>
  <c r="T354" i="16"/>
  <c r="U390" i="16"/>
  <c r="T390" i="16"/>
  <c r="X289" i="16"/>
  <c r="M289" i="16"/>
  <c r="N289" i="16" s="1"/>
  <c r="X440" i="16"/>
  <c r="M440" i="16"/>
  <c r="N440" i="16" s="1"/>
  <c r="M259" i="16"/>
  <c r="N259" i="16" s="1"/>
  <c r="X259" i="16"/>
  <c r="M184" i="16"/>
  <c r="N184" i="16" s="1"/>
  <c r="X184" i="16"/>
  <c r="U233" i="16"/>
  <c r="T233" i="16"/>
  <c r="X232" i="16"/>
  <c r="M232" i="16"/>
  <c r="N232" i="16" s="1"/>
  <c r="U212" i="16"/>
  <c r="T212" i="16"/>
  <c r="T250" i="16"/>
  <c r="U250" i="16"/>
  <c r="M277" i="16"/>
  <c r="N277" i="16" s="1"/>
  <c r="X277" i="16"/>
  <c r="M230" i="16"/>
  <c r="N230" i="16" s="1"/>
  <c r="X230" i="16"/>
  <c r="U447" i="16"/>
  <c r="T447" i="16"/>
  <c r="X236" i="16"/>
  <c r="M236" i="16"/>
  <c r="N236" i="16" s="1"/>
  <c r="T340" i="16"/>
  <c r="U340" i="16"/>
  <c r="U375" i="16"/>
  <c r="T375" i="16"/>
  <c r="T215" i="16"/>
  <c r="U215" i="16"/>
  <c r="T318" i="16"/>
  <c r="U318" i="16"/>
  <c r="T315" i="16"/>
  <c r="U315" i="16"/>
  <c r="U197" i="16"/>
  <c r="T197" i="16"/>
  <c r="M189" i="16"/>
  <c r="N189" i="16" s="1"/>
  <c r="X189" i="16"/>
  <c r="M379" i="16"/>
  <c r="N379" i="16" s="1"/>
  <c r="X379" i="16"/>
  <c r="X447" i="16"/>
  <c r="T368" i="16"/>
  <c r="U368" i="16"/>
  <c r="T395" i="16"/>
  <c r="U395" i="16"/>
  <c r="U414" i="16"/>
  <c r="T414" i="16"/>
  <c r="X451" i="16"/>
  <c r="M451" i="16"/>
  <c r="N451" i="16" s="1"/>
  <c r="U286" i="16"/>
  <c r="T286" i="16"/>
  <c r="X430" i="16"/>
  <c r="M430" i="16"/>
  <c r="N430" i="16" s="1"/>
  <c r="M371" i="16"/>
  <c r="N371" i="16" s="1"/>
  <c r="X371" i="16"/>
  <c r="X318" i="16"/>
  <c r="T410" i="16"/>
  <c r="U410" i="16"/>
  <c r="U227" i="16"/>
  <c r="T227" i="16"/>
  <c r="X264" i="16"/>
  <c r="M264" i="16"/>
  <c r="N264" i="16" s="1"/>
  <c r="M186" i="16"/>
  <c r="N186" i="16" s="1"/>
  <c r="X186" i="16"/>
  <c r="T362" i="16"/>
  <c r="U362" i="16"/>
  <c r="U349" i="16"/>
  <c r="T349" i="16"/>
  <c r="T214" i="16"/>
  <c r="U214" i="16"/>
  <c r="T449" i="16"/>
  <c r="U449" i="16"/>
  <c r="X419" i="16"/>
  <c r="U272" i="16"/>
  <c r="T272" i="16"/>
  <c r="T185" i="16"/>
  <c r="U185" i="16"/>
  <c r="X297" i="16"/>
  <c r="M297" i="16"/>
  <c r="N297" i="16" s="1"/>
  <c r="X274" i="16"/>
  <c r="M274" i="16"/>
  <c r="N274" i="16" s="1"/>
  <c r="T252" i="16"/>
  <c r="U252" i="16"/>
  <c r="X319" i="16"/>
  <c r="M319" i="16"/>
  <c r="N319" i="16" s="1"/>
  <c r="M364" i="16"/>
  <c r="N364" i="16" s="1"/>
  <c r="X364" i="16"/>
  <c r="T224" i="16"/>
  <c r="U224" i="16"/>
  <c r="X308" i="16"/>
  <c r="M308" i="16"/>
  <c r="N308" i="16" s="1"/>
  <c r="T316" i="16"/>
  <c r="U316" i="16"/>
  <c r="M311" i="16"/>
  <c r="N311" i="16" s="1"/>
  <c r="X311" i="16"/>
  <c r="T419" i="16"/>
  <c r="U419" i="16"/>
  <c r="X325" i="10"/>
  <c r="Y325" i="10"/>
  <c r="Y308" i="10"/>
  <c r="M234" i="10"/>
  <c r="N234" i="10" s="1"/>
  <c r="U234" i="10" s="1"/>
  <c r="T324" i="16"/>
  <c r="U324" i="16"/>
  <c r="U360" i="16"/>
  <c r="T360" i="16"/>
  <c r="U374" i="16"/>
  <c r="T374" i="16"/>
  <c r="T299" i="16"/>
  <c r="U299" i="16"/>
  <c r="X333" i="16"/>
  <c r="M333" i="16"/>
  <c r="N333" i="16" s="1"/>
  <c r="T441" i="16"/>
  <c r="U441" i="16"/>
  <c r="T207" i="16"/>
  <c r="U207" i="16"/>
  <c r="T187" i="16"/>
  <c r="U187" i="16"/>
  <c r="X334" i="16"/>
  <c r="M334" i="16"/>
  <c r="N334" i="16" s="1"/>
  <c r="U455" i="16"/>
  <c r="T455" i="16"/>
  <c r="U249" i="16"/>
  <c r="T249" i="16"/>
  <c r="T389" i="16"/>
  <c r="U389" i="16"/>
  <c r="M171" i="14"/>
  <c r="N171" i="14" s="1"/>
  <c r="X171" i="14"/>
  <c r="U436" i="16"/>
  <c r="T436" i="16"/>
  <c r="X428" i="16"/>
  <c r="M428" i="16"/>
  <c r="N428" i="16" s="1"/>
  <c r="T198" i="16"/>
  <c r="U198" i="16"/>
  <c r="X191" i="10"/>
  <c r="U307" i="16"/>
  <c r="T307" i="16"/>
  <c r="U288" i="16"/>
  <c r="T288" i="16"/>
  <c r="U140" i="14"/>
  <c r="T140" i="14"/>
  <c r="T122" i="14"/>
  <c r="U122" i="14"/>
  <c r="T346" i="16"/>
  <c r="U346" i="16"/>
  <c r="U150" i="14"/>
  <c r="T150" i="14"/>
  <c r="M149" i="14"/>
  <c r="N149" i="14" s="1"/>
  <c r="X149" i="14"/>
  <c r="U429" i="16"/>
  <c r="T429" i="16"/>
  <c r="U211" i="16"/>
  <c r="T211" i="16"/>
  <c r="U210" i="16"/>
  <c r="T210" i="16"/>
  <c r="T420" i="16"/>
  <c r="U420" i="16"/>
  <c r="U369" i="16"/>
  <c r="T369" i="16"/>
  <c r="M9" i="12"/>
  <c r="L10" i="12"/>
  <c r="M439" i="16"/>
  <c r="N439" i="16" s="1"/>
  <c r="X439" i="16"/>
  <c r="U336" i="16"/>
  <c r="T336" i="16"/>
  <c r="T243" i="16"/>
  <c r="U243" i="16"/>
  <c r="M179" i="16"/>
  <c r="X179" i="16"/>
  <c r="L473" i="16"/>
  <c r="U305" i="16"/>
  <c r="T305" i="16"/>
  <c r="X107" i="16"/>
  <c r="W473" i="16"/>
  <c r="X337" i="16"/>
  <c r="M337" i="16"/>
  <c r="N337" i="16" s="1"/>
  <c r="U433" i="16"/>
  <c r="T433" i="16"/>
  <c r="T240" i="16"/>
  <c r="U240" i="16"/>
  <c r="T204" i="16"/>
  <c r="U204" i="16"/>
  <c r="R473" i="16"/>
  <c r="X133" i="14"/>
  <c r="M133" i="14"/>
  <c r="L215" i="14"/>
  <c r="X19" i="14"/>
  <c r="W215" i="14"/>
  <c r="T228" i="16"/>
  <c r="U228" i="16"/>
  <c r="T320" i="16"/>
  <c r="U320" i="16"/>
  <c r="U444" i="16"/>
  <c r="T444" i="16"/>
  <c r="U183" i="16"/>
  <c r="T183" i="16"/>
  <c r="M352" i="16"/>
  <c r="N352" i="16" s="1"/>
  <c r="X352" i="16"/>
  <c r="Y356" i="10"/>
  <c r="X249" i="10"/>
  <c r="Y234" i="10"/>
  <c r="X339" i="10"/>
  <c r="Y350" i="10"/>
  <c r="T302" i="10"/>
  <c r="U302" i="10"/>
  <c r="M249" i="10"/>
  <c r="N249" i="10" s="1"/>
  <c r="Y249" i="10"/>
  <c r="M278" i="10"/>
  <c r="N278" i="10" s="1"/>
  <c r="X278" i="10"/>
  <c r="Y278" i="10"/>
  <c r="M187" i="10"/>
  <c r="N187" i="10" s="1"/>
  <c r="X187" i="10"/>
  <c r="U251" i="10"/>
  <c r="T251" i="10"/>
  <c r="M304" i="10"/>
  <c r="N304" i="10" s="1"/>
  <c r="X304" i="10"/>
  <c r="Y304" i="10"/>
  <c r="M190" i="10"/>
  <c r="N190" i="10" s="1"/>
  <c r="X190" i="10"/>
  <c r="U276" i="10"/>
  <c r="T276" i="10"/>
  <c r="N259" i="10"/>
  <c r="Y259" i="10"/>
  <c r="X246" i="10"/>
  <c r="M246" i="10"/>
  <c r="N246" i="10" s="1"/>
  <c r="M312" i="10"/>
  <c r="N312" i="10" s="1"/>
  <c r="Y312" i="10"/>
  <c r="X312" i="10"/>
  <c r="Y247" i="10"/>
  <c r="M247" i="10"/>
  <c r="N247" i="10" s="1"/>
  <c r="X247" i="10"/>
  <c r="M349" i="10"/>
  <c r="N349" i="10" s="1"/>
  <c r="Y349" i="10"/>
  <c r="X349" i="10"/>
  <c r="M167" i="10"/>
  <c r="N167" i="10" s="1"/>
  <c r="U167" i="10" s="1"/>
  <c r="Y275" i="10"/>
  <c r="T356" i="10"/>
  <c r="U356" i="10"/>
  <c r="M194" i="10"/>
  <c r="N194" i="10" s="1"/>
  <c r="X194" i="10"/>
  <c r="M321" i="10"/>
  <c r="N321" i="10" s="1"/>
  <c r="Y321" i="10"/>
  <c r="X321" i="10"/>
  <c r="Y360" i="10"/>
  <c r="M236" i="10"/>
  <c r="N236" i="10" s="1"/>
  <c r="X236" i="10"/>
  <c r="Y236" i="10"/>
  <c r="M192" i="10"/>
  <c r="N192" i="10" s="1"/>
  <c r="X192" i="10"/>
  <c r="X219" i="10"/>
  <c r="T275" i="10"/>
  <c r="X329" i="10"/>
  <c r="M238" i="10"/>
  <c r="N238" i="10" s="1"/>
  <c r="Y238" i="10"/>
  <c r="X238" i="10"/>
  <c r="X313" i="10"/>
  <c r="X193" i="10"/>
  <c r="Y309" i="10"/>
  <c r="X309" i="10"/>
  <c r="M309" i="10"/>
  <c r="N309" i="10" s="1"/>
  <c r="Y354" i="10"/>
  <c r="X248" i="10"/>
  <c r="M248" i="10"/>
  <c r="N248" i="10" s="1"/>
  <c r="Y248" i="10"/>
  <c r="Y327" i="10"/>
  <c r="M327" i="10"/>
  <c r="N327" i="10" s="1"/>
  <c r="X327" i="10"/>
  <c r="X188" i="10"/>
  <c r="M245" i="10"/>
  <c r="N245" i="10" s="1"/>
  <c r="X245" i="10"/>
  <c r="Y245" i="10"/>
  <c r="T214" i="10"/>
  <c r="U214" i="10"/>
  <c r="U330" i="10"/>
  <c r="T330" i="10"/>
  <c r="T270" i="10"/>
  <c r="U270" i="10"/>
  <c r="M315" i="10"/>
  <c r="N315" i="10" s="1"/>
  <c r="Y315" i="10"/>
  <c r="X315" i="10"/>
  <c r="U196" i="10"/>
  <c r="T196" i="10"/>
  <c r="U343" i="10"/>
  <c r="T343" i="10"/>
  <c r="X311" i="10"/>
  <c r="Y311" i="10"/>
  <c r="M311" i="10"/>
  <c r="N311" i="10" s="1"/>
  <c r="M250" i="10"/>
  <c r="N250" i="10" s="1"/>
  <c r="X250" i="10"/>
  <c r="Y250" i="10"/>
  <c r="X202" i="10"/>
  <c r="N202" i="10"/>
  <c r="W424" i="10"/>
  <c r="N206" i="10"/>
  <c r="X206" i="10"/>
  <c r="X172" i="10"/>
  <c r="M172" i="10"/>
  <c r="N172" i="10" s="1"/>
  <c r="Y283" i="10"/>
  <c r="N283" i="10"/>
  <c r="X283" i="10"/>
  <c r="T358" i="10"/>
  <c r="U358" i="10"/>
  <c r="T298" i="10"/>
  <c r="U298" i="10"/>
  <c r="U308" i="10"/>
  <c r="T308" i="10"/>
  <c r="M271" i="10"/>
  <c r="N271" i="10" s="1"/>
  <c r="Y271" i="10"/>
  <c r="X271" i="10"/>
  <c r="X186" i="10"/>
  <c r="M186" i="10"/>
  <c r="N186" i="10" s="1"/>
  <c r="X181" i="10"/>
  <c r="M184" i="10"/>
  <c r="N184" i="10" s="1"/>
  <c r="X184" i="10"/>
  <c r="T359" i="10"/>
  <c r="U359" i="10"/>
  <c r="M273" i="10"/>
  <c r="N273" i="10" s="1"/>
  <c r="X273" i="10"/>
  <c r="Y273" i="10"/>
  <c r="Y217" i="10"/>
  <c r="M217" i="10"/>
  <c r="N217" i="10" s="1"/>
  <c r="X217" i="10"/>
  <c r="X211" i="10"/>
  <c r="Y211" i="10"/>
  <c r="M211" i="10"/>
  <c r="N211" i="10" s="1"/>
  <c r="U344" i="10"/>
  <c r="T344" i="10"/>
  <c r="U174" i="10"/>
  <c r="T174" i="10"/>
  <c r="Y316" i="10"/>
  <c r="X337" i="10"/>
  <c r="U319" i="10"/>
  <c r="T319" i="10"/>
  <c r="X223" i="10"/>
  <c r="N223" i="10"/>
  <c r="T254" i="10"/>
  <c r="U254" i="10"/>
  <c r="T207" i="10"/>
  <c r="U207" i="10"/>
  <c r="Y277" i="10"/>
  <c r="X277" i="10"/>
  <c r="M277" i="10"/>
  <c r="N277" i="10" s="1"/>
  <c r="X316" i="10"/>
  <c r="M316" i="10"/>
  <c r="N316" i="10" s="1"/>
  <c r="M347" i="10"/>
  <c r="N347" i="10" s="1"/>
  <c r="X347" i="10"/>
  <c r="Y347" i="10"/>
  <c r="U168" i="10"/>
  <c r="T168" i="10"/>
  <c r="Y260" i="10"/>
  <c r="M260" i="10"/>
  <c r="N260" i="10" s="1"/>
  <c r="X260" i="10"/>
  <c r="Y265" i="10"/>
  <c r="X265" i="10"/>
  <c r="M265" i="10"/>
  <c r="N265" i="10" s="1"/>
  <c r="U213" i="10"/>
  <c r="T213" i="10"/>
  <c r="T188" i="10"/>
  <c r="U188" i="10"/>
  <c r="T286" i="10"/>
  <c r="U286" i="10"/>
  <c r="M350" i="10"/>
  <c r="N350" i="10" s="1"/>
  <c r="X350" i="10"/>
  <c r="Y324" i="10"/>
  <c r="M324" i="10"/>
  <c r="N324" i="10" s="1"/>
  <c r="X324" i="10"/>
  <c r="T339" i="10"/>
  <c r="U339" i="10"/>
  <c r="U257" i="10"/>
  <c r="T257" i="10"/>
  <c r="U354" i="10"/>
  <c r="T354" i="10"/>
  <c r="Y223" i="10"/>
  <c r="M337" i="10"/>
  <c r="N337" i="10" s="1"/>
  <c r="Y337" i="10"/>
  <c r="L424" i="10"/>
  <c r="Y267" i="10"/>
  <c r="X267" i="10"/>
  <c r="M267" i="10"/>
  <c r="N267" i="10" s="1"/>
  <c r="U198" i="10"/>
  <c r="T198" i="10"/>
  <c r="U335" i="10"/>
  <c r="T335" i="10"/>
  <c r="T233" i="10"/>
  <c r="U233" i="10"/>
  <c r="M293" i="10"/>
  <c r="N293" i="10" s="1"/>
  <c r="X293" i="10"/>
  <c r="Y293" i="10"/>
  <c r="U193" i="10"/>
  <c r="T193" i="10"/>
  <c r="N258" i="10"/>
  <c r="X258" i="10"/>
  <c r="Y258" i="10"/>
  <c r="M243" i="10"/>
  <c r="N243" i="10" s="1"/>
  <c r="X243" i="10"/>
  <c r="Y243" i="10"/>
  <c r="T256" i="10"/>
  <c r="U256" i="10"/>
  <c r="T351" i="10"/>
  <c r="U351" i="10"/>
  <c r="U199" i="10"/>
  <c r="T199" i="10"/>
  <c r="T329" i="10"/>
  <c r="U329" i="10"/>
  <c r="T219" i="10"/>
  <c r="U219" i="10"/>
  <c r="U232" i="10"/>
  <c r="T232" i="10"/>
  <c r="T361" i="10"/>
  <c r="U361" i="10"/>
  <c r="U210" i="10"/>
  <c r="T210" i="10"/>
  <c r="U294" i="10"/>
  <c r="T294" i="10"/>
  <c r="U325" i="10"/>
  <c r="T325" i="10"/>
  <c r="U179" i="10"/>
  <c r="T179" i="10"/>
  <c r="U203" i="10"/>
  <c r="U165" i="10"/>
  <c r="T165" i="10"/>
  <c r="T353" i="10"/>
  <c r="U353" i="10"/>
  <c r="X170" i="10"/>
  <c r="M170" i="10"/>
  <c r="R424" i="10"/>
  <c r="M332" i="10"/>
  <c r="N332" i="10" s="1"/>
  <c r="X332" i="10"/>
  <c r="Y332" i="10"/>
  <c r="T303" i="10"/>
  <c r="U303" i="10"/>
  <c r="U307" i="10"/>
  <c r="T307" i="10"/>
  <c r="U288" i="10"/>
  <c r="T288" i="10"/>
  <c r="U328" i="10"/>
  <c r="T328" i="10"/>
  <c r="T263" i="10"/>
  <c r="U263" i="10"/>
  <c r="T181" i="10"/>
  <c r="U181" i="10"/>
  <c r="T317" i="10"/>
  <c r="U317" i="10"/>
  <c r="M173" i="10"/>
  <c r="N173" i="10" s="1"/>
  <c r="X173" i="10"/>
  <c r="U231" i="10"/>
  <c r="T231" i="10"/>
  <c r="M195" i="10"/>
  <c r="N195" i="10" s="1"/>
  <c r="X195" i="10"/>
  <c r="U262" i="10"/>
  <c r="T262" i="10"/>
  <c r="U438" i="16" l="1"/>
  <c r="T138" i="14"/>
  <c r="U138" i="14"/>
  <c r="T178" i="14"/>
  <c r="U178" i="14"/>
  <c r="T139" i="14"/>
  <c r="T391" i="16"/>
  <c r="U399" i="16"/>
  <c r="U264" i="10"/>
  <c r="T252" i="10"/>
  <c r="U221" i="10"/>
  <c r="T208" i="10"/>
  <c r="T320" i="10"/>
  <c r="T234" i="10"/>
  <c r="T212" i="10"/>
  <c r="U165" i="14"/>
  <c r="T165" i="14"/>
  <c r="U189" i="14"/>
  <c r="T189" i="14"/>
  <c r="U291" i="10"/>
  <c r="U237" i="10"/>
  <c r="T301" i="10"/>
  <c r="T280" i="10"/>
  <c r="T295" i="16"/>
  <c r="U295" i="16"/>
  <c r="U191" i="16"/>
  <c r="T191" i="16"/>
  <c r="U421" i="16"/>
  <c r="T421" i="16"/>
  <c r="T254" i="16"/>
  <c r="U254" i="16"/>
  <c r="T443" i="16"/>
  <c r="U443" i="16"/>
  <c r="U155" i="14"/>
  <c r="T155" i="14"/>
  <c r="U196" i="14"/>
  <c r="T196" i="14"/>
  <c r="T141" i="14"/>
  <c r="U141" i="14"/>
  <c r="U136" i="14"/>
  <c r="T136" i="14"/>
  <c r="T179" i="14"/>
  <c r="U179" i="14"/>
  <c r="T125" i="14"/>
  <c r="U125" i="14"/>
  <c r="U134" i="14"/>
  <c r="T134" i="14"/>
  <c r="T279" i="10"/>
  <c r="U279" i="10"/>
  <c r="U297" i="10"/>
  <c r="T297" i="10"/>
  <c r="U338" i="10"/>
  <c r="T338" i="10"/>
  <c r="T268" i="10"/>
  <c r="U268" i="10"/>
  <c r="U190" i="16"/>
  <c r="T190" i="16"/>
  <c r="U385" i="16"/>
  <c r="T385" i="16"/>
  <c r="T367" i="16"/>
  <c r="U367" i="16"/>
  <c r="T363" i="16"/>
  <c r="U363" i="16"/>
  <c r="U446" i="16"/>
  <c r="T446" i="16"/>
  <c r="U246" i="16"/>
  <c r="T246" i="16"/>
  <c r="T208" i="16"/>
  <c r="U208" i="16"/>
  <c r="U304" i="16"/>
  <c r="T304" i="16"/>
  <c r="T238" i="16"/>
  <c r="U238" i="16"/>
  <c r="U358" i="16"/>
  <c r="T358" i="16"/>
  <c r="U265" i="16"/>
  <c r="T265" i="16"/>
  <c r="T261" i="16"/>
  <c r="U261" i="16"/>
  <c r="T338" i="16"/>
  <c r="U338" i="16"/>
  <c r="T278" i="16"/>
  <c r="U278" i="16"/>
  <c r="T350" i="16"/>
  <c r="U350" i="16"/>
  <c r="U342" i="16"/>
  <c r="T342" i="16"/>
  <c r="T425" i="16"/>
  <c r="U425" i="16"/>
  <c r="U415" i="16"/>
  <c r="T415" i="16"/>
  <c r="U386" i="16"/>
  <c r="T386" i="16"/>
  <c r="T284" i="16"/>
  <c r="U284" i="16"/>
  <c r="T291" i="16"/>
  <c r="U291" i="16"/>
  <c r="U192" i="16"/>
  <c r="T192" i="16"/>
  <c r="U287" i="16"/>
  <c r="T287" i="16"/>
  <c r="T256" i="16"/>
  <c r="U256" i="16"/>
  <c r="T357" i="16"/>
  <c r="U357" i="16"/>
  <c r="U411" i="16"/>
  <c r="T411" i="16"/>
  <c r="T370" i="16"/>
  <c r="U370" i="16"/>
  <c r="T325" i="16"/>
  <c r="U325" i="16"/>
  <c r="T258" i="16"/>
  <c r="U258" i="16"/>
  <c r="T361" i="16"/>
  <c r="U361" i="16"/>
  <c r="T313" i="16"/>
  <c r="U313" i="16"/>
  <c r="U434" i="16"/>
  <c r="T434" i="16"/>
  <c r="T221" i="16"/>
  <c r="U221" i="16"/>
  <c r="T450" i="16"/>
  <c r="U450" i="16"/>
  <c r="U245" i="16"/>
  <c r="T245" i="16"/>
  <c r="T341" i="16"/>
  <c r="U341" i="16"/>
  <c r="U458" i="16"/>
  <c r="T458" i="16"/>
  <c r="U205" i="16"/>
  <c r="T205" i="16"/>
  <c r="T424" i="16"/>
  <c r="U424" i="16"/>
  <c r="T213" i="16"/>
  <c r="U213" i="16"/>
  <c r="U262" i="16"/>
  <c r="T262" i="16"/>
  <c r="T376" i="16"/>
  <c r="U376" i="16"/>
  <c r="T269" i="16"/>
  <c r="U269" i="16"/>
  <c r="T401" i="16"/>
  <c r="U401" i="16"/>
  <c r="U281" i="16"/>
  <c r="T281" i="16"/>
  <c r="U275" i="16"/>
  <c r="T275" i="16"/>
  <c r="T380" i="16"/>
  <c r="U380" i="16"/>
  <c r="T296" i="16"/>
  <c r="U296" i="16"/>
  <c r="U382" i="16"/>
  <c r="T382" i="16"/>
  <c r="T339" i="16"/>
  <c r="U339" i="16"/>
  <c r="T327" i="16"/>
  <c r="U327" i="16"/>
  <c r="T236" i="16"/>
  <c r="U236" i="16"/>
  <c r="U289" i="16"/>
  <c r="T289" i="16"/>
  <c r="U308" i="16"/>
  <c r="T308" i="16"/>
  <c r="T297" i="16"/>
  <c r="U297" i="16"/>
  <c r="U186" i="16"/>
  <c r="T186" i="16"/>
  <c r="U379" i="16"/>
  <c r="T379" i="16"/>
  <c r="T230" i="16"/>
  <c r="U230" i="16"/>
  <c r="U259" i="16"/>
  <c r="T259" i="16"/>
  <c r="U276" i="16"/>
  <c r="T276" i="16"/>
  <c r="U311" i="16"/>
  <c r="T311" i="16"/>
  <c r="T364" i="16"/>
  <c r="U364" i="16"/>
  <c r="U264" i="16"/>
  <c r="T264" i="16"/>
  <c r="U371" i="16"/>
  <c r="T371" i="16"/>
  <c r="T232" i="16"/>
  <c r="U232" i="16"/>
  <c r="T440" i="16"/>
  <c r="U440" i="16"/>
  <c r="T319" i="16"/>
  <c r="U319" i="16"/>
  <c r="T274" i="16"/>
  <c r="U274" i="16"/>
  <c r="T430" i="16"/>
  <c r="U430" i="16"/>
  <c r="U451" i="16"/>
  <c r="T451" i="16"/>
  <c r="U189" i="16"/>
  <c r="T189" i="16"/>
  <c r="U277" i="16"/>
  <c r="T277" i="16"/>
  <c r="T184" i="16"/>
  <c r="U184" i="16"/>
  <c r="T352" i="16"/>
  <c r="U352" i="16"/>
  <c r="U439" i="16"/>
  <c r="T439" i="16"/>
  <c r="U149" i="14"/>
  <c r="T149" i="14"/>
  <c r="U428" i="16"/>
  <c r="T428" i="16"/>
  <c r="N133" i="14"/>
  <c r="M215" i="14"/>
  <c r="V11" i="12"/>
  <c r="T171" i="14"/>
  <c r="U171" i="14"/>
  <c r="T333" i="16"/>
  <c r="U333" i="16"/>
  <c r="M473" i="16"/>
  <c r="N179" i="16"/>
  <c r="N9" i="12"/>
  <c r="N10" i="12" s="1"/>
  <c r="M10" i="12"/>
  <c r="U337" i="16"/>
  <c r="T337" i="16"/>
  <c r="U334" i="16"/>
  <c r="T334" i="16"/>
  <c r="U349" i="10"/>
  <c r="T349" i="10"/>
  <c r="U190" i="10"/>
  <c r="T190" i="10"/>
  <c r="U249" i="10"/>
  <c r="T249" i="10"/>
  <c r="U247" i="10"/>
  <c r="T247" i="10"/>
  <c r="T312" i="10"/>
  <c r="U312" i="10"/>
  <c r="U259" i="10"/>
  <c r="T259" i="10"/>
  <c r="T278" i="10"/>
  <c r="U278" i="10"/>
  <c r="T246" i="10"/>
  <c r="U246" i="10"/>
  <c r="U304" i="10"/>
  <c r="T304" i="10"/>
  <c r="T187" i="10"/>
  <c r="U187" i="10"/>
  <c r="U194" i="10"/>
  <c r="T194" i="10"/>
  <c r="T167" i="10"/>
  <c r="U309" i="10"/>
  <c r="T309" i="10"/>
  <c r="T238" i="10"/>
  <c r="U238" i="10"/>
  <c r="U236" i="10"/>
  <c r="T236" i="10"/>
  <c r="T321" i="10"/>
  <c r="U321" i="10"/>
  <c r="T192" i="10"/>
  <c r="U192" i="10"/>
  <c r="U202" i="10"/>
  <c r="T202" i="10"/>
  <c r="T250" i="10"/>
  <c r="U250" i="10"/>
  <c r="T283" i="10"/>
  <c r="U283" i="10"/>
  <c r="U311" i="10"/>
  <c r="T311" i="10"/>
  <c r="T248" i="10"/>
  <c r="U248" i="10"/>
  <c r="T206" i="10"/>
  <c r="U206" i="10"/>
  <c r="T315" i="10"/>
  <c r="U315" i="10"/>
  <c r="U327" i="10"/>
  <c r="T327" i="10"/>
  <c r="T172" i="10"/>
  <c r="U172" i="10"/>
  <c r="U245" i="10"/>
  <c r="T245" i="10"/>
  <c r="U258" i="10"/>
  <c r="T258" i="10"/>
  <c r="U267" i="10"/>
  <c r="T267" i="10"/>
  <c r="U265" i="10"/>
  <c r="T265" i="10"/>
  <c r="U260" i="10"/>
  <c r="T260" i="10"/>
  <c r="U223" i="10"/>
  <c r="T223" i="10"/>
  <c r="U211" i="10"/>
  <c r="T211" i="10"/>
  <c r="U217" i="10"/>
  <c r="T217" i="10"/>
  <c r="U273" i="10"/>
  <c r="T273" i="10"/>
  <c r="T186" i="10"/>
  <c r="U186" i="10"/>
  <c r="U271" i="10"/>
  <c r="T271" i="10"/>
  <c r="T243" i="10"/>
  <c r="U243" i="10"/>
  <c r="U293" i="10"/>
  <c r="T293" i="10"/>
  <c r="U337" i="10"/>
  <c r="T337" i="10"/>
  <c r="T350" i="10"/>
  <c r="U350" i="10"/>
  <c r="U277" i="10"/>
  <c r="T277" i="10"/>
  <c r="U316" i="10"/>
  <c r="T316" i="10"/>
  <c r="T324" i="10"/>
  <c r="U324" i="10"/>
  <c r="U347" i="10"/>
  <c r="T347" i="10"/>
  <c r="U184" i="10"/>
  <c r="T184" i="10"/>
  <c r="T173" i="10"/>
  <c r="U173" i="10"/>
  <c r="T332" i="10"/>
  <c r="U332" i="10"/>
  <c r="N170" i="10"/>
  <c r="M424" i="10"/>
  <c r="U195" i="10"/>
  <c r="T195" i="10"/>
  <c r="U179" i="16" l="1"/>
  <c r="T179" i="16"/>
  <c r="N473" i="16"/>
  <c r="U133" i="14"/>
  <c r="T133" i="14"/>
  <c r="N215" i="14"/>
  <c r="T170" i="10"/>
  <c r="U170" i="10"/>
  <c r="N42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Q111" authorId="0" shapeId="0" xr:uid="{00000000-0006-0000-0800-000001000000}">
      <text>
        <r>
          <rPr>
            <b/>
            <sz val="9"/>
            <color indexed="8"/>
            <rFont val="굴림"/>
            <family val="3"/>
            <charset val="129"/>
          </rPr>
          <t>06.02.09 자본지출</t>
        </r>
      </text>
    </comment>
    <comment ref="Q128" authorId="0" shapeId="0" xr:uid="{00000000-0006-0000-0800-000002000000}">
      <text>
        <r>
          <rPr>
            <b/>
            <sz val="9"/>
            <color indexed="8"/>
            <rFont val="굴림"/>
            <family val="3"/>
            <charset val="129"/>
          </rPr>
          <t xml:space="preserve">06.03.07 자본지출
06.05.09 자본지출
06.06.30 자본지출
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  <comment ref="B303" authorId="0" shapeId="0" xr:uid="{00000000-0006-0000-0800-000003000000}">
      <text>
        <r>
          <rPr>
            <b/>
            <sz val="9"/>
            <color indexed="10"/>
            <rFont val="굴림"/>
            <family val="3"/>
            <charset val="129"/>
          </rPr>
          <t>무상대여 (상품→기계장치대체)
2011년 감가상각비(9개월분) 상각
4/28자 타기계장치와 동일취득처리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Q8" authorId="0" shapeId="0" xr:uid="{00000000-0006-0000-0A00-000001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최봉민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 xml:space="preserve">부사장님
</t>
        </r>
      </text>
    </comment>
  </commentList>
</comments>
</file>

<file path=xl/sharedStrings.xml><?xml version="1.0" encoding="utf-8"?>
<sst xmlns="http://schemas.openxmlformats.org/spreadsheetml/2006/main" count="2819" uniqueCount="1405">
  <si>
    <t>전기말상각누계액</t>
    <phoneticPr fontId="4" type="noConversion"/>
  </si>
  <si>
    <t>NO</t>
  </si>
  <si>
    <t>년수</t>
    <phoneticPr fontId="4" type="noConversion"/>
  </si>
  <si>
    <t>비고</t>
    <phoneticPr fontId="4" type="noConversion"/>
  </si>
  <si>
    <t>1</t>
  </si>
  <si>
    <t>&lt;단위 : 원&gt;</t>
    <phoneticPr fontId="4" type="noConversion"/>
  </si>
  <si>
    <t>취득년월일</t>
    <phoneticPr fontId="4" type="noConversion"/>
  </si>
  <si>
    <t>기초가액</t>
    <phoneticPr fontId="4" type="noConversion"/>
  </si>
  <si>
    <t>당기증감</t>
    <phoneticPr fontId="4" type="noConversion"/>
  </si>
  <si>
    <t>기말잔액</t>
    <phoneticPr fontId="4" type="noConversion"/>
  </si>
  <si>
    <t>당기상각대상금액</t>
    <phoneticPr fontId="4" type="noConversion"/>
  </si>
  <si>
    <t>상각률</t>
    <phoneticPr fontId="4" type="noConversion"/>
  </si>
  <si>
    <t>월수</t>
    <phoneticPr fontId="4" type="noConversion"/>
  </si>
  <si>
    <t>당기상각비</t>
    <phoneticPr fontId="4" type="noConversion"/>
  </si>
  <si>
    <t>당기말상각누계액</t>
    <phoneticPr fontId="4" type="noConversion"/>
  </si>
  <si>
    <t>당기말미상각잔액</t>
    <phoneticPr fontId="4" type="noConversion"/>
  </si>
  <si>
    <t>구입처</t>
    <phoneticPr fontId="4" type="noConversion"/>
  </si>
  <si>
    <t>수 량</t>
    <phoneticPr fontId="4" type="noConversion"/>
  </si>
  <si>
    <t>2006년상각</t>
    <phoneticPr fontId="4" type="noConversion"/>
  </si>
  <si>
    <t>잔존가\1,000</t>
    <phoneticPr fontId="4" type="noConversion"/>
  </si>
  <si>
    <t>당기상각</t>
    <phoneticPr fontId="4" type="noConversion"/>
  </si>
  <si>
    <t>차이</t>
    <phoneticPr fontId="4" type="noConversion"/>
  </si>
  <si>
    <t>合    計</t>
    <phoneticPr fontId="4" type="noConversion"/>
  </si>
  <si>
    <t>회사명 : (주)오디텍 반도체사업부</t>
    <phoneticPr fontId="4" type="noConversion"/>
  </si>
  <si>
    <t>&lt;단위 : 원&gt;</t>
    <phoneticPr fontId="4" type="noConversion"/>
  </si>
  <si>
    <t>자  산  명</t>
    <phoneticPr fontId="4" type="noConversion"/>
  </si>
  <si>
    <t>취득년월일</t>
    <phoneticPr fontId="4" type="noConversion"/>
  </si>
  <si>
    <t>기초가액</t>
    <phoneticPr fontId="4" type="noConversion"/>
  </si>
  <si>
    <t>당기증감</t>
    <phoneticPr fontId="4" type="noConversion"/>
  </si>
  <si>
    <t>년수</t>
    <phoneticPr fontId="4" type="noConversion"/>
  </si>
  <si>
    <t>상각률</t>
    <phoneticPr fontId="4" type="noConversion"/>
  </si>
  <si>
    <t>당기상각비</t>
    <phoneticPr fontId="4" type="noConversion"/>
  </si>
  <si>
    <t>당기말상각누계액</t>
    <phoneticPr fontId="4" type="noConversion"/>
  </si>
  <si>
    <t>비고</t>
    <phoneticPr fontId="4" type="noConversion"/>
  </si>
  <si>
    <t>2006년상각</t>
    <phoneticPr fontId="4" type="noConversion"/>
  </si>
  <si>
    <t>잔존가 5%</t>
    <phoneticPr fontId="4" type="noConversion"/>
  </si>
  <si>
    <t>5%검증</t>
    <phoneticPr fontId="4" type="noConversion"/>
  </si>
  <si>
    <t>잔존가\1,000</t>
    <phoneticPr fontId="4" type="noConversion"/>
  </si>
  <si>
    <t>당기상각</t>
    <phoneticPr fontId="4" type="noConversion"/>
  </si>
  <si>
    <t>4분기상각</t>
    <phoneticPr fontId="4" type="noConversion"/>
  </si>
  <si>
    <t>전주 신공장</t>
    <phoneticPr fontId="4" type="noConversion"/>
  </si>
  <si>
    <t>2010.12.23</t>
  </si>
  <si>
    <t>合    計</t>
    <phoneticPr fontId="4" type="noConversion"/>
  </si>
  <si>
    <t>당기말미상각잔액</t>
    <phoneticPr fontId="4" type="noConversion"/>
  </si>
  <si>
    <t>회사명 : (주)오디텍 반도체사업부</t>
    <phoneticPr fontId="4" type="noConversion"/>
  </si>
  <si>
    <t>자  산  명</t>
    <phoneticPr fontId="4" type="noConversion"/>
  </si>
  <si>
    <t>기초가액</t>
    <phoneticPr fontId="4" type="noConversion"/>
  </si>
  <si>
    <t>기말잔액</t>
    <phoneticPr fontId="4" type="noConversion"/>
  </si>
  <si>
    <t>전기말상각누계액</t>
    <phoneticPr fontId="4" type="noConversion"/>
  </si>
  <si>
    <t>월수</t>
    <phoneticPr fontId="4" type="noConversion"/>
  </si>
  <si>
    <t>당기상각비</t>
    <phoneticPr fontId="4" type="noConversion"/>
  </si>
  <si>
    <t>당기말상각누계액</t>
    <phoneticPr fontId="4" type="noConversion"/>
  </si>
  <si>
    <t>구입처</t>
    <phoneticPr fontId="4" type="noConversion"/>
  </si>
  <si>
    <t>수 량</t>
    <phoneticPr fontId="4" type="noConversion"/>
  </si>
  <si>
    <t>비고</t>
    <phoneticPr fontId="4" type="noConversion"/>
  </si>
  <si>
    <t>2006년상각</t>
    <phoneticPr fontId="4" type="noConversion"/>
  </si>
  <si>
    <t>잔존가 5%</t>
    <phoneticPr fontId="4" type="noConversion"/>
  </si>
  <si>
    <t>당기상각</t>
    <phoneticPr fontId="4" type="noConversion"/>
  </si>
  <si>
    <t>4분기상각</t>
    <phoneticPr fontId="4" type="noConversion"/>
  </si>
  <si>
    <t>차이</t>
    <phoneticPr fontId="4" type="noConversion"/>
  </si>
  <si>
    <t>상수도 급수관 설치</t>
    <phoneticPr fontId="4" type="noConversion"/>
  </si>
  <si>
    <t>2010.08.16</t>
  </si>
  <si>
    <t>반도체</t>
    <phoneticPr fontId="4" type="noConversion"/>
  </si>
  <si>
    <t>변전실 공사</t>
    <phoneticPr fontId="4" type="noConversion"/>
  </si>
  <si>
    <t>2010.08.25</t>
  </si>
  <si>
    <t>반도체</t>
    <phoneticPr fontId="4" type="noConversion"/>
  </si>
  <si>
    <t>방음벽</t>
    <phoneticPr fontId="4" type="noConversion"/>
  </si>
  <si>
    <r>
      <t>2</t>
    </r>
    <r>
      <rPr>
        <sz val="9"/>
        <color indexed="8"/>
        <rFont val="맑은 고딕"/>
        <family val="3"/>
        <charset val="129"/>
      </rPr>
      <t>014.04.14</t>
    </r>
  </si>
  <si>
    <t>주호산업</t>
    <phoneticPr fontId="4" type="noConversion"/>
  </si>
  <si>
    <t>반도체</t>
    <phoneticPr fontId="4" type="noConversion"/>
  </si>
  <si>
    <t>合    計</t>
    <phoneticPr fontId="4" type="noConversion"/>
  </si>
  <si>
    <t>잔존가5%</t>
    <phoneticPr fontId="4" type="noConversion"/>
  </si>
  <si>
    <t xml:space="preserve"> 5%검증</t>
    <phoneticPr fontId="4" type="noConversion"/>
  </si>
  <si>
    <t>AIR COMPRESSOR</t>
  </si>
  <si>
    <t>DS정공</t>
    <phoneticPr fontId="4" type="noConversion"/>
  </si>
  <si>
    <t>랩캠프</t>
    <phoneticPr fontId="4" type="noConversion"/>
  </si>
  <si>
    <t>초음파세척기</t>
    <phoneticPr fontId="4" type="noConversion"/>
  </si>
  <si>
    <t>DICING SAW MACHINE</t>
  </si>
  <si>
    <t>2004-02-17</t>
  </si>
  <si>
    <t>2004-04-30</t>
  </si>
  <si>
    <t>ACU</t>
  </si>
  <si>
    <t>대성냉동설비</t>
    <phoneticPr fontId="4" type="noConversion"/>
  </si>
  <si>
    <t>2004-06-30</t>
  </si>
  <si>
    <t>OVEN</t>
  </si>
  <si>
    <t>2004-10-25</t>
  </si>
  <si>
    <t>2005-01-12</t>
  </si>
  <si>
    <t>2005-03-29</t>
  </si>
  <si>
    <t>2005-09-13</t>
  </si>
  <si>
    <t>2005-10-31</t>
  </si>
  <si>
    <t>OVEN(OF-22GW)</t>
  </si>
  <si>
    <t>대진기계</t>
    <phoneticPr fontId="4" type="noConversion"/>
  </si>
  <si>
    <t>2006-06-30</t>
  </si>
  <si>
    <t>에스엔엠솔루션</t>
    <phoneticPr fontId="4" type="noConversion"/>
  </si>
  <si>
    <t>대성기연</t>
    <phoneticPr fontId="4" type="noConversion"/>
  </si>
  <si>
    <t>DICING SAW M/C(DAD641)</t>
  </si>
  <si>
    <t>매각</t>
    <phoneticPr fontId="4" type="noConversion"/>
  </si>
  <si>
    <t>익산세기냉동</t>
    <phoneticPr fontId="4" type="noConversion"/>
  </si>
  <si>
    <t>디에스세미콘</t>
    <phoneticPr fontId="4" type="noConversion"/>
  </si>
  <si>
    <t>DI WATER SYSTEM</t>
  </si>
  <si>
    <t>바다정수산업㈜</t>
    <phoneticPr fontId="4" type="noConversion"/>
  </si>
  <si>
    <t>㈜대성기연</t>
    <phoneticPr fontId="4" type="noConversion"/>
  </si>
  <si>
    <t>㈜대성기연</t>
    <phoneticPr fontId="4" type="noConversion"/>
  </si>
  <si>
    <t>회사명 : (주)오디텍 반도체사업부</t>
    <phoneticPr fontId="4" type="noConversion"/>
  </si>
  <si>
    <t>자   산   명</t>
    <phoneticPr fontId="4" type="noConversion"/>
  </si>
  <si>
    <t>취득년월일</t>
    <phoneticPr fontId="4" type="noConversion"/>
  </si>
  <si>
    <t>기초가액</t>
    <phoneticPr fontId="4" type="noConversion"/>
  </si>
  <si>
    <t>기말잔액</t>
    <phoneticPr fontId="4" type="noConversion"/>
  </si>
  <si>
    <t>전기말상각누계액</t>
    <phoneticPr fontId="4" type="noConversion"/>
  </si>
  <si>
    <t>당기상각대상금액</t>
    <phoneticPr fontId="4" type="noConversion"/>
  </si>
  <si>
    <t>상각률</t>
    <phoneticPr fontId="4" type="noConversion"/>
  </si>
  <si>
    <t>월수</t>
    <phoneticPr fontId="4" type="noConversion"/>
  </si>
  <si>
    <t>당기상각비</t>
    <phoneticPr fontId="4" type="noConversion"/>
  </si>
  <si>
    <t>구입처</t>
    <phoneticPr fontId="4" type="noConversion"/>
  </si>
  <si>
    <t>수 량</t>
    <phoneticPr fontId="4" type="noConversion"/>
  </si>
  <si>
    <t>2006년상각</t>
    <phoneticPr fontId="4" type="noConversion"/>
  </si>
  <si>
    <t xml:space="preserve"> 5%검증</t>
    <phoneticPr fontId="4" type="noConversion"/>
  </si>
  <si>
    <t>잔존가\1,000</t>
    <phoneticPr fontId="4" type="noConversion"/>
  </si>
  <si>
    <t>당기상각</t>
    <phoneticPr fontId="4" type="noConversion"/>
  </si>
  <si>
    <t>4분기상각</t>
    <phoneticPr fontId="4" type="noConversion"/>
  </si>
  <si>
    <t>차이</t>
    <phoneticPr fontId="4" type="noConversion"/>
  </si>
  <si>
    <t>순수시스템</t>
    <phoneticPr fontId="4" type="noConversion"/>
  </si>
  <si>
    <t>ALIGNER</t>
  </si>
  <si>
    <t>마이크로스코프외</t>
    <phoneticPr fontId="4" type="noConversion"/>
  </si>
  <si>
    <t>오븐2,000,000폐기(2016.12.21)</t>
    <phoneticPr fontId="4" type="noConversion"/>
  </si>
  <si>
    <t>AIRCOMPRESSOR</t>
  </si>
  <si>
    <t>WET SCRUBBER</t>
  </si>
  <si>
    <t>PCWSYSTEM진공PUM</t>
    <phoneticPr fontId="4" type="noConversion"/>
  </si>
  <si>
    <t>CLEAN TRACK</t>
  </si>
  <si>
    <t>WETSTATION</t>
  </si>
  <si>
    <t>PCW SYSTEM PUM</t>
  </si>
  <si>
    <t>전해이온수생성기</t>
    <phoneticPr fontId="4" type="noConversion"/>
  </si>
  <si>
    <t>CLEAN ROOM</t>
  </si>
  <si>
    <t>CLEAN ROOM설치</t>
    <phoneticPr fontId="4" type="noConversion"/>
  </si>
  <si>
    <t>태성엔지니어링외</t>
    <phoneticPr fontId="4" type="noConversion"/>
  </si>
  <si>
    <t>'02.12월증설</t>
    <phoneticPr fontId="4" type="noConversion"/>
  </si>
  <si>
    <t>폐수처리시스템</t>
    <phoneticPr fontId="4" type="noConversion"/>
  </si>
  <si>
    <t>PECVD</t>
  </si>
  <si>
    <t>순수SYTEM설치</t>
    <phoneticPr fontId="4" type="noConversion"/>
  </si>
  <si>
    <t>전기시설공사</t>
    <phoneticPr fontId="4" type="noConversion"/>
  </si>
  <si>
    <t>CLEAN TRACKCOATE</t>
  </si>
  <si>
    <t>CLEANTRACK DEVEL</t>
  </si>
  <si>
    <t>UTILLTYPIPING</t>
  </si>
  <si>
    <t>확산로</t>
    <phoneticPr fontId="4" type="noConversion"/>
  </si>
  <si>
    <t>확산로</t>
    <phoneticPr fontId="4" type="noConversion"/>
  </si>
  <si>
    <t>확산로석영유리</t>
    <phoneticPr fontId="4" type="noConversion"/>
  </si>
  <si>
    <t>PCW SYSTEM 칠리</t>
    <phoneticPr fontId="4" type="noConversion"/>
  </si>
  <si>
    <t>PCWVDSET-UP</t>
  </si>
  <si>
    <t>EVAPO</t>
  </si>
  <si>
    <t>UTILITY(N2TANK)</t>
  </si>
  <si>
    <t>PCW SYSTEMSUS 펌프</t>
    <phoneticPr fontId="4" type="noConversion"/>
  </si>
  <si>
    <t>CLEANROOMPASSBOX</t>
  </si>
  <si>
    <t>EVAPOPOWERSUPPLY</t>
  </si>
  <si>
    <t>EVAPOSETUP</t>
  </si>
  <si>
    <t>EVAPOROTAROTARTPUMP</t>
  </si>
  <si>
    <t>EVAPOPOWERTURE</t>
  </si>
  <si>
    <t>확산로(T-A6)</t>
    <phoneticPr fontId="4" type="noConversion"/>
  </si>
  <si>
    <t>WT STATION</t>
  </si>
  <si>
    <t>칸막이공사</t>
    <phoneticPr fontId="4" type="noConversion"/>
  </si>
  <si>
    <t>LDDICNGM/C소모</t>
    <phoneticPr fontId="4" type="noConversion"/>
  </si>
  <si>
    <t>ACU/제작설치</t>
    <phoneticPr fontId="4" type="noConversion"/>
  </si>
  <si>
    <t>VACCUM PUMP</t>
  </si>
  <si>
    <t>전기증설공사</t>
    <phoneticPr fontId="4" type="noConversion"/>
  </si>
  <si>
    <t>MAGNETPUMP</t>
  </si>
  <si>
    <t>QISYS증설공사</t>
    <phoneticPr fontId="4" type="noConversion"/>
  </si>
  <si>
    <t>UTILITYPIPNG</t>
  </si>
  <si>
    <t>BONDING/C</t>
  </si>
  <si>
    <t>확산로CHAMBER</t>
    <phoneticPr fontId="4" type="noConversion"/>
  </si>
  <si>
    <t>확산로SETUP</t>
    <phoneticPr fontId="4" type="noConversion"/>
  </si>
  <si>
    <t>EVAPO EBX-2000C</t>
  </si>
  <si>
    <t>06.04.2자본지출, 16.12.21(1호기폐기)</t>
    <phoneticPr fontId="4" type="noConversion"/>
  </si>
  <si>
    <t>확산로 튜브</t>
    <phoneticPr fontId="4" type="noConversion"/>
  </si>
  <si>
    <t>HEATING CHAMBER</t>
  </si>
  <si>
    <t>CVD PUMP</t>
  </si>
  <si>
    <t>확산로 SET UP</t>
    <phoneticPr fontId="4" type="noConversion"/>
  </si>
  <si>
    <t>AUTO PROBER(계측기)</t>
    <phoneticPr fontId="4" type="noConversion"/>
  </si>
  <si>
    <t>하이닉스반도체</t>
    <phoneticPr fontId="4" type="noConversion"/>
  </si>
  <si>
    <t>2013.09.13 폐기</t>
    <phoneticPr fontId="4" type="noConversion"/>
  </si>
  <si>
    <t>PLANETARY DOME</t>
  </si>
  <si>
    <t>일호테크</t>
    <phoneticPr fontId="4" type="noConversion"/>
  </si>
  <si>
    <t>1SET</t>
  </si>
  <si>
    <t>HUME HOOD 제작</t>
    <phoneticPr fontId="4" type="noConversion"/>
  </si>
  <si>
    <t>거성티에스엠</t>
    <phoneticPr fontId="4" type="noConversion"/>
  </si>
  <si>
    <t>MASK ALIGNER장비</t>
    <phoneticPr fontId="4" type="noConversion"/>
  </si>
  <si>
    <t>프라임엔지니어링</t>
    <phoneticPr fontId="4" type="noConversion"/>
  </si>
  <si>
    <r>
      <t>2</t>
    </r>
    <r>
      <rPr>
        <sz val="9"/>
        <color indexed="8"/>
        <rFont val="맑은 고딕"/>
        <family val="3"/>
        <charset val="129"/>
      </rPr>
      <t>016.12.21 폐기</t>
    </r>
    <phoneticPr fontId="4" type="noConversion"/>
  </si>
  <si>
    <t>CURRE TRACER(계측기)</t>
    <phoneticPr fontId="4" type="noConversion"/>
  </si>
  <si>
    <t>이진전자</t>
    <phoneticPr fontId="4" type="noConversion"/>
  </si>
  <si>
    <t>KT 3100B Track System(DEVELOPER)</t>
  </si>
  <si>
    <t>케이에스텍</t>
    <phoneticPr fontId="4" type="noConversion"/>
  </si>
  <si>
    <t>2013.09.13 폐기</t>
    <phoneticPr fontId="4" type="noConversion"/>
  </si>
  <si>
    <t>ASHER(P-2100)</t>
  </si>
  <si>
    <t>DS정공</t>
    <phoneticPr fontId="4" type="noConversion"/>
  </si>
  <si>
    <t>ASHER(9102/A)</t>
  </si>
  <si>
    <t>SPUTTERING SYSTEM(CVC601)</t>
  </si>
  <si>
    <t>REACTIVE LON ETCHER(72SERIES)</t>
  </si>
  <si>
    <t>RINSE/DRYER(1600-34)</t>
  </si>
  <si>
    <t>MICRO SCOPE(BHM-113D)</t>
  </si>
  <si>
    <t>MICRO SCOPE(선폭측정기)</t>
    <phoneticPr fontId="4" type="noConversion"/>
  </si>
  <si>
    <t>SUS PUMP</t>
  </si>
  <si>
    <t>신생종합구동</t>
    <phoneticPr fontId="4" type="noConversion"/>
  </si>
  <si>
    <t>ACU 제작</t>
    <phoneticPr fontId="4" type="noConversion"/>
  </si>
  <si>
    <t>냉동기(왕복동식)</t>
    <phoneticPr fontId="4" type="noConversion"/>
  </si>
  <si>
    <t>한국특수냉난방</t>
    <phoneticPr fontId="4" type="noConversion"/>
  </si>
  <si>
    <t>ALPHA STEP(A/S-200)</t>
  </si>
  <si>
    <t>케이엔에취인스트루먼트</t>
    <phoneticPr fontId="4" type="noConversion"/>
  </si>
  <si>
    <t>온도측정센서(PROFILE T/C)</t>
    <phoneticPr fontId="4" type="noConversion"/>
  </si>
  <si>
    <t>우진</t>
    <phoneticPr fontId="4" type="noConversion"/>
  </si>
  <si>
    <t>튜브(확산로용)</t>
    <phoneticPr fontId="4" type="noConversion"/>
  </si>
  <si>
    <t>디에스테크노</t>
    <phoneticPr fontId="4" type="noConversion"/>
  </si>
  <si>
    <t>배관</t>
    <phoneticPr fontId="4" type="noConversion"/>
  </si>
  <si>
    <t>한국특수가스</t>
    <phoneticPr fontId="4" type="noConversion"/>
  </si>
  <si>
    <t>튜브(확산로용)</t>
    <phoneticPr fontId="4" type="noConversion"/>
  </si>
  <si>
    <t>AUTO PROBER STATION(계측기)</t>
    <phoneticPr fontId="4" type="noConversion"/>
  </si>
  <si>
    <t>씨에스전자</t>
    <phoneticPr fontId="4" type="noConversion"/>
  </si>
  <si>
    <t>한양세미텍</t>
    <phoneticPr fontId="4" type="noConversion"/>
  </si>
  <si>
    <t>GAS CABINET</t>
  </si>
  <si>
    <t>CLEAN 장비</t>
    <phoneticPr fontId="4" type="noConversion"/>
  </si>
  <si>
    <t>CHIP TESTER</t>
  </si>
  <si>
    <t>오디트레이딩</t>
    <phoneticPr fontId="4" type="noConversion"/>
  </si>
  <si>
    <t>AUTO EXPENDER</t>
  </si>
  <si>
    <t>원테크</t>
    <phoneticPr fontId="4" type="noConversion"/>
  </si>
  <si>
    <t>FURNACE SYSTEM</t>
  </si>
  <si>
    <t>고요세모시스템</t>
    <phoneticPr fontId="4" type="noConversion"/>
  </si>
  <si>
    <t>TESTER</t>
  </si>
  <si>
    <t>2004-01-15</t>
  </si>
  <si>
    <t>메타멜</t>
    <phoneticPr fontId="4" type="noConversion"/>
  </si>
  <si>
    <t>표면저항측정기</t>
    <phoneticPr fontId="4" type="noConversion"/>
  </si>
  <si>
    <t>㈜창민테크</t>
    <phoneticPr fontId="4" type="noConversion"/>
  </si>
  <si>
    <t>PROBER STATION(계측기)</t>
    <phoneticPr fontId="4" type="noConversion"/>
  </si>
  <si>
    <t>2004-02-23</t>
  </si>
  <si>
    <t>㈜두성필테크</t>
    <phoneticPr fontId="4" type="noConversion"/>
  </si>
  <si>
    <t>HOT CHUCK CONTROLLER</t>
  </si>
  <si>
    <t>2004-03-04</t>
  </si>
  <si>
    <t>MICRO SCOPE</t>
  </si>
  <si>
    <t>2004-05-08</t>
  </si>
  <si>
    <t>서부정밀기기</t>
    <phoneticPr fontId="4" type="noConversion"/>
  </si>
  <si>
    <t>캘리브레이터</t>
    <phoneticPr fontId="4" type="noConversion"/>
  </si>
  <si>
    <t>2004-05-19</t>
  </si>
  <si>
    <t>삼성계측제어</t>
    <phoneticPr fontId="4" type="noConversion"/>
  </si>
  <si>
    <t>PUMP(CRN5-6)</t>
  </si>
  <si>
    <t>2004-05-21</t>
  </si>
  <si>
    <t>㈜이엔이코노</t>
    <phoneticPr fontId="4" type="noConversion"/>
  </si>
  <si>
    <t>WATER TREATMENT SYSTEM</t>
  </si>
  <si>
    <t>2004-05-24</t>
  </si>
  <si>
    <t>한성기공</t>
    <phoneticPr fontId="4" type="noConversion"/>
  </si>
  <si>
    <t>㈜네온테크</t>
    <phoneticPr fontId="4" type="noConversion"/>
  </si>
  <si>
    <t>2004-05-25</t>
  </si>
  <si>
    <t>전기공사(증설)</t>
    <phoneticPr fontId="4" type="noConversion"/>
  </si>
  <si>
    <t>2004-06-02</t>
  </si>
  <si>
    <t>㈜태성엔지니어링</t>
    <phoneticPr fontId="4" type="noConversion"/>
  </si>
  <si>
    <t>CLEAN AIR UNIT</t>
  </si>
  <si>
    <t>2004-06-03</t>
  </si>
  <si>
    <t>CLEAN ROOM 배관공사(증설)</t>
    <phoneticPr fontId="4" type="noConversion"/>
  </si>
  <si>
    <t>2004-06-10</t>
  </si>
  <si>
    <t>지우텍</t>
    <phoneticPr fontId="4" type="noConversion"/>
  </si>
  <si>
    <t>TAPE MOUNTER</t>
  </si>
  <si>
    <t>현미경</t>
    <phoneticPr fontId="4" type="noConversion"/>
  </si>
  <si>
    <t>AUTO TESTER</t>
  </si>
  <si>
    <t>2004-07-16</t>
  </si>
  <si>
    <t>AUTO PROBER</t>
  </si>
  <si>
    <t>2004-07-19</t>
  </si>
  <si>
    <t>ALIGNER(PLA-501FA)</t>
  </si>
  <si>
    <t>2004-07-28</t>
  </si>
  <si>
    <t>NIPPON TENKO</t>
  </si>
  <si>
    <t>06.01.26자본지출</t>
    <phoneticPr fontId="4" type="noConversion"/>
  </si>
  <si>
    <t>AUTO PROBER STATION(계측기)</t>
    <phoneticPr fontId="4" type="noConversion"/>
  </si>
  <si>
    <t>2004-08-03</t>
  </si>
  <si>
    <t>UV CURING MACHINE</t>
  </si>
  <si>
    <t>2004-09-20</t>
  </si>
  <si>
    <t>제일유브이</t>
    <phoneticPr fontId="4" type="noConversion"/>
  </si>
  <si>
    <t>EVAPO(EBX-2000C)</t>
  </si>
  <si>
    <t>2004-11-03</t>
  </si>
  <si>
    <t>한국알박㈜</t>
    <phoneticPr fontId="4" type="noConversion"/>
  </si>
  <si>
    <t>VACCUM PUMP(MVO-020-BC)</t>
  </si>
  <si>
    <t>2005-01-10</t>
  </si>
  <si>
    <t>두일엔지니어링</t>
    <phoneticPr fontId="4" type="noConversion"/>
  </si>
  <si>
    <t>SUS PUMP(50*40)</t>
  </si>
  <si>
    <t>2005-01-11</t>
  </si>
  <si>
    <t>AIR COMPRESSOR(NH-7)</t>
  </si>
  <si>
    <t>2005-01-24</t>
  </si>
  <si>
    <t>냉방기</t>
    <phoneticPr fontId="4" type="noConversion"/>
  </si>
  <si>
    <t>세기공조설비</t>
    <phoneticPr fontId="4" type="noConversion"/>
  </si>
  <si>
    <t>웹부스(WET STATION)</t>
    <phoneticPr fontId="4" type="noConversion"/>
  </si>
  <si>
    <t>럭키PVC제작소</t>
    <phoneticPr fontId="4" type="noConversion"/>
  </si>
  <si>
    <t>2005-01-30</t>
  </si>
  <si>
    <t>정서전력공사</t>
    <phoneticPr fontId="4" type="noConversion"/>
  </si>
  <si>
    <t>WAFER SCRUBBER</t>
  </si>
  <si>
    <t>2005-01-31</t>
  </si>
  <si>
    <t>삼정기공</t>
    <phoneticPr fontId="4" type="noConversion"/>
  </si>
  <si>
    <t>CURRE TRACER(계측기)</t>
    <phoneticPr fontId="4" type="noConversion"/>
  </si>
  <si>
    <t>2005-02-01</t>
  </si>
  <si>
    <t>대영코퍼레이션</t>
    <phoneticPr fontId="4" type="noConversion"/>
  </si>
  <si>
    <t>CLEAN ROOM장비</t>
    <phoneticPr fontId="4" type="noConversion"/>
  </si>
  <si>
    <t>2005-02-21</t>
  </si>
  <si>
    <t>실질적 매각X , Pass box만 매각</t>
    <phoneticPr fontId="4" type="noConversion"/>
  </si>
  <si>
    <t>폐수처리시스템(중화조)</t>
    <phoneticPr fontId="4" type="noConversion"/>
  </si>
  <si>
    <t>2005-02-28</t>
  </si>
  <si>
    <t>지구엔비텍</t>
    <phoneticPr fontId="4" type="noConversion"/>
  </si>
  <si>
    <t>IWAKI BRAND MAGNETIC PUMP</t>
  </si>
  <si>
    <t>2005-03-04</t>
  </si>
  <si>
    <t>태성엔지니어링</t>
    <phoneticPr fontId="4" type="noConversion"/>
  </si>
  <si>
    <t>WAFER CLEANING STATION</t>
  </si>
  <si>
    <t>2005-03-17</t>
  </si>
  <si>
    <t>아석산업</t>
    <phoneticPr fontId="4" type="noConversion"/>
  </si>
  <si>
    <t>2005-03-19</t>
  </si>
  <si>
    <t>동일엔지니어링</t>
    <phoneticPr fontId="4" type="noConversion"/>
  </si>
  <si>
    <t>IMPLANTER VARIAN 120XP</t>
  </si>
  <si>
    <t>2005-03-25</t>
  </si>
  <si>
    <t>뉴트</t>
    <phoneticPr fontId="4" type="noConversion"/>
  </si>
  <si>
    <t>06.01.31자본지출</t>
    <phoneticPr fontId="4" type="noConversion"/>
  </si>
  <si>
    <t>배관공사</t>
    <phoneticPr fontId="4" type="noConversion"/>
  </si>
  <si>
    <t>테크윈플랜트</t>
    <phoneticPr fontId="4" type="noConversion"/>
  </si>
  <si>
    <t>06.06.29자본지출</t>
    <phoneticPr fontId="4" type="noConversion"/>
  </si>
  <si>
    <t>FURNACE(SVG THERMCO TMX9002)</t>
  </si>
  <si>
    <t>제네시스</t>
    <phoneticPr fontId="4" type="noConversion"/>
  </si>
  <si>
    <t>06.08.31자본지출</t>
    <phoneticPr fontId="4" type="noConversion"/>
  </si>
  <si>
    <t>LUMONICS WAFER MARK Ⅱ</t>
    <phoneticPr fontId="4" type="noConversion"/>
  </si>
  <si>
    <t>VERTEQ RINSE/DRYER</t>
  </si>
  <si>
    <t>LEICA MICROSCOPE</t>
  </si>
  <si>
    <t>FURNACE(SVG THERMCO TMX9001)</t>
  </si>
  <si>
    <t>13.05.29 자본적지출</t>
    <phoneticPr fontId="4" type="noConversion"/>
  </si>
  <si>
    <t>SVG CONTER</t>
  </si>
  <si>
    <t>BAKE OVEN(TES-3)</t>
  </si>
  <si>
    <t>왕복동식 냉동기</t>
    <phoneticPr fontId="4" type="noConversion"/>
  </si>
  <si>
    <t>2005-03-28</t>
  </si>
  <si>
    <t>CHEMICAL CIRCULATOR</t>
  </si>
  <si>
    <t>에이치아이티</t>
    <phoneticPr fontId="4" type="noConversion"/>
  </si>
  <si>
    <t>POWER CONTROL UNIT</t>
  </si>
  <si>
    <t>판영 열교환기</t>
    <phoneticPr fontId="4" type="noConversion"/>
  </si>
  <si>
    <t>2005-04-07</t>
  </si>
  <si>
    <t>삼보열판</t>
    <phoneticPr fontId="4" type="noConversion"/>
  </si>
  <si>
    <t>유동기</t>
    <phoneticPr fontId="4" type="noConversion"/>
  </si>
  <si>
    <t>2005-04-15</t>
  </si>
  <si>
    <t>엠아이티</t>
    <phoneticPr fontId="4" type="noConversion"/>
  </si>
  <si>
    <t>열교환기 배관공사</t>
    <phoneticPr fontId="4" type="noConversion"/>
  </si>
  <si>
    <t>2005-04-30</t>
  </si>
  <si>
    <t>진공게이지</t>
    <phoneticPr fontId="4" type="noConversion"/>
  </si>
  <si>
    <t>2005-05-20</t>
  </si>
  <si>
    <t>베스텍</t>
    <phoneticPr fontId="4" type="noConversion"/>
  </si>
  <si>
    <t>AIR CLEAN UNIT</t>
  </si>
  <si>
    <t>2005-05-24</t>
  </si>
  <si>
    <t>유진이엔씨</t>
    <phoneticPr fontId="4" type="noConversion"/>
  </si>
  <si>
    <t>BLOWER FILTER UNIT</t>
  </si>
  <si>
    <t>PRE FILTER UNIT</t>
  </si>
  <si>
    <t>BFU CONTROL</t>
  </si>
  <si>
    <t>진공펌프</t>
    <phoneticPr fontId="4" type="noConversion"/>
  </si>
  <si>
    <t>2005-05-25</t>
  </si>
  <si>
    <t>동광고진공</t>
    <phoneticPr fontId="4" type="noConversion"/>
  </si>
  <si>
    <t>WILDEN PUMP</t>
  </si>
  <si>
    <t>2005-05-30</t>
  </si>
  <si>
    <t>AUTO PROBE(TEL PROBE 19S)</t>
  </si>
  <si>
    <t>2005-06-01</t>
  </si>
  <si>
    <t>SAWING폐수재생시스템</t>
    <phoneticPr fontId="4" type="noConversion"/>
  </si>
  <si>
    <t>2005-06-25</t>
  </si>
  <si>
    <t>코텍엔지니어링</t>
    <phoneticPr fontId="4" type="noConversion"/>
  </si>
  <si>
    <t>DI SYSTEM PACKAGE</t>
  </si>
  <si>
    <t>2005-07-21</t>
  </si>
  <si>
    <t>디엠퓨어텍</t>
    <phoneticPr fontId="4" type="noConversion"/>
  </si>
  <si>
    <t>2005-07-25</t>
  </si>
  <si>
    <t>ASHER PUMP</t>
  </si>
  <si>
    <t>PROBER SYSTEM TESTER(2050)</t>
  </si>
  <si>
    <t>2005-09-29</t>
  </si>
  <si>
    <t>스타텍</t>
    <phoneticPr fontId="4" type="noConversion"/>
  </si>
  <si>
    <t>HORIOTAL GRINDING</t>
  </si>
  <si>
    <t>2005-09-30</t>
  </si>
  <si>
    <t>한국엥기스</t>
    <phoneticPr fontId="4" type="noConversion"/>
  </si>
  <si>
    <t>HORIOTAL MACHINE</t>
  </si>
  <si>
    <t>ANGLE LAPPING M/C</t>
  </si>
  <si>
    <t>2005-11-07</t>
  </si>
  <si>
    <t>PNC</t>
  </si>
  <si>
    <t>IWAKI PUMP(MD-15FY)</t>
  </si>
  <si>
    <t>2005-11-09</t>
  </si>
  <si>
    <t>순간정전보상장치</t>
    <phoneticPr fontId="4" type="noConversion"/>
  </si>
  <si>
    <t>어드밴스웨이브</t>
    <phoneticPr fontId="4" type="noConversion"/>
  </si>
  <si>
    <t>HIGH TEMP HOT PLATE</t>
  </si>
  <si>
    <t>2005-11-16</t>
  </si>
  <si>
    <t>라보텍</t>
    <phoneticPr fontId="4" type="noConversion"/>
  </si>
  <si>
    <t>외관검사기</t>
    <phoneticPr fontId="4" type="noConversion"/>
  </si>
  <si>
    <t>2005-11-17</t>
  </si>
  <si>
    <t>아이엠에스나노텍</t>
    <phoneticPr fontId="4" type="noConversion"/>
  </si>
  <si>
    <t>펌프(MVO-020-BC)</t>
    <phoneticPr fontId="4" type="noConversion"/>
  </si>
  <si>
    <t>2006-01-19</t>
  </si>
  <si>
    <t>06.01.24자본지출</t>
    <phoneticPr fontId="4" type="noConversion"/>
  </si>
  <si>
    <t>CURRE TRACER(370A)</t>
  </si>
  <si>
    <t>2006-02-01</t>
  </si>
  <si>
    <t>TSI</t>
  </si>
  <si>
    <t>크린룸공사</t>
    <phoneticPr fontId="4" type="noConversion"/>
  </si>
  <si>
    <t>2006-02-06</t>
  </si>
  <si>
    <t>air shower 매각</t>
    <phoneticPr fontId="4" type="noConversion"/>
  </si>
  <si>
    <t>OVEN(OF-22S)</t>
  </si>
  <si>
    <t>2006-02-25</t>
  </si>
  <si>
    <t>2006-02-28</t>
  </si>
  <si>
    <t>ZENER증산용</t>
    <phoneticPr fontId="4" type="noConversion"/>
  </si>
  <si>
    <t>OVEN(OF-22GE)</t>
  </si>
  <si>
    <t>2006-03-10</t>
  </si>
  <si>
    <t>2006-03-22</t>
  </si>
  <si>
    <t>HELIUM LEAK DETECTOR</t>
  </si>
  <si>
    <t>2006-04-28</t>
  </si>
  <si>
    <t>㈜뉴트</t>
    <phoneticPr fontId="4" type="noConversion"/>
  </si>
  <si>
    <t>2006-05-10</t>
  </si>
  <si>
    <t>웹부스</t>
    <phoneticPr fontId="4" type="noConversion"/>
  </si>
  <si>
    <t>2006-05-19</t>
  </si>
  <si>
    <t>SAWING MACHINES</t>
  </si>
  <si>
    <t>2006-06-15</t>
  </si>
  <si>
    <t>보스텍상사</t>
    <phoneticPr fontId="4" type="noConversion"/>
  </si>
  <si>
    <t xml:space="preserve"> </t>
  </si>
  <si>
    <t>MANUAL PROBE STATION</t>
  </si>
  <si>
    <t>㈜코니일렉트론</t>
    <phoneticPr fontId="4" type="noConversion"/>
  </si>
  <si>
    <t>전기공사</t>
    <phoneticPr fontId="4" type="noConversion"/>
  </si>
  <si>
    <t>PROBE TESTER</t>
  </si>
  <si>
    <t>㈜스타텍</t>
    <phoneticPr fontId="4" type="noConversion"/>
  </si>
  <si>
    <t>EVAPO PUMP(DRLZ-50)</t>
  </si>
  <si>
    <t>제일기계</t>
    <phoneticPr fontId="4" type="noConversion"/>
  </si>
  <si>
    <t>WATER SCRUBBER(웹부스)</t>
    <phoneticPr fontId="4" type="noConversion"/>
  </si>
  <si>
    <t>PVC 웹부스</t>
    <phoneticPr fontId="4" type="noConversion"/>
  </si>
  <si>
    <t>럭키PVC제작소</t>
    <phoneticPr fontId="4" type="noConversion"/>
  </si>
  <si>
    <t>웹부스(250*880)</t>
    <phoneticPr fontId="4" type="noConversion"/>
  </si>
  <si>
    <t>SAND BLAST M/C</t>
  </si>
  <si>
    <t>대풍산업</t>
    <phoneticPr fontId="4" type="noConversion"/>
  </si>
  <si>
    <t>EVAPO(ei-5)</t>
  </si>
  <si>
    <t>AUTO PORBE(TEL-19S)</t>
  </si>
  <si>
    <t>㈜제네시스</t>
    <phoneticPr fontId="4" type="noConversion"/>
  </si>
  <si>
    <t>POROBE TESTER</t>
  </si>
  <si>
    <t>이온임플란트 장비 PARTS</t>
    <phoneticPr fontId="4" type="noConversion"/>
  </si>
  <si>
    <t>씨큐스</t>
    <phoneticPr fontId="4" type="noConversion"/>
  </si>
  <si>
    <t>DRY ETCHER</t>
  </si>
  <si>
    <t>피에스이주식회사</t>
    <phoneticPr fontId="4" type="noConversion"/>
  </si>
  <si>
    <t>PE-CVD</t>
  </si>
  <si>
    <t>DEBELOPER</t>
  </si>
  <si>
    <r>
      <t>2</t>
    </r>
    <r>
      <rPr>
        <sz val="9"/>
        <color indexed="8"/>
        <rFont val="맑은 고딕"/>
        <family val="3"/>
        <charset val="129"/>
      </rPr>
      <t>013.09.13 폐기</t>
    </r>
    <phoneticPr fontId="4" type="noConversion"/>
  </si>
  <si>
    <t>냉동기(UWA15F)</t>
    <phoneticPr fontId="4" type="noConversion"/>
  </si>
  <si>
    <t>㈜귀뚜라미범양전주</t>
    <phoneticPr fontId="4" type="noConversion"/>
  </si>
  <si>
    <t>P/R REMOVE ASHER</t>
  </si>
  <si>
    <t>명성초음파</t>
    <phoneticPr fontId="4" type="noConversion"/>
  </si>
  <si>
    <t>입협다단펌프</t>
    <phoneticPr fontId="4" type="noConversion"/>
  </si>
  <si>
    <t>㈜비엔피</t>
    <phoneticPr fontId="4" type="noConversion"/>
  </si>
  <si>
    <t>냉각수배관공사</t>
    <phoneticPr fontId="4" type="noConversion"/>
  </si>
  <si>
    <t>한선</t>
    <phoneticPr fontId="4" type="noConversion"/>
  </si>
  <si>
    <t>HEATING기</t>
    <phoneticPr fontId="4" type="noConversion"/>
  </si>
  <si>
    <t>태봉산업기술㈜</t>
    <phoneticPr fontId="4" type="noConversion"/>
  </si>
  <si>
    <t>㈜한국알박</t>
    <phoneticPr fontId="4" type="noConversion"/>
  </si>
  <si>
    <t>이온임플란트(NV-6200)</t>
    <phoneticPr fontId="4" type="noConversion"/>
  </si>
  <si>
    <t>BAKE OVEN</t>
  </si>
  <si>
    <t>LED CHIP COUNTER</t>
  </si>
  <si>
    <t>광전자정밀㈜</t>
    <phoneticPr fontId="4" type="noConversion"/>
  </si>
  <si>
    <t>PARTICLE COUNTER(METONE 227A)</t>
  </si>
  <si>
    <t>분진집진기(CPM-200)</t>
    <phoneticPr fontId="4" type="noConversion"/>
  </si>
  <si>
    <t>크린에어테크㈜</t>
    <phoneticPr fontId="4" type="noConversion"/>
  </si>
  <si>
    <t>AIR COMPRESSOR(20HP)</t>
  </si>
  <si>
    <t>GRINDING M/C(THG-170)</t>
  </si>
  <si>
    <t>㈜티씨에스</t>
    <phoneticPr fontId="4" type="noConversion"/>
  </si>
  <si>
    <t>COATER(DNS SCW 629)</t>
  </si>
  <si>
    <t>LED CHIP COUNTER(OPI-780)</t>
  </si>
  <si>
    <t>WAFER BONDIN M/C</t>
  </si>
  <si>
    <t>DICING SAW M/C(DAD522)</t>
  </si>
  <si>
    <t>LED CHIP COUNTER(OPC-780)</t>
  </si>
  <si>
    <t>PORBE STATION(TEL-19S)</t>
  </si>
  <si>
    <t>DICER M/C(DAD640)</t>
  </si>
  <si>
    <t>㈜디에스세미콘</t>
    <phoneticPr fontId="4" type="noConversion"/>
  </si>
  <si>
    <t>2017.01.25 매각(남경)</t>
    <phoneticPr fontId="4" type="noConversion"/>
  </si>
  <si>
    <t>HELIUM LEAK DETECTOR(HELIOT711W1 220V/60Hz)</t>
  </si>
  <si>
    <t>GRINDING M/C(THG-170AV)</t>
  </si>
  <si>
    <t>LAPPING M/C(TSL-460)</t>
  </si>
  <si>
    <t>SSM-150 AUTO SPREADING RESISTANCE PROBE</t>
  </si>
  <si>
    <t>제네시스㈜</t>
    <phoneticPr fontId="4" type="noConversion"/>
  </si>
  <si>
    <r>
      <t>1</t>
    </r>
    <r>
      <rPr>
        <sz val="9"/>
        <color indexed="8"/>
        <rFont val="맑은 고딕"/>
        <family val="3"/>
        <charset val="129"/>
      </rPr>
      <t>4.11.13 NANJING 매각</t>
    </r>
    <phoneticPr fontId="4" type="noConversion"/>
  </si>
  <si>
    <t>6" TAPE LAMINATOR</t>
  </si>
  <si>
    <t>UV 조사기</t>
    <phoneticPr fontId="4" type="noConversion"/>
  </si>
  <si>
    <t>WAFER BONDING M/C(MWB6030)</t>
  </si>
  <si>
    <t>㈜엠아이티</t>
    <phoneticPr fontId="4" type="noConversion"/>
  </si>
  <si>
    <t>AUTO PREOBE(TEL-19S)</t>
  </si>
  <si>
    <t>HORIZONTAL GRINDING M/C(THG-170)</t>
  </si>
  <si>
    <t>티씨에스</t>
    <phoneticPr fontId="4" type="noConversion"/>
  </si>
  <si>
    <t>DISCO DICER M/C(DAD-522)</t>
  </si>
  <si>
    <t>DISCO DICER M/C(DAD-640)</t>
  </si>
  <si>
    <t>2019.01.15 매각(제네시스)</t>
    <phoneticPr fontId="14" type="noConversion"/>
  </si>
  <si>
    <t>SINGLE SIDE POLISHIN M/C(TSP-460)</t>
  </si>
  <si>
    <t>FURNACE(TMX9004)</t>
  </si>
  <si>
    <t>PHOTO ALIGER(PLA501F)</t>
  </si>
  <si>
    <t>TESTER(MDT-52KS)</t>
  </si>
  <si>
    <t>EVAPO(ei-5K 5호)</t>
    <phoneticPr fontId="4" type="noConversion"/>
  </si>
  <si>
    <t>EVAPO(ei-5K 6호)</t>
    <phoneticPr fontId="4" type="noConversion"/>
  </si>
  <si>
    <t>크린룸</t>
    <phoneticPr fontId="4" type="noConversion"/>
  </si>
  <si>
    <t>에스아이앤씨㈜</t>
    <phoneticPr fontId="4" type="noConversion"/>
  </si>
  <si>
    <t>㈜NNI TECH</t>
    <phoneticPr fontId="4" type="noConversion"/>
  </si>
  <si>
    <t>DICING SAW M/C(DAD562)</t>
  </si>
  <si>
    <t>에어컴프레셔(50HP)</t>
    <phoneticPr fontId="4" type="noConversion"/>
  </si>
  <si>
    <t>HORIZONATAL GRINDING M/C(THG-170)</t>
  </si>
  <si>
    <t>DICING 배관공사</t>
    <phoneticPr fontId="4" type="noConversion"/>
  </si>
  <si>
    <t>DI WATER SYSTEM(TWO PASS-3/HR, 15MΩ)</t>
    <phoneticPr fontId="4" type="noConversion"/>
  </si>
  <si>
    <t>냉동기(10R/T)</t>
    <phoneticPr fontId="4" type="noConversion"/>
  </si>
  <si>
    <t>DICING M/C(DAD-522)</t>
  </si>
  <si>
    <t>DICING M/C(DAD-640)</t>
  </si>
  <si>
    <t>BAKE OVEN(TEL MARK-11)</t>
  </si>
  <si>
    <t>루멘반도체</t>
    <phoneticPr fontId="4" type="noConversion"/>
  </si>
  <si>
    <t>주식회사엠아이티</t>
    <phoneticPr fontId="4" type="noConversion"/>
  </si>
  <si>
    <t>EXPENDER(ME-05F60H)</t>
  </si>
  <si>
    <t>WEB STATION</t>
  </si>
  <si>
    <t>신공장</t>
    <phoneticPr fontId="4" type="noConversion"/>
  </si>
  <si>
    <t>WAFER SCRUBBER(￠250*800L)</t>
    <phoneticPr fontId="4" type="noConversion"/>
  </si>
  <si>
    <t>초음파 세척기</t>
    <phoneticPr fontId="4" type="noConversion"/>
  </si>
  <si>
    <t>에이치아이티㈜</t>
    <phoneticPr fontId="4" type="noConversion"/>
  </si>
  <si>
    <t>에어컴프레셔(75HP)</t>
    <phoneticPr fontId="4" type="noConversion"/>
  </si>
  <si>
    <t>ACU(10RT)</t>
  </si>
  <si>
    <t>㈜네패스이앤씨</t>
    <phoneticPr fontId="4" type="noConversion"/>
  </si>
  <si>
    <t>신공장, 11.06.24자본적지출(3천만원)</t>
    <phoneticPr fontId="4" type="noConversion"/>
  </si>
  <si>
    <t>ALINGER(CANON)</t>
  </si>
  <si>
    <t>TRACK(COATER/DEVELOPER)</t>
  </si>
  <si>
    <t>ASHER(DES 212-304AVL)</t>
  </si>
  <si>
    <t>SPIN DRYER(1600-55)</t>
  </si>
  <si>
    <t>DIFFUSION FURNACER(THERMCO)</t>
  </si>
  <si>
    <t>신공장  13.05.29 자본적지출</t>
    <phoneticPr fontId="4" type="noConversion"/>
  </si>
  <si>
    <t>ION IMPLANTER(160XP)</t>
  </si>
  <si>
    <t>ION IMPLANTER(E220HP)</t>
  </si>
  <si>
    <t>LASER MARKING(LUMONICS)</t>
  </si>
  <si>
    <t>4-POINT PROBE(VP10E)</t>
  </si>
  <si>
    <t>ALPHA STEP(200)</t>
  </si>
  <si>
    <t>CURVE TRACER(370)</t>
  </si>
  <si>
    <t>MANUAL PROBE(TBD)</t>
  </si>
  <si>
    <t>NANOSPEC</t>
  </si>
  <si>
    <t>MICROSCOPE(HIGH POWER)</t>
  </si>
  <si>
    <t>WAFER TRANSFER</t>
  </si>
  <si>
    <t>SPARE PARTS</t>
  </si>
  <si>
    <t>EVAPO(ei-5k)</t>
  </si>
  <si>
    <t>DI WATER TREATMENT SYSTEM</t>
  </si>
  <si>
    <t>냉동기(240RT)</t>
    <phoneticPr fontId="4" type="noConversion"/>
  </si>
  <si>
    <t>㈜세종엠엔이</t>
    <phoneticPr fontId="4" type="noConversion"/>
  </si>
  <si>
    <t>11.07.18자 자본적지출(\17,300,000)</t>
    <phoneticPr fontId="4" type="noConversion"/>
  </si>
  <si>
    <t>WAFER CLEANING DEVICE</t>
  </si>
  <si>
    <t>TRR시험기 TESTER</t>
    <phoneticPr fontId="4" type="noConversion"/>
  </si>
  <si>
    <t xml:space="preserve"> JINYUN SAIMEILUN IMP&amp;EXP </t>
  </si>
  <si>
    <t>ESD 측정장비(ESS-6008)</t>
    <phoneticPr fontId="4" type="noConversion"/>
  </si>
  <si>
    <t>㈜노이즈텍</t>
    <phoneticPr fontId="4" type="noConversion"/>
  </si>
  <si>
    <r>
      <t>F</t>
    </r>
    <r>
      <rPr>
        <sz val="10"/>
        <color indexed="8"/>
        <rFont val="맑은 고딕"/>
        <family val="3"/>
        <charset val="129"/>
      </rPr>
      <t>E-SEM EDS(HITACHI S4500)</t>
    </r>
  </si>
  <si>
    <t>에어컴프레셔 난방닥트</t>
    <phoneticPr fontId="4" type="noConversion"/>
  </si>
  <si>
    <t>금영산업</t>
    <phoneticPr fontId="4" type="noConversion"/>
  </si>
  <si>
    <t>인버터 제어반공사</t>
    <phoneticPr fontId="4" type="noConversion"/>
  </si>
  <si>
    <t>정일E NG</t>
    <phoneticPr fontId="4" type="noConversion"/>
  </si>
  <si>
    <t>MUX COMPUTER SYSTEM</t>
  </si>
  <si>
    <t>더시스템</t>
    <phoneticPr fontId="4" type="noConversion"/>
  </si>
  <si>
    <t>GAS DETECTOR</t>
  </si>
  <si>
    <t>SAW M/C(DAD-640)</t>
  </si>
  <si>
    <t>HEAT &amp; WET SCRUBBER</t>
  </si>
  <si>
    <t>리드텍</t>
    <phoneticPr fontId="4" type="noConversion"/>
  </si>
  <si>
    <t>가스트론</t>
    <phoneticPr fontId="4" type="noConversion"/>
  </si>
  <si>
    <t>가스디엔에이</t>
    <phoneticPr fontId="4" type="noConversion"/>
  </si>
  <si>
    <t>비상발전기</t>
    <phoneticPr fontId="4" type="noConversion"/>
  </si>
  <si>
    <t>대한이엔지</t>
    <phoneticPr fontId="4" type="noConversion"/>
  </si>
  <si>
    <t>신규투자 설비 전기공사</t>
    <phoneticPr fontId="4" type="noConversion"/>
  </si>
  <si>
    <t>신공장(2015.07.27 자본적지출 8,000,000)</t>
    <phoneticPr fontId="4" type="noConversion"/>
  </si>
  <si>
    <t>현대종합전기</t>
    <phoneticPr fontId="4" type="noConversion"/>
  </si>
  <si>
    <t>BACK GRINDER M/C(DFG 840)</t>
  </si>
  <si>
    <t>VARIAN 3190 SPUTTER</t>
  </si>
  <si>
    <t>ALIGNER(MPA-500FAB)</t>
  </si>
  <si>
    <t>LAM TCP P400</t>
  </si>
  <si>
    <t>비상발전기 설치공사</t>
    <phoneticPr fontId="4" type="noConversion"/>
  </si>
  <si>
    <t>PHOTO IC 배관공사</t>
    <phoneticPr fontId="4" type="noConversion"/>
  </si>
  <si>
    <t>아론</t>
    <phoneticPr fontId="4" type="noConversion"/>
  </si>
  <si>
    <t>PHOTO IC 전기공사</t>
    <phoneticPr fontId="4" type="noConversion"/>
  </si>
  <si>
    <t>COATER(DNS-629)</t>
  </si>
  <si>
    <t>원세미텍</t>
    <phoneticPr fontId="4" type="noConversion"/>
  </si>
  <si>
    <t>AI ETCH BOOTH</t>
  </si>
  <si>
    <t>H2SO4 BOOTH</t>
  </si>
  <si>
    <t>GAS SCRUBBER</t>
  </si>
  <si>
    <t>글로잭</t>
    <phoneticPr fontId="4" type="noConversion"/>
  </si>
  <si>
    <t>HEAT WET SCRUBBER</t>
  </si>
  <si>
    <t>PCW 라인 배관공사</t>
    <phoneticPr fontId="4" type="noConversion"/>
  </si>
  <si>
    <t>미래SWT</t>
    <phoneticPr fontId="4" type="noConversion"/>
  </si>
  <si>
    <t>EOS 시험기</t>
    <phoneticPr fontId="4" type="noConversion"/>
  </si>
  <si>
    <t>카스트엔지니어링</t>
    <phoneticPr fontId="4" type="noConversion"/>
  </si>
  <si>
    <t>Stepper(NSR1755 i7)</t>
  </si>
  <si>
    <t>신공장(PHOTO IC)</t>
    <phoneticPr fontId="4" type="noConversion"/>
  </si>
  <si>
    <t>Etcher(Rainbow 4500)</t>
  </si>
  <si>
    <t>Etcher(TCP9600SE)</t>
  </si>
  <si>
    <t>RTA/Anneal(AST2800)</t>
  </si>
  <si>
    <t>Pyro(TMX9XXX)</t>
  </si>
  <si>
    <t>LPCVD(DJ802V)</t>
  </si>
  <si>
    <t>PECVD(CONCEPT1)</t>
  </si>
  <si>
    <t>Sputter(M2i)</t>
  </si>
  <si>
    <t>FT-IR(BPSG&amp;EPI)((QS300))</t>
  </si>
  <si>
    <t>Parametic Test Component System(4142B)</t>
  </si>
  <si>
    <t>Parametic Test Component System(4284A)</t>
  </si>
  <si>
    <t>Parametic Test Component System(DSO80204B)</t>
  </si>
  <si>
    <t>Parametic Test Component System(E5250A)</t>
  </si>
  <si>
    <t>EDS</t>
  </si>
  <si>
    <t>PROBER M/C</t>
  </si>
  <si>
    <t>씨에스이</t>
    <phoneticPr fontId="4" type="noConversion"/>
  </si>
  <si>
    <t>5리터합성반응장치</t>
    <phoneticPr fontId="4" type="noConversion"/>
  </si>
  <si>
    <t>아토솔루션</t>
    <phoneticPr fontId="4" type="noConversion"/>
  </si>
  <si>
    <t>핵심소재원천기술개발사업</t>
    <phoneticPr fontId="4" type="noConversion"/>
  </si>
  <si>
    <t>SIC TUBE</t>
  </si>
  <si>
    <t>넥스텍시스템</t>
    <phoneticPr fontId="4" type="noConversion"/>
  </si>
  <si>
    <t>EG PROBER-1</t>
  </si>
  <si>
    <t>EG PROBER-2</t>
  </si>
  <si>
    <t>EG PROBER-3</t>
  </si>
  <si>
    <t>EG PROBER-4</t>
  </si>
  <si>
    <t>EG PROBER-5</t>
  </si>
  <si>
    <t>양면 ALIGNER</t>
    <phoneticPr fontId="4" type="noConversion"/>
  </si>
  <si>
    <t>마이다스시스템</t>
    <phoneticPr fontId="4" type="noConversion"/>
  </si>
  <si>
    <t>IC TESTER(ATM5000)</t>
  </si>
  <si>
    <t>스타랩</t>
    <phoneticPr fontId="4" type="noConversion"/>
  </si>
  <si>
    <t>TESTER 외-1</t>
    <phoneticPr fontId="4" type="noConversion"/>
  </si>
  <si>
    <t>TESTER 외-2</t>
    <phoneticPr fontId="4" type="noConversion"/>
  </si>
  <si>
    <t>TESTER 외-3</t>
    <phoneticPr fontId="4" type="noConversion"/>
  </si>
  <si>
    <t>5리터합성반응장치</t>
  </si>
  <si>
    <t>예랑솔루션</t>
  </si>
  <si>
    <t>2분기상각</t>
    <phoneticPr fontId="4" type="noConversion"/>
  </si>
  <si>
    <t>현대자동차</t>
    <phoneticPr fontId="4" type="noConversion"/>
  </si>
  <si>
    <t>차량 구입(벤츠 S400L MATIC)</t>
    <phoneticPr fontId="4" type="noConversion"/>
  </si>
  <si>
    <t>진모터스</t>
    <phoneticPr fontId="4" type="noConversion"/>
  </si>
  <si>
    <t>판관,2016.12.28매각</t>
    <phoneticPr fontId="4" type="noConversion"/>
  </si>
  <si>
    <t>회사명 : (주)오디텍 반도체사업부</t>
    <phoneticPr fontId="4" type="noConversion"/>
  </si>
  <si>
    <t>자  산  명</t>
    <phoneticPr fontId="4" type="noConversion"/>
  </si>
  <si>
    <t>당기상각대상금액</t>
    <phoneticPr fontId="4" type="noConversion"/>
  </si>
  <si>
    <t>비 고</t>
    <phoneticPr fontId="4" type="noConversion"/>
  </si>
  <si>
    <t>2분기상각</t>
    <phoneticPr fontId="4" type="noConversion"/>
  </si>
  <si>
    <t>프레지오(12인승)</t>
    <phoneticPr fontId="4" type="noConversion"/>
  </si>
  <si>
    <t>기아자동차</t>
    <phoneticPr fontId="4" type="noConversion"/>
  </si>
  <si>
    <t>그랜저TG(NO:57바1488)</t>
    <phoneticPr fontId="4" type="noConversion"/>
  </si>
  <si>
    <t>2005-10-26</t>
  </si>
  <si>
    <t>그랜저TG(NO:07마7227)</t>
    <phoneticPr fontId="4" type="noConversion"/>
  </si>
  <si>
    <t>현대자동차</t>
    <phoneticPr fontId="4" type="noConversion"/>
  </si>
  <si>
    <t>매각</t>
    <phoneticPr fontId="4" type="noConversion"/>
  </si>
  <si>
    <t>合  計</t>
    <phoneticPr fontId="4" type="noConversion"/>
  </si>
  <si>
    <t>PHOTO MASK</t>
  </si>
  <si>
    <t>2004-01-05</t>
  </si>
  <si>
    <t>2004-01-26</t>
  </si>
  <si>
    <t>2004-05-20</t>
  </si>
  <si>
    <t>2004-05-31</t>
  </si>
  <si>
    <t>2004-08-31</t>
  </si>
  <si>
    <t>2004-09-30</t>
  </si>
  <si>
    <t>D&amp;M TECHNOLOGY</t>
  </si>
  <si>
    <t>2004-10-27</t>
  </si>
  <si>
    <t>2004-10-31</t>
  </si>
  <si>
    <t>2004-11-30</t>
  </si>
  <si>
    <t>2004-12-30</t>
  </si>
  <si>
    <t>2005-02-24</t>
  </si>
  <si>
    <t>2005-07-14</t>
  </si>
  <si>
    <t>2005-12-06</t>
  </si>
  <si>
    <t>2005-12-07</t>
  </si>
  <si>
    <t>위너TECH</t>
    <phoneticPr fontId="4" type="noConversion"/>
  </si>
  <si>
    <t>웨스텍</t>
    <phoneticPr fontId="4" type="noConversion"/>
  </si>
  <si>
    <t>주식회사 엠아이티</t>
    <phoneticPr fontId="4" type="noConversion"/>
  </si>
  <si>
    <t>전자저울</t>
    <phoneticPr fontId="4" type="noConversion"/>
  </si>
  <si>
    <t>자   산   명</t>
    <phoneticPr fontId="4" type="noConversion"/>
  </si>
  <si>
    <t>당기증감</t>
    <phoneticPr fontId="4" type="noConversion"/>
  </si>
  <si>
    <t>전기말상각누계액</t>
    <phoneticPr fontId="4" type="noConversion"/>
  </si>
  <si>
    <t>당기상각대상금액</t>
    <phoneticPr fontId="4" type="noConversion"/>
  </si>
  <si>
    <t>당기상각비</t>
    <phoneticPr fontId="4" type="noConversion"/>
  </si>
  <si>
    <t>당기말상각누계액</t>
    <phoneticPr fontId="4" type="noConversion"/>
  </si>
  <si>
    <t>비 고</t>
    <phoneticPr fontId="4" type="noConversion"/>
  </si>
  <si>
    <t>잔존가\1,000</t>
    <phoneticPr fontId="4" type="noConversion"/>
  </si>
  <si>
    <t>당기상각</t>
    <phoneticPr fontId="4" type="noConversion"/>
  </si>
  <si>
    <t>4분기상각</t>
    <phoneticPr fontId="4" type="noConversion"/>
  </si>
  <si>
    <t>차이</t>
    <phoneticPr fontId="4" type="noConversion"/>
  </si>
  <si>
    <t>MANUALPROBE</t>
  </si>
  <si>
    <t>용기초고</t>
    <phoneticPr fontId="4" type="noConversion"/>
  </si>
  <si>
    <t>FD-600M</t>
  </si>
  <si>
    <t>FLATFINDER</t>
  </si>
  <si>
    <t>PROBER</t>
  </si>
  <si>
    <t>PROBER20009</t>
  </si>
  <si>
    <t>TEL 19SPROBER</t>
  </si>
  <si>
    <t>PHOTOMASK</t>
  </si>
  <si>
    <t>마이크로게이지</t>
    <phoneticPr fontId="4" type="noConversion"/>
  </si>
  <si>
    <t>PH측정기</t>
    <phoneticPr fontId="4" type="noConversion"/>
  </si>
  <si>
    <t>필름</t>
    <phoneticPr fontId="4" type="noConversion"/>
  </si>
  <si>
    <t>SICHIPTRAY</t>
  </si>
  <si>
    <t>히트펌프식에어컨</t>
    <phoneticPr fontId="4" type="noConversion"/>
  </si>
  <si>
    <t>RAPIDBAKING</t>
  </si>
  <si>
    <t>SSCHIPTRAY</t>
  </si>
  <si>
    <t>TEL 193장비</t>
    <phoneticPr fontId="4" type="noConversion"/>
  </si>
  <si>
    <t>TESTER(MT-2000AM)</t>
  </si>
  <si>
    <t>메타멜</t>
    <phoneticPr fontId="4" type="noConversion"/>
  </si>
  <si>
    <t>AUTOTEL 19SPROBER</t>
  </si>
  <si>
    <t>가수온수기</t>
    <phoneticPr fontId="4" type="noConversion"/>
  </si>
  <si>
    <t>대성상사</t>
    <phoneticPr fontId="4" type="noConversion"/>
  </si>
  <si>
    <t>PICO AMMETER(계측기)</t>
    <phoneticPr fontId="4" type="noConversion"/>
  </si>
  <si>
    <t>서부정밀기기</t>
    <phoneticPr fontId="4" type="noConversion"/>
  </si>
  <si>
    <t>MSD 013A(MOTOR LONTH01)</t>
  </si>
  <si>
    <t>영일전업</t>
    <phoneticPr fontId="4" type="noConversion"/>
  </si>
  <si>
    <t>D.C MOTOR</t>
  </si>
  <si>
    <t>퓨리셈</t>
    <phoneticPr fontId="4" type="noConversion"/>
  </si>
  <si>
    <t>DAD522 MIC OVER IIAUL</t>
  </si>
  <si>
    <t>디아이</t>
    <phoneticPr fontId="4" type="noConversion"/>
  </si>
  <si>
    <t>씨에스전자</t>
    <phoneticPr fontId="4" type="noConversion"/>
  </si>
  <si>
    <t>SS CHIP TRAY 금형(350*550)</t>
    <phoneticPr fontId="4" type="noConversion"/>
  </si>
  <si>
    <t>위너TECH</t>
    <phoneticPr fontId="4" type="noConversion"/>
  </si>
  <si>
    <t>표면온도계</t>
    <phoneticPr fontId="4" type="noConversion"/>
  </si>
  <si>
    <t>삼원계측기상사</t>
    <phoneticPr fontId="4" type="noConversion"/>
  </si>
  <si>
    <t>듀폰포토마스크</t>
    <phoneticPr fontId="4" type="noConversion"/>
  </si>
  <si>
    <t>듀폰포토마스크</t>
    <phoneticPr fontId="4" type="noConversion"/>
  </si>
  <si>
    <t>마이크로이미지</t>
    <phoneticPr fontId="4" type="noConversion"/>
  </si>
  <si>
    <t>2004-01-31</t>
  </si>
  <si>
    <t>마이크로이미지</t>
    <phoneticPr fontId="4" type="noConversion"/>
  </si>
  <si>
    <t>2004-02-11</t>
  </si>
  <si>
    <t>마이크로이미지</t>
    <phoneticPr fontId="4" type="noConversion"/>
  </si>
  <si>
    <t>진공게이지</t>
    <phoneticPr fontId="4" type="noConversion"/>
  </si>
  <si>
    <t>2004-02-19</t>
  </si>
  <si>
    <t>퓨마테크</t>
    <phoneticPr fontId="4" type="noConversion"/>
  </si>
  <si>
    <t>2004-03-31</t>
  </si>
  <si>
    <t>SAW TAPE MOUNT DIE</t>
  </si>
  <si>
    <t>2004-04-19</t>
  </si>
  <si>
    <t>조은테크놀로지</t>
    <phoneticPr fontId="4" type="noConversion"/>
  </si>
  <si>
    <t>WET STATION</t>
  </si>
  <si>
    <t>2004-05-18</t>
  </si>
  <si>
    <t>럭키PVCPP제작소</t>
    <phoneticPr fontId="4" type="noConversion"/>
  </si>
  <si>
    <t>AIR GUN CAGN</t>
  </si>
  <si>
    <t>오디쎄미</t>
    <phoneticPr fontId="4" type="noConversion"/>
  </si>
  <si>
    <t>SAW RING</t>
  </si>
  <si>
    <t>내일시스템㈜</t>
    <phoneticPr fontId="4" type="noConversion"/>
  </si>
  <si>
    <t>SAW CASSTTE</t>
  </si>
  <si>
    <t>내일시스템㈜</t>
    <phoneticPr fontId="4" type="noConversion"/>
  </si>
  <si>
    <t>듀폰포토마스크</t>
    <phoneticPr fontId="4" type="noConversion"/>
  </si>
  <si>
    <t>2004-07-23</t>
  </si>
  <si>
    <t>BALANCE 333-13</t>
  </si>
  <si>
    <t>2004-07-26</t>
  </si>
  <si>
    <t>오디쎄미</t>
    <phoneticPr fontId="4" type="noConversion"/>
  </si>
  <si>
    <t>DESICCATOR SND-1</t>
  </si>
  <si>
    <t>2004-07-31</t>
  </si>
  <si>
    <t>ZD-SUB CHIP TRAY금형</t>
    <phoneticPr fontId="4" type="noConversion"/>
  </si>
  <si>
    <t>JCS HI-TECHNOLOGY</t>
  </si>
  <si>
    <t>오븐용 드라이 JIG Z</t>
    <phoneticPr fontId="4" type="noConversion"/>
  </si>
  <si>
    <t>2004-10-30</t>
  </si>
  <si>
    <t>오븐용 드라이 JIG</t>
    <phoneticPr fontId="4" type="noConversion"/>
  </si>
  <si>
    <t>2004-11-08</t>
  </si>
  <si>
    <t>2004-11-09</t>
  </si>
  <si>
    <t>PH METER</t>
  </si>
  <si>
    <t>2004-11-23</t>
  </si>
  <si>
    <t>세창인스트루먼트</t>
    <phoneticPr fontId="4" type="noConversion"/>
  </si>
  <si>
    <t>비접촉식 디지털 타코메타</t>
    <phoneticPr fontId="4" type="noConversion"/>
  </si>
  <si>
    <t>오븐용 건조 JIG</t>
    <phoneticPr fontId="4" type="noConversion"/>
  </si>
  <si>
    <t>2004-12-04</t>
  </si>
  <si>
    <t>TAPC REMOVE JIG(2INCH)</t>
  </si>
  <si>
    <t>TAPC REMOVE JIG(5INCH)</t>
  </si>
  <si>
    <t>SCOPE ARM ADAPTOR</t>
  </si>
  <si>
    <t>2004-12-25</t>
  </si>
  <si>
    <t>CHIP TRAY(OSZ-L064)</t>
  </si>
  <si>
    <t>2004-12-31</t>
  </si>
  <si>
    <t>2005-01-13</t>
  </si>
  <si>
    <t>웨이퍼 정열기</t>
    <phoneticPr fontId="4" type="noConversion"/>
  </si>
  <si>
    <t>2005-05-02</t>
  </si>
  <si>
    <t>EPS CUSHION 금형</t>
    <phoneticPr fontId="4" type="noConversion"/>
  </si>
  <si>
    <t>2005-06-16</t>
  </si>
  <si>
    <t>삼일화학</t>
    <phoneticPr fontId="4" type="noConversion"/>
  </si>
  <si>
    <t>2005-07-20</t>
  </si>
  <si>
    <t>하나계기</t>
    <phoneticPr fontId="4" type="noConversion"/>
  </si>
  <si>
    <t>THERMCO DIFF CALIBRATION용 계측기</t>
    <phoneticPr fontId="4" type="noConversion"/>
  </si>
  <si>
    <t>2005-08-05</t>
  </si>
  <si>
    <t>2005-10-05</t>
  </si>
  <si>
    <t>2005-10-11</t>
  </si>
  <si>
    <t>2005-10-21</t>
  </si>
  <si>
    <t>2005-10-23</t>
  </si>
  <si>
    <t>2005-11-02</t>
  </si>
  <si>
    <t>2005-11-27</t>
  </si>
  <si>
    <t>두께측정기(계측기)</t>
    <phoneticPr fontId="4" type="noConversion"/>
  </si>
  <si>
    <t>디지털인더스</t>
    <phoneticPr fontId="4" type="noConversion"/>
  </si>
  <si>
    <t>2005-12-09</t>
  </si>
  <si>
    <t>2005-12-15</t>
  </si>
  <si>
    <t>2005-12-25</t>
  </si>
  <si>
    <t>WAFER 정열기</t>
    <phoneticPr fontId="4" type="noConversion"/>
  </si>
  <si>
    <t>LONG XU TRADING</t>
  </si>
  <si>
    <t>QINGYI PRECSION</t>
  </si>
  <si>
    <t>PROBE MAIN BOARD ASS'Y</t>
  </si>
  <si>
    <t>TEP SOLDER UNIT</t>
  </si>
  <si>
    <t>INKER</t>
  </si>
  <si>
    <t>티엔피</t>
    <phoneticPr fontId="4" type="noConversion"/>
  </si>
  <si>
    <t>HOT PLATE</t>
  </si>
  <si>
    <t>한신과학의료기</t>
    <phoneticPr fontId="4" type="noConversion"/>
  </si>
  <si>
    <t>고압용 POSITIONER</t>
    <phoneticPr fontId="4" type="noConversion"/>
  </si>
  <si>
    <t>마이크로게이지</t>
    <phoneticPr fontId="4" type="noConversion"/>
  </si>
  <si>
    <t>CIP통상㈜</t>
    <phoneticPr fontId="4" type="noConversion"/>
  </si>
  <si>
    <t>아스만 통풍건습계</t>
    <phoneticPr fontId="4" type="noConversion"/>
  </si>
  <si>
    <t>G-TECH</t>
  </si>
  <si>
    <t>㈜한신과학의료기</t>
    <phoneticPr fontId="4" type="noConversion"/>
  </si>
  <si>
    <t>TR TESTER</t>
  </si>
  <si>
    <t>long xu trading</t>
  </si>
  <si>
    <t>qingyi precsion</t>
  </si>
  <si>
    <t>POWER TR TESTER</t>
  </si>
  <si>
    <t>LONGRAY</t>
  </si>
  <si>
    <t>현미경(MICRO SCOPE)</t>
    <phoneticPr fontId="4" type="noConversion"/>
  </si>
  <si>
    <t>OVEN(ECO-150-1)</t>
  </si>
  <si>
    <t>DRY OVEN</t>
  </si>
  <si>
    <t>오성에스티</t>
    <phoneticPr fontId="4" type="noConversion"/>
  </si>
  <si>
    <t>OVEN(ECO150-1P)</t>
  </si>
  <si>
    <t>OVEN(OST-OVN11-BK01)</t>
  </si>
  <si>
    <t>오성에스티㈜</t>
    <phoneticPr fontId="4" type="noConversion"/>
  </si>
  <si>
    <t>MASK DRYER SPIN</t>
  </si>
  <si>
    <t>DUMPING기</t>
    <phoneticPr fontId="4" type="noConversion"/>
  </si>
  <si>
    <t>MULTI FUNTIONAL SELECTOR(UI9600A)</t>
  </si>
  <si>
    <t>NANJING EVERGREEN TRADE</t>
  </si>
  <si>
    <r>
      <t>3</t>
    </r>
    <r>
      <rPr>
        <sz val="9"/>
        <color indexed="8"/>
        <rFont val="맑은 고딕"/>
        <family val="3"/>
        <charset val="129"/>
      </rPr>
      <t>D LASER 현미경</t>
    </r>
    <phoneticPr fontId="4" type="noConversion"/>
  </si>
  <si>
    <t>브이솔루션</t>
    <phoneticPr fontId="4" type="noConversion"/>
  </si>
  <si>
    <t>FLUORD MAX4C</t>
  </si>
  <si>
    <t>싸이텍인스트루먼트</t>
    <phoneticPr fontId="4" type="noConversion"/>
  </si>
  <si>
    <t>FLUORD MAX4C(accessories)</t>
  </si>
  <si>
    <t>매뉴얼 닥터 블레이드</t>
    <phoneticPr fontId="4" type="noConversion"/>
  </si>
  <si>
    <r>
      <t>핵심소재원천기술개발사업(</t>
    </r>
    <r>
      <rPr>
        <sz val="9"/>
        <color indexed="8"/>
        <rFont val="맑은 고딕"/>
        <family val="3"/>
        <charset val="129"/>
      </rPr>
      <t>18.11.09 자본적지출 25,000,000)</t>
    </r>
    <phoneticPr fontId="4" type="noConversion"/>
  </si>
  <si>
    <t>UV5</t>
  </si>
  <si>
    <t>메틀러토레도코리아</t>
    <phoneticPr fontId="4" type="noConversion"/>
  </si>
  <si>
    <t>냉난방기</t>
    <phoneticPr fontId="4" type="noConversion"/>
  </si>
  <si>
    <t>노트북</t>
    <phoneticPr fontId="4" type="noConversion"/>
  </si>
  <si>
    <t>컴퓨터</t>
    <phoneticPr fontId="4" type="noConversion"/>
  </si>
  <si>
    <t>프린터</t>
    <phoneticPr fontId="4" type="noConversion"/>
  </si>
  <si>
    <t>이동서랍</t>
    <phoneticPr fontId="4" type="noConversion"/>
  </si>
  <si>
    <t>에어컨</t>
    <phoneticPr fontId="4" type="noConversion"/>
  </si>
  <si>
    <t>신발장</t>
    <phoneticPr fontId="4" type="noConversion"/>
  </si>
  <si>
    <t>의자</t>
    <phoneticPr fontId="4" type="noConversion"/>
  </si>
  <si>
    <t>냉장고</t>
    <phoneticPr fontId="4" type="noConversion"/>
  </si>
  <si>
    <t>책상</t>
    <phoneticPr fontId="4" type="noConversion"/>
  </si>
  <si>
    <t>해성가구</t>
    <phoneticPr fontId="4" type="noConversion"/>
  </si>
  <si>
    <t>COMPUTER</t>
  </si>
  <si>
    <t>작업의자</t>
    <phoneticPr fontId="4" type="noConversion"/>
  </si>
  <si>
    <t>쇼파</t>
    <phoneticPr fontId="4" type="noConversion"/>
  </si>
  <si>
    <t>레이져프린터</t>
    <phoneticPr fontId="4" type="noConversion"/>
  </si>
  <si>
    <t>AIR SHOWER</t>
  </si>
  <si>
    <t>전북사무용가구</t>
    <phoneticPr fontId="4" type="noConversion"/>
  </si>
  <si>
    <t>내화금고</t>
    <phoneticPr fontId="4" type="noConversion"/>
  </si>
  <si>
    <t>사물함</t>
    <phoneticPr fontId="4" type="noConversion"/>
  </si>
  <si>
    <t>책장</t>
    <phoneticPr fontId="4" type="noConversion"/>
  </si>
  <si>
    <t>가람내장건설</t>
    <phoneticPr fontId="4" type="noConversion"/>
  </si>
  <si>
    <t>OA책상</t>
    <phoneticPr fontId="4" type="noConversion"/>
  </si>
  <si>
    <t>2004-02-07</t>
  </si>
  <si>
    <t>회의용 의자</t>
    <phoneticPr fontId="4" type="noConversion"/>
  </si>
  <si>
    <t>프로젝터</t>
    <phoneticPr fontId="4" type="noConversion"/>
  </si>
  <si>
    <t>영광종합사무기</t>
    <phoneticPr fontId="4" type="noConversion"/>
  </si>
  <si>
    <t>작업대</t>
    <phoneticPr fontId="4" type="noConversion"/>
  </si>
  <si>
    <t>판넬공사</t>
    <phoneticPr fontId="4" type="noConversion"/>
  </si>
  <si>
    <t>오피스플러스</t>
    <phoneticPr fontId="4" type="noConversion"/>
  </si>
  <si>
    <t>천우건설</t>
    <phoneticPr fontId="4" type="noConversion"/>
  </si>
  <si>
    <t>2005-02-03</t>
  </si>
  <si>
    <t>책상(1500)</t>
    <phoneticPr fontId="4" type="noConversion"/>
  </si>
  <si>
    <t>2005-03-21</t>
  </si>
  <si>
    <t>모니터</t>
    <phoneticPr fontId="4" type="noConversion"/>
  </si>
  <si>
    <t>애드뷰</t>
    <phoneticPr fontId="4" type="noConversion"/>
  </si>
  <si>
    <t>베스트오피스</t>
    <phoneticPr fontId="4" type="noConversion"/>
  </si>
  <si>
    <t>화이트보드</t>
    <phoneticPr fontId="4" type="noConversion"/>
  </si>
  <si>
    <t>금반인테리어장식</t>
    <phoneticPr fontId="4" type="noConversion"/>
  </si>
  <si>
    <t>2005-06-30</t>
  </si>
  <si>
    <t>세탁기</t>
    <phoneticPr fontId="4" type="noConversion"/>
  </si>
  <si>
    <t>청소기</t>
    <phoneticPr fontId="4" type="noConversion"/>
  </si>
  <si>
    <t>2005-08-31</t>
  </si>
  <si>
    <t>에스원</t>
    <phoneticPr fontId="4" type="noConversion"/>
  </si>
  <si>
    <t>탁자</t>
    <phoneticPr fontId="4" type="noConversion"/>
  </si>
  <si>
    <t>2005-11-30</t>
  </si>
  <si>
    <t>라벨 프린터</t>
    <phoneticPr fontId="4" type="noConversion"/>
  </si>
  <si>
    <t>㈜하이마트 송천점</t>
    <phoneticPr fontId="4" type="noConversion"/>
  </si>
  <si>
    <t>책상(1800*800*720)</t>
    <phoneticPr fontId="4" type="noConversion"/>
  </si>
  <si>
    <t>코팅기</t>
    <phoneticPr fontId="4" type="noConversion"/>
  </si>
  <si>
    <t>동진체어</t>
    <phoneticPr fontId="4" type="noConversion"/>
  </si>
  <si>
    <t>철재옷장(6인용)</t>
    <phoneticPr fontId="4" type="noConversion"/>
  </si>
  <si>
    <t>예진전기</t>
    <phoneticPr fontId="4" type="noConversion"/>
  </si>
  <si>
    <t>책상(1800)</t>
    <phoneticPr fontId="4" type="noConversion"/>
  </si>
  <si>
    <t>작업대(1600*800*800)</t>
    <phoneticPr fontId="4" type="noConversion"/>
  </si>
  <si>
    <t>사이드책상</t>
    <phoneticPr fontId="4" type="noConversion"/>
  </si>
  <si>
    <t>회의의자</t>
    <phoneticPr fontId="4" type="noConversion"/>
  </si>
  <si>
    <t>파티션</t>
    <phoneticPr fontId="4" type="noConversion"/>
  </si>
  <si>
    <t>비피씨엔에스</t>
    <phoneticPr fontId="4" type="noConversion"/>
  </si>
  <si>
    <t>영업부</t>
    <phoneticPr fontId="4" type="noConversion"/>
  </si>
  <si>
    <t>PC</t>
  </si>
  <si>
    <t>회사명 : (주)오디텍 반도체사업부</t>
    <phoneticPr fontId="4" type="noConversion"/>
  </si>
  <si>
    <t>&lt;단위 : 원&gt;</t>
    <phoneticPr fontId="4" type="noConversion"/>
  </si>
  <si>
    <t>자산명</t>
    <phoneticPr fontId="4" type="noConversion"/>
  </si>
  <si>
    <t>당기증감</t>
    <phoneticPr fontId="4" type="noConversion"/>
  </si>
  <si>
    <t>당기상각</t>
    <phoneticPr fontId="4" type="noConversion"/>
  </si>
  <si>
    <t>설치철망</t>
    <phoneticPr fontId="4" type="noConversion"/>
  </si>
  <si>
    <t>인터폰</t>
    <phoneticPr fontId="4" type="noConversion"/>
  </si>
  <si>
    <t>사무용가구</t>
    <phoneticPr fontId="4" type="noConversion"/>
  </si>
  <si>
    <t>보스</t>
    <phoneticPr fontId="4" type="noConversion"/>
  </si>
  <si>
    <t>허브</t>
    <phoneticPr fontId="4" type="noConversion"/>
  </si>
  <si>
    <t>TKP-2000(전화기)</t>
    <phoneticPr fontId="4" type="noConversion"/>
  </si>
  <si>
    <t>다이제작</t>
    <phoneticPr fontId="4" type="noConversion"/>
  </si>
  <si>
    <t>DIGITAL CAMERA</t>
  </si>
  <si>
    <t>신도네트</t>
    <phoneticPr fontId="4" type="noConversion"/>
  </si>
  <si>
    <t>신도네트</t>
    <phoneticPr fontId="4" type="noConversion"/>
  </si>
  <si>
    <t>회전테이블</t>
    <phoneticPr fontId="4" type="noConversion"/>
  </si>
  <si>
    <t>㈜에이티엠</t>
    <phoneticPr fontId="4" type="noConversion"/>
  </si>
  <si>
    <t>책상3EA,3단서랍장3EA</t>
    <phoneticPr fontId="4" type="noConversion"/>
  </si>
  <si>
    <t>탁자4EA,의자8EA</t>
    <phoneticPr fontId="4" type="noConversion"/>
  </si>
  <si>
    <t>FAX</t>
  </si>
  <si>
    <t>탑정보시스템</t>
    <phoneticPr fontId="4" type="noConversion"/>
  </si>
  <si>
    <t>AIR-CON</t>
  </si>
  <si>
    <t>3단화일박스 및 탁자</t>
    <phoneticPr fontId="4" type="noConversion"/>
  </si>
  <si>
    <t>모드니가구</t>
    <phoneticPr fontId="4" type="noConversion"/>
  </si>
  <si>
    <t>한국종합주방</t>
    <phoneticPr fontId="4" type="noConversion"/>
  </si>
  <si>
    <t>철재책상</t>
    <phoneticPr fontId="4" type="noConversion"/>
  </si>
  <si>
    <t>WAPER PLATE ZONE 정렬기</t>
    <phoneticPr fontId="4" type="noConversion"/>
  </si>
  <si>
    <t>OA책장 5단</t>
    <phoneticPr fontId="4" type="noConversion"/>
  </si>
  <si>
    <t>전북사무용가구</t>
    <phoneticPr fontId="4" type="noConversion"/>
  </si>
  <si>
    <t>U형 테이블</t>
    <phoneticPr fontId="4" type="noConversion"/>
  </si>
  <si>
    <t>책상(1200)</t>
    <phoneticPr fontId="4" type="noConversion"/>
  </si>
  <si>
    <t>아이포</t>
    <phoneticPr fontId="4" type="noConversion"/>
  </si>
  <si>
    <t>전자랜드21</t>
    <phoneticPr fontId="4" type="noConversion"/>
  </si>
  <si>
    <t>사무용기기(책상,서랍,의자)</t>
    <phoneticPr fontId="4" type="noConversion"/>
  </si>
  <si>
    <t>하나저울</t>
    <phoneticPr fontId="4" type="noConversion"/>
  </si>
  <si>
    <t>냉난방기</t>
    <phoneticPr fontId="4" type="noConversion"/>
  </si>
  <si>
    <t>전기온수기</t>
    <phoneticPr fontId="4" type="noConversion"/>
  </si>
  <si>
    <t>대성상사</t>
    <phoneticPr fontId="4" type="noConversion"/>
  </si>
  <si>
    <t>계측기용 COMPUTER</t>
    <phoneticPr fontId="4" type="noConversion"/>
  </si>
  <si>
    <t>하이마트서곡점</t>
    <phoneticPr fontId="4" type="noConversion"/>
  </si>
  <si>
    <t>신도디지탈</t>
    <phoneticPr fontId="4" type="noConversion"/>
  </si>
  <si>
    <t>바코드프린터,바코드리더</t>
    <phoneticPr fontId="4" type="noConversion"/>
  </si>
  <si>
    <t>2004-02-21</t>
  </si>
  <si>
    <t>㈜프로텍</t>
    <phoneticPr fontId="4" type="noConversion"/>
  </si>
  <si>
    <t>책상</t>
    <phoneticPr fontId="4" type="noConversion"/>
  </si>
  <si>
    <t>전북사무용가구</t>
    <phoneticPr fontId="4" type="noConversion"/>
  </si>
  <si>
    <t>2004-04-13</t>
  </si>
  <si>
    <t>㈜하이마트</t>
    <phoneticPr fontId="4" type="noConversion"/>
  </si>
  <si>
    <t>칸막이</t>
    <phoneticPr fontId="4" type="noConversion"/>
  </si>
  <si>
    <t>유리탁자</t>
    <phoneticPr fontId="4" type="noConversion"/>
  </si>
  <si>
    <t>해성가구</t>
    <phoneticPr fontId="4" type="noConversion"/>
  </si>
  <si>
    <t>에어컨(히트펌프식)</t>
    <phoneticPr fontId="4" type="noConversion"/>
  </si>
  <si>
    <t>2004-05-29</t>
  </si>
  <si>
    <t>세기공조설비</t>
    <phoneticPr fontId="4" type="noConversion"/>
  </si>
  <si>
    <t>이동서랍(49단)</t>
    <phoneticPr fontId="4" type="noConversion"/>
  </si>
  <si>
    <t>2004-06-05</t>
  </si>
  <si>
    <t>탑,사이드,이동서랍</t>
    <phoneticPr fontId="4" type="noConversion"/>
  </si>
  <si>
    <t>OA책상</t>
    <phoneticPr fontId="4" type="noConversion"/>
  </si>
  <si>
    <t>의자(목근모도)</t>
    <phoneticPr fontId="4" type="noConversion"/>
  </si>
  <si>
    <t>의자(베스타)</t>
    <phoneticPr fontId="4" type="noConversion"/>
  </si>
  <si>
    <t>책장(5단)</t>
    <phoneticPr fontId="4" type="noConversion"/>
  </si>
  <si>
    <t>자판기 다이</t>
    <phoneticPr fontId="4" type="noConversion"/>
  </si>
  <si>
    <t>OA옷장</t>
    <phoneticPr fontId="4" type="noConversion"/>
  </si>
  <si>
    <t>회의용 테이블</t>
    <phoneticPr fontId="4" type="noConversion"/>
  </si>
  <si>
    <t>라운드 테이블</t>
    <phoneticPr fontId="4" type="noConversion"/>
  </si>
  <si>
    <t>신발장(60칸)</t>
    <phoneticPr fontId="4" type="noConversion"/>
  </si>
  <si>
    <t>원목 발판</t>
    <phoneticPr fontId="4" type="noConversion"/>
  </si>
  <si>
    <t>철재옷장(8인용)</t>
    <phoneticPr fontId="4" type="noConversion"/>
  </si>
  <si>
    <t>2004-06-13</t>
  </si>
  <si>
    <t>조립식 앵글(5단)</t>
    <phoneticPr fontId="4" type="noConversion"/>
  </si>
  <si>
    <t>2004-06-21</t>
  </si>
  <si>
    <t>조립식 앵글(6단)</t>
    <phoneticPr fontId="4" type="noConversion"/>
  </si>
  <si>
    <t>금반인테리어장식</t>
    <phoneticPr fontId="4" type="noConversion"/>
  </si>
  <si>
    <t>2004-06-22</t>
  </si>
  <si>
    <t>영광사무기기</t>
    <phoneticPr fontId="4" type="noConversion"/>
  </si>
  <si>
    <t>작업대(1600*800*750)</t>
    <phoneticPr fontId="4" type="noConversion"/>
  </si>
  <si>
    <t>신흥종합주방설비</t>
    <phoneticPr fontId="4" type="noConversion"/>
  </si>
  <si>
    <t>작업대(900*600*800)</t>
    <phoneticPr fontId="4" type="noConversion"/>
  </si>
  <si>
    <t>신흥종합주방설비</t>
    <phoneticPr fontId="4" type="noConversion"/>
  </si>
  <si>
    <t>선반</t>
    <phoneticPr fontId="4" type="noConversion"/>
  </si>
  <si>
    <t>철재옷장</t>
    <phoneticPr fontId="4" type="noConversion"/>
  </si>
  <si>
    <t>오성냉동ENG</t>
    <phoneticPr fontId="4" type="noConversion"/>
  </si>
  <si>
    <t>2004-07-29</t>
  </si>
  <si>
    <t>제품 건조대</t>
    <phoneticPr fontId="4" type="noConversion"/>
  </si>
  <si>
    <t>2004-08-01</t>
  </si>
  <si>
    <t>진열대</t>
    <phoneticPr fontId="4" type="noConversion"/>
  </si>
  <si>
    <t>2004-09-01</t>
  </si>
  <si>
    <t>MASK CARRIER</t>
  </si>
  <si>
    <t>2004-09-13</t>
  </si>
  <si>
    <t>두리텍</t>
    <phoneticPr fontId="4" type="noConversion"/>
  </si>
  <si>
    <t>작업테이블</t>
    <phoneticPr fontId="4" type="noConversion"/>
  </si>
  <si>
    <t>폐액운반구</t>
    <phoneticPr fontId="4" type="noConversion"/>
  </si>
  <si>
    <t>책장(5단)</t>
    <phoneticPr fontId="4" type="noConversion"/>
  </si>
  <si>
    <t>2004-10-26</t>
  </si>
  <si>
    <t>의자(슬라이딩)</t>
    <phoneticPr fontId="4" type="noConversion"/>
  </si>
  <si>
    <t>의자(보스)</t>
    <phoneticPr fontId="4" type="noConversion"/>
  </si>
  <si>
    <t>책장(철재)</t>
    <phoneticPr fontId="4" type="noConversion"/>
  </si>
  <si>
    <t>WORK STATION</t>
  </si>
  <si>
    <t>2004-11-13</t>
  </si>
  <si>
    <t>매트릭스세미컨덕터</t>
    <phoneticPr fontId="4" type="noConversion"/>
  </si>
  <si>
    <t>조립식앵글(5단)</t>
    <phoneticPr fontId="4" type="noConversion"/>
  </si>
  <si>
    <t>2005-01-21</t>
  </si>
  <si>
    <t>조립식앵글(3단)</t>
    <phoneticPr fontId="4" type="noConversion"/>
  </si>
  <si>
    <t>판넬공사(FAB3)</t>
    <phoneticPr fontId="4" type="noConversion"/>
  </si>
  <si>
    <t>2005-01-26</t>
  </si>
  <si>
    <t>천우건설</t>
    <phoneticPr fontId="4" type="noConversion"/>
  </si>
  <si>
    <t>드림정보전산</t>
    <phoneticPr fontId="4" type="noConversion"/>
  </si>
  <si>
    <t>디지털복사기(D-1023)</t>
    <phoneticPr fontId="4" type="noConversion"/>
  </si>
  <si>
    <t>슬라이드상자(280*280*230)</t>
    <phoneticPr fontId="4" type="noConversion"/>
  </si>
  <si>
    <t>2005-02-02</t>
  </si>
  <si>
    <t>작업대(1700*900*850)</t>
    <phoneticPr fontId="4" type="noConversion"/>
  </si>
  <si>
    <t>회전의자</t>
    <phoneticPr fontId="4" type="noConversion"/>
  </si>
  <si>
    <t>환의자</t>
    <phoneticPr fontId="4" type="noConversion"/>
  </si>
  <si>
    <t>책장선반</t>
    <phoneticPr fontId="4" type="noConversion"/>
  </si>
  <si>
    <t>신발장(15칸)</t>
    <phoneticPr fontId="4" type="noConversion"/>
  </si>
  <si>
    <t>조각간판(1400*1000)</t>
    <phoneticPr fontId="4" type="noConversion"/>
  </si>
  <si>
    <t>2005-02-04</t>
  </si>
  <si>
    <t>썬디자인광고기획</t>
    <phoneticPr fontId="4" type="noConversion"/>
  </si>
  <si>
    <t>판넬공사(크린룸)</t>
    <phoneticPr fontId="4" type="noConversion"/>
  </si>
  <si>
    <t>2005-02-16</t>
  </si>
  <si>
    <t>옷걸이</t>
    <phoneticPr fontId="4" type="noConversion"/>
  </si>
  <si>
    <t>2005-02-25</t>
  </si>
  <si>
    <t>호원상사</t>
    <phoneticPr fontId="4" type="noConversion"/>
  </si>
  <si>
    <t>양면 유니트</t>
    <phoneticPr fontId="4" type="noConversion"/>
  </si>
  <si>
    <t>인터체인지 유니트</t>
    <phoneticPr fontId="4" type="noConversion"/>
  </si>
  <si>
    <t>OA3단자(오픈형)</t>
    <phoneticPr fontId="4" type="noConversion"/>
  </si>
  <si>
    <t>OA3단자(하도어)</t>
    <phoneticPr fontId="4" type="noConversion"/>
  </si>
  <si>
    <t>OA3단자(올문형)</t>
    <phoneticPr fontId="4" type="noConversion"/>
  </si>
  <si>
    <t>프린터퓨저ASS'Y</t>
    <phoneticPr fontId="4" type="noConversion"/>
  </si>
  <si>
    <t>작업대(1700*900*800)</t>
    <phoneticPr fontId="4" type="noConversion"/>
  </si>
  <si>
    <t>2005-04-06</t>
  </si>
  <si>
    <t>작업대(550*400*700)</t>
    <phoneticPr fontId="4" type="noConversion"/>
  </si>
  <si>
    <t>작업대(800*600*800)</t>
    <phoneticPr fontId="4" type="noConversion"/>
  </si>
  <si>
    <t>작업대(900*700*800)</t>
    <phoneticPr fontId="4" type="noConversion"/>
  </si>
  <si>
    <t>선반(900*305*1550)</t>
    <phoneticPr fontId="4" type="noConversion"/>
  </si>
  <si>
    <t>공기청정기</t>
    <phoneticPr fontId="4" type="noConversion"/>
  </si>
  <si>
    <t>절탁자(2*6)</t>
    <phoneticPr fontId="4" type="noConversion"/>
  </si>
  <si>
    <t>접의자</t>
    <phoneticPr fontId="4" type="noConversion"/>
  </si>
  <si>
    <t>2005-06-14</t>
  </si>
  <si>
    <t>2005-07-26</t>
  </si>
  <si>
    <t>받침대(1300*750*120)</t>
    <phoneticPr fontId="4" type="noConversion"/>
  </si>
  <si>
    <t>2005-09-10</t>
  </si>
  <si>
    <t>석정반테이블(900*600)</t>
    <phoneticPr fontId="4" type="noConversion"/>
  </si>
  <si>
    <t>2005-09-15</t>
  </si>
  <si>
    <t>태경정밀정반</t>
    <phoneticPr fontId="4" type="noConversion"/>
  </si>
  <si>
    <t>작업대(1700*900*900)</t>
    <phoneticPr fontId="4" type="noConversion"/>
  </si>
  <si>
    <t>2005-09-21</t>
  </si>
  <si>
    <t>작업대(1400*650*900)</t>
    <phoneticPr fontId="4" type="noConversion"/>
  </si>
  <si>
    <t>2005-10-07</t>
  </si>
  <si>
    <t>삼보컴퓨터</t>
    <phoneticPr fontId="4" type="noConversion"/>
  </si>
  <si>
    <t>CCTV(하드,카메라8대)</t>
    <phoneticPr fontId="4" type="noConversion"/>
  </si>
  <si>
    <t>작업대(900*900*900)</t>
    <phoneticPr fontId="4" type="noConversion"/>
  </si>
  <si>
    <t>작업대(500*500*700)</t>
    <phoneticPr fontId="4" type="noConversion"/>
  </si>
  <si>
    <t>2005-12-05</t>
  </si>
  <si>
    <t>작업대(900*900*800)</t>
    <phoneticPr fontId="4" type="noConversion"/>
  </si>
  <si>
    <t>2005-12-31</t>
  </si>
  <si>
    <t>크린룸 판넬공사</t>
    <phoneticPr fontId="4" type="noConversion"/>
  </si>
  <si>
    <t>2006-01-31</t>
  </si>
  <si>
    <t>작업대(600*850*800)</t>
    <phoneticPr fontId="4" type="noConversion"/>
  </si>
  <si>
    <t>작업대(1000*850*800)</t>
    <phoneticPr fontId="4" type="noConversion"/>
  </si>
  <si>
    <t>전화대</t>
    <phoneticPr fontId="4" type="noConversion"/>
  </si>
  <si>
    <t>OA 책장</t>
    <phoneticPr fontId="4" type="noConversion"/>
  </si>
  <si>
    <t>2006-02-03</t>
  </si>
  <si>
    <t>진공 청소기</t>
    <phoneticPr fontId="4" type="noConversion"/>
  </si>
  <si>
    <t>2006-02-15</t>
  </si>
  <si>
    <t>서광하이테크</t>
    <phoneticPr fontId="4" type="noConversion"/>
  </si>
  <si>
    <t>오븐다이(1000*850*800)</t>
    <phoneticPr fontId="4" type="noConversion"/>
  </si>
  <si>
    <t>2006-03-25</t>
  </si>
  <si>
    <t>2006-04-18</t>
  </si>
  <si>
    <t>자기온습도계</t>
    <phoneticPr fontId="4" type="noConversion"/>
  </si>
  <si>
    <t>2006-05-15</t>
  </si>
  <si>
    <t>종로사이언스</t>
    <phoneticPr fontId="4" type="noConversion"/>
  </si>
  <si>
    <t>철재 책장</t>
    <phoneticPr fontId="4" type="noConversion"/>
  </si>
  <si>
    <t>2006-05-16</t>
  </si>
  <si>
    <t>2006-05-20</t>
  </si>
  <si>
    <t>판넬 공사</t>
    <phoneticPr fontId="4" type="noConversion"/>
  </si>
  <si>
    <t>2006-05-22</t>
  </si>
  <si>
    <t>거대개발</t>
    <phoneticPr fontId="4" type="noConversion"/>
  </si>
  <si>
    <t>2006-05-24</t>
  </si>
  <si>
    <t>2006-05-26</t>
  </si>
  <si>
    <t>OA 책상</t>
    <phoneticPr fontId="4" type="noConversion"/>
  </si>
  <si>
    <t>2006-06-12</t>
  </si>
  <si>
    <t>작업대(1500*900*600)</t>
    <phoneticPr fontId="4" type="noConversion"/>
  </si>
  <si>
    <t>2006-06-14</t>
  </si>
  <si>
    <t>작업대(900*600*710)</t>
    <phoneticPr fontId="4" type="noConversion"/>
  </si>
  <si>
    <t>GAS 보관함</t>
    <phoneticPr fontId="4" type="noConversion"/>
  </si>
  <si>
    <t>2006-06-23</t>
  </si>
  <si>
    <t>아텍산업</t>
    <phoneticPr fontId="4" type="noConversion"/>
  </si>
  <si>
    <t>냉난방기(KC-500)</t>
    <phoneticPr fontId="4" type="noConversion"/>
  </si>
  <si>
    <t>2006-08-14</t>
  </si>
  <si>
    <t>㈜하이코</t>
    <phoneticPr fontId="4" type="noConversion"/>
  </si>
  <si>
    <t>폐기물 보관대</t>
    <phoneticPr fontId="4" type="noConversion"/>
  </si>
  <si>
    <t>경인산업</t>
    <phoneticPr fontId="4" type="noConversion"/>
  </si>
  <si>
    <t>처재 책장</t>
    <phoneticPr fontId="4" type="noConversion"/>
  </si>
  <si>
    <t>현주컴퓨터</t>
    <phoneticPr fontId="4" type="noConversion"/>
  </si>
  <si>
    <t>레이저 프린터</t>
    <phoneticPr fontId="4" type="noConversion"/>
  </si>
  <si>
    <t>프린터 퓨저 ASS'Y</t>
    <phoneticPr fontId="4" type="noConversion"/>
  </si>
  <si>
    <t>프린터기</t>
    <phoneticPr fontId="4" type="noConversion"/>
  </si>
  <si>
    <t>테이블(1600*800*800)</t>
    <phoneticPr fontId="4" type="noConversion"/>
  </si>
  <si>
    <t>스텐찬장(1200*340*1240)</t>
    <phoneticPr fontId="4" type="noConversion"/>
  </si>
  <si>
    <t>아크릴 현판(1400*1000)</t>
    <phoneticPr fontId="4" type="noConversion"/>
  </si>
  <si>
    <t>전라아크릴</t>
    <phoneticPr fontId="4" type="noConversion"/>
  </si>
  <si>
    <t>이동 서랍</t>
    <phoneticPr fontId="4" type="noConversion"/>
  </si>
  <si>
    <t>냉난방기(88GY)</t>
    <phoneticPr fontId="4" type="noConversion"/>
  </si>
  <si>
    <t>테이블</t>
    <phoneticPr fontId="4" type="noConversion"/>
  </si>
  <si>
    <t>철재 책장(4*5)</t>
    <phoneticPr fontId="4" type="noConversion"/>
  </si>
  <si>
    <t>철재 옷장 6인</t>
    <phoneticPr fontId="4" type="noConversion"/>
  </si>
  <si>
    <t>작업대(800*500*750)</t>
    <phoneticPr fontId="4" type="noConversion"/>
  </si>
  <si>
    <t>㈜신흥종합주방설비</t>
    <phoneticPr fontId="4" type="noConversion"/>
  </si>
  <si>
    <t>작업대(900*600*750)</t>
    <phoneticPr fontId="4" type="noConversion"/>
  </si>
  <si>
    <t>작업대(1900*900*900)</t>
    <phoneticPr fontId="4" type="noConversion"/>
  </si>
  <si>
    <t>OA 책상(1200)</t>
    <phoneticPr fontId="4" type="noConversion"/>
  </si>
  <si>
    <t>오픈책장 5단</t>
    <phoneticPr fontId="4" type="noConversion"/>
  </si>
  <si>
    <t>HP SALE</t>
  </si>
  <si>
    <t>철재서고</t>
    <phoneticPr fontId="4" type="noConversion"/>
  </si>
  <si>
    <t>하이마트 서곡지점</t>
    <phoneticPr fontId="4" type="noConversion"/>
  </si>
  <si>
    <t>디지털북전주</t>
    <phoneticPr fontId="4" type="noConversion"/>
  </si>
  <si>
    <t>스텐판</t>
    <phoneticPr fontId="4" type="noConversion"/>
  </si>
  <si>
    <t>스텐 BOX</t>
    <phoneticPr fontId="4" type="noConversion"/>
  </si>
  <si>
    <t>알파정보</t>
    <phoneticPr fontId="4" type="noConversion"/>
  </si>
  <si>
    <t>삼성디지털프라자</t>
    <phoneticPr fontId="4" type="noConversion"/>
  </si>
  <si>
    <t>철재옷장(6인)</t>
    <phoneticPr fontId="4" type="noConversion"/>
  </si>
  <si>
    <t>신발장(15인)</t>
    <phoneticPr fontId="4" type="noConversion"/>
  </si>
  <si>
    <t>노트북(삼성센스 NT-R509-BAH1)</t>
    <phoneticPr fontId="4" type="noConversion"/>
  </si>
  <si>
    <t>디자인노트</t>
    <phoneticPr fontId="4" type="noConversion"/>
  </si>
  <si>
    <t>작업테이블(1600*500*700)</t>
    <phoneticPr fontId="4" type="noConversion"/>
  </si>
  <si>
    <t>포밍테이블(3*5)</t>
    <phoneticPr fontId="4" type="noConversion"/>
  </si>
  <si>
    <t>에어컨(벽걸이형)</t>
    <phoneticPr fontId="4" type="noConversion"/>
  </si>
  <si>
    <t>크린룸, 휴게실 및 창고 판네공사</t>
    <phoneticPr fontId="4" type="noConversion"/>
  </si>
  <si>
    <t>철재 오픈 서가</t>
    <phoneticPr fontId="4" type="noConversion"/>
  </si>
  <si>
    <t>파티션(1200)</t>
    <phoneticPr fontId="4" type="noConversion"/>
  </si>
  <si>
    <t>회의용 탁자</t>
    <phoneticPr fontId="4" type="noConversion"/>
  </si>
  <si>
    <t>철재 캐비닛</t>
    <phoneticPr fontId="4" type="noConversion"/>
  </si>
  <si>
    <t>작업테이블(700*1600*700)</t>
    <phoneticPr fontId="4" type="noConversion"/>
  </si>
  <si>
    <t>청소기(GS L-1245GP[041322])</t>
    <phoneticPr fontId="4" type="noConversion"/>
  </si>
  <si>
    <t>서광하이테크주식회사</t>
    <phoneticPr fontId="4" type="noConversion"/>
  </si>
  <si>
    <t>진열장(1200*00*1500)</t>
    <phoneticPr fontId="4" type="noConversion"/>
  </si>
  <si>
    <t>현대진열장</t>
    <phoneticPr fontId="4" type="noConversion"/>
  </si>
  <si>
    <t>작업대(2000*550*800)</t>
    <phoneticPr fontId="4" type="noConversion"/>
  </si>
  <si>
    <t>작업대(600*550*800)</t>
    <phoneticPr fontId="4" type="noConversion"/>
  </si>
  <si>
    <t>철재진열장(4*5)</t>
    <phoneticPr fontId="4" type="noConversion"/>
  </si>
  <si>
    <t>쇼파 3인</t>
    <phoneticPr fontId="4" type="noConversion"/>
  </si>
  <si>
    <t>응접테이블</t>
    <phoneticPr fontId="4" type="noConversion"/>
  </si>
  <si>
    <t>철재책장</t>
    <phoneticPr fontId="4" type="noConversion"/>
  </si>
  <si>
    <t>고정탁자</t>
    <phoneticPr fontId="4" type="noConversion"/>
  </si>
  <si>
    <t>컴퓨터(삼성 DM-V55)</t>
    <phoneticPr fontId="4" type="noConversion"/>
  </si>
  <si>
    <t>㈜디지리워드</t>
    <phoneticPr fontId="4" type="noConversion"/>
  </si>
  <si>
    <t>바코드 라벨 프린터(Z-M 400)</t>
    <phoneticPr fontId="4" type="noConversion"/>
  </si>
  <si>
    <t>작업대(1200*600*850)</t>
    <phoneticPr fontId="4" type="noConversion"/>
  </si>
  <si>
    <t>신흥그릇마트</t>
    <phoneticPr fontId="4" type="noConversion"/>
  </si>
  <si>
    <t>작업대(600*600*850)</t>
    <phoneticPr fontId="4" type="noConversion"/>
  </si>
  <si>
    <t>작업대(1700*900*930)</t>
    <phoneticPr fontId="4" type="noConversion"/>
  </si>
  <si>
    <t>작업대(900*650*900)</t>
    <phoneticPr fontId="4" type="noConversion"/>
  </si>
  <si>
    <t>레이져프린터(LBP330KG)</t>
    <phoneticPr fontId="4" type="noConversion"/>
  </si>
  <si>
    <t>컴퓨터(삼성 MV10)</t>
    <phoneticPr fontId="4" type="noConversion"/>
  </si>
  <si>
    <t>디지리워드</t>
    <phoneticPr fontId="4" type="noConversion"/>
  </si>
  <si>
    <t>직압데</t>
    <phoneticPr fontId="4" type="noConversion"/>
  </si>
  <si>
    <t>작업대(1600*900*700)</t>
    <phoneticPr fontId="4" type="noConversion"/>
  </si>
  <si>
    <t>우진ACT 호남지사</t>
    <phoneticPr fontId="4" type="noConversion"/>
  </si>
  <si>
    <t>작업대(1200*900*800)</t>
    <phoneticPr fontId="4" type="noConversion"/>
  </si>
  <si>
    <t>프린터(LBF7820)</t>
    <phoneticPr fontId="4" type="noConversion"/>
  </si>
  <si>
    <t>작업대(1700*800*700)</t>
    <phoneticPr fontId="4" type="noConversion"/>
  </si>
  <si>
    <t>CLEANING M/C SPINNER TABLE</t>
  </si>
  <si>
    <t>철재오픈진열장(1150*400*1700*선반5개)</t>
    <phoneticPr fontId="4" type="noConversion"/>
  </si>
  <si>
    <t>철재유리진열장(1150*400*1700*선반5개)</t>
    <phoneticPr fontId="4" type="noConversion"/>
  </si>
  <si>
    <t>신발장(2단*15칸, 900*360*1500)</t>
    <phoneticPr fontId="4" type="noConversion"/>
  </si>
  <si>
    <t>신발장(15칸, 900*360*1500)</t>
    <phoneticPr fontId="4" type="noConversion"/>
  </si>
  <si>
    <t>신발장(5열 2단, 1500*3560*710)</t>
    <phoneticPr fontId="4" type="noConversion"/>
  </si>
  <si>
    <t>철재옷장 6인(900*510*1800)</t>
    <phoneticPr fontId="4" type="noConversion"/>
  </si>
  <si>
    <t>사무용책장(800*400*1800)</t>
    <phoneticPr fontId="4" type="noConversion"/>
  </si>
  <si>
    <t>사무용책장(1200*750*730)</t>
    <phoneticPr fontId="4" type="noConversion"/>
  </si>
  <si>
    <t>사무용의자</t>
    <phoneticPr fontId="4" type="noConversion"/>
  </si>
  <si>
    <t>작업테이블(2단,900*600*800)</t>
    <phoneticPr fontId="4" type="noConversion"/>
  </si>
  <si>
    <t>작업테이블(2단,800*500*800)</t>
    <phoneticPr fontId="4" type="noConversion"/>
  </si>
  <si>
    <t>작업테이블(2단,1800*900*800)</t>
    <phoneticPr fontId="4" type="noConversion"/>
  </si>
  <si>
    <t>작업받침대</t>
    <phoneticPr fontId="4" type="noConversion"/>
  </si>
  <si>
    <t>약품보관대</t>
    <phoneticPr fontId="4" type="noConversion"/>
  </si>
  <si>
    <t>작업대(400*400*800)</t>
    <phoneticPr fontId="4" type="noConversion"/>
  </si>
  <si>
    <t>리눅스 삼바 서버 컴퓨터</t>
    <phoneticPr fontId="4" type="noConversion"/>
  </si>
  <si>
    <t>철재오픈서가(1150*400*1700)</t>
    <phoneticPr fontId="4" type="noConversion"/>
  </si>
  <si>
    <t>소형장식장(600*400*720)</t>
    <phoneticPr fontId="4" type="noConversion"/>
  </si>
  <si>
    <t>TV대(1500*500*450)</t>
    <phoneticPr fontId="4" type="noConversion"/>
  </si>
  <si>
    <t>5단하문장(800*400*1880)</t>
    <phoneticPr fontId="4" type="noConversion"/>
  </si>
  <si>
    <t>옥장(500*400*1880)</t>
    <phoneticPr fontId="4" type="noConversion"/>
  </si>
  <si>
    <t>미팅의자</t>
    <phoneticPr fontId="4" type="noConversion"/>
  </si>
  <si>
    <t>테이블(1500*900*720)</t>
    <phoneticPr fontId="4" type="noConversion"/>
  </si>
  <si>
    <t>원강연대</t>
    <phoneticPr fontId="4" type="noConversion"/>
  </si>
  <si>
    <t>잡지대4단</t>
    <phoneticPr fontId="4" type="noConversion"/>
  </si>
  <si>
    <t>절탁자(1800*450*720)</t>
    <phoneticPr fontId="4" type="noConversion"/>
  </si>
  <si>
    <t>청 접의자</t>
    <phoneticPr fontId="4" type="noConversion"/>
  </si>
  <si>
    <t>연결테이블(1400*600*720)</t>
    <phoneticPr fontId="4" type="noConversion"/>
  </si>
  <si>
    <t>희의테이블(1800*800*720)</t>
    <phoneticPr fontId="4" type="noConversion"/>
  </si>
  <si>
    <t>희의의자</t>
    <phoneticPr fontId="4" type="noConversion"/>
  </si>
  <si>
    <t>사무용책장(2000*1000*750)</t>
    <phoneticPr fontId="4" type="noConversion"/>
  </si>
  <si>
    <t>유리장(880*420*2000)</t>
    <phoneticPr fontId="4" type="noConversion"/>
  </si>
  <si>
    <t>옷장(550*420*2000)</t>
    <phoneticPr fontId="4" type="noConversion"/>
  </si>
  <si>
    <t>사무용쇼파1인</t>
    <phoneticPr fontId="4" type="noConversion"/>
  </si>
  <si>
    <t>응접테이블(1500*500*440)</t>
    <phoneticPr fontId="4" type="noConversion"/>
  </si>
  <si>
    <t>사무용책장(의자, 서랍포함)</t>
    <phoneticPr fontId="4" type="noConversion"/>
  </si>
  <si>
    <t>1층 전화대</t>
    <phoneticPr fontId="4" type="noConversion"/>
  </si>
  <si>
    <t>철재2층 침대</t>
    <phoneticPr fontId="4" type="noConversion"/>
  </si>
  <si>
    <t>프린터(HP5200L)</t>
    <phoneticPr fontId="4" type="noConversion"/>
  </si>
  <si>
    <t>프로젝트</t>
    <phoneticPr fontId="4" type="noConversion"/>
  </si>
  <si>
    <t>금고(ES-065)</t>
    <phoneticPr fontId="4" type="noConversion"/>
  </si>
  <si>
    <t>오피스디포</t>
    <phoneticPr fontId="4" type="noConversion"/>
  </si>
  <si>
    <t>청소기(SVC-1200SHA)</t>
    <phoneticPr fontId="4" type="noConversion"/>
  </si>
  <si>
    <t>철재 오픈서가(1500*400*1700)</t>
    <phoneticPr fontId="4" type="noConversion"/>
  </si>
  <si>
    <t>근태관리용</t>
    <phoneticPr fontId="4" type="noConversion"/>
  </si>
  <si>
    <t>개발 정정문기사</t>
    <phoneticPr fontId="4" type="noConversion"/>
  </si>
  <si>
    <t>발바닥세척기</t>
    <phoneticPr fontId="4" type="noConversion"/>
  </si>
  <si>
    <t>대신엠씨㈜</t>
    <phoneticPr fontId="4" type="noConversion"/>
  </si>
  <si>
    <t>신공장2, 전주1</t>
    <phoneticPr fontId="4" type="noConversion"/>
  </si>
  <si>
    <t>프린터(LBP3300)</t>
    <phoneticPr fontId="4" type="noConversion"/>
  </si>
  <si>
    <t>라미네이터(MARS A4/펠로우즈)</t>
    <phoneticPr fontId="4" type="noConversion"/>
  </si>
  <si>
    <t>5단오픈장(800*400*1880)</t>
    <phoneticPr fontId="4" type="noConversion"/>
  </si>
  <si>
    <t>신발장 2단(15칸, 900*360*1500)</t>
    <phoneticPr fontId="4" type="noConversion"/>
  </si>
  <si>
    <t>철재오픈진열장(1150*400*1700)</t>
    <phoneticPr fontId="4" type="noConversion"/>
  </si>
  <si>
    <t>철재선반</t>
    <phoneticPr fontId="4" type="noConversion"/>
  </si>
  <si>
    <t>철재주문서가3단(800*230*700)</t>
    <phoneticPr fontId="4" type="noConversion"/>
  </si>
  <si>
    <t>철재주문서가3단(600*230*700)</t>
    <phoneticPr fontId="4" type="noConversion"/>
  </si>
  <si>
    <t>철재주문서가3단(400*230*700)</t>
    <phoneticPr fontId="4" type="noConversion"/>
  </si>
  <si>
    <t>철재주문서가4단(800*230*900)</t>
    <phoneticPr fontId="4" type="noConversion"/>
  </si>
  <si>
    <t>철재주문서가2단(1600*230*500)</t>
    <phoneticPr fontId="4" type="noConversion"/>
  </si>
  <si>
    <t>철재주문서가(1150*400*1700)</t>
    <phoneticPr fontId="4" type="noConversion"/>
  </si>
  <si>
    <t>세미나테이블(1500*450*720)</t>
    <phoneticPr fontId="4" type="noConversion"/>
  </si>
  <si>
    <t>책상(1200*750*730)</t>
    <phoneticPr fontId="4" type="noConversion"/>
  </si>
  <si>
    <t>신공장 창고 신축</t>
    <phoneticPr fontId="4" type="noConversion"/>
  </si>
  <si>
    <t>㈜벧엘씨앤씨</t>
    <phoneticPr fontId="4" type="noConversion"/>
  </si>
  <si>
    <t>품질 강상진대리</t>
    <phoneticPr fontId="4" type="noConversion"/>
  </si>
  <si>
    <t>안내데스크</t>
    <phoneticPr fontId="4" type="noConversion"/>
  </si>
  <si>
    <t>현관 출입구</t>
    <phoneticPr fontId="4" type="noConversion"/>
  </si>
  <si>
    <t>탑마스타책상(1800*800*720)</t>
    <phoneticPr fontId="4" type="noConversion"/>
  </si>
  <si>
    <t>사이드책상(1200*430*680)</t>
    <phoneticPr fontId="4" type="noConversion"/>
  </si>
  <si>
    <t>이동서랍(400*575*600)</t>
    <phoneticPr fontId="4" type="noConversion"/>
  </si>
  <si>
    <t>의자(660*760*1120)</t>
    <phoneticPr fontId="4" type="noConversion"/>
  </si>
  <si>
    <t>아이컴퓨터클리닉</t>
    <phoneticPr fontId="4" type="noConversion"/>
  </si>
  <si>
    <t>이상용부장</t>
    <phoneticPr fontId="4" type="noConversion"/>
  </si>
  <si>
    <t>청운테크</t>
    <phoneticPr fontId="4" type="noConversion"/>
  </si>
  <si>
    <t>아싸컴</t>
    <phoneticPr fontId="4" type="noConversion"/>
  </si>
  <si>
    <r>
      <t>노트북(삼성아티브북</t>
    </r>
    <r>
      <rPr>
        <sz val="9"/>
        <color indexed="8"/>
        <rFont val="맑은 고딕"/>
        <family val="3"/>
        <charset val="129"/>
      </rPr>
      <t>9 NT905S3T-KDBS)</t>
    </r>
    <phoneticPr fontId="4" type="noConversion"/>
  </si>
  <si>
    <t>완소컴퓨터</t>
    <phoneticPr fontId="4" type="noConversion"/>
  </si>
  <si>
    <t>최봉민 대표</t>
    <phoneticPr fontId="4" type="noConversion"/>
  </si>
  <si>
    <t>김명준 이사</t>
    <phoneticPr fontId="4" type="noConversion"/>
  </si>
  <si>
    <t>책장(1200*300*2000)</t>
    <phoneticPr fontId="4" type="noConversion"/>
  </si>
  <si>
    <t>휴게실</t>
    <phoneticPr fontId="4" type="noConversion"/>
  </si>
  <si>
    <t>휴게실 의자</t>
    <phoneticPr fontId="4" type="noConversion"/>
  </si>
  <si>
    <t>입구 화분대(1200*350*700)</t>
    <phoneticPr fontId="4" type="noConversion"/>
  </si>
  <si>
    <t>화분대(1200*350*900)</t>
    <phoneticPr fontId="4" type="noConversion"/>
  </si>
  <si>
    <t>원탁(900)</t>
    <phoneticPr fontId="4" type="noConversion"/>
  </si>
  <si>
    <t>UTM, HUB</t>
  </si>
  <si>
    <t>케이씨에프인터내셔날</t>
    <phoneticPr fontId="4" type="noConversion"/>
  </si>
  <si>
    <t>전산관리자</t>
    <phoneticPr fontId="4" type="noConversion"/>
  </si>
  <si>
    <t>PC외</t>
    <phoneticPr fontId="4" type="noConversion"/>
  </si>
  <si>
    <t>세단기</t>
    <phoneticPr fontId="4" type="noConversion"/>
  </si>
  <si>
    <t>컴퓨존</t>
    <phoneticPr fontId="4" type="noConversion"/>
  </si>
  <si>
    <t>컴퓨터및주변기기</t>
    <phoneticPr fontId="4" type="noConversion"/>
  </si>
  <si>
    <t>DISKLESS 시스템 구축용</t>
    <phoneticPr fontId="4" type="noConversion"/>
  </si>
  <si>
    <t>SWITCH HUB</t>
  </si>
  <si>
    <t>STORAGE SERVER외</t>
    <phoneticPr fontId="4" type="noConversion"/>
  </si>
  <si>
    <t>㈜오스테이션</t>
    <phoneticPr fontId="4" type="noConversion"/>
  </si>
  <si>
    <t>임원</t>
    <phoneticPr fontId="4" type="noConversion"/>
  </si>
  <si>
    <t>이동서랍(400*520*600)</t>
    <phoneticPr fontId="4" type="noConversion"/>
  </si>
  <si>
    <t>EDS DATA SERVER</t>
  </si>
  <si>
    <t>MES DB SERVER</t>
  </si>
  <si>
    <r>
      <t>바코드,</t>
    </r>
    <r>
      <rPr>
        <sz val="9"/>
        <color indexed="8"/>
        <rFont val="맑은 고딕"/>
        <family val="3"/>
        <charset val="129"/>
      </rPr>
      <t>SPC관리,출하관리시스템</t>
    </r>
    <phoneticPr fontId="4" type="noConversion"/>
  </si>
  <si>
    <t>SERVER</t>
  </si>
  <si>
    <r>
      <t>프로그램 개발용</t>
    </r>
    <r>
      <rPr>
        <sz val="9"/>
        <color indexed="8"/>
        <rFont val="맑은 고딕"/>
        <family val="3"/>
        <charset val="129"/>
      </rPr>
      <t xml:space="preserve"> 테스트서버</t>
    </r>
    <phoneticPr fontId="4" type="noConversion"/>
  </si>
  <si>
    <t xml:space="preserve"> 동진체어 </t>
    <phoneticPr fontId="4" type="noConversion"/>
  </si>
  <si>
    <t>기술고문</t>
    <phoneticPr fontId="4" type="noConversion"/>
  </si>
  <si>
    <t>사이드책상(1200*450*650)</t>
    <phoneticPr fontId="4" type="noConversion"/>
  </si>
  <si>
    <t xml:space="preserve"> 비피씨엔이스 </t>
    <phoneticPr fontId="4" type="noConversion"/>
  </si>
  <si>
    <t>생산 전산</t>
    <phoneticPr fontId="4" type="noConversion"/>
  </si>
  <si>
    <t>전사공정</t>
    <phoneticPr fontId="4" type="noConversion"/>
  </si>
  <si>
    <t>ERP 서버</t>
    <phoneticPr fontId="4" type="noConversion"/>
  </si>
  <si>
    <t>레이트론(JAPAN)</t>
    <phoneticPr fontId="4" type="noConversion"/>
  </si>
  <si>
    <t>PHOTO IC 설계용</t>
    <phoneticPr fontId="4" type="noConversion"/>
  </si>
  <si>
    <t>라벨프린터</t>
  </si>
  <si>
    <t>트러스트텍</t>
  </si>
  <si>
    <t>제네시스</t>
    <phoneticPr fontId="3" type="noConversion"/>
  </si>
  <si>
    <t>GRINDER M/C(PG200)</t>
  </si>
  <si>
    <t>전기공사-PG200</t>
  </si>
  <si>
    <t>유틸리티 연결공사-PG200</t>
  </si>
  <si>
    <t>아이엔티에스</t>
  </si>
  <si>
    <t>현대종합전기</t>
  </si>
  <si>
    <t>도일이엔지</t>
  </si>
  <si>
    <t>2019.07.31일부 폐기</t>
    <phoneticPr fontId="4" type="noConversion"/>
  </si>
  <si>
    <t>2019.07.31 폐기</t>
    <phoneticPr fontId="3" type="noConversion"/>
  </si>
  <si>
    <t>5리터 합성반응장치</t>
  </si>
  <si>
    <t>EAD-6340(SAWING M/C)</t>
  </si>
  <si>
    <t>아토솔루션</t>
  </si>
  <si>
    <t>서플러스글로벌</t>
  </si>
  <si>
    <t>핵심소재</t>
  </si>
  <si>
    <t>관류형증기보일러</t>
  </si>
  <si>
    <t>한국미우라공업</t>
  </si>
  <si>
    <t>신공장 16.11.7 자본적지출, 2020.05.29 1대 매각</t>
    <phoneticPr fontId="4" type="noConversion"/>
  </si>
  <si>
    <t>대진기계</t>
  </si>
  <si>
    <t>QE-2000</t>
  </si>
  <si>
    <t>Laser marker</t>
  </si>
  <si>
    <t>2020.11.04</t>
  </si>
  <si>
    <t>2020.11.17</t>
  </si>
  <si>
    <t>한국오츠카전자</t>
  </si>
  <si>
    <t>TAIZHOU ICON PRECISION TECHNOLOGY</t>
  </si>
  <si>
    <t>캐비넷</t>
  </si>
  <si>
    <t>진영가구</t>
    <phoneticPr fontId="3" type="noConversion"/>
  </si>
  <si>
    <t>EG PROBER</t>
  </si>
  <si>
    <t>MOSAIC</t>
  </si>
  <si>
    <t>씨에스이</t>
  </si>
  <si>
    <t>스타랩</t>
  </si>
  <si>
    <t>빔프로젝터</t>
  </si>
  <si>
    <t>정전기 방지 의자</t>
  </si>
  <si>
    <t>의자</t>
  </si>
  <si>
    <t>샤론빔스토어</t>
  </si>
  <si>
    <t>에스엔에스컴퍼니</t>
  </si>
  <si>
    <t>대회의실</t>
  </si>
  <si>
    <t>생산라인</t>
  </si>
  <si>
    <t>외관</t>
  </si>
  <si>
    <t>폐기</t>
    <phoneticPr fontId="3" type="noConversion"/>
  </si>
  <si>
    <t>노트북</t>
    <phoneticPr fontId="3" type="noConversion"/>
  </si>
  <si>
    <t>Single side polishing machine</t>
  </si>
  <si>
    <t>티씨에스</t>
  </si>
  <si>
    <t>글로브박스</t>
    <phoneticPr fontId="3" type="noConversion"/>
  </si>
  <si>
    <t>메이드랩</t>
    <phoneticPr fontId="3" type="noConversion"/>
  </si>
  <si>
    <t>전자 칠판</t>
    <phoneticPr fontId="3" type="noConversion"/>
  </si>
  <si>
    <t>메리트정보</t>
    <phoneticPr fontId="3" type="noConversion"/>
  </si>
  <si>
    <t>2021.01.25 자본적지출</t>
    <phoneticPr fontId="3" type="noConversion"/>
  </si>
  <si>
    <r>
      <t>T</t>
    </r>
    <r>
      <rPr>
        <sz val="10"/>
        <color indexed="8"/>
        <rFont val="맑은 고딕"/>
        <family val="3"/>
        <charset val="129"/>
      </rPr>
      <t>EL P-8</t>
    </r>
    <phoneticPr fontId="3" type="noConversion"/>
  </si>
  <si>
    <t>씨에스이</t>
    <phoneticPr fontId="3" type="noConversion"/>
  </si>
  <si>
    <t>TESTER</t>
    <phoneticPr fontId="3" type="noConversion"/>
  </si>
  <si>
    <t>DAS-2000</t>
    <phoneticPr fontId="3" type="noConversion"/>
  </si>
  <si>
    <t>스타랩</t>
    <phoneticPr fontId="3" type="noConversion"/>
  </si>
  <si>
    <t>루멘반도체</t>
    <phoneticPr fontId="4" type="noConversion"/>
  </si>
  <si>
    <t>세미트로닉스테크놀러지</t>
    <phoneticPr fontId="3" type="noConversion"/>
  </si>
  <si>
    <t>SPIN DRYER(DUAL)</t>
    <phoneticPr fontId="3" type="noConversion"/>
  </si>
  <si>
    <t>SPIN DRYER(SINGLE)</t>
    <phoneticPr fontId="3" type="noConversion"/>
  </si>
  <si>
    <t>SIC PADDLE</t>
  </si>
  <si>
    <t>SIC BOAT</t>
  </si>
  <si>
    <t>칩 외관 검사기</t>
  </si>
  <si>
    <t>불량칩 이젝터</t>
  </si>
  <si>
    <t>MPA UNIT(ALIGNER)</t>
  </si>
  <si>
    <t>PHOTO ROOM 확장증설공사</t>
  </si>
  <si>
    <t>온새미로</t>
  </si>
  <si>
    <t>아이엠에스나노텍</t>
  </si>
  <si>
    <t>티원시스템</t>
  </si>
  <si>
    <t>ODTECH(NANJING).CO.,LTD</t>
  </si>
  <si>
    <t>천우하우징</t>
  </si>
  <si>
    <t>현미경</t>
    <phoneticPr fontId="3" type="noConversion"/>
  </si>
  <si>
    <t>FAB LINE 공정</t>
  </si>
  <si>
    <t>ODTECH(NANJING).CO.,LTD</t>
    <phoneticPr fontId="3" type="noConversion"/>
  </si>
  <si>
    <t>엔엘씨</t>
    <phoneticPr fontId="3" type="noConversion"/>
  </si>
  <si>
    <t>실험테이블 외</t>
    <phoneticPr fontId="3" type="noConversion"/>
  </si>
  <si>
    <t>전북특구 기술사업화 진행 장비류 구매</t>
    <phoneticPr fontId="3" type="noConversion"/>
  </si>
  <si>
    <t>PLA-501-OLD</t>
  </si>
  <si>
    <t>MPA-OLD</t>
  </si>
  <si>
    <t>COATER/DEVELOP UNIT(3TRACK)</t>
  </si>
  <si>
    <t>COATER/DEVELOP UNIT(2TRACK)</t>
  </si>
  <si>
    <t>SPIN DRY</t>
  </si>
  <si>
    <t>ASHER(DUAL)</t>
  </si>
  <si>
    <t>ASHER(SINGLE)</t>
  </si>
  <si>
    <t>EVAPO EI-5K</t>
  </si>
  <si>
    <t>A-STEP</t>
  </si>
  <si>
    <t>IMP E220 UNIT</t>
  </si>
  <si>
    <t>IMP 160XP UNIT</t>
  </si>
  <si>
    <t>3D MICROSCOPE</t>
  </si>
  <si>
    <t>EDS PROBE</t>
  </si>
  <si>
    <t>EDS TESTER(STATEC)</t>
  </si>
  <si>
    <t>EDS TESTER(METAMEL)</t>
  </si>
  <si>
    <t>SAW MACHINE</t>
  </si>
  <si>
    <t>DRY ETCH(TCP-940)</t>
  </si>
  <si>
    <t>홈후드</t>
  </si>
  <si>
    <t>글로브 박스</t>
  </si>
  <si>
    <t>정밀전자저울</t>
  </si>
  <si>
    <t>진공펌프</t>
  </si>
  <si>
    <t>2022.10.11</t>
  </si>
  <si>
    <t>2022.10.17</t>
  </si>
  <si>
    <t>엔엘씨</t>
  </si>
  <si>
    <t>전북특구 기술사업화 과제</t>
  </si>
  <si>
    <t>2023.02.16 폐기</t>
    <phoneticPr fontId="3" type="noConversion"/>
  </si>
  <si>
    <t>주차장 및 부대토목공사</t>
    <phoneticPr fontId="3" type="noConversion"/>
  </si>
  <si>
    <t>2023.03.22</t>
    <phoneticPr fontId="3" type="noConversion"/>
  </si>
  <si>
    <t>천우하우징</t>
    <phoneticPr fontId="3" type="noConversion"/>
  </si>
  <si>
    <t>반도체</t>
    <phoneticPr fontId="4" type="noConversion"/>
  </si>
  <si>
    <t>공장동 내부 배관 공사</t>
    <phoneticPr fontId="3" type="noConversion"/>
  </si>
  <si>
    <t>천우하우징</t>
    <phoneticPr fontId="3" type="noConversion"/>
  </si>
  <si>
    <t>AP-CVD 잔금(60%)</t>
    <phoneticPr fontId="3" type="noConversion"/>
  </si>
  <si>
    <t>넥스텍시스템</t>
    <phoneticPr fontId="4" type="noConversion"/>
  </si>
  <si>
    <t>POLY DIFFUSION FURNACE 잔금(60%)</t>
    <phoneticPr fontId="3" type="noConversion"/>
  </si>
  <si>
    <t>온새미로</t>
    <phoneticPr fontId="3" type="noConversion"/>
  </si>
  <si>
    <t>QD 연구실 냉방기 설치</t>
    <phoneticPr fontId="3" type="noConversion"/>
  </si>
  <si>
    <t>월드시스템공조</t>
    <phoneticPr fontId="3" type="noConversion"/>
  </si>
  <si>
    <t>주방 집기 잔금(50%)</t>
    <phoneticPr fontId="3" type="noConversion"/>
  </si>
  <si>
    <t>2023.06.22 폐기</t>
    <phoneticPr fontId="3" type="noConversion"/>
  </si>
  <si>
    <t>2023.06.22 폐기</t>
    <phoneticPr fontId="3" type="noConversion"/>
  </si>
  <si>
    <t>06.06.02자본지출</t>
  </si>
  <si>
    <t>2023.06.22 폐기</t>
    <phoneticPr fontId="4" type="noConversion"/>
  </si>
  <si>
    <t>2023.06.22 폐기</t>
    <phoneticPr fontId="4" type="noConversion"/>
  </si>
  <si>
    <t>06.06.29자본지출</t>
  </si>
  <si>
    <t>06.01.10자본지출</t>
  </si>
  <si>
    <t>2023.06.22 폐기</t>
    <phoneticPr fontId="4" type="noConversion"/>
  </si>
  <si>
    <t>14개중 10 매각</t>
  </si>
  <si>
    <t>2023.06.22 폐기</t>
    <phoneticPr fontId="3" type="noConversion"/>
  </si>
  <si>
    <t>2023.06.22 폐기 1EA</t>
    <phoneticPr fontId="3" type="noConversion"/>
  </si>
  <si>
    <t>2023.06.22 폐기</t>
    <phoneticPr fontId="3" type="noConversion"/>
  </si>
  <si>
    <t>2023.06.22 폐기 3EA</t>
    <phoneticPr fontId="3" type="noConversion"/>
  </si>
  <si>
    <t>2023.06.22 폐기 2EA</t>
    <phoneticPr fontId="3" type="noConversion"/>
  </si>
  <si>
    <t>2023.06.22 폐기 1EA</t>
    <phoneticPr fontId="3" type="noConversion"/>
  </si>
  <si>
    <t>2023-06-27 자본적지출</t>
    <phoneticPr fontId="4" type="noConversion"/>
  </si>
  <si>
    <t>냉방기</t>
    <phoneticPr fontId="3" type="noConversion"/>
  </si>
  <si>
    <t>QD연구실</t>
    <phoneticPr fontId="3" type="noConversion"/>
  </si>
  <si>
    <t>전기실</t>
    <phoneticPr fontId="3" type="noConversion"/>
  </si>
  <si>
    <t>스마트공조</t>
    <phoneticPr fontId="3" type="noConversion"/>
  </si>
  <si>
    <t>PROBE(TEL-19S)</t>
    <phoneticPr fontId="3" type="noConversion"/>
  </si>
  <si>
    <t>차량통제 관제시스템</t>
    <phoneticPr fontId="3" type="noConversion"/>
  </si>
  <si>
    <t>2023.09.22</t>
    <phoneticPr fontId="3" type="noConversion"/>
  </si>
  <si>
    <t>2023년 3분기 구축물 감가상각비명세서</t>
    <phoneticPr fontId="3" type="noConversion"/>
  </si>
  <si>
    <t>2023년 3분기 건물 감가상각비명세서</t>
    <phoneticPr fontId="3" type="noConversion"/>
  </si>
  <si>
    <t>전주 2공장</t>
    <phoneticPr fontId="3" type="noConversion"/>
  </si>
  <si>
    <t>2023.09.11</t>
    <phoneticPr fontId="3" type="noConversion"/>
  </si>
  <si>
    <t>2023.09.11 자본적지출</t>
    <phoneticPr fontId="3" type="noConversion"/>
  </si>
  <si>
    <t>아마노코리아</t>
  </si>
  <si>
    <t>2023년 3분기 기계장치 감가상각비명세서</t>
    <phoneticPr fontId="3" type="noConversion"/>
  </si>
  <si>
    <t>CLEAN BOOTH</t>
  </si>
  <si>
    <t>안전감지장치 SET</t>
  </si>
  <si>
    <t>EPI ROOM</t>
  </si>
  <si>
    <t>스크러버</t>
  </si>
  <si>
    <t>에어컴프레셔</t>
  </si>
  <si>
    <t>질소가스 정제시</t>
  </si>
  <si>
    <t>이지이엔지</t>
  </si>
  <si>
    <t>케이엘테크</t>
  </si>
  <si>
    <t>서호엔지니어링</t>
  </si>
  <si>
    <t>가람환경</t>
  </si>
  <si>
    <t>삼정솔루텍</t>
  </si>
  <si>
    <t>2023년 3분기 차량운반구 감가상각비명세서</t>
    <phoneticPr fontId="3" type="noConversion"/>
  </si>
  <si>
    <t>2023년 3분기 공구와기구 감가상각비명세서</t>
    <phoneticPr fontId="3" type="noConversion"/>
  </si>
  <si>
    <t>OVERHEAD STIRRER</t>
  </si>
  <si>
    <t>CHEMICAL EDITION PUMP</t>
  </si>
  <si>
    <t>VACUUM DRY OVEN</t>
  </si>
  <si>
    <t>COLD TRAP BATH</t>
  </si>
  <si>
    <t>비상발전기</t>
  </si>
  <si>
    <t>CCW INVERTER PUMP</t>
  </si>
  <si>
    <t>FFU</t>
  </si>
  <si>
    <t>제이와이에스</t>
  </si>
  <si>
    <t>대흥발전기</t>
  </si>
  <si>
    <t>회명워터젠</t>
  </si>
  <si>
    <t>2023년 3분기 비품 감가상각비명세서</t>
    <phoneticPr fontId="3" type="noConversion"/>
  </si>
  <si>
    <t>창고형 컨테이너</t>
    <phoneticPr fontId="3" type="noConversion"/>
  </si>
  <si>
    <t>명인컨테이너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</si>
</sst>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8" formatCode="_-* #,##0.0_-;\-* #,##0.0_-;_-* &quot;-&quot;_-;_-@_-"/>
    <numFmt numFmtId="179" formatCode="yyyy\.mm\.dd"/>
  </numFmts>
  <fonts count="21" x14ac:knownFonts="1"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8"/>
      <name val="맑은 고딕"/>
      <family val="3"/>
      <charset val="129"/>
    </font>
    <font>
      <sz val="8"/>
      <color indexed="8"/>
      <name val="돋움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6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b/>
      <sz val="9"/>
      <color indexed="10"/>
      <name val="굴림"/>
      <family val="3"/>
      <charset val="129"/>
    </font>
    <font>
      <sz val="9"/>
      <color indexed="8"/>
      <name val="굴림"/>
      <family val="3"/>
      <charset val="129"/>
    </font>
    <font>
      <sz val="8"/>
      <name val="돋움"/>
      <family val="3"/>
      <charset val="129"/>
    </font>
    <font>
      <b/>
      <sz val="9"/>
      <color indexed="8"/>
      <name val="굴림"/>
      <family val="3"/>
      <charset val="129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돋움"/>
      <family val="3"/>
      <charset val="129"/>
    </font>
    <font>
      <sz val="7.5"/>
      <color indexed="8"/>
      <name val="맑은 고딕"/>
      <family val="3"/>
      <charset val="129"/>
    </font>
    <font>
      <sz val="8.5"/>
      <color indexed="8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</cellStyleXfs>
  <cellXfs count="498">
    <xf numFmtId="0" fontId="0" fillId="0" borderId="0" xfId="0">
      <alignment vertical="center"/>
    </xf>
    <xf numFmtId="41" fontId="5" fillId="0" borderId="0" xfId="2" applyNumberFormat="1" applyFont="1"/>
    <xf numFmtId="0" fontId="6" fillId="0" borderId="0" xfId="2" applyFont="1"/>
    <xf numFmtId="41" fontId="6" fillId="0" borderId="0" xfId="2" applyNumberFormat="1" applyFont="1"/>
    <xf numFmtId="3" fontId="6" fillId="0" borderId="0" xfId="2" applyNumberFormat="1" applyFont="1"/>
    <xf numFmtId="41" fontId="5" fillId="0" borderId="8" xfId="2" applyNumberFormat="1" applyFont="1" applyBorder="1" applyAlignment="1">
      <alignment horizontal="right" vertical="center"/>
    </xf>
    <xf numFmtId="0" fontId="7" fillId="0" borderId="0" xfId="2" applyFont="1"/>
    <xf numFmtId="0" fontId="6" fillId="0" borderId="0" xfId="2" applyFont="1" applyAlignment="1">
      <alignment horizontal="center"/>
    </xf>
    <xf numFmtId="43" fontId="6" fillId="0" borderId="0" xfId="2" applyNumberFormat="1" applyFont="1"/>
    <xf numFmtId="0" fontId="7" fillId="0" borderId="0" xfId="2" applyFont="1" applyAlignment="1">
      <alignment horizontal="center"/>
    </xf>
    <xf numFmtId="0" fontId="6" fillId="0" borderId="0" xfId="2" applyFont="1" applyAlignment="1">
      <alignment horizontal="right"/>
    </xf>
    <xf numFmtId="0" fontId="6" fillId="0" borderId="16" xfId="2" applyFont="1" applyBorder="1" applyAlignment="1">
      <alignment horizontal="center"/>
    </xf>
    <xf numFmtId="0" fontId="6" fillId="0" borderId="17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3" fontId="6" fillId="0" borderId="18" xfId="2" applyNumberFormat="1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3" fontId="6" fillId="0" borderId="22" xfId="2" applyNumberFormat="1" applyFont="1" applyBorder="1" applyAlignment="1">
      <alignment horizontal="right"/>
    </xf>
    <xf numFmtId="0" fontId="6" fillId="0" borderId="22" xfId="2" applyFont="1" applyBorder="1" applyAlignment="1">
      <alignment horizontal="center"/>
    </xf>
    <xf numFmtId="0" fontId="6" fillId="0" borderId="24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3" fontId="6" fillId="0" borderId="8" xfId="2" applyNumberFormat="1" applyFont="1" applyBorder="1" applyAlignment="1">
      <alignment horizontal="right"/>
    </xf>
    <xf numFmtId="0" fontId="6" fillId="0" borderId="8" xfId="2" applyFont="1" applyBorder="1" applyAlignment="1">
      <alignment horizontal="center"/>
    </xf>
    <xf numFmtId="3" fontId="6" fillId="0" borderId="26" xfId="2" applyNumberFormat="1" applyFont="1" applyBorder="1" applyAlignment="1">
      <alignment horizontal="right"/>
    </xf>
    <xf numFmtId="3" fontId="6" fillId="0" borderId="27" xfId="2" applyNumberFormat="1" applyFont="1" applyBorder="1" applyAlignment="1">
      <alignment horizontal="right"/>
    </xf>
    <xf numFmtId="0" fontId="9" fillId="0" borderId="28" xfId="2" applyFont="1" applyBorder="1" applyAlignment="1">
      <alignment horizontal="left"/>
    </xf>
    <xf numFmtId="0" fontId="6" fillId="0" borderId="9" xfId="2" applyFont="1" applyBorder="1" applyAlignment="1">
      <alignment horizontal="center"/>
    </xf>
    <xf numFmtId="3" fontId="6" fillId="0" borderId="10" xfId="2" applyNumberFormat="1" applyFont="1" applyBorder="1" applyAlignment="1">
      <alignment horizontal="right"/>
    </xf>
    <xf numFmtId="0" fontId="6" fillId="0" borderId="10" xfId="2" applyFont="1" applyBorder="1" applyAlignment="1">
      <alignment horizontal="center"/>
    </xf>
    <xf numFmtId="3" fontId="6" fillId="0" borderId="29" xfId="2" applyNumberFormat="1" applyFont="1" applyBorder="1" applyAlignment="1">
      <alignment horizontal="right"/>
    </xf>
    <xf numFmtId="3" fontId="6" fillId="0" borderId="30" xfId="2" applyNumberFormat="1" applyFont="1" applyBorder="1" applyAlignment="1">
      <alignment horizontal="right"/>
    </xf>
    <xf numFmtId="0" fontId="9" fillId="0" borderId="25" xfId="2" applyFont="1" applyBorder="1" applyAlignment="1">
      <alignment horizontal="left"/>
    </xf>
    <xf numFmtId="0" fontId="6" fillId="3" borderId="24" xfId="2" applyFont="1" applyFill="1" applyBorder="1" applyAlignment="1">
      <alignment horizontal="center"/>
    </xf>
    <xf numFmtId="0" fontId="6" fillId="3" borderId="8" xfId="2" applyFont="1" applyFill="1" applyBorder="1" applyAlignment="1">
      <alignment horizontal="center"/>
    </xf>
    <xf numFmtId="0" fontId="6" fillId="0" borderId="32" xfId="2" applyFont="1" applyBorder="1" applyAlignment="1">
      <alignment horizontal="center"/>
    </xf>
    <xf numFmtId="3" fontId="6" fillId="0" borderId="11" xfId="2" applyNumberFormat="1" applyFont="1" applyBorder="1" applyAlignment="1">
      <alignment horizontal="right"/>
    </xf>
    <xf numFmtId="0" fontId="6" fillId="0" borderId="11" xfId="2" applyFont="1" applyBorder="1" applyAlignment="1">
      <alignment horizontal="center"/>
    </xf>
    <xf numFmtId="3" fontId="6" fillId="0" borderId="12" xfId="2" applyNumberFormat="1" applyFont="1" applyBorder="1" applyAlignment="1">
      <alignment horizontal="right"/>
    </xf>
    <xf numFmtId="0" fontId="6" fillId="0" borderId="34" xfId="2" applyFont="1" applyBorder="1" applyAlignment="1">
      <alignment horizontal="center"/>
    </xf>
    <xf numFmtId="0" fontId="6" fillId="0" borderId="35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3" fontId="6" fillId="0" borderId="14" xfId="2" applyNumberFormat="1" applyFont="1" applyBorder="1" applyAlignment="1">
      <alignment horizontal="right"/>
    </xf>
    <xf numFmtId="3" fontId="6" fillId="0" borderId="36" xfId="2" applyNumberFormat="1" applyFont="1" applyBorder="1" applyAlignment="1">
      <alignment horizontal="right"/>
    </xf>
    <xf numFmtId="3" fontId="6" fillId="0" borderId="15" xfId="2" applyNumberFormat="1" applyFont="1" applyBorder="1" applyAlignment="1">
      <alignment horizontal="right"/>
    </xf>
    <xf numFmtId="43" fontId="7" fillId="0" borderId="0" xfId="2" applyNumberFormat="1" applyFont="1" applyAlignment="1">
      <alignment horizontal="center"/>
    </xf>
    <xf numFmtId="43" fontId="6" fillId="0" borderId="0" xfId="2" applyNumberFormat="1" applyFont="1" applyAlignment="1">
      <alignment horizontal="center"/>
    </xf>
    <xf numFmtId="43" fontId="6" fillId="0" borderId="2" xfId="2" applyNumberFormat="1" applyFont="1" applyBorder="1" applyAlignment="1">
      <alignment horizontal="center"/>
    </xf>
    <xf numFmtId="0" fontId="6" fillId="0" borderId="37" xfId="2" applyFont="1" applyBorder="1" applyAlignment="1">
      <alignment horizontal="center"/>
    </xf>
    <xf numFmtId="0" fontId="6" fillId="0" borderId="28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41" fontId="6" fillId="0" borderId="8" xfId="2" applyNumberFormat="1" applyFont="1" applyBorder="1" applyAlignment="1">
      <alignment horizontal="right"/>
    </xf>
    <xf numFmtId="3" fontId="6" fillId="0" borderId="26" xfId="2" applyNumberFormat="1" applyFont="1" applyBorder="1" applyAlignment="1">
      <alignment horizontal="center"/>
    </xf>
    <xf numFmtId="41" fontId="6" fillId="3" borderId="8" xfId="2" applyNumberFormat="1" applyFont="1" applyFill="1" applyBorder="1" applyAlignment="1">
      <alignment horizontal="right"/>
    </xf>
    <xf numFmtId="0" fontId="6" fillId="3" borderId="10" xfId="2" applyFont="1" applyFill="1" applyBorder="1" applyAlignment="1">
      <alignment horizontal="center"/>
    </xf>
    <xf numFmtId="41" fontId="6" fillId="0" borderId="11" xfId="2" applyNumberFormat="1" applyFont="1" applyBorder="1" applyAlignment="1">
      <alignment horizontal="right"/>
    </xf>
    <xf numFmtId="3" fontId="6" fillId="0" borderId="31" xfId="2" applyNumberFormat="1" applyFont="1" applyBorder="1" applyAlignment="1">
      <alignment horizontal="center"/>
    </xf>
    <xf numFmtId="3" fontId="6" fillId="2" borderId="14" xfId="2" applyNumberFormat="1" applyFont="1" applyFill="1" applyBorder="1" applyAlignment="1">
      <alignment horizontal="right"/>
    </xf>
    <xf numFmtId="43" fontId="7" fillId="0" borderId="0" xfId="2" applyNumberFormat="1" applyFont="1"/>
    <xf numFmtId="41" fontId="6" fillId="0" borderId="0" xfId="2" applyNumberFormat="1" applyFont="1" applyAlignment="1">
      <alignment horizontal="center"/>
    </xf>
    <xf numFmtId="0" fontId="6" fillId="0" borderId="40" xfId="2" applyFont="1" applyBorder="1" applyAlignment="1">
      <alignment horizontal="center"/>
    </xf>
    <xf numFmtId="0" fontId="6" fillId="0" borderId="42" xfId="2" applyFont="1" applyBorder="1" applyAlignment="1">
      <alignment horizontal="center"/>
    </xf>
    <xf numFmtId="3" fontId="6" fillId="0" borderId="43" xfId="2" applyNumberFormat="1" applyFont="1" applyBorder="1" applyAlignment="1">
      <alignment horizontal="right"/>
    </xf>
    <xf numFmtId="41" fontId="7" fillId="0" borderId="0" xfId="2" applyNumberFormat="1" applyFont="1" applyAlignment="1">
      <alignment horizontal="center"/>
    </xf>
    <xf numFmtId="41" fontId="6" fillId="0" borderId="2" xfId="2" applyNumberFormat="1" applyFont="1" applyBorder="1" applyAlignment="1">
      <alignment horizontal="center"/>
    </xf>
    <xf numFmtId="41" fontId="6" fillId="0" borderId="22" xfId="2" applyNumberFormat="1" applyFont="1" applyBorder="1" applyAlignment="1">
      <alignment horizontal="right"/>
    </xf>
    <xf numFmtId="3" fontId="6" fillId="0" borderId="45" xfId="2" applyNumberFormat="1" applyFont="1" applyBorder="1" applyAlignment="1">
      <alignment horizontal="right"/>
    </xf>
    <xf numFmtId="0" fontId="6" fillId="0" borderId="39" xfId="2" applyFont="1" applyBorder="1" applyAlignment="1">
      <alignment horizontal="center"/>
    </xf>
    <xf numFmtId="41" fontId="6" fillId="0" borderId="10" xfId="2" applyNumberFormat="1" applyFont="1" applyBorder="1" applyAlignment="1">
      <alignment horizontal="right"/>
    </xf>
    <xf numFmtId="41" fontId="7" fillId="0" borderId="0" xfId="2" applyNumberFormat="1" applyFont="1"/>
    <xf numFmtId="0" fontId="6" fillId="0" borderId="28" xfId="2" applyFont="1" applyBorder="1" applyAlignment="1">
      <alignment horizontal="center" vertical="center"/>
    </xf>
    <xf numFmtId="41" fontId="6" fillId="0" borderId="8" xfId="1" applyFont="1" applyFill="1" applyBorder="1" applyAlignment="1">
      <alignment horizontal="right"/>
    </xf>
    <xf numFmtId="41" fontId="6" fillId="0" borderId="8" xfId="2" applyNumberFormat="1" applyFont="1" applyBorder="1" applyAlignment="1">
      <alignment horizontal="center" vertical="center"/>
    </xf>
    <xf numFmtId="3" fontId="6" fillId="0" borderId="27" xfId="2" applyNumberFormat="1" applyFont="1" applyBorder="1" applyAlignment="1">
      <alignment horizontal="center"/>
    </xf>
    <xf numFmtId="0" fontId="6" fillId="0" borderId="25" xfId="2" applyFont="1" applyBorder="1" applyAlignment="1">
      <alignment horizontal="center" vertical="center"/>
    </xf>
    <xf numFmtId="14" fontId="6" fillId="0" borderId="9" xfId="2" applyNumberFormat="1" applyFont="1" applyBorder="1" applyAlignment="1">
      <alignment horizontal="center"/>
    </xf>
    <xf numFmtId="41" fontId="6" fillId="0" borderId="10" xfId="1" applyFont="1" applyFill="1" applyBorder="1" applyAlignment="1">
      <alignment horizontal="center" vertical="center"/>
    </xf>
    <xf numFmtId="41" fontId="6" fillId="0" borderId="10" xfId="2" applyNumberFormat="1" applyFont="1" applyBorder="1" applyAlignment="1">
      <alignment horizontal="center" vertical="center"/>
    </xf>
    <xf numFmtId="3" fontId="6" fillId="0" borderId="30" xfId="2" applyNumberFormat="1" applyFont="1" applyBorder="1" applyAlignment="1">
      <alignment horizontal="center"/>
    </xf>
    <xf numFmtId="0" fontId="6" fillId="0" borderId="41" xfId="2" applyFont="1" applyBorder="1" applyAlignment="1">
      <alignment horizontal="center" vertical="center"/>
    </xf>
    <xf numFmtId="41" fontId="6" fillId="0" borderId="43" xfId="2" applyNumberFormat="1" applyFont="1" applyBorder="1" applyAlignment="1">
      <alignment horizontal="center" vertical="center"/>
    </xf>
    <xf numFmtId="41" fontId="6" fillId="0" borderId="43" xfId="1" applyFont="1" applyFill="1" applyBorder="1" applyAlignment="1">
      <alignment horizontal="right"/>
    </xf>
    <xf numFmtId="41" fontId="6" fillId="0" borderId="43" xfId="2" applyNumberFormat="1" applyFont="1" applyBorder="1" applyAlignment="1">
      <alignment horizontal="right"/>
    </xf>
    <xf numFmtId="0" fontId="6" fillId="0" borderId="43" xfId="2" applyFont="1" applyBorder="1" applyAlignment="1">
      <alignment horizontal="center"/>
    </xf>
    <xf numFmtId="3" fontId="6" fillId="0" borderId="46" xfId="2" applyNumberFormat="1" applyFont="1" applyBorder="1" applyAlignment="1">
      <alignment horizontal="right"/>
    </xf>
    <xf numFmtId="3" fontId="6" fillId="0" borderId="44" xfId="2" applyNumberFormat="1" applyFont="1" applyBorder="1" applyAlignment="1">
      <alignment horizontal="center"/>
    </xf>
    <xf numFmtId="41" fontId="6" fillId="0" borderId="14" xfId="1" applyFont="1" applyFill="1" applyBorder="1" applyAlignment="1">
      <alignment horizontal="right"/>
    </xf>
    <xf numFmtId="14" fontId="6" fillId="0" borderId="7" xfId="2" applyNumberFormat="1" applyFont="1" applyBorder="1" applyAlignment="1">
      <alignment horizontal="center"/>
    </xf>
    <xf numFmtId="3" fontId="6" fillId="0" borderId="8" xfId="2" applyNumberFormat="1" applyFont="1" applyBorder="1"/>
    <xf numFmtId="3" fontId="10" fillId="0" borderId="27" xfId="2" applyNumberFormat="1" applyFont="1" applyBorder="1" applyAlignment="1">
      <alignment horizontal="left"/>
    </xf>
    <xf numFmtId="3" fontId="9" fillId="0" borderId="26" xfId="2" applyNumberFormat="1" applyFont="1" applyBorder="1" applyAlignment="1">
      <alignment horizontal="center"/>
    </xf>
    <xf numFmtId="14" fontId="6" fillId="2" borderId="7" xfId="2" applyNumberFormat="1" applyFont="1" applyFill="1" applyBorder="1" applyAlignment="1">
      <alignment horizontal="center"/>
    </xf>
    <xf numFmtId="3" fontId="6" fillId="2" borderId="8" xfId="2" applyNumberFormat="1" applyFont="1" applyFill="1" applyBorder="1" applyAlignment="1">
      <alignment horizontal="right"/>
    </xf>
    <xf numFmtId="41" fontId="6" fillId="2" borderId="8" xfId="2" applyNumberFormat="1" applyFont="1" applyFill="1" applyBorder="1" applyAlignment="1">
      <alignment horizontal="right"/>
    </xf>
    <xf numFmtId="0" fontId="6" fillId="2" borderId="8" xfId="2" applyFont="1" applyFill="1" applyBorder="1" applyAlignment="1">
      <alignment horizontal="center"/>
    </xf>
    <xf numFmtId="3" fontId="6" fillId="2" borderId="26" xfId="2" applyNumberFormat="1" applyFont="1" applyFill="1" applyBorder="1" applyAlignment="1">
      <alignment horizontal="center"/>
    </xf>
    <xf numFmtId="3" fontId="6" fillId="2" borderId="0" xfId="2" applyNumberFormat="1" applyFont="1" applyFill="1"/>
    <xf numFmtId="0" fontId="6" fillId="2" borderId="0" xfId="2" applyFont="1" applyFill="1"/>
    <xf numFmtId="0" fontId="9" fillId="0" borderId="25" xfId="2" applyFont="1" applyBorder="1" applyAlignment="1">
      <alignment horizontal="left" vertical="center"/>
    </xf>
    <xf numFmtId="14" fontId="6" fillId="0" borderId="33" xfId="2" applyNumberFormat="1" applyFont="1" applyBorder="1" applyAlignment="1">
      <alignment horizontal="center"/>
    </xf>
    <xf numFmtId="3" fontId="6" fillId="0" borderId="29" xfId="2" applyNumberFormat="1" applyFont="1" applyBorder="1" applyAlignment="1">
      <alignment horizontal="center"/>
    </xf>
    <xf numFmtId="14" fontId="6" fillId="5" borderId="7" xfId="2" applyNumberFormat="1" applyFont="1" applyFill="1" applyBorder="1" applyAlignment="1">
      <alignment horizontal="center"/>
    </xf>
    <xf numFmtId="3" fontId="6" fillId="5" borderId="8" xfId="2" applyNumberFormat="1" applyFont="1" applyFill="1" applyBorder="1" applyAlignment="1">
      <alignment horizontal="right"/>
    </xf>
    <xf numFmtId="41" fontId="6" fillId="5" borderId="8" xfId="2" applyNumberFormat="1" applyFont="1" applyFill="1" applyBorder="1" applyAlignment="1">
      <alignment horizontal="right"/>
    </xf>
    <xf numFmtId="0" fontId="6" fillId="5" borderId="8" xfId="2" applyFont="1" applyFill="1" applyBorder="1" applyAlignment="1">
      <alignment horizontal="center"/>
    </xf>
    <xf numFmtId="3" fontId="6" fillId="5" borderId="27" xfId="2" applyNumberFormat="1" applyFont="1" applyFill="1" applyBorder="1" applyAlignment="1">
      <alignment horizontal="right"/>
    </xf>
    <xf numFmtId="3" fontId="6" fillId="0" borderId="8" xfId="2" applyNumberFormat="1" applyFont="1" applyBorder="1" applyAlignment="1">
      <alignment horizontal="center"/>
    </xf>
    <xf numFmtId="3" fontId="6" fillId="5" borderId="26" xfId="2" applyNumberFormat="1" applyFont="1" applyFill="1" applyBorder="1" applyAlignment="1">
      <alignment horizontal="center"/>
    </xf>
    <xf numFmtId="3" fontId="6" fillId="0" borderId="10" xfId="2" applyNumberFormat="1" applyFont="1" applyBorder="1" applyAlignment="1">
      <alignment horizontal="center"/>
    </xf>
    <xf numFmtId="41" fontId="9" fillId="0" borderId="8" xfId="2" applyNumberFormat="1" applyFont="1" applyBorder="1" applyAlignment="1">
      <alignment vertical="center"/>
    </xf>
    <xf numFmtId="41" fontId="6" fillId="0" borderId="26" xfId="2" applyNumberFormat="1" applyFont="1" applyBorder="1" applyAlignment="1">
      <alignment horizontal="center" vertical="center"/>
    </xf>
    <xf numFmtId="41" fontId="6" fillId="0" borderId="31" xfId="2" applyNumberFormat="1" applyFont="1" applyBorder="1" applyAlignment="1">
      <alignment horizontal="center" vertical="center"/>
    </xf>
    <xf numFmtId="0" fontId="5" fillId="0" borderId="25" xfId="2" applyFont="1" applyBorder="1" applyAlignment="1">
      <alignment horizontal="left" vertical="center"/>
    </xf>
    <xf numFmtId="41" fontId="5" fillId="0" borderId="8" xfId="2" applyNumberFormat="1" applyFont="1" applyBorder="1" applyAlignment="1">
      <alignment vertical="center"/>
    </xf>
    <xf numFmtId="41" fontId="5" fillId="0" borderId="8" xfId="2" applyNumberFormat="1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28" xfId="2" applyFont="1" applyBorder="1" applyAlignment="1">
      <alignment horizontal="left" vertical="center"/>
    </xf>
    <xf numFmtId="41" fontId="5" fillId="0" borderId="10" xfId="2" applyNumberFormat="1" applyFont="1" applyBorder="1" applyAlignment="1">
      <alignment vertical="center"/>
    </xf>
    <xf numFmtId="41" fontId="5" fillId="0" borderId="26" xfId="2" applyNumberFormat="1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41" fontId="6" fillId="0" borderId="8" xfId="2" applyNumberFormat="1" applyFont="1" applyBorder="1" applyAlignment="1">
      <alignment vertical="center"/>
    </xf>
    <xf numFmtId="3" fontId="6" fillId="0" borderId="27" xfId="2" applyNumberFormat="1" applyFont="1" applyBorder="1" applyAlignment="1">
      <alignment horizontal="left"/>
    </xf>
    <xf numFmtId="0" fontId="5" fillId="2" borderId="25" xfId="2" applyFont="1" applyFill="1" applyBorder="1" applyAlignment="1">
      <alignment horizontal="left" vertical="center"/>
    </xf>
    <xf numFmtId="3" fontId="6" fillId="2" borderId="27" xfId="2" applyNumberFormat="1" applyFont="1" applyFill="1" applyBorder="1" applyAlignment="1">
      <alignment horizontal="left"/>
    </xf>
    <xf numFmtId="0" fontId="5" fillId="6" borderId="25" xfId="2" applyFont="1" applyFill="1" applyBorder="1" applyAlignment="1">
      <alignment horizontal="left" vertical="center"/>
    </xf>
    <xf numFmtId="14" fontId="6" fillId="6" borderId="7" xfId="2" applyNumberFormat="1" applyFont="1" applyFill="1" applyBorder="1" applyAlignment="1">
      <alignment horizontal="center"/>
    </xf>
    <xf numFmtId="3" fontId="6" fillId="6" borderId="8" xfId="2" applyNumberFormat="1" applyFont="1" applyFill="1" applyBorder="1" applyAlignment="1">
      <alignment horizontal="right"/>
    </xf>
    <xf numFmtId="41" fontId="6" fillId="6" borderId="8" xfId="2" applyNumberFormat="1" applyFont="1" applyFill="1" applyBorder="1" applyAlignment="1">
      <alignment horizontal="right"/>
    </xf>
    <xf numFmtId="0" fontId="6" fillId="6" borderId="8" xfId="2" applyFont="1" applyFill="1" applyBorder="1" applyAlignment="1">
      <alignment horizontal="center"/>
    </xf>
    <xf numFmtId="41" fontId="5" fillId="6" borderId="26" xfId="2" applyNumberFormat="1" applyFont="1" applyFill="1" applyBorder="1" applyAlignment="1">
      <alignment horizontal="center" vertical="center"/>
    </xf>
    <xf numFmtId="0" fontId="5" fillId="6" borderId="26" xfId="2" applyFont="1" applyFill="1" applyBorder="1" applyAlignment="1">
      <alignment horizontal="center" vertical="center"/>
    </xf>
    <xf numFmtId="3" fontId="6" fillId="6" borderId="27" xfId="2" applyNumberFormat="1" applyFont="1" applyFill="1" applyBorder="1" applyAlignment="1">
      <alignment horizontal="left"/>
    </xf>
    <xf numFmtId="41" fontId="5" fillId="2" borderId="8" xfId="2" applyNumberFormat="1" applyFont="1" applyFill="1" applyBorder="1" applyAlignment="1">
      <alignment vertical="center"/>
    </xf>
    <xf numFmtId="41" fontId="5" fillId="0" borderId="29" xfId="2" applyNumberFormat="1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3" fontId="6" fillId="0" borderId="30" xfId="2" applyNumberFormat="1" applyFont="1" applyBorder="1" applyAlignment="1">
      <alignment horizontal="left"/>
    </xf>
    <xf numFmtId="0" fontId="5" fillId="2" borderId="28" xfId="2" applyFont="1" applyFill="1" applyBorder="1" applyAlignment="1">
      <alignment horizontal="left" vertical="center"/>
    </xf>
    <xf numFmtId="14" fontId="6" fillId="2" borderId="9" xfId="2" applyNumberFormat="1" applyFont="1" applyFill="1" applyBorder="1" applyAlignment="1">
      <alignment horizontal="center"/>
    </xf>
    <xf numFmtId="3" fontId="6" fillId="2" borderId="10" xfId="2" applyNumberFormat="1" applyFont="1" applyFill="1" applyBorder="1" applyAlignment="1">
      <alignment horizontal="right"/>
    </xf>
    <xf numFmtId="0" fontId="6" fillId="2" borderId="24" xfId="2" applyFont="1" applyFill="1" applyBorder="1" applyAlignment="1">
      <alignment horizontal="center"/>
    </xf>
    <xf numFmtId="41" fontId="6" fillId="2" borderId="0" xfId="2" applyNumberFormat="1" applyFont="1" applyFill="1"/>
    <xf numFmtId="0" fontId="9" fillId="0" borderId="49" xfId="2" applyFont="1" applyBorder="1" applyAlignment="1">
      <alignment horizontal="left"/>
    </xf>
    <xf numFmtId="0" fontId="6" fillId="7" borderId="19" xfId="2" applyFont="1" applyFill="1" applyBorder="1" applyAlignment="1">
      <alignment horizontal="center"/>
    </xf>
    <xf numFmtId="0" fontId="9" fillId="7" borderId="20" xfId="2" applyFont="1" applyFill="1" applyBorder="1" applyAlignment="1">
      <alignment horizontal="left"/>
    </xf>
    <xf numFmtId="14" fontId="6" fillId="7" borderId="21" xfId="2" applyNumberFormat="1" applyFont="1" applyFill="1" applyBorder="1" applyAlignment="1">
      <alignment horizontal="center"/>
    </xf>
    <xf numFmtId="3" fontId="6" fillId="7" borderId="22" xfId="2" applyNumberFormat="1" applyFont="1" applyFill="1" applyBorder="1" applyAlignment="1">
      <alignment horizontal="right"/>
    </xf>
    <xf numFmtId="41" fontId="6" fillId="7" borderId="22" xfId="2" applyNumberFormat="1" applyFont="1" applyFill="1" applyBorder="1" applyAlignment="1">
      <alignment horizontal="right"/>
    </xf>
    <xf numFmtId="0" fontId="6" fillId="7" borderId="22" xfId="2" applyFont="1" applyFill="1" applyBorder="1" applyAlignment="1">
      <alignment horizontal="center"/>
    </xf>
    <xf numFmtId="41" fontId="6" fillId="7" borderId="8" xfId="2" applyNumberFormat="1" applyFont="1" applyFill="1" applyBorder="1" applyAlignment="1">
      <alignment horizontal="right"/>
    </xf>
    <xf numFmtId="3" fontId="6" fillId="7" borderId="23" xfId="2" applyNumberFormat="1" applyFont="1" applyFill="1" applyBorder="1" applyAlignment="1">
      <alignment horizontal="center"/>
    </xf>
    <xf numFmtId="3" fontId="6" fillId="7" borderId="45" xfId="2" applyNumberFormat="1" applyFont="1" applyFill="1" applyBorder="1" applyAlignment="1">
      <alignment horizontal="right"/>
    </xf>
    <xf numFmtId="3" fontId="6" fillId="7" borderId="0" xfId="2" applyNumberFormat="1" applyFont="1" applyFill="1"/>
    <xf numFmtId="41" fontId="6" fillId="7" borderId="0" xfId="2" applyNumberFormat="1" applyFont="1" applyFill="1"/>
    <xf numFmtId="0" fontId="6" fillId="7" borderId="24" xfId="2" applyFont="1" applyFill="1" applyBorder="1" applyAlignment="1">
      <alignment horizontal="center"/>
    </xf>
    <xf numFmtId="0" fontId="9" fillId="7" borderId="25" xfId="2" applyFont="1" applyFill="1" applyBorder="1" applyAlignment="1">
      <alignment horizontal="left"/>
    </xf>
    <xf numFmtId="14" fontId="6" fillId="7" borderId="7" xfId="2" applyNumberFormat="1" applyFont="1" applyFill="1" applyBorder="1" applyAlignment="1">
      <alignment horizontal="center"/>
    </xf>
    <xf numFmtId="3" fontId="6" fillId="7" borderId="8" xfId="2" applyNumberFormat="1" applyFont="1" applyFill="1" applyBorder="1" applyAlignment="1">
      <alignment horizontal="right"/>
    </xf>
    <xf numFmtId="0" fontId="6" fillId="7" borderId="8" xfId="2" applyFont="1" applyFill="1" applyBorder="1" applyAlignment="1">
      <alignment horizontal="center"/>
    </xf>
    <xf numFmtId="3" fontId="6" fillId="7" borderId="26" xfId="2" applyNumberFormat="1" applyFont="1" applyFill="1" applyBorder="1" applyAlignment="1">
      <alignment horizontal="center"/>
    </xf>
    <xf numFmtId="3" fontId="6" fillId="7" borderId="27" xfId="2" applyNumberFormat="1" applyFont="1" applyFill="1" applyBorder="1" applyAlignment="1">
      <alignment horizontal="right"/>
    </xf>
    <xf numFmtId="3" fontId="9" fillId="7" borderId="27" xfId="2" applyNumberFormat="1" applyFont="1" applyFill="1" applyBorder="1" applyAlignment="1">
      <alignment horizontal="center"/>
    </xf>
    <xf numFmtId="0" fontId="10" fillId="0" borderId="27" xfId="2" applyFont="1" applyBorder="1"/>
    <xf numFmtId="0" fontId="10" fillId="7" borderId="27" xfId="2" applyFont="1" applyFill="1" applyBorder="1"/>
    <xf numFmtId="0" fontId="9" fillId="7" borderId="50" xfId="2" applyFont="1" applyFill="1" applyBorder="1" applyAlignment="1">
      <alignment horizontal="left"/>
    </xf>
    <xf numFmtId="14" fontId="6" fillId="7" borderId="4" xfId="2" applyNumberFormat="1" applyFont="1" applyFill="1" applyBorder="1" applyAlignment="1">
      <alignment horizontal="center"/>
    </xf>
    <xf numFmtId="3" fontId="6" fillId="7" borderId="5" xfId="2" applyNumberFormat="1" applyFont="1" applyFill="1" applyBorder="1"/>
    <xf numFmtId="3" fontId="6" fillId="7" borderId="5" xfId="2" applyNumberFormat="1" applyFont="1" applyFill="1" applyBorder="1" applyAlignment="1">
      <alignment horizontal="right"/>
    </xf>
    <xf numFmtId="41" fontId="6" fillId="7" borderId="5" xfId="2" applyNumberFormat="1" applyFont="1" applyFill="1" applyBorder="1" applyAlignment="1">
      <alignment horizontal="right"/>
    </xf>
    <xf numFmtId="0" fontId="6" fillId="7" borderId="5" xfId="2" applyFont="1" applyFill="1" applyBorder="1" applyAlignment="1">
      <alignment horizontal="center"/>
    </xf>
    <xf numFmtId="3" fontId="6" fillId="7" borderId="38" xfId="2" applyNumberFormat="1" applyFont="1" applyFill="1" applyBorder="1" applyAlignment="1">
      <alignment horizontal="center"/>
    </xf>
    <xf numFmtId="3" fontId="6" fillId="7" borderId="6" xfId="2" applyNumberFormat="1" applyFont="1" applyFill="1" applyBorder="1" applyAlignment="1">
      <alignment horizontal="right"/>
    </xf>
    <xf numFmtId="3" fontId="6" fillId="7" borderId="8" xfId="2" applyNumberFormat="1" applyFont="1" applyFill="1" applyBorder="1"/>
    <xf numFmtId="0" fontId="6" fillId="8" borderId="24" xfId="2" applyFont="1" applyFill="1" applyBorder="1" applyAlignment="1">
      <alignment horizontal="center"/>
    </xf>
    <xf numFmtId="0" fontId="9" fillId="8" borderId="25" xfId="2" applyFont="1" applyFill="1" applyBorder="1" applyAlignment="1">
      <alignment horizontal="left"/>
    </xf>
    <xf numFmtId="14" fontId="6" fillId="8" borderId="7" xfId="2" applyNumberFormat="1" applyFont="1" applyFill="1" applyBorder="1" applyAlignment="1">
      <alignment horizontal="center"/>
    </xf>
    <xf numFmtId="3" fontId="6" fillId="8" borderId="8" xfId="2" applyNumberFormat="1" applyFont="1" applyFill="1" applyBorder="1"/>
    <xf numFmtId="3" fontId="6" fillId="8" borderId="8" xfId="2" applyNumberFormat="1" applyFont="1" applyFill="1" applyBorder="1" applyAlignment="1">
      <alignment horizontal="right"/>
    </xf>
    <xf numFmtId="41" fontId="6" fillId="8" borderId="8" xfId="2" applyNumberFormat="1" applyFont="1" applyFill="1" applyBorder="1" applyAlignment="1">
      <alignment horizontal="right"/>
    </xf>
    <xf numFmtId="0" fontId="6" fillId="8" borderId="8" xfId="2" applyFont="1" applyFill="1" applyBorder="1" applyAlignment="1">
      <alignment horizontal="center"/>
    </xf>
    <xf numFmtId="3" fontId="6" fillId="8" borderId="26" xfId="2" applyNumberFormat="1" applyFont="1" applyFill="1" applyBorder="1" applyAlignment="1">
      <alignment horizontal="center"/>
    </xf>
    <xf numFmtId="3" fontId="6" fillId="8" borderId="27" xfId="2" applyNumberFormat="1" applyFont="1" applyFill="1" applyBorder="1" applyAlignment="1">
      <alignment horizontal="right"/>
    </xf>
    <xf numFmtId="3" fontId="6" fillId="8" borderId="0" xfId="2" applyNumberFormat="1" applyFont="1" applyFill="1"/>
    <xf numFmtId="41" fontId="6" fillId="8" borderId="0" xfId="2" applyNumberFormat="1" applyFont="1" applyFill="1"/>
    <xf numFmtId="0" fontId="6" fillId="6" borderId="24" xfId="2" applyFont="1" applyFill="1" applyBorder="1" applyAlignment="1">
      <alignment horizontal="center"/>
    </xf>
    <xf numFmtId="0" fontId="9" fillId="6" borderId="25" xfId="2" applyFont="1" applyFill="1" applyBorder="1" applyAlignment="1">
      <alignment horizontal="left"/>
    </xf>
    <xf numFmtId="3" fontId="6" fillId="6" borderId="8" xfId="2" applyNumberFormat="1" applyFont="1" applyFill="1" applyBorder="1"/>
    <xf numFmtId="3" fontId="6" fillId="6" borderId="26" xfId="2" applyNumberFormat="1" applyFont="1" applyFill="1" applyBorder="1" applyAlignment="1">
      <alignment horizontal="center"/>
    </xf>
    <xf numFmtId="0" fontId="10" fillId="6" borderId="27" xfId="2" applyFont="1" applyFill="1" applyBorder="1" applyAlignment="1">
      <alignment horizontal="center"/>
    </xf>
    <xf numFmtId="3" fontId="6" fillId="0" borderId="27" xfId="2" applyNumberFormat="1" applyFont="1" applyBorder="1"/>
    <xf numFmtId="0" fontId="6" fillId="8" borderId="27" xfId="2" applyFont="1" applyFill="1" applyBorder="1"/>
    <xf numFmtId="0" fontId="6" fillId="7" borderId="7" xfId="2" applyFont="1" applyFill="1" applyBorder="1" applyAlignment="1">
      <alignment horizontal="center"/>
    </xf>
    <xf numFmtId="3" fontId="10" fillId="7" borderId="27" xfId="2" applyNumberFormat="1" applyFont="1" applyFill="1" applyBorder="1" applyAlignment="1">
      <alignment horizontal="left"/>
    </xf>
    <xf numFmtId="0" fontId="6" fillId="8" borderId="7" xfId="2" applyFont="1" applyFill="1" applyBorder="1" applyAlignment="1">
      <alignment horizontal="center"/>
    </xf>
    <xf numFmtId="3" fontId="10" fillId="0" borderId="27" xfId="2" applyNumberFormat="1" applyFont="1" applyBorder="1" applyAlignment="1">
      <alignment horizontal="center"/>
    </xf>
    <xf numFmtId="0" fontId="6" fillId="9" borderId="24" xfId="2" applyFont="1" applyFill="1" applyBorder="1" applyAlignment="1">
      <alignment horizontal="center"/>
    </xf>
    <xf numFmtId="0" fontId="9" fillId="9" borderId="25" xfId="2" applyFont="1" applyFill="1" applyBorder="1" applyAlignment="1">
      <alignment horizontal="left"/>
    </xf>
    <xf numFmtId="0" fontId="6" fillId="9" borderId="7" xfId="2" applyFont="1" applyFill="1" applyBorder="1" applyAlignment="1">
      <alignment horizontal="center"/>
    </xf>
    <xf numFmtId="3" fontId="6" fillId="9" borderId="8" xfId="2" applyNumberFormat="1" applyFont="1" applyFill="1" applyBorder="1"/>
    <xf numFmtId="3" fontId="6" fillId="9" borderId="8" xfId="2" applyNumberFormat="1" applyFont="1" applyFill="1" applyBorder="1" applyAlignment="1">
      <alignment horizontal="right"/>
    </xf>
    <xf numFmtId="41" fontId="6" fillId="9" borderId="8" xfId="2" applyNumberFormat="1" applyFont="1" applyFill="1" applyBorder="1" applyAlignment="1">
      <alignment horizontal="right"/>
    </xf>
    <xf numFmtId="0" fontId="6" fillId="9" borderId="8" xfId="2" applyFont="1" applyFill="1" applyBorder="1" applyAlignment="1">
      <alignment horizontal="center"/>
    </xf>
    <xf numFmtId="3" fontId="6" fillId="9" borderId="26" xfId="2" applyNumberFormat="1" applyFont="1" applyFill="1" applyBorder="1" applyAlignment="1">
      <alignment horizontal="center"/>
    </xf>
    <xf numFmtId="3" fontId="6" fillId="9" borderId="27" xfId="2" applyNumberFormat="1" applyFont="1" applyFill="1" applyBorder="1" applyAlignment="1">
      <alignment horizontal="left"/>
    </xf>
    <xf numFmtId="3" fontId="10" fillId="7" borderId="27" xfId="2" applyNumberFormat="1" applyFont="1" applyFill="1" applyBorder="1" applyAlignment="1">
      <alignment horizontal="center"/>
    </xf>
    <xf numFmtId="0" fontId="6" fillId="6" borderId="7" xfId="2" applyFont="1" applyFill="1" applyBorder="1" applyAlignment="1">
      <alignment horizontal="center"/>
    </xf>
    <xf numFmtId="3" fontId="6" fillId="7" borderId="27" xfId="2" applyNumberFormat="1" applyFont="1" applyFill="1" applyBorder="1" applyAlignment="1">
      <alignment horizontal="center"/>
    </xf>
    <xf numFmtId="0" fontId="6" fillId="10" borderId="24" xfId="2" applyFont="1" applyFill="1" applyBorder="1" applyAlignment="1">
      <alignment horizontal="center"/>
    </xf>
    <xf numFmtId="0" fontId="9" fillId="10" borderId="25" xfId="2" applyFont="1" applyFill="1" applyBorder="1" applyAlignment="1">
      <alignment horizontal="left"/>
    </xf>
    <xf numFmtId="0" fontId="6" fillId="10" borderId="7" xfId="2" applyFont="1" applyFill="1" applyBorder="1" applyAlignment="1">
      <alignment horizontal="center"/>
    </xf>
    <xf numFmtId="3" fontId="6" fillId="10" borderId="8" xfId="2" applyNumberFormat="1" applyFont="1" applyFill="1" applyBorder="1"/>
    <xf numFmtId="3" fontId="6" fillId="10" borderId="8" xfId="2" applyNumberFormat="1" applyFont="1" applyFill="1" applyBorder="1" applyAlignment="1">
      <alignment horizontal="right"/>
    </xf>
    <xf numFmtId="41" fontId="6" fillId="10" borderId="8" xfId="2" applyNumberFormat="1" applyFont="1" applyFill="1" applyBorder="1" applyAlignment="1">
      <alignment horizontal="right"/>
    </xf>
    <xf numFmtId="0" fontId="6" fillId="10" borderId="8" xfId="2" applyFont="1" applyFill="1" applyBorder="1" applyAlignment="1">
      <alignment horizontal="center"/>
    </xf>
    <xf numFmtId="3" fontId="6" fillId="10" borderId="26" xfId="2" applyNumberFormat="1" applyFont="1" applyFill="1" applyBorder="1" applyAlignment="1">
      <alignment horizontal="center"/>
    </xf>
    <xf numFmtId="3" fontId="6" fillId="10" borderId="27" xfId="2" applyNumberFormat="1" applyFont="1" applyFill="1" applyBorder="1" applyAlignment="1">
      <alignment horizontal="center"/>
    </xf>
    <xf numFmtId="3" fontId="6" fillId="10" borderId="0" xfId="2" applyNumberFormat="1" applyFont="1" applyFill="1"/>
    <xf numFmtId="41" fontId="6" fillId="10" borderId="0" xfId="2" applyNumberFormat="1" applyFont="1" applyFill="1"/>
    <xf numFmtId="0" fontId="6" fillId="10" borderId="0" xfId="2" applyFont="1" applyFill="1"/>
    <xf numFmtId="0" fontId="9" fillId="2" borderId="25" xfId="2" applyFont="1" applyFill="1" applyBorder="1" applyAlignment="1">
      <alignment horizontal="left"/>
    </xf>
    <xf numFmtId="0" fontId="6" fillId="2" borderId="7" xfId="2" applyFont="1" applyFill="1" applyBorder="1" applyAlignment="1">
      <alignment horizontal="center"/>
    </xf>
    <xf numFmtId="3" fontId="6" fillId="2" borderId="8" xfId="2" applyNumberFormat="1" applyFont="1" applyFill="1" applyBorder="1"/>
    <xf numFmtId="3" fontId="6" fillId="2" borderId="27" xfId="2" applyNumberFormat="1" applyFont="1" applyFill="1" applyBorder="1" applyAlignment="1">
      <alignment horizontal="center"/>
    </xf>
    <xf numFmtId="0" fontId="9" fillId="7" borderId="28" xfId="2" applyFont="1" applyFill="1" applyBorder="1" applyAlignment="1">
      <alignment horizontal="left"/>
    </xf>
    <xf numFmtId="14" fontId="6" fillId="7" borderId="9" xfId="2" applyNumberFormat="1" applyFont="1" applyFill="1" applyBorder="1" applyAlignment="1">
      <alignment horizontal="center"/>
    </xf>
    <xf numFmtId="3" fontId="6" fillId="7" borderId="10" xfId="2" applyNumberFormat="1" applyFont="1" applyFill="1" applyBorder="1"/>
    <xf numFmtId="3" fontId="6" fillId="7" borderId="10" xfId="2" applyNumberFormat="1" applyFont="1" applyFill="1" applyBorder="1" applyAlignment="1">
      <alignment horizontal="right"/>
    </xf>
    <xf numFmtId="41" fontId="6" fillId="7" borderId="10" xfId="2" applyNumberFormat="1" applyFont="1" applyFill="1" applyBorder="1" applyAlignment="1">
      <alignment horizontal="right"/>
    </xf>
    <xf numFmtId="0" fontId="6" fillId="7" borderId="10" xfId="2" applyFont="1" applyFill="1" applyBorder="1" applyAlignment="1">
      <alignment horizontal="center"/>
    </xf>
    <xf numFmtId="3" fontId="6" fillId="7" borderId="29" xfId="2" applyNumberFormat="1" applyFont="1" applyFill="1" applyBorder="1" applyAlignment="1">
      <alignment horizontal="center"/>
    </xf>
    <xf numFmtId="3" fontId="6" fillId="7" borderId="30" xfId="2" applyNumberFormat="1" applyFont="1" applyFill="1" applyBorder="1" applyAlignment="1">
      <alignment horizontal="right"/>
    </xf>
    <xf numFmtId="14" fontId="6" fillId="0" borderId="51" xfId="2" applyNumberFormat="1" applyFont="1" applyBorder="1" applyAlignment="1">
      <alignment horizontal="center"/>
    </xf>
    <xf numFmtId="3" fontId="6" fillId="0" borderId="10" xfId="2" applyNumberFormat="1" applyFont="1" applyBorder="1"/>
    <xf numFmtId="0" fontId="9" fillId="3" borderId="28" xfId="2" applyFont="1" applyFill="1" applyBorder="1" applyAlignment="1">
      <alignment horizontal="left"/>
    </xf>
    <xf numFmtId="14" fontId="6" fillId="3" borderId="9" xfId="2" applyNumberFormat="1" applyFont="1" applyFill="1" applyBorder="1" applyAlignment="1">
      <alignment horizontal="center"/>
    </xf>
    <xf numFmtId="3" fontId="6" fillId="3" borderId="10" xfId="2" applyNumberFormat="1" applyFont="1" applyFill="1" applyBorder="1"/>
    <xf numFmtId="3" fontId="6" fillId="3" borderId="10" xfId="2" applyNumberFormat="1" applyFont="1" applyFill="1" applyBorder="1" applyAlignment="1">
      <alignment horizontal="right"/>
    </xf>
    <xf numFmtId="41" fontId="6" fillId="3" borderId="10" xfId="2" applyNumberFormat="1" applyFont="1" applyFill="1" applyBorder="1" applyAlignment="1">
      <alignment horizontal="right"/>
    </xf>
    <xf numFmtId="3" fontId="6" fillId="3" borderId="29" xfId="2" applyNumberFormat="1" applyFont="1" applyFill="1" applyBorder="1" applyAlignment="1">
      <alignment horizontal="center"/>
    </xf>
    <xf numFmtId="3" fontId="6" fillId="3" borderId="30" xfId="2" applyNumberFormat="1" applyFont="1" applyFill="1" applyBorder="1" applyAlignment="1">
      <alignment horizontal="right"/>
    </xf>
    <xf numFmtId="3" fontId="6" fillId="3" borderId="0" xfId="2" applyNumberFormat="1" applyFont="1" applyFill="1"/>
    <xf numFmtId="41" fontId="6" fillId="3" borderId="0" xfId="2" applyNumberFormat="1" applyFont="1" applyFill="1"/>
    <xf numFmtId="0" fontId="9" fillId="0" borderId="39" xfId="2" applyFont="1" applyBorder="1" applyAlignment="1">
      <alignment horizontal="left"/>
    </xf>
    <xf numFmtId="3" fontId="6" fillId="0" borderId="11" xfId="2" applyNumberFormat="1" applyFont="1" applyBorder="1"/>
    <xf numFmtId="0" fontId="6" fillId="5" borderId="24" xfId="2" applyFont="1" applyFill="1" applyBorder="1" applyAlignment="1">
      <alignment horizontal="center"/>
    </xf>
    <xf numFmtId="0" fontId="9" fillId="5" borderId="25" xfId="2" applyFont="1" applyFill="1" applyBorder="1" applyAlignment="1">
      <alignment horizontal="left" vertical="center"/>
    </xf>
    <xf numFmtId="3" fontId="6" fillId="5" borderId="8" xfId="2" applyNumberFormat="1" applyFont="1" applyFill="1" applyBorder="1"/>
    <xf numFmtId="41" fontId="9" fillId="5" borderId="8" xfId="2" applyNumberFormat="1" applyFont="1" applyFill="1" applyBorder="1" applyAlignment="1">
      <alignment horizontal="right" vertical="center"/>
    </xf>
    <xf numFmtId="41" fontId="6" fillId="5" borderId="8" xfId="2" applyNumberFormat="1" applyFont="1" applyFill="1" applyBorder="1" applyAlignment="1">
      <alignment horizontal="center" vertical="center"/>
    </xf>
    <xf numFmtId="41" fontId="9" fillId="0" borderId="8" xfId="2" applyNumberFormat="1" applyFont="1" applyBorder="1" applyAlignment="1">
      <alignment horizontal="right" vertical="center"/>
    </xf>
    <xf numFmtId="0" fontId="6" fillId="11" borderId="24" xfId="2" applyFont="1" applyFill="1" applyBorder="1" applyAlignment="1">
      <alignment horizontal="center"/>
    </xf>
    <xf numFmtId="0" fontId="9" fillId="11" borderId="25" xfId="2" applyFont="1" applyFill="1" applyBorder="1" applyAlignment="1">
      <alignment horizontal="left"/>
    </xf>
    <xf numFmtId="14" fontId="6" fillId="11" borderId="7" xfId="2" applyNumberFormat="1" applyFont="1" applyFill="1" applyBorder="1" applyAlignment="1">
      <alignment horizontal="center"/>
    </xf>
    <xf numFmtId="3" fontId="6" fillId="11" borderId="8" xfId="2" applyNumberFormat="1" applyFont="1" applyFill="1" applyBorder="1"/>
    <xf numFmtId="3" fontId="6" fillId="11" borderId="8" xfId="2" applyNumberFormat="1" applyFont="1" applyFill="1" applyBorder="1" applyAlignment="1">
      <alignment horizontal="right"/>
    </xf>
    <xf numFmtId="41" fontId="6" fillId="11" borderId="8" xfId="2" applyNumberFormat="1" applyFont="1" applyFill="1" applyBorder="1" applyAlignment="1">
      <alignment horizontal="right"/>
    </xf>
    <xf numFmtId="0" fontId="6" fillId="11" borderId="8" xfId="2" applyFont="1" applyFill="1" applyBorder="1" applyAlignment="1">
      <alignment horizontal="center"/>
    </xf>
    <xf numFmtId="41" fontId="6" fillId="11" borderId="8" xfId="2" applyNumberFormat="1" applyFont="1" applyFill="1" applyBorder="1" applyAlignment="1">
      <alignment horizontal="center" vertical="center"/>
    </xf>
    <xf numFmtId="3" fontId="6" fillId="11" borderId="26" xfId="2" applyNumberFormat="1" applyFont="1" applyFill="1" applyBorder="1" applyAlignment="1">
      <alignment horizontal="center"/>
    </xf>
    <xf numFmtId="3" fontId="6" fillId="11" borderId="27" xfId="2" applyNumberFormat="1" applyFont="1" applyFill="1" applyBorder="1" applyAlignment="1">
      <alignment horizontal="right"/>
    </xf>
    <xf numFmtId="41" fontId="9" fillId="5" borderId="8" xfId="2" applyNumberFormat="1" applyFont="1" applyFill="1" applyBorder="1" applyAlignment="1">
      <alignment vertical="center"/>
    </xf>
    <xf numFmtId="41" fontId="6" fillId="5" borderId="26" xfId="2" applyNumberFormat="1" applyFont="1" applyFill="1" applyBorder="1" applyAlignment="1">
      <alignment horizontal="center" vertical="center"/>
    </xf>
    <xf numFmtId="0" fontId="6" fillId="12" borderId="24" xfId="2" applyFont="1" applyFill="1" applyBorder="1" applyAlignment="1">
      <alignment horizontal="center"/>
    </xf>
    <xf numFmtId="0" fontId="9" fillId="12" borderId="25" xfId="2" applyFont="1" applyFill="1" applyBorder="1" applyAlignment="1">
      <alignment horizontal="left"/>
    </xf>
    <xf numFmtId="14" fontId="6" fillId="12" borderId="7" xfId="2" applyNumberFormat="1" applyFont="1" applyFill="1" applyBorder="1" applyAlignment="1">
      <alignment horizontal="center"/>
    </xf>
    <xf numFmtId="3" fontId="6" fillId="12" borderId="8" xfId="2" applyNumberFormat="1" applyFont="1" applyFill="1" applyBorder="1"/>
    <xf numFmtId="3" fontId="6" fillId="12" borderId="8" xfId="2" applyNumberFormat="1" applyFont="1" applyFill="1" applyBorder="1" applyAlignment="1">
      <alignment horizontal="right"/>
    </xf>
    <xf numFmtId="41" fontId="6" fillId="12" borderId="8" xfId="2" applyNumberFormat="1" applyFont="1" applyFill="1" applyBorder="1" applyAlignment="1">
      <alignment horizontal="right"/>
    </xf>
    <xf numFmtId="0" fontId="6" fillId="12" borderId="8" xfId="2" applyFont="1" applyFill="1" applyBorder="1" applyAlignment="1">
      <alignment horizontal="center"/>
    </xf>
    <xf numFmtId="3" fontId="6" fillId="12" borderId="26" xfId="2" applyNumberFormat="1" applyFont="1" applyFill="1" applyBorder="1" applyAlignment="1">
      <alignment horizontal="center"/>
    </xf>
    <xf numFmtId="3" fontId="6" fillId="12" borderId="27" xfId="2" applyNumberFormat="1" applyFont="1" applyFill="1" applyBorder="1" applyAlignment="1">
      <alignment horizontal="right"/>
    </xf>
    <xf numFmtId="0" fontId="6" fillId="0" borderId="52" xfId="2" applyFont="1" applyBorder="1" applyAlignment="1">
      <alignment horizontal="left" vertical="center"/>
    </xf>
    <xf numFmtId="14" fontId="6" fillId="0" borderId="53" xfId="2" applyNumberFormat="1" applyFont="1" applyBorder="1" applyAlignment="1">
      <alignment horizontal="center"/>
    </xf>
    <xf numFmtId="41" fontId="5" fillId="0" borderId="54" xfId="2" applyNumberFormat="1" applyFont="1" applyBorder="1" applyAlignment="1">
      <alignment horizontal="right" vertical="center"/>
    </xf>
    <xf numFmtId="0" fontId="5" fillId="0" borderId="55" xfId="2" applyFont="1" applyBorder="1" applyAlignment="1">
      <alignment horizontal="center" vertical="center"/>
    </xf>
    <xf numFmtId="0" fontId="6" fillId="0" borderId="26" xfId="2" applyFont="1" applyBorder="1" applyAlignment="1">
      <alignment horizontal="left" vertical="center"/>
    </xf>
    <xf numFmtId="0" fontId="6" fillId="10" borderId="26" xfId="2" applyFont="1" applyFill="1" applyBorder="1" applyAlignment="1">
      <alignment horizontal="left" vertical="center"/>
    </xf>
    <xf numFmtId="14" fontId="6" fillId="10" borderId="51" xfId="2" applyNumberFormat="1" applyFont="1" applyFill="1" applyBorder="1" applyAlignment="1">
      <alignment horizontal="center"/>
    </xf>
    <xf numFmtId="41" fontId="5" fillId="10" borderId="8" xfId="2" applyNumberFormat="1" applyFont="1" applyFill="1" applyBorder="1" applyAlignment="1">
      <alignment horizontal="right" vertical="center"/>
    </xf>
    <xf numFmtId="41" fontId="6" fillId="10" borderId="8" xfId="2" applyNumberFormat="1" applyFont="1" applyFill="1" applyBorder="1" applyAlignment="1">
      <alignment horizontal="center" vertical="center"/>
    </xf>
    <xf numFmtId="0" fontId="5" fillId="10" borderId="55" xfId="2" applyFont="1" applyFill="1" applyBorder="1" applyAlignment="1">
      <alignment horizontal="center" vertical="center"/>
    </xf>
    <xf numFmtId="3" fontId="6" fillId="10" borderId="27" xfId="2" applyNumberFormat="1" applyFont="1" applyFill="1" applyBorder="1" applyAlignment="1">
      <alignment horizontal="right"/>
    </xf>
    <xf numFmtId="0" fontId="6" fillId="0" borderId="56" xfId="2" applyFont="1" applyBorder="1" applyAlignment="1">
      <alignment horizontal="left" vertical="center"/>
    </xf>
    <xf numFmtId="14" fontId="6" fillId="0" borderId="57" xfId="2" applyNumberFormat="1" applyFont="1" applyBorder="1" applyAlignment="1">
      <alignment horizontal="center"/>
    </xf>
    <xf numFmtId="3" fontId="6" fillId="0" borderId="5" xfId="2" applyNumberFormat="1" applyFont="1" applyBorder="1"/>
    <xf numFmtId="41" fontId="5" fillId="0" borderId="48" xfId="2" applyNumberFormat="1" applyFont="1" applyBorder="1" applyAlignment="1">
      <alignment horizontal="right" vertical="center"/>
    </xf>
    <xf numFmtId="3" fontId="6" fillId="0" borderId="5" xfId="2" applyNumberFormat="1" applyFont="1" applyBorder="1" applyAlignment="1">
      <alignment horizontal="right"/>
    </xf>
    <xf numFmtId="41" fontId="5" fillId="6" borderId="8" xfId="2" applyNumberFormat="1" applyFont="1" applyFill="1" applyBorder="1" applyAlignment="1">
      <alignment vertical="center"/>
    </xf>
    <xf numFmtId="0" fontId="5" fillId="2" borderId="39" xfId="2" applyFont="1" applyFill="1" applyBorder="1" applyAlignment="1">
      <alignment horizontal="left" vertical="center"/>
    </xf>
    <xf numFmtId="41" fontId="5" fillId="2" borderId="8" xfId="2" applyNumberFormat="1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14" fontId="6" fillId="2" borderId="51" xfId="2" applyNumberFormat="1" applyFont="1" applyFill="1" applyBorder="1" applyAlignment="1">
      <alignment horizontal="center"/>
    </xf>
    <xf numFmtId="41" fontId="5" fillId="2" borderId="10" xfId="2" applyNumberFormat="1" applyFont="1" applyFill="1" applyBorder="1" applyAlignment="1">
      <alignment vertical="center"/>
    </xf>
    <xf numFmtId="41" fontId="6" fillId="2" borderId="10" xfId="2" applyNumberFormat="1" applyFont="1" applyFill="1" applyBorder="1" applyAlignment="1">
      <alignment horizontal="right"/>
    </xf>
    <xf numFmtId="0" fontId="6" fillId="2" borderId="10" xfId="2" applyFont="1" applyFill="1" applyBorder="1" applyAlignment="1">
      <alignment horizontal="center"/>
    </xf>
    <xf numFmtId="41" fontId="5" fillId="2" borderId="29" xfId="2" applyNumberFormat="1" applyFont="1" applyFill="1" applyBorder="1" applyAlignment="1">
      <alignment horizontal="center" vertical="center"/>
    </xf>
    <xf numFmtId="0" fontId="5" fillId="2" borderId="29" xfId="2" applyFont="1" applyFill="1" applyBorder="1" applyAlignment="1">
      <alignment horizontal="center" vertical="center"/>
    </xf>
    <xf numFmtId="3" fontId="6" fillId="2" borderId="30" xfId="2" applyNumberFormat="1" applyFont="1" applyFill="1" applyBorder="1" applyAlignment="1">
      <alignment horizontal="left"/>
    </xf>
    <xf numFmtId="0" fontId="5" fillId="2" borderId="41" xfId="2" applyFont="1" applyFill="1" applyBorder="1" applyAlignment="1">
      <alignment horizontal="left" vertical="center"/>
    </xf>
    <xf numFmtId="14" fontId="6" fillId="2" borderId="42" xfId="2" applyNumberFormat="1" applyFont="1" applyFill="1" applyBorder="1" applyAlignment="1">
      <alignment horizontal="center"/>
    </xf>
    <xf numFmtId="3" fontId="6" fillId="2" borderId="43" xfId="2" applyNumberFormat="1" applyFont="1" applyFill="1" applyBorder="1" applyAlignment="1">
      <alignment horizontal="right"/>
    </xf>
    <xf numFmtId="41" fontId="5" fillId="2" borderId="43" xfId="2" applyNumberFormat="1" applyFont="1" applyFill="1" applyBorder="1" applyAlignment="1">
      <alignment vertical="center"/>
    </xf>
    <xf numFmtId="41" fontId="6" fillId="2" borderId="43" xfId="2" applyNumberFormat="1" applyFont="1" applyFill="1" applyBorder="1" applyAlignment="1">
      <alignment horizontal="right"/>
    </xf>
    <xf numFmtId="0" fontId="6" fillId="2" borderId="43" xfId="2" applyFont="1" applyFill="1" applyBorder="1" applyAlignment="1">
      <alignment horizontal="center"/>
    </xf>
    <xf numFmtId="41" fontId="5" fillId="2" borderId="46" xfId="2" applyNumberFormat="1" applyFont="1" applyFill="1" applyBorder="1" applyAlignment="1">
      <alignment horizontal="center" vertical="center"/>
    </xf>
    <xf numFmtId="0" fontId="5" fillId="2" borderId="46" xfId="2" applyFont="1" applyFill="1" applyBorder="1" applyAlignment="1">
      <alignment horizontal="center" vertical="center"/>
    </xf>
    <xf numFmtId="3" fontId="6" fillId="2" borderId="44" xfId="2" applyNumberFormat="1" applyFont="1" applyFill="1" applyBorder="1" applyAlignment="1">
      <alignment horizontal="left"/>
    </xf>
    <xf numFmtId="0" fontId="9" fillId="0" borderId="35" xfId="2" applyFont="1" applyBorder="1" applyAlignment="1">
      <alignment horizontal="left"/>
    </xf>
    <xf numFmtId="3" fontId="6" fillId="0" borderId="14" xfId="2" applyNumberFormat="1" applyFont="1" applyBorder="1"/>
    <xf numFmtId="41" fontId="6" fillId="0" borderId="14" xfId="2" applyNumberFormat="1" applyFont="1" applyBorder="1"/>
    <xf numFmtId="3" fontId="6" fillId="2" borderId="14" xfId="2" applyNumberFormat="1" applyFont="1" applyFill="1" applyBorder="1"/>
    <xf numFmtId="3" fontId="6" fillId="0" borderId="36" xfId="2" applyNumberFormat="1" applyFont="1" applyBorder="1" applyAlignment="1">
      <alignment horizontal="center"/>
    </xf>
    <xf numFmtId="3" fontId="6" fillId="0" borderId="15" xfId="2" applyNumberFormat="1" applyFont="1" applyBorder="1"/>
    <xf numFmtId="0" fontId="9" fillId="0" borderId="0" xfId="2" applyFont="1" applyAlignment="1">
      <alignment horizontal="left"/>
    </xf>
    <xf numFmtId="0" fontId="6" fillId="0" borderId="58" xfId="2" applyFont="1" applyBorder="1" applyAlignment="1">
      <alignment horizontal="center"/>
    </xf>
    <xf numFmtId="0" fontId="6" fillId="0" borderId="47" xfId="2" applyFont="1" applyBorder="1" applyAlignment="1">
      <alignment horizontal="center"/>
    </xf>
    <xf numFmtId="41" fontId="6" fillId="0" borderId="8" xfId="2" applyNumberFormat="1" applyFont="1" applyBorder="1"/>
    <xf numFmtId="0" fontId="6" fillId="0" borderId="27" xfId="2" applyFont="1" applyBorder="1"/>
    <xf numFmtId="0" fontId="6" fillId="7" borderId="47" xfId="2" applyFont="1" applyFill="1" applyBorder="1" applyAlignment="1">
      <alignment horizontal="center"/>
    </xf>
    <xf numFmtId="41" fontId="6" fillId="7" borderId="8" xfId="2" applyNumberFormat="1" applyFont="1" applyFill="1" applyBorder="1"/>
    <xf numFmtId="0" fontId="6" fillId="7" borderId="27" xfId="2" applyFont="1" applyFill="1" applyBorder="1"/>
    <xf numFmtId="0" fontId="6" fillId="10" borderId="28" xfId="2" applyFont="1" applyFill="1" applyBorder="1" applyAlignment="1">
      <alignment horizontal="center"/>
    </xf>
    <xf numFmtId="14" fontId="6" fillId="10" borderId="9" xfId="2" applyNumberFormat="1" applyFont="1" applyFill="1" applyBorder="1" applyAlignment="1">
      <alignment horizontal="center"/>
    </xf>
    <xf numFmtId="41" fontId="6" fillId="10" borderId="10" xfId="2" applyNumberFormat="1" applyFont="1" applyFill="1" applyBorder="1"/>
    <xf numFmtId="41" fontId="6" fillId="10" borderId="10" xfId="2" applyNumberFormat="1" applyFont="1" applyFill="1" applyBorder="1" applyAlignment="1">
      <alignment horizontal="center"/>
    </xf>
    <xf numFmtId="178" fontId="6" fillId="10" borderId="10" xfId="2" applyNumberFormat="1" applyFont="1" applyFill="1" applyBorder="1" applyAlignment="1">
      <alignment horizontal="center"/>
    </xf>
    <xf numFmtId="3" fontId="6" fillId="10" borderId="29" xfId="2" applyNumberFormat="1" applyFont="1" applyFill="1" applyBorder="1" applyAlignment="1">
      <alignment horizontal="center"/>
    </xf>
    <xf numFmtId="0" fontId="6" fillId="10" borderId="30" xfId="2" applyFont="1" applyFill="1" applyBorder="1"/>
    <xf numFmtId="41" fontId="6" fillId="0" borderId="10" xfId="2" applyNumberFormat="1" applyFont="1" applyBorder="1"/>
    <xf numFmtId="0" fontId="6" fillId="0" borderId="30" xfId="2" applyFont="1" applyBorder="1"/>
    <xf numFmtId="0" fontId="6" fillId="0" borderId="15" xfId="2" applyFont="1" applyBorder="1"/>
    <xf numFmtId="0" fontId="6" fillId="0" borderId="59" xfId="2" applyFont="1" applyBorder="1" applyAlignment="1">
      <alignment horizontal="center"/>
    </xf>
    <xf numFmtId="0" fontId="6" fillId="0" borderId="60" xfId="2" applyFont="1" applyBorder="1" applyAlignment="1">
      <alignment horizontal="center"/>
    </xf>
    <xf numFmtId="3" fontId="6" fillId="0" borderId="36" xfId="2" applyNumberFormat="1" applyFont="1" applyBorder="1"/>
    <xf numFmtId="3" fontId="7" fillId="0" borderId="0" xfId="2" applyNumberFormat="1" applyFont="1"/>
    <xf numFmtId="3" fontId="11" fillId="0" borderId="26" xfId="2" applyNumberFormat="1" applyFont="1" applyBorder="1" applyAlignment="1">
      <alignment horizontal="center"/>
    </xf>
    <xf numFmtId="3" fontId="19" fillId="0" borderId="26" xfId="2" applyNumberFormat="1" applyFont="1" applyBorder="1" applyAlignment="1">
      <alignment horizontal="center"/>
    </xf>
    <xf numFmtId="0" fontId="11" fillId="0" borderId="27" xfId="2" applyFont="1" applyBorder="1"/>
    <xf numFmtId="41" fontId="6" fillId="2" borderId="8" xfId="2" applyNumberFormat="1" applyFont="1" applyFill="1" applyBorder="1"/>
    <xf numFmtId="0" fontId="6" fillId="2" borderId="27" xfId="2" applyFont="1" applyFill="1" applyBorder="1"/>
    <xf numFmtId="41" fontId="6" fillId="0" borderId="11" xfId="2" applyNumberFormat="1" applyFont="1" applyBorder="1"/>
    <xf numFmtId="0" fontId="6" fillId="0" borderId="8" xfId="2" applyFont="1" applyBorder="1" applyAlignment="1">
      <alignment horizontal="center" vertical="center"/>
    </xf>
    <xf numFmtId="0" fontId="6" fillId="0" borderId="12" xfId="2" applyFont="1" applyBorder="1"/>
    <xf numFmtId="3" fontId="6" fillId="0" borderId="43" xfId="2" applyNumberFormat="1" applyFont="1" applyBorder="1"/>
    <xf numFmtId="41" fontId="6" fillId="0" borderId="43" xfId="2" applyNumberFormat="1" applyFont="1" applyBorder="1"/>
    <xf numFmtId="0" fontId="6" fillId="0" borderId="49" xfId="2" applyFont="1" applyBorder="1"/>
    <xf numFmtId="0" fontId="6" fillId="0" borderId="61" xfId="2" applyFont="1" applyBorder="1" applyAlignment="1">
      <alignment horizontal="center"/>
    </xf>
    <xf numFmtId="0" fontId="6" fillId="0" borderId="38" xfId="2" applyFont="1" applyBorder="1" applyAlignment="1">
      <alignment horizontal="center"/>
    </xf>
    <xf numFmtId="14" fontId="6" fillId="0" borderId="62" xfId="2" applyNumberFormat="1" applyFont="1" applyBorder="1" applyAlignment="1">
      <alignment horizontal="center"/>
    </xf>
    <xf numFmtId="41" fontId="6" fillId="0" borderId="5" xfId="2" applyNumberFormat="1" applyFont="1" applyBorder="1"/>
    <xf numFmtId="3" fontId="6" fillId="0" borderId="38" xfId="2" applyNumberFormat="1" applyFont="1" applyBorder="1" applyAlignment="1">
      <alignment horizontal="right"/>
    </xf>
    <xf numFmtId="0" fontId="6" fillId="0" borderId="26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3" fontId="6" fillId="0" borderId="6" xfId="2" applyNumberFormat="1" applyFont="1" applyBorder="1" applyAlignment="1">
      <alignment horizontal="right"/>
    </xf>
    <xf numFmtId="0" fontId="6" fillId="7" borderId="25" xfId="2" applyFont="1" applyFill="1" applyBorder="1" applyAlignment="1">
      <alignment horizontal="center"/>
    </xf>
    <xf numFmtId="0" fontId="19" fillId="0" borderId="25" xfId="2" applyFont="1" applyBorder="1" applyAlignment="1">
      <alignment horizontal="center"/>
    </xf>
    <xf numFmtId="0" fontId="6" fillId="2" borderId="25" xfId="2" applyFont="1" applyFill="1" applyBorder="1" applyAlignment="1">
      <alignment horizontal="center"/>
    </xf>
    <xf numFmtId="3" fontId="9" fillId="2" borderId="26" xfId="2" applyNumberFormat="1" applyFont="1" applyFill="1" applyBorder="1" applyAlignment="1">
      <alignment horizontal="center"/>
    </xf>
    <xf numFmtId="3" fontId="6" fillId="4" borderId="0" xfId="2" applyNumberFormat="1" applyFont="1" applyFill="1"/>
    <xf numFmtId="0" fontId="6" fillId="4" borderId="0" xfId="2" applyFont="1" applyFill="1"/>
    <xf numFmtId="3" fontId="11" fillId="0" borderId="29" xfId="2" applyNumberFormat="1" applyFont="1" applyBorder="1" applyAlignment="1">
      <alignment horizontal="center"/>
    </xf>
    <xf numFmtId="3" fontId="11" fillId="0" borderId="8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 vertical="center"/>
    </xf>
    <xf numFmtId="0" fontId="6" fillId="0" borderId="26" xfId="2" applyFont="1" applyBorder="1" applyAlignment="1">
      <alignment horizontal="left"/>
    </xf>
    <xf numFmtId="0" fontId="6" fillId="0" borderId="13" xfId="2" applyFont="1" applyBorder="1"/>
    <xf numFmtId="0" fontId="6" fillId="0" borderId="63" xfId="2" applyFont="1" applyBorder="1" applyAlignment="1">
      <alignment horizontal="center"/>
    </xf>
    <xf numFmtId="14" fontId="6" fillId="0" borderId="4" xfId="2" applyNumberFormat="1" applyFont="1" applyBorder="1" applyAlignment="1">
      <alignment horizontal="center"/>
    </xf>
    <xf numFmtId="0" fontId="6" fillId="0" borderId="64" xfId="2" applyFont="1" applyBorder="1" applyAlignment="1">
      <alignment horizontal="center"/>
    </xf>
    <xf numFmtId="0" fontId="6" fillId="0" borderId="27" xfId="2" applyFont="1" applyBorder="1" applyAlignment="1">
      <alignment horizontal="center"/>
    </xf>
    <xf numFmtId="0" fontId="6" fillId="0" borderId="30" xfId="2" applyFont="1" applyBorder="1" applyAlignment="1">
      <alignment horizontal="left"/>
    </xf>
    <xf numFmtId="41" fontId="6" fillId="0" borderId="2" xfId="2" applyNumberFormat="1" applyFont="1" applyBorder="1"/>
    <xf numFmtId="0" fontId="6" fillId="7" borderId="65" xfId="2" applyFont="1" applyFill="1" applyBorder="1" applyAlignment="1">
      <alignment horizontal="center"/>
    </xf>
    <xf numFmtId="0" fontId="6" fillId="7" borderId="20" xfId="2" applyFont="1" applyFill="1" applyBorder="1" applyAlignment="1">
      <alignment horizontal="center"/>
    </xf>
    <xf numFmtId="3" fontId="6" fillId="7" borderId="22" xfId="2" applyNumberFormat="1" applyFont="1" applyFill="1" applyBorder="1"/>
    <xf numFmtId="41" fontId="6" fillId="7" borderId="22" xfId="2" applyNumberFormat="1" applyFont="1" applyFill="1" applyBorder="1"/>
    <xf numFmtId="0" fontId="6" fillId="7" borderId="45" xfId="2" applyFont="1" applyFill="1" applyBorder="1"/>
    <xf numFmtId="0" fontId="6" fillId="0" borderId="50" xfId="2" applyFont="1" applyBorder="1" applyAlignment="1">
      <alignment horizontal="center"/>
    </xf>
    <xf numFmtId="0" fontId="6" fillId="7" borderId="64" xfId="2" applyFont="1" applyFill="1" applyBorder="1" applyAlignment="1">
      <alignment horizontal="center"/>
    </xf>
    <xf numFmtId="3" fontId="6" fillId="7" borderId="27" xfId="2" applyNumberFormat="1" applyFont="1" applyFill="1" applyBorder="1"/>
    <xf numFmtId="3" fontId="6" fillId="2" borderId="27" xfId="2" applyNumberFormat="1" applyFont="1" applyFill="1" applyBorder="1"/>
    <xf numFmtId="179" fontId="6" fillId="0" borderId="7" xfId="2" applyNumberFormat="1" applyFont="1" applyBorder="1" applyAlignment="1">
      <alignment horizontal="center" vertical="center"/>
    </xf>
    <xf numFmtId="3" fontId="5" fillId="0" borderId="26" xfId="2" applyNumberFormat="1" applyFont="1" applyBorder="1" applyAlignment="1">
      <alignment horizontal="center" vertical="center"/>
    </xf>
    <xf numFmtId="14" fontId="6" fillId="0" borderId="7" xfId="2" applyNumberFormat="1" applyFont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14" fontId="6" fillId="7" borderId="7" xfId="2" applyNumberFormat="1" applyFont="1" applyFill="1" applyBorder="1" applyAlignment="1">
      <alignment horizontal="center" vertical="center"/>
    </xf>
    <xf numFmtId="41" fontId="6" fillId="7" borderId="8" xfId="2" applyNumberFormat="1" applyFont="1" applyFill="1" applyBorder="1" applyAlignment="1">
      <alignment vertical="center"/>
    </xf>
    <xf numFmtId="41" fontId="6" fillId="7" borderId="8" xfId="2" applyNumberFormat="1" applyFont="1" applyFill="1" applyBorder="1" applyAlignment="1">
      <alignment horizontal="center" vertical="center"/>
    </xf>
    <xf numFmtId="3" fontId="5" fillId="7" borderId="26" xfId="2" applyNumberFormat="1" applyFont="1" applyFill="1" applyBorder="1" applyAlignment="1">
      <alignment horizontal="center" vertical="center"/>
    </xf>
    <xf numFmtId="41" fontId="20" fillId="0" borderId="8" xfId="2" applyNumberFormat="1" applyFont="1" applyBorder="1" applyAlignment="1">
      <alignment horizontal="center" vertical="center"/>
    </xf>
    <xf numFmtId="14" fontId="6" fillId="0" borderId="9" xfId="2" applyNumberFormat="1" applyFont="1" applyBorder="1" applyAlignment="1">
      <alignment horizontal="center" vertical="center"/>
    </xf>
    <xf numFmtId="41" fontId="6" fillId="0" borderId="10" xfId="2" applyNumberFormat="1" applyFont="1" applyBorder="1" applyAlignment="1">
      <alignment vertical="center"/>
    </xf>
    <xf numFmtId="41" fontId="6" fillId="0" borderId="29" xfId="2" applyNumberFormat="1" applyFont="1" applyBorder="1" applyAlignment="1">
      <alignment horizontal="center" vertical="center"/>
    </xf>
    <xf numFmtId="3" fontId="5" fillId="0" borderId="29" xfId="2" applyNumberFormat="1" applyFont="1" applyBorder="1" applyAlignment="1">
      <alignment horizontal="center" vertical="center"/>
    </xf>
    <xf numFmtId="3" fontId="6" fillId="0" borderId="30" xfId="2" applyNumberFormat="1" applyFont="1" applyBorder="1"/>
    <xf numFmtId="0" fontId="6" fillId="0" borderId="39" xfId="2" applyFont="1" applyBorder="1" applyAlignment="1">
      <alignment horizontal="center" vertical="center"/>
    </xf>
    <xf numFmtId="14" fontId="6" fillId="0" borderId="33" xfId="2" applyNumberFormat="1" applyFont="1" applyBorder="1" applyAlignment="1">
      <alignment horizontal="center" vertical="center"/>
    </xf>
    <xf numFmtId="41" fontId="6" fillId="0" borderId="11" xfId="2" applyNumberFormat="1" applyFont="1" applyBorder="1" applyAlignment="1">
      <alignment vertical="center"/>
    </xf>
    <xf numFmtId="3" fontId="5" fillId="0" borderId="31" xfId="2" applyNumberFormat="1" applyFont="1" applyBorder="1" applyAlignment="1">
      <alignment horizontal="center" vertical="center"/>
    </xf>
    <xf numFmtId="3" fontId="6" fillId="0" borderId="12" xfId="2" applyNumberFormat="1" applyFont="1" applyBorder="1"/>
    <xf numFmtId="0" fontId="6" fillId="0" borderId="11" xfId="2" applyFont="1" applyBorder="1" applyAlignment="1">
      <alignment horizontal="center" vertical="center"/>
    </xf>
    <xf numFmtId="0" fontId="6" fillId="7" borderId="8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29" xfId="2" applyFont="1" applyBorder="1" applyAlignment="1">
      <alignment horizontal="left"/>
    </xf>
    <xf numFmtId="14" fontId="6" fillId="0" borderId="53" xfId="2" applyNumberFormat="1" applyFont="1" applyBorder="1" applyAlignment="1">
      <alignment horizontal="center" vertical="center"/>
    </xf>
    <xf numFmtId="14" fontId="6" fillId="0" borderId="51" xfId="2" applyNumberFormat="1" applyFont="1" applyBorder="1" applyAlignment="1">
      <alignment horizontal="center" vertical="center"/>
    </xf>
    <xf numFmtId="0" fontId="6" fillId="0" borderId="28" xfId="2" applyFont="1" applyBorder="1" applyAlignment="1">
      <alignment horizontal="left" vertical="center"/>
    </xf>
    <xf numFmtId="179" fontId="6" fillId="0" borderId="42" xfId="2" applyNumberFormat="1" applyFont="1" applyBorder="1" applyAlignment="1">
      <alignment horizontal="center" vertical="center"/>
    </xf>
    <xf numFmtId="41" fontId="6" fillId="0" borderId="43" xfId="2" applyNumberFormat="1" applyFont="1" applyBorder="1" applyAlignment="1">
      <alignment vertical="center"/>
    </xf>
    <xf numFmtId="3" fontId="5" fillId="0" borderId="43" xfId="2" applyNumberFormat="1" applyFont="1" applyBorder="1" applyAlignment="1">
      <alignment horizontal="center" vertical="center"/>
    </xf>
    <xf numFmtId="3" fontId="6" fillId="0" borderId="44" xfId="2" applyNumberFormat="1" applyFont="1" applyBorder="1"/>
    <xf numFmtId="0" fontId="6" fillId="0" borderId="66" xfId="2" applyFont="1" applyBorder="1" applyAlignment="1">
      <alignment horizontal="center"/>
    </xf>
    <xf numFmtId="0" fontId="6" fillId="13" borderId="24" xfId="2" applyFont="1" applyFill="1" applyBorder="1" applyAlignment="1">
      <alignment horizontal="center"/>
    </xf>
    <xf numFmtId="14" fontId="6" fillId="13" borderId="7" xfId="2" applyNumberFormat="1" applyFont="1" applyFill="1" applyBorder="1" applyAlignment="1">
      <alignment horizontal="center"/>
    </xf>
    <xf numFmtId="3" fontId="6" fillId="13" borderId="8" xfId="2" applyNumberFormat="1" applyFont="1" applyFill="1" applyBorder="1" applyAlignment="1">
      <alignment horizontal="right"/>
    </xf>
    <xf numFmtId="41" fontId="6" fillId="13" borderId="8" xfId="2" applyNumberFormat="1" applyFont="1" applyFill="1" applyBorder="1" applyAlignment="1">
      <alignment horizontal="right"/>
    </xf>
    <xf numFmtId="0" fontId="6" fillId="13" borderId="8" xfId="2" applyFont="1" applyFill="1" applyBorder="1" applyAlignment="1">
      <alignment horizontal="center"/>
    </xf>
    <xf numFmtId="3" fontId="6" fillId="13" borderId="26" xfId="2" applyNumberFormat="1" applyFont="1" applyFill="1" applyBorder="1" applyAlignment="1">
      <alignment horizontal="center"/>
    </xf>
    <xf numFmtId="0" fontId="9" fillId="13" borderId="25" xfId="2" applyFont="1" applyFill="1" applyBorder="1" applyAlignment="1">
      <alignment horizontal="left"/>
    </xf>
    <xf numFmtId="3" fontId="6" fillId="13" borderId="8" xfId="2" applyNumberFormat="1" applyFont="1" applyFill="1" applyBorder="1"/>
    <xf numFmtId="3" fontId="6" fillId="13" borderId="27" xfId="2" applyNumberFormat="1" applyFont="1" applyFill="1" applyBorder="1" applyAlignment="1">
      <alignment horizontal="right"/>
    </xf>
    <xf numFmtId="0" fontId="6" fillId="13" borderId="7" xfId="2" applyFont="1" applyFill="1" applyBorder="1" applyAlignment="1">
      <alignment horizontal="center"/>
    </xf>
    <xf numFmtId="0" fontId="6" fillId="14" borderId="24" xfId="2" applyFont="1" applyFill="1" applyBorder="1" applyAlignment="1">
      <alignment horizontal="center"/>
    </xf>
    <xf numFmtId="0" fontId="5" fillId="14" borderId="25" xfId="2" applyFont="1" applyFill="1" applyBorder="1" applyAlignment="1">
      <alignment horizontal="left" vertical="center"/>
    </xf>
    <xf numFmtId="14" fontId="6" fillId="14" borderId="7" xfId="2" applyNumberFormat="1" applyFont="1" applyFill="1" applyBorder="1" applyAlignment="1">
      <alignment horizontal="center"/>
    </xf>
    <xf numFmtId="3" fontId="6" fillId="14" borderId="8" xfId="2" applyNumberFormat="1" applyFont="1" applyFill="1" applyBorder="1" applyAlignment="1">
      <alignment horizontal="right"/>
    </xf>
    <xf numFmtId="41" fontId="5" fillId="14" borderId="8" xfId="2" applyNumberFormat="1" applyFont="1" applyFill="1" applyBorder="1" applyAlignment="1">
      <alignment vertical="center"/>
    </xf>
    <xf numFmtId="41" fontId="6" fillId="14" borderId="8" xfId="2" applyNumberFormat="1" applyFont="1" applyFill="1" applyBorder="1" applyAlignment="1">
      <alignment horizontal="right"/>
    </xf>
    <xf numFmtId="0" fontId="6" fillId="14" borderId="8" xfId="2" applyFont="1" applyFill="1" applyBorder="1" applyAlignment="1">
      <alignment horizontal="center"/>
    </xf>
    <xf numFmtId="41" fontId="5" fillId="14" borderId="26" xfId="2" applyNumberFormat="1" applyFont="1" applyFill="1" applyBorder="1" applyAlignment="1">
      <alignment horizontal="center" vertical="center"/>
    </xf>
    <xf numFmtId="0" fontId="5" fillId="14" borderId="26" xfId="2" applyFont="1" applyFill="1" applyBorder="1" applyAlignment="1">
      <alignment horizontal="center" vertical="center"/>
    </xf>
    <xf numFmtId="3" fontId="6" fillId="14" borderId="27" xfId="2" applyNumberFormat="1" applyFont="1" applyFill="1" applyBorder="1" applyAlignment="1">
      <alignment horizontal="left"/>
    </xf>
    <xf numFmtId="0" fontId="6" fillId="15" borderId="24" xfId="2" applyFont="1" applyFill="1" applyBorder="1" applyAlignment="1">
      <alignment horizontal="center"/>
    </xf>
    <xf numFmtId="3" fontId="6" fillId="15" borderId="8" xfId="2" applyNumberFormat="1" applyFont="1" applyFill="1" applyBorder="1"/>
    <xf numFmtId="3" fontId="6" fillId="15" borderId="8" xfId="2" applyNumberFormat="1" applyFont="1" applyFill="1" applyBorder="1" applyAlignment="1">
      <alignment horizontal="right"/>
    </xf>
    <xf numFmtId="0" fontId="6" fillId="15" borderId="8" xfId="2" applyFont="1" applyFill="1" applyBorder="1" applyAlignment="1">
      <alignment horizontal="center"/>
    </xf>
    <xf numFmtId="41" fontId="6" fillId="15" borderId="8" xfId="2" applyNumberFormat="1" applyFont="1" applyFill="1" applyBorder="1" applyAlignment="1">
      <alignment horizontal="right"/>
    </xf>
    <xf numFmtId="0" fontId="6" fillId="16" borderId="7" xfId="2" applyFont="1" applyFill="1" applyBorder="1" applyAlignment="1">
      <alignment horizontal="center"/>
    </xf>
    <xf numFmtId="3" fontId="6" fillId="16" borderId="8" xfId="2" applyNumberFormat="1" applyFont="1" applyFill="1" applyBorder="1"/>
    <xf numFmtId="3" fontId="6" fillId="16" borderId="8" xfId="2" applyNumberFormat="1" applyFont="1" applyFill="1" applyBorder="1" applyAlignment="1">
      <alignment horizontal="right"/>
    </xf>
    <xf numFmtId="0" fontId="6" fillId="16" borderId="8" xfId="2" applyFont="1" applyFill="1" applyBorder="1" applyAlignment="1">
      <alignment horizontal="center"/>
    </xf>
    <xf numFmtId="41" fontId="6" fillId="16" borderId="8" xfId="2" applyNumberFormat="1" applyFont="1" applyFill="1" applyBorder="1" applyAlignment="1">
      <alignment horizontal="right"/>
    </xf>
    <xf numFmtId="41" fontId="6" fillId="16" borderId="8" xfId="2" applyNumberFormat="1" applyFont="1" applyFill="1" applyBorder="1"/>
    <xf numFmtId="3" fontId="6" fillId="16" borderId="26" xfId="2" applyNumberFormat="1" applyFont="1" applyFill="1" applyBorder="1" applyAlignment="1">
      <alignment horizontal="center"/>
    </xf>
    <xf numFmtId="14" fontId="6" fillId="16" borderId="7" xfId="2" applyNumberFormat="1" applyFont="1" applyFill="1" applyBorder="1" applyAlignment="1">
      <alignment horizontal="center" vertical="center"/>
    </xf>
    <xf numFmtId="41" fontId="6" fillId="16" borderId="8" xfId="2" applyNumberFormat="1" applyFont="1" applyFill="1" applyBorder="1" applyAlignment="1">
      <alignment vertical="center"/>
    </xf>
    <xf numFmtId="41" fontId="6" fillId="16" borderId="26" xfId="2" applyNumberFormat="1" applyFont="1" applyFill="1" applyBorder="1" applyAlignment="1">
      <alignment horizontal="center" vertical="center"/>
    </xf>
    <xf numFmtId="0" fontId="6" fillId="16" borderId="8" xfId="2" applyFont="1" applyFill="1" applyBorder="1" applyAlignment="1">
      <alignment horizontal="center" vertical="center"/>
    </xf>
    <xf numFmtId="0" fontId="6" fillId="16" borderId="24" xfId="2" applyFont="1" applyFill="1" applyBorder="1" applyAlignment="1">
      <alignment horizontal="center"/>
    </xf>
    <xf numFmtId="0" fontId="6" fillId="16" borderId="25" xfId="2" applyFont="1" applyFill="1" applyBorder="1" applyAlignment="1">
      <alignment horizontal="center"/>
    </xf>
    <xf numFmtId="3" fontId="6" fillId="16" borderId="27" xfId="2" applyNumberFormat="1" applyFont="1" applyFill="1" applyBorder="1"/>
    <xf numFmtId="0" fontId="6" fillId="16" borderId="25" xfId="2" applyFont="1" applyFill="1" applyBorder="1" applyAlignment="1">
      <alignment horizontal="center" vertical="center"/>
    </xf>
    <xf numFmtId="3" fontId="6" fillId="15" borderId="27" xfId="2" applyNumberFormat="1" applyFont="1" applyFill="1" applyBorder="1" applyAlignment="1">
      <alignment horizontal="right"/>
    </xf>
    <xf numFmtId="0" fontId="1" fillId="2" borderId="28" xfId="2" applyFont="1" applyFill="1" applyBorder="1" applyAlignment="1">
      <alignment horizontal="left" vertical="center"/>
    </xf>
    <xf numFmtId="41" fontId="1" fillId="2" borderId="29" xfId="2" applyNumberFormat="1" applyFont="1" applyFill="1" applyBorder="1" applyAlignment="1">
      <alignment horizontal="center" vertical="center"/>
    </xf>
    <xf numFmtId="0" fontId="6" fillId="15" borderId="7" xfId="2" applyFont="1" applyFill="1" applyBorder="1" applyAlignment="1">
      <alignment horizontal="center"/>
    </xf>
    <xf numFmtId="3" fontId="6" fillId="15" borderId="26" xfId="2" applyNumberFormat="1" applyFont="1" applyFill="1" applyBorder="1" applyAlignment="1">
      <alignment horizontal="center"/>
    </xf>
    <xf numFmtId="0" fontId="6" fillId="15" borderId="25" xfId="2" applyFont="1" applyFill="1" applyBorder="1" applyAlignment="1">
      <alignment horizontal="center"/>
    </xf>
    <xf numFmtId="41" fontId="6" fillId="15" borderId="8" xfId="2" applyNumberFormat="1" applyFont="1" applyFill="1" applyBorder="1"/>
    <xf numFmtId="3" fontId="9" fillId="15" borderId="26" xfId="2" applyNumberFormat="1" applyFont="1" applyFill="1" applyBorder="1" applyAlignment="1">
      <alignment horizontal="center"/>
    </xf>
    <xf numFmtId="0" fontId="6" fillId="17" borderId="24" xfId="2" applyFont="1" applyFill="1" applyBorder="1" applyAlignment="1">
      <alignment horizontal="center"/>
    </xf>
    <xf numFmtId="0" fontId="9" fillId="17" borderId="25" xfId="2" applyFont="1" applyFill="1" applyBorder="1" applyAlignment="1">
      <alignment horizontal="left"/>
    </xf>
    <xf numFmtId="14" fontId="6" fillId="17" borderId="7" xfId="2" applyNumberFormat="1" applyFont="1" applyFill="1" applyBorder="1" applyAlignment="1">
      <alignment horizontal="center"/>
    </xf>
    <xf numFmtId="3" fontId="6" fillId="17" borderId="8" xfId="2" applyNumberFormat="1" applyFont="1" applyFill="1" applyBorder="1"/>
    <xf numFmtId="3" fontId="6" fillId="17" borderId="8" xfId="2" applyNumberFormat="1" applyFont="1" applyFill="1" applyBorder="1" applyAlignment="1">
      <alignment horizontal="right"/>
    </xf>
    <xf numFmtId="41" fontId="6" fillId="17" borderId="8" xfId="2" applyNumberFormat="1" applyFont="1" applyFill="1" applyBorder="1" applyAlignment="1">
      <alignment horizontal="right"/>
    </xf>
    <xf numFmtId="0" fontId="6" fillId="17" borderId="8" xfId="2" applyFont="1" applyFill="1" applyBorder="1" applyAlignment="1">
      <alignment horizontal="center"/>
    </xf>
    <xf numFmtId="3" fontId="6" fillId="17" borderId="26" xfId="2" applyNumberFormat="1" applyFont="1" applyFill="1" applyBorder="1" applyAlignment="1">
      <alignment horizontal="center"/>
    </xf>
    <xf numFmtId="3" fontId="6" fillId="17" borderId="27" xfId="2" applyNumberFormat="1" applyFont="1" applyFill="1" applyBorder="1" applyAlignment="1">
      <alignment horizontal="right"/>
    </xf>
    <xf numFmtId="0" fontId="6" fillId="17" borderId="7" xfId="2" applyFont="1" applyFill="1" applyBorder="1" applyAlignment="1">
      <alignment horizontal="center"/>
    </xf>
    <xf numFmtId="3" fontId="6" fillId="17" borderId="27" xfId="2" applyNumberFormat="1" applyFont="1" applyFill="1" applyBorder="1" applyAlignment="1">
      <alignment horizontal="center"/>
    </xf>
    <xf numFmtId="3" fontId="10" fillId="17" borderId="27" xfId="2" applyNumberFormat="1" applyFont="1" applyFill="1" applyBorder="1" applyAlignment="1">
      <alignment horizontal="center"/>
    </xf>
    <xf numFmtId="0" fontId="9" fillId="17" borderId="28" xfId="2" applyFont="1" applyFill="1" applyBorder="1" applyAlignment="1">
      <alignment horizontal="left"/>
    </xf>
    <xf numFmtId="14" fontId="6" fillId="17" borderId="51" xfId="2" applyNumberFormat="1" applyFont="1" applyFill="1" applyBorder="1" applyAlignment="1">
      <alignment horizontal="center"/>
    </xf>
    <xf numFmtId="41" fontId="5" fillId="17" borderId="8" xfId="2" applyNumberFormat="1" applyFont="1" applyFill="1" applyBorder="1"/>
    <xf numFmtId="0" fontId="5" fillId="17" borderId="8" xfId="2" applyFont="1" applyFill="1" applyBorder="1" applyAlignment="1">
      <alignment horizontal="center"/>
    </xf>
    <xf numFmtId="3" fontId="6" fillId="17" borderId="29" xfId="2" applyNumberFormat="1" applyFont="1" applyFill="1" applyBorder="1" applyAlignment="1">
      <alignment horizontal="center"/>
    </xf>
    <xf numFmtId="3" fontId="6" fillId="17" borderId="30" xfId="2" applyNumberFormat="1" applyFont="1" applyFill="1" applyBorder="1" applyAlignment="1">
      <alignment horizontal="right"/>
    </xf>
    <xf numFmtId="0" fontId="6" fillId="17" borderId="37" xfId="2" applyFont="1" applyFill="1" applyBorder="1" applyAlignment="1">
      <alignment horizontal="center"/>
    </xf>
    <xf numFmtId="0" fontId="6" fillId="17" borderId="10" xfId="2" applyFont="1" applyFill="1" applyBorder="1" applyAlignment="1">
      <alignment horizontal="center"/>
    </xf>
    <xf numFmtId="3" fontId="6" fillId="17" borderId="8" xfId="2" applyNumberFormat="1" applyFont="1" applyFill="1" applyBorder="1" applyAlignment="1">
      <alignment horizontal="center"/>
    </xf>
    <xf numFmtId="0" fontId="9" fillId="17" borderId="25" xfId="2" applyFont="1" applyFill="1" applyBorder="1" applyAlignment="1">
      <alignment horizontal="left" vertical="center"/>
    </xf>
    <xf numFmtId="41" fontId="9" fillId="17" borderId="8" xfId="2" applyNumberFormat="1" applyFont="1" applyFill="1" applyBorder="1" applyAlignment="1">
      <alignment horizontal="right" vertical="center"/>
    </xf>
    <xf numFmtId="41" fontId="6" fillId="17" borderId="8" xfId="2" applyNumberFormat="1" applyFont="1" applyFill="1" applyBorder="1" applyAlignment="1">
      <alignment horizontal="center" vertical="center"/>
    </xf>
    <xf numFmtId="0" fontId="6" fillId="17" borderId="26" xfId="2" applyFont="1" applyFill="1" applyBorder="1" applyAlignment="1">
      <alignment horizontal="left" vertical="center"/>
    </xf>
    <xf numFmtId="41" fontId="5" fillId="17" borderId="8" xfId="2" applyNumberFormat="1" applyFont="1" applyFill="1" applyBorder="1" applyAlignment="1">
      <alignment horizontal="right" vertical="center"/>
    </xf>
    <xf numFmtId="0" fontId="5" fillId="17" borderId="55" xfId="2" applyFont="1" applyFill="1" applyBorder="1" applyAlignment="1">
      <alignment horizontal="center" vertical="center"/>
    </xf>
    <xf numFmtId="0" fontId="5" fillId="17" borderId="25" xfId="2" applyFont="1" applyFill="1" applyBorder="1" applyAlignment="1">
      <alignment horizontal="left" vertical="center"/>
    </xf>
    <xf numFmtId="41" fontId="5" fillId="17" borderId="8" xfId="2" applyNumberFormat="1" applyFont="1" applyFill="1" applyBorder="1" applyAlignment="1">
      <alignment vertical="center"/>
    </xf>
    <xf numFmtId="41" fontId="5" fillId="17" borderId="26" xfId="2" applyNumberFormat="1" applyFont="1" applyFill="1" applyBorder="1" applyAlignment="1">
      <alignment horizontal="center" vertical="center"/>
    </xf>
    <xf numFmtId="0" fontId="5" fillId="17" borderId="26" xfId="2" applyFont="1" applyFill="1" applyBorder="1" applyAlignment="1">
      <alignment horizontal="center" vertical="center"/>
    </xf>
    <xf numFmtId="3" fontId="6" fillId="17" borderId="27" xfId="2" applyNumberFormat="1" applyFont="1" applyFill="1" applyBorder="1" applyAlignment="1">
      <alignment horizontal="left"/>
    </xf>
    <xf numFmtId="0" fontId="5" fillId="0" borderId="39" xfId="2" applyFont="1" applyBorder="1" applyAlignment="1">
      <alignment horizontal="left" vertical="center"/>
    </xf>
    <xf numFmtId="41" fontId="5" fillId="0" borderId="11" xfId="2" applyNumberFormat="1" applyFont="1" applyBorder="1" applyAlignment="1">
      <alignment vertical="center"/>
    </xf>
    <xf numFmtId="3" fontId="6" fillId="15" borderId="30" xfId="2" applyNumberFormat="1" applyFont="1" applyFill="1" applyBorder="1" applyAlignment="1">
      <alignment horizontal="left"/>
    </xf>
    <xf numFmtId="0" fontId="8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41" fontId="6" fillId="0" borderId="0" xfId="2" applyNumberFormat="1" applyFont="1" applyAlignment="1">
      <alignment horizontal="center"/>
    </xf>
  </cellXfs>
  <cellStyles count="3">
    <cellStyle name="쉼표 [0] 2" xfId="1" xr:uid="{00000000-0005-0000-0000-000001000000}"/>
    <cellStyle name="표준" xfId="0" builtinId="0"/>
    <cellStyle name="표준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tabSelected="1" zoomScaleNormal="100" workbookViewId="0">
      <pane xSplit="3" ySplit="4" topLeftCell="D5" activePane="bottomRight" state="frozenSplit"/>
      <selection activeCell="B1" sqref="B1:Q1"/>
      <selection pane="topRight" activeCell="B1" sqref="B1:Q1"/>
      <selection pane="bottomLeft" activeCell="B1" sqref="B1:Q1"/>
      <selection pane="bottomRight" activeCell="B1" sqref="B1:Q1"/>
    </sheetView>
  </sheetViews>
  <sheetFormatPr defaultRowHeight="16.5" x14ac:dyDescent="0.3"/>
  <cols>
    <col min="1" max="1" width="6.140625" style="9" customWidth="1"/>
    <col min="2" max="2" width="25" style="6" customWidth="1"/>
    <col min="3" max="3" width="12.5703125" style="6" customWidth="1"/>
    <col min="4" max="4" width="13.42578125" style="6" customWidth="1"/>
    <col min="5" max="5" width="14" style="6" customWidth="1"/>
    <col min="6" max="6" width="13.85546875" style="6" customWidth="1"/>
    <col min="7" max="7" width="14.42578125" style="6" customWidth="1"/>
    <col min="8" max="8" width="15.140625" style="6" customWidth="1"/>
    <col min="9" max="10" width="7.42578125" style="6" customWidth="1"/>
    <col min="11" max="11" width="5.42578125" style="6" customWidth="1"/>
    <col min="12" max="12" width="14.28515625" style="60" customWidth="1"/>
    <col min="13" max="13" width="15.42578125" style="6" customWidth="1"/>
    <col min="14" max="14" width="16.42578125" style="6" customWidth="1"/>
    <col min="15" max="15" width="13.85546875" style="2" customWidth="1"/>
    <col min="16" max="16" width="9.140625" style="2" customWidth="1"/>
    <col min="17" max="17" width="12.7109375" style="6" customWidth="1"/>
    <col min="18" max="19" width="11.42578125" style="6" hidden="1" customWidth="1"/>
    <col min="20" max="21" width="13" style="6" hidden="1" customWidth="1"/>
    <col min="22" max="22" width="13.7109375" style="6" hidden="1" customWidth="1"/>
    <col min="23" max="23" width="12.28515625" style="6" hidden="1" customWidth="1"/>
    <col min="24" max="24" width="11.42578125" style="6" hidden="1" customWidth="1"/>
    <col min="25" max="16384" width="9.140625" style="6"/>
  </cols>
  <sheetData>
    <row r="1" spans="1:24" ht="31.5" x14ac:dyDescent="0.55000000000000004">
      <c r="B1" s="495" t="s">
        <v>1373</v>
      </c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</row>
    <row r="2" spans="1:24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47"/>
      <c r="M2" s="9"/>
      <c r="N2" s="9"/>
      <c r="O2" s="7"/>
      <c r="P2" s="7"/>
      <c r="Q2" s="9"/>
    </row>
    <row r="3" spans="1:24" s="2" customFormat="1" ht="13.5" customHeight="1" thickBot="1" x14ac:dyDescent="0.25">
      <c r="A3" s="2" t="s">
        <v>23</v>
      </c>
      <c r="B3" s="7"/>
      <c r="C3" s="7"/>
      <c r="D3" s="7"/>
      <c r="E3" s="7"/>
      <c r="F3" s="7"/>
      <c r="G3" s="7"/>
      <c r="H3" s="7"/>
      <c r="I3" s="7"/>
      <c r="J3" s="7"/>
      <c r="K3" s="7"/>
      <c r="L3" s="48"/>
      <c r="M3" s="7"/>
      <c r="N3" s="7"/>
      <c r="O3" s="7"/>
      <c r="P3" s="7"/>
      <c r="Q3" s="10" t="s">
        <v>24</v>
      </c>
      <c r="S3" s="496"/>
      <c r="T3" s="496"/>
      <c r="U3" s="496"/>
      <c r="V3" s="496"/>
    </row>
    <row r="4" spans="1:24" s="2" customFormat="1" ht="13.5" customHeight="1" thickBot="1" x14ac:dyDescent="0.25">
      <c r="A4" s="11" t="s">
        <v>1</v>
      </c>
      <c r="B4" s="12" t="s">
        <v>25</v>
      </c>
      <c r="C4" s="13" t="s">
        <v>26</v>
      </c>
      <c r="D4" s="14" t="s">
        <v>27</v>
      </c>
      <c r="E4" s="14" t="s">
        <v>28</v>
      </c>
      <c r="F4" s="14" t="s">
        <v>9</v>
      </c>
      <c r="G4" s="14" t="s">
        <v>0</v>
      </c>
      <c r="H4" s="14" t="s">
        <v>10</v>
      </c>
      <c r="I4" s="14" t="s">
        <v>29</v>
      </c>
      <c r="J4" s="14" t="s">
        <v>30</v>
      </c>
      <c r="K4" s="14" t="s">
        <v>12</v>
      </c>
      <c r="L4" s="49" t="s">
        <v>31</v>
      </c>
      <c r="M4" s="14" t="s">
        <v>32</v>
      </c>
      <c r="N4" s="14" t="s">
        <v>15</v>
      </c>
      <c r="O4" s="15" t="s">
        <v>16</v>
      </c>
      <c r="P4" s="15" t="s">
        <v>17</v>
      </c>
      <c r="Q4" s="16" t="s">
        <v>33</v>
      </c>
      <c r="R4" s="2" t="s">
        <v>34</v>
      </c>
      <c r="S4" s="7" t="s">
        <v>35</v>
      </c>
      <c r="T4" s="7" t="s">
        <v>36</v>
      </c>
      <c r="U4" s="7" t="s">
        <v>37</v>
      </c>
      <c r="V4" s="7" t="s">
        <v>38</v>
      </c>
      <c r="W4" s="2" t="s">
        <v>39</v>
      </c>
      <c r="X4" s="2" t="s">
        <v>21</v>
      </c>
    </row>
    <row r="5" spans="1:24" s="2" customFormat="1" ht="13.5" customHeight="1" thickTop="1" x14ac:dyDescent="0.2">
      <c r="A5" s="17">
        <v>1</v>
      </c>
      <c r="B5" s="18" t="s">
        <v>40</v>
      </c>
      <c r="C5" s="19" t="s">
        <v>41</v>
      </c>
      <c r="D5" s="20">
        <v>3694805680</v>
      </c>
      <c r="E5" s="20">
        <v>421804560</v>
      </c>
      <c r="F5" s="20">
        <f>D5+E5</f>
        <v>4116610240</v>
      </c>
      <c r="G5" s="20">
        <v>1116139215</v>
      </c>
      <c r="H5" s="20">
        <f>+F5-G5</f>
        <v>3000471025</v>
      </c>
      <c r="I5" s="21">
        <v>40</v>
      </c>
      <c r="J5" s="21">
        <v>2.5000000000000001E-2</v>
      </c>
      <c r="K5" s="21">
        <v>9</v>
      </c>
      <c r="L5" s="67">
        <f>ROUND((F5*J5)*K5/12,0)</f>
        <v>77186442</v>
      </c>
      <c r="M5" s="20">
        <f>G5+L5</f>
        <v>1193325657</v>
      </c>
      <c r="N5" s="20">
        <f>F5-M5</f>
        <v>2923284583</v>
      </c>
      <c r="O5" s="20"/>
      <c r="P5" s="20">
        <v>1</v>
      </c>
      <c r="Q5" s="68" t="s">
        <v>1376</v>
      </c>
      <c r="R5" s="4"/>
      <c r="S5" s="4">
        <f>D5*0.05</f>
        <v>184740284</v>
      </c>
      <c r="T5" s="4">
        <f>N5-S5</f>
        <v>2738544299</v>
      </c>
      <c r="U5" s="4">
        <f>N5-1000</f>
        <v>2923283583</v>
      </c>
      <c r="V5" s="4">
        <f>D5/I5</f>
        <v>92370142</v>
      </c>
      <c r="W5" s="3">
        <f>ROUND(IF(H5&lt;=1000,0,V5/12*K5),0)</f>
        <v>69277607</v>
      </c>
      <c r="X5" s="3">
        <f>L5-W5</f>
        <v>7908835</v>
      </c>
    </row>
    <row r="6" spans="1:24" s="2" customFormat="1" ht="13.5" customHeight="1" x14ac:dyDescent="0.2">
      <c r="A6" s="22">
        <v>2</v>
      </c>
      <c r="B6" s="52" t="s">
        <v>1374</v>
      </c>
      <c r="C6" s="23" t="s">
        <v>1375</v>
      </c>
      <c r="D6" s="24"/>
      <c r="E6" s="24">
        <v>407069650</v>
      </c>
      <c r="F6" s="24">
        <f>D6+E6</f>
        <v>407069650</v>
      </c>
      <c r="G6" s="24"/>
      <c r="H6" s="24">
        <f>+F6-G6</f>
        <v>407069650</v>
      </c>
      <c r="I6" s="25">
        <v>40</v>
      </c>
      <c r="J6" s="25">
        <v>2.5000000000000001E-2</v>
      </c>
      <c r="K6" s="25">
        <v>1</v>
      </c>
      <c r="L6" s="53">
        <f>ROUND((F6*J6)*K6/12,0)</f>
        <v>848062</v>
      </c>
      <c r="M6" s="24">
        <f>G6+L6</f>
        <v>848062</v>
      </c>
      <c r="N6" s="24">
        <f>F6-M6</f>
        <v>406221588</v>
      </c>
      <c r="O6" s="24"/>
      <c r="P6" s="24">
        <v>1</v>
      </c>
      <c r="Q6" s="27"/>
      <c r="R6" s="4"/>
      <c r="S6" s="4"/>
      <c r="T6" s="4"/>
      <c r="U6" s="4"/>
      <c r="V6" s="4"/>
      <c r="W6" s="3"/>
      <c r="X6" s="3"/>
    </row>
    <row r="7" spans="1:24" s="2" customFormat="1" ht="13.5" customHeight="1" thickBot="1" x14ac:dyDescent="0.25">
      <c r="A7" s="22"/>
      <c r="B7" s="52"/>
      <c r="C7" s="23"/>
      <c r="D7" s="24"/>
      <c r="E7" s="24"/>
      <c r="F7" s="24"/>
      <c r="G7" s="24"/>
      <c r="H7" s="24"/>
      <c r="I7" s="25"/>
      <c r="J7" s="25"/>
      <c r="K7" s="25"/>
      <c r="L7" s="53"/>
      <c r="M7" s="24"/>
      <c r="N7" s="24"/>
      <c r="O7" s="24"/>
      <c r="P7" s="24"/>
      <c r="Q7" s="27"/>
      <c r="R7" s="4"/>
      <c r="S7" s="4"/>
      <c r="T7" s="4"/>
      <c r="U7" s="4"/>
      <c r="V7" s="4"/>
      <c r="W7" s="3"/>
      <c r="X7" s="3"/>
    </row>
    <row r="8" spans="1:24" s="2" customFormat="1" ht="13.5" customHeight="1" thickTop="1" thickBot="1" x14ac:dyDescent="0.25">
      <c r="A8" s="41"/>
      <c r="B8" s="42" t="s">
        <v>42</v>
      </c>
      <c r="C8" s="43"/>
      <c r="D8" s="44">
        <v>3694805680</v>
      </c>
      <c r="E8" s="44">
        <f>ROUND(SUM(E5:E7),0)</f>
        <v>828874210</v>
      </c>
      <c r="F8" s="44">
        <f>ROUND(SUM(F5:F7),0)</f>
        <v>4523679890</v>
      </c>
      <c r="G8" s="44">
        <f>SUM(G5:G7)</f>
        <v>1116139215</v>
      </c>
      <c r="H8" s="44">
        <f>SUM(H5:H7)</f>
        <v>3407540675</v>
      </c>
      <c r="I8" s="44"/>
      <c r="J8" s="44"/>
      <c r="K8" s="44"/>
      <c r="L8" s="59">
        <f>SUM(L5:L7)</f>
        <v>78034504</v>
      </c>
      <c r="M8" s="44">
        <f>SUM(M5:M7)</f>
        <v>1194173719</v>
      </c>
      <c r="N8" s="44">
        <f>SUM(N5:N7)</f>
        <v>3329506171</v>
      </c>
      <c r="O8" s="44"/>
      <c r="P8" s="44"/>
      <c r="Q8" s="44"/>
      <c r="R8" s="4" t="e">
        <f>SUM(#REF!)</f>
        <v>#REF!</v>
      </c>
      <c r="S8" s="4"/>
      <c r="T8" s="4"/>
      <c r="U8" s="4"/>
      <c r="V8" s="4"/>
      <c r="W8" s="3">
        <f>SUM(W5:W5)</f>
        <v>69277607</v>
      </c>
    </row>
    <row r="9" spans="1:24" s="2" customFormat="1" ht="12" x14ac:dyDescent="0.2">
      <c r="A9" s="7"/>
      <c r="L9" s="8"/>
      <c r="W9" s="2" t="b">
        <f>L8=W8</f>
        <v>0</v>
      </c>
    </row>
    <row r="10" spans="1:24" s="2" customFormat="1" ht="12" x14ac:dyDescent="0.2">
      <c r="A10" s="7"/>
      <c r="D10" s="4"/>
      <c r="E10" s="4"/>
      <c r="F10" s="4"/>
      <c r="G10" s="4"/>
      <c r="H10" s="4"/>
      <c r="I10" s="4"/>
      <c r="J10" s="4"/>
      <c r="K10" s="4"/>
      <c r="L10" s="8"/>
      <c r="M10" s="4"/>
      <c r="N10" s="4"/>
      <c r="O10" s="4"/>
      <c r="P10" s="4"/>
      <c r="Q10" s="4"/>
      <c r="R10" s="4"/>
    </row>
    <row r="11" spans="1:24" s="2" customFormat="1" ht="12" x14ac:dyDescent="0.2">
      <c r="A11" s="7"/>
      <c r="L11" s="8"/>
      <c r="R11" s="4"/>
      <c r="S11" s="4"/>
      <c r="T11" s="4"/>
      <c r="U11" s="4"/>
    </row>
    <row r="12" spans="1:24" x14ac:dyDescent="0.3">
      <c r="S12" s="2"/>
      <c r="T12" s="2"/>
      <c r="U12" s="2"/>
      <c r="V12" s="2"/>
    </row>
    <row r="13" spans="1:24" s="3" customFormat="1" ht="12" x14ac:dyDescent="0.2">
      <c r="A13" s="61"/>
    </row>
    <row r="14" spans="1:24" x14ac:dyDescent="0.3">
      <c r="S14" s="2"/>
      <c r="T14" s="2"/>
      <c r="U14" s="2"/>
      <c r="V14" s="4"/>
    </row>
    <row r="15" spans="1:24" x14ac:dyDescent="0.3">
      <c r="D15" s="1"/>
      <c r="E15" s="1"/>
      <c r="F15" s="1"/>
      <c r="G15" s="1"/>
      <c r="H15" s="1"/>
      <c r="S15" s="2"/>
      <c r="T15" s="2"/>
      <c r="U15" s="2"/>
      <c r="V15" s="4"/>
    </row>
    <row r="16" spans="1:24" x14ac:dyDescent="0.3">
      <c r="D16" s="1"/>
      <c r="E16" s="1"/>
      <c r="F16" s="1"/>
      <c r="G16" s="1"/>
      <c r="H16" s="1"/>
      <c r="L16" s="8"/>
      <c r="V16" s="4"/>
    </row>
    <row r="17" spans="12:22" x14ac:dyDescent="0.3">
      <c r="L17" s="8"/>
      <c r="V17" s="4"/>
    </row>
    <row r="18" spans="12:22" x14ac:dyDescent="0.3">
      <c r="L18" s="8"/>
      <c r="V18" s="2"/>
    </row>
    <row r="19" spans="12:22" x14ac:dyDescent="0.3">
      <c r="L19" s="8"/>
    </row>
    <row r="20" spans="12:22" x14ac:dyDescent="0.3">
      <c r="L20" s="8"/>
    </row>
  </sheetData>
  <mergeCells count="2">
    <mergeCell ref="B1:Q1"/>
    <mergeCell ref="S3:V3"/>
  </mergeCells>
  <phoneticPr fontId="3" type="noConversion"/>
  <pageMargins left="0.33" right="0.4" top="1" bottom="1" header="0.5" footer="0.5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zoomScaleNormal="100" workbookViewId="0">
      <pane xSplit="3" ySplit="4" topLeftCell="D5" activePane="bottomRight" state="frozenSplit"/>
      <selection activeCell="B1" sqref="B1:Q1"/>
      <selection pane="topRight" activeCell="B1" sqref="B1:Q1"/>
      <selection pane="bottomLeft" activeCell="B1" sqref="B1:Q1"/>
      <selection pane="bottomRight" activeCell="P10" sqref="P10"/>
    </sheetView>
  </sheetViews>
  <sheetFormatPr defaultRowHeight="16.5" x14ac:dyDescent="0.3"/>
  <cols>
    <col min="1" max="1" width="6.140625" style="9" customWidth="1"/>
    <col min="2" max="2" width="29.28515625" style="6" customWidth="1"/>
    <col min="3" max="3" width="12.5703125" style="6" customWidth="1"/>
    <col min="4" max="4" width="15.140625" style="6" customWidth="1"/>
    <col min="5" max="5" width="12.5703125" style="6" customWidth="1"/>
    <col min="6" max="6" width="13.85546875" style="6" customWidth="1"/>
    <col min="7" max="7" width="16.42578125" style="6" customWidth="1"/>
    <col min="8" max="8" width="15.140625" style="6" customWidth="1"/>
    <col min="9" max="9" width="5.140625" style="6" customWidth="1"/>
    <col min="10" max="10" width="7.42578125" style="6" customWidth="1"/>
    <col min="11" max="11" width="6.140625" style="6" customWidth="1"/>
    <col min="12" max="12" width="12" style="71" customWidth="1"/>
    <col min="13" max="14" width="16.42578125" style="6" customWidth="1"/>
    <col min="15" max="15" width="13.85546875" style="2" customWidth="1"/>
    <col min="16" max="16" width="7.42578125" style="2" customWidth="1"/>
    <col min="17" max="17" width="10" style="6" customWidth="1"/>
    <col min="18" max="21" width="11.42578125" style="6" hidden="1" customWidth="1"/>
    <col min="22" max="22" width="13.7109375" style="6" hidden="1" customWidth="1"/>
    <col min="23" max="24" width="11.42578125" style="6" hidden="1" customWidth="1"/>
    <col min="25" max="16384" width="9.140625" style="6"/>
  </cols>
  <sheetData>
    <row r="1" spans="1:24" ht="31.5" x14ac:dyDescent="0.55000000000000004">
      <c r="B1" s="495" t="s">
        <v>1372</v>
      </c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</row>
    <row r="2" spans="1:24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65"/>
      <c r="M2" s="9"/>
      <c r="N2" s="9"/>
      <c r="O2" s="7"/>
      <c r="P2" s="7"/>
      <c r="Q2" s="9"/>
    </row>
    <row r="3" spans="1:24" s="2" customFormat="1" ht="13.5" customHeight="1" thickBot="1" x14ac:dyDescent="0.25">
      <c r="A3" s="2" t="s">
        <v>44</v>
      </c>
      <c r="B3" s="7"/>
      <c r="C3" s="7"/>
      <c r="D3" s="7"/>
      <c r="E3" s="7"/>
      <c r="F3" s="7"/>
      <c r="G3" s="7"/>
      <c r="H3" s="7"/>
      <c r="I3" s="7"/>
      <c r="J3" s="7"/>
      <c r="K3" s="7"/>
      <c r="L3" s="61"/>
      <c r="M3" s="7"/>
      <c r="N3" s="7"/>
      <c r="O3" s="7"/>
      <c r="P3" s="7"/>
      <c r="Q3" s="10" t="s">
        <v>5</v>
      </c>
      <c r="S3" s="496"/>
      <c r="T3" s="496"/>
      <c r="U3" s="496"/>
      <c r="V3" s="496"/>
    </row>
    <row r="4" spans="1:24" s="2" customFormat="1" ht="13.5" customHeight="1" thickBot="1" x14ac:dyDescent="0.25">
      <c r="A4" s="11" t="s">
        <v>1</v>
      </c>
      <c r="B4" s="12" t="s">
        <v>45</v>
      </c>
      <c r="C4" s="13" t="s">
        <v>6</v>
      </c>
      <c r="D4" s="14" t="s">
        <v>46</v>
      </c>
      <c r="E4" s="14" t="s">
        <v>8</v>
      </c>
      <c r="F4" s="14" t="s">
        <v>47</v>
      </c>
      <c r="G4" s="14" t="s">
        <v>48</v>
      </c>
      <c r="H4" s="14" t="s">
        <v>10</v>
      </c>
      <c r="I4" s="14" t="s">
        <v>2</v>
      </c>
      <c r="J4" s="14" t="s">
        <v>11</v>
      </c>
      <c r="K4" s="14" t="s">
        <v>49</v>
      </c>
      <c r="L4" s="66" t="s">
        <v>50</v>
      </c>
      <c r="M4" s="14" t="s">
        <v>51</v>
      </c>
      <c r="N4" s="14" t="s">
        <v>15</v>
      </c>
      <c r="O4" s="15" t="s">
        <v>52</v>
      </c>
      <c r="P4" s="15" t="s">
        <v>53</v>
      </c>
      <c r="Q4" s="16" t="s">
        <v>54</v>
      </c>
      <c r="R4" s="2" t="s">
        <v>55</v>
      </c>
      <c r="S4" s="7" t="s">
        <v>56</v>
      </c>
      <c r="T4" s="7" t="s">
        <v>36</v>
      </c>
      <c r="U4" s="7" t="s">
        <v>19</v>
      </c>
      <c r="V4" s="7" t="s">
        <v>57</v>
      </c>
      <c r="W4" s="2" t="s">
        <v>58</v>
      </c>
      <c r="X4" s="2" t="s">
        <v>59</v>
      </c>
    </row>
    <row r="5" spans="1:24" s="2" customFormat="1" ht="13.5" customHeight="1" thickTop="1" x14ac:dyDescent="0.2">
      <c r="A5" s="50">
        <v>1</v>
      </c>
      <c r="B5" s="72" t="s">
        <v>60</v>
      </c>
      <c r="C5" s="29" t="s">
        <v>61</v>
      </c>
      <c r="D5" s="73">
        <v>17262000</v>
      </c>
      <c r="E5" s="74"/>
      <c r="F5" s="73">
        <f>+D5+E5</f>
        <v>17262000</v>
      </c>
      <c r="G5" s="53">
        <v>10716824</v>
      </c>
      <c r="H5" s="24">
        <f>+F5-G5</f>
        <v>6545176</v>
      </c>
      <c r="I5" s="25">
        <v>20</v>
      </c>
      <c r="J5" s="25">
        <v>0.05</v>
      </c>
      <c r="K5" s="25">
        <v>9</v>
      </c>
      <c r="L5" s="53">
        <f>ROUND((F5*J5)*K5/12,0)</f>
        <v>647325</v>
      </c>
      <c r="M5" s="70">
        <f>+G5+L5</f>
        <v>11364149</v>
      </c>
      <c r="N5" s="24">
        <f>+F5-M5</f>
        <v>5897851</v>
      </c>
      <c r="O5" s="24"/>
      <c r="P5" s="24"/>
      <c r="Q5" s="75" t="s">
        <v>62</v>
      </c>
      <c r="R5" s="4"/>
      <c r="S5" s="4">
        <f>+D5*0.05</f>
        <v>863100</v>
      </c>
      <c r="T5" s="4">
        <f>N5-S5</f>
        <v>5034751</v>
      </c>
      <c r="U5" s="4">
        <f>N5-1000</f>
        <v>5896851</v>
      </c>
      <c r="V5" s="4">
        <f>D5/I5</f>
        <v>863100</v>
      </c>
      <c r="W5" s="3">
        <f>ROUND(IF(H5&lt;=1000,0,V5/12*K5),0)</f>
        <v>647325</v>
      </c>
      <c r="X5" s="3">
        <f>L5-W5</f>
        <v>0</v>
      </c>
    </row>
    <row r="6" spans="1:24" s="2" customFormat="1" ht="13.5" customHeight="1" x14ac:dyDescent="0.2">
      <c r="A6" s="22">
        <v>2</v>
      </c>
      <c r="B6" s="76" t="s">
        <v>63</v>
      </c>
      <c r="C6" s="23" t="s">
        <v>64</v>
      </c>
      <c r="D6" s="73">
        <v>58500000</v>
      </c>
      <c r="E6" s="74"/>
      <c r="F6" s="73">
        <f>+D6+E6</f>
        <v>58500000</v>
      </c>
      <c r="G6" s="53">
        <v>36318752</v>
      </c>
      <c r="H6" s="24">
        <f>+F6-G6</f>
        <v>22181248</v>
      </c>
      <c r="I6" s="25">
        <v>20</v>
      </c>
      <c r="J6" s="25">
        <v>0.05</v>
      </c>
      <c r="K6" s="25">
        <v>9</v>
      </c>
      <c r="L6" s="53">
        <f>ROUND((F6*J6)*K6/12,0)</f>
        <v>2193750</v>
      </c>
      <c r="M6" s="53">
        <f>+G6+L6</f>
        <v>38512502</v>
      </c>
      <c r="N6" s="24">
        <f>+F6-M6</f>
        <v>19987498</v>
      </c>
      <c r="O6" s="24"/>
      <c r="P6" s="24"/>
      <c r="Q6" s="75" t="s">
        <v>65</v>
      </c>
      <c r="R6" s="4"/>
      <c r="S6" s="4">
        <f>+D6*0.05</f>
        <v>2925000</v>
      </c>
      <c r="T6" s="4">
        <f>N6-S6</f>
        <v>17062498</v>
      </c>
      <c r="U6" s="4">
        <f>N6-1000</f>
        <v>19986498</v>
      </c>
      <c r="V6" s="4">
        <f>D6/I6</f>
        <v>2925000</v>
      </c>
      <c r="W6" s="3">
        <f>ROUND(IF(H6&lt;=1000,0,V6/12*K6),0)</f>
        <v>2193750</v>
      </c>
      <c r="X6" s="3">
        <f>L6-W6</f>
        <v>0</v>
      </c>
    </row>
    <row r="7" spans="1:24" s="2" customFormat="1" ht="13.5" customHeight="1" x14ac:dyDescent="0.2">
      <c r="A7" s="22">
        <v>3</v>
      </c>
      <c r="B7" s="72" t="s">
        <v>66</v>
      </c>
      <c r="C7" s="77" t="s">
        <v>67</v>
      </c>
      <c r="D7" s="78">
        <v>20600000</v>
      </c>
      <c r="E7" s="79"/>
      <c r="F7" s="73">
        <f>+D7+E7</f>
        <v>20600000</v>
      </c>
      <c r="G7" s="70">
        <v>9012500</v>
      </c>
      <c r="H7" s="24">
        <f>+F7-G7</f>
        <v>11587500</v>
      </c>
      <c r="I7" s="31">
        <v>20</v>
      </c>
      <c r="J7" s="31">
        <v>0.05</v>
      </c>
      <c r="K7" s="31">
        <v>9</v>
      </c>
      <c r="L7" s="53">
        <f>ROUND((F7*J7)*K7/12,0)</f>
        <v>772500</v>
      </c>
      <c r="M7" s="53">
        <f>+G7+L7</f>
        <v>9785000</v>
      </c>
      <c r="N7" s="24">
        <f>+F7-M7</f>
        <v>10815000</v>
      </c>
      <c r="O7" s="32" t="s">
        <v>68</v>
      </c>
      <c r="P7" s="32"/>
      <c r="Q7" s="80" t="s">
        <v>69</v>
      </c>
      <c r="R7" s="4"/>
      <c r="S7" s="4">
        <f>+F7*0.05</f>
        <v>1030000</v>
      </c>
      <c r="T7" s="4">
        <f>N7-S7</f>
        <v>9785000</v>
      </c>
      <c r="U7" s="4">
        <f>N7-1000</f>
        <v>10814000</v>
      </c>
      <c r="V7" s="4">
        <f>F7/I7</f>
        <v>1030000</v>
      </c>
      <c r="W7" s="3">
        <f>ROUND(IF(H7&lt;=1000,0,V7/12*K7),0)</f>
        <v>772500</v>
      </c>
      <c r="X7" s="3">
        <f>L7-W7</f>
        <v>0</v>
      </c>
    </row>
    <row r="8" spans="1:24" s="2" customFormat="1" ht="13.5" customHeight="1" x14ac:dyDescent="0.2">
      <c r="A8" s="50">
        <v>4</v>
      </c>
      <c r="B8" s="72" t="s">
        <v>1336</v>
      </c>
      <c r="C8" s="77" t="s">
        <v>1337</v>
      </c>
      <c r="D8" s="78"/>
      <c r="E8" s="79">
        <v>218600000</v>
      </c>
      <c r="F8" s="73">
        <f>+D8+E8</f>
        <v>218600000</v>
      </c>
      <c r="G8" s="70"/>
      <c r="H8" s="24">
        <f>+F8-G8</f>
        <v>218600000</v>
      </c>
      <c r="I8" s="31">
        <v>20</v>
      </c>
      <c r="J8" s="31">
        <v>0.05</v>
      </c>
      <c r="K8" s="31">
        <v>7</v>
      </c>
      <c r="L8" s="53">
        <f>ROUND((F8*J8)*K8/12,0)</f>
        <v>6375833</v>
      </c>
      <c r="M8" s="53">
        <f>+G8+L8</f>
        <v>6375833</v>
      </c>
      <c r="N8" s="24">
        <f>+F8-M8</f>
        <v>212224167</v>
      </c>
      <c r="O8" s="32" t="s">
        <v>1338</v>
      </c>
      <c r="P8" s="32"/>
      <c r="Q8" s="80" t="s">
        <v>1339</v>
      </c>
      <c r="R8" s="4"/>
      <c r="S8" s="4"/>
      <c r="T8" s="4"/>
      <c r="U8" s="4"/>
      <c r="V8" s="4"/>
      <c r="W8" s="3"/>
      <c r="X8" s="3"/>
    </row>
    <row r="9" spans="1:24" s="2" customFormat="1" ht="13.5" customHeight="1" x14ac:dyDescent="0.2">
      <c r="A9" s="50">
        <v>4</v>
      </c>
      <c r="B9" s="72" t="s">
        <v>1370</v>
      </c>
      <c r="C9" s="77" t="s">
        <v>1371</v>
      </c>
      <c r="D9" s="78"/>
      <c r="E9" s="79">
        <v>17300000</v>
      </c>
      <c r="F9" s="73">
        <f>+D9+E9</f>
        <v>17300000</v>
      </c>
      <c r="G9" s="70"/>
      <c r="H9" s="24">
        <f>+F9-G9</f>
        <v>17300000</v>
      </c>
      <c r="I9" s="31">
        <v>20</v>
      </c>
      <c r="J9" s="31">
        <v>0.05</v>
      </c>
      <c r="K9" s="31">
        <v>1</v>
      </c>
      <c r="L9" s="53">
        <f>ROUND((F9*J9)*K9/12,0)</f>
        <v>72083</v>
      </c>
      <c r="M9" s="53">
        <f>+G9+L9</f>
        <v>72083</v>
      </c>
      <c r="N9" s="24">
        <f>+F9-M9</f>
        <v>17227917</v>
      </c>
      <c r="O9" s="32" t="s">
        <v>1377</v>
      </c>
      <c r="P9" s="32">
        <v>1</v>
      </c>
      <c r="Q9" s="80"/>
      <c r="R9" s="4"/>
      <c r="S9" s="4"/>
      <c r="T9" s="4"/>
      <c r="U9" s="4"/>
      <c r="V9" s="4"/>
      <c r="W9" s="3"/>
      <c r="X9" s="3"/>
    </row>
    <row r="10" spans="1:24" s="2" customFormat="1" ht="13.5" customHeight="1" thickBot="1" x14ac:dyDescent="0.25">
      <c r="A10" s="62"/>
      <c r="B10" s="81"/>
      <c r="C10" s="63"/>
      <c r="D10" s="64"/>
      <c r="E10" s="82"/>
      <c r="F10" s="83"/>
      <c r="G10" s="84"/>
      <c r="H10" s="64"/>
      <c r="I10" s="85"/>
      <c r="J10" s="85"/>
      <c r="K10" s="85"/>
      <c r="L10" s="84"/>
      <c r="M10" s="84"/>
      <c r="N10" s="64"/>
      <c r="O10" s="86"/>
      <c r="P10" s="86"/>
      <c r="Q10" s="87"/>
      <c r="R10" s="4"/>
      <c r="S10" s="4"/>
      <c r="T10" s="4"/>
      <c r="U10" s="4"/>
      <c r="V10" s="4"/>
      <c r="W10" s="3">
        <f>ROUND(IF(H10&lt;=1000,0,V10/12*K10),0)</f>
        <v>0</v>
      </c>
      <c r="X10" s="3"/>
    </row>
    <row r="11" spans="1:24" s="2" customFormat="1" ht="13.5" customHeight="1" thickTop="1" thickBot="1" x14ac:dyDescent="0.25">
      <c r="A11" s="41"/>
      <c r="B11" s="42" t="s">
        <v>70</v>
      </c>
      <c r="C11" s="43"/>
      <c r="D11" s="88">
        <f>ROUND(SUM(D5:D10),0)</f>
        <v>96362000</v>
      </c>
      <c r="E11" s="44">
        <f>ROUND(SUM(E5:E10),0)</f>
        <v>235900000</v>
      </c>
      <c r="F11" s="88">
        <f>ROUND(SUM(F5:F10),0)</f>
        <v>332262000</v>
      </c>
      <c r="G11" s="44">
        <f>ROUND(SUM(G5:G10),0)</f>
        <v>56048076</v>
      </c>
      <c r="H11" s="44">
        <f>ROUND(SUM(H5:H10),0)</f>
        <v>276213924</v>
      </c>
      <c r="I11" s="44"/>
      <c r="J11" s="44"/>
      <c r="K11" s="44"/>
      <c r="L11" s="44">
        <f>ROUND(SUM(L5:L10),0)</f>
        <v>10061491</v>
      </c>
      <c r="M11" s="44">
        <f>ROUND(SUM(M5:M10),0)</f>
        <v>66109567</v>
      </c>
      <c r="N11" s="44">
        <f>ROUND(SUM(N5:N10),0)</f>
        <v>266152433</v>
      </c>
      <c r="O11" s="45"/>
      <c r="P11" s="45"/>
      <c r="Q11" s="46"/>
      <c r="R11" s="4" t="e">
        <f>SUM(#REF!)</f>
        <v>#REF!</v>
      </c>
      <c r="S11" s="4"/>
      <c r="T11" s="4"/>
      <c r="U11" s="4"/>
      <c r="V11" s="4"/>
      <c r="W11" s="3">
        <f>SUM(W5:W10)</f>
        <v>3613575</v>
      </c>
      <c r="X11" s="2">
        <f>L11-W11</f>
        <v>6447916</v>
      </c>
    </row>
    <row r="12" spans="1:24" s="2" customFormat="1" ht="12" x14ac:dyDescent="0.2">
      <c r="A12" s="7"/>
      <c r="L12" s="3"/>
      <c r="W12" s="2" t="b">
        <f>L11=W11</f>
        <v>0</v>
      </c>
    </row>
    <row r="13" spans="1:24" s="2" customFormat="1" ht="12" x14ac:dyDescent="0.2">
      <c r="A13" s="7"/>
      <c r="D13" s="4"/>
      <c r="E13" s="4"/>
      <c r="F13" s="4"/>
      <c r="G13" s="4"/>
      <c r="H13" s="4"/>
      <c r="I13" s="4"/>
      <c r="J13" s="4"/>
      <c r="K13" s="4"/>
      <c r="L13" s="3"/>
      <c r="M13" s="4"/>
      <c r="N13" s="4"/>
      <c r="O13" s="4"/>
      <c r="P13" s="4"/>
      <c r="Q13" s="4"/>
      <c r="R13" s="4"/>
    </row>
    <row r="14" spans="1:24" s="2" customFormat="1" ht="12" x14ac:dyDescent="0.2">
      <c r="A14" s="7"/>
      <c r="L14" s="3"/>
      <c r="S14" s="4"/>
      <c r="T14" s="4"/>
      <c r="U14" s="4"/>
    </row>
    <row r="15" spans="1:24" x14ac:dyDescent="0.3">
      <c r="S15" s="2"/>
      <c r="T15" s="2"/>
      <c r="U15" s="2"/>
      <c r="V15" s="2"/>
    </row>
    <row r="16" spans="1:24" x14ac:dyDescent="0.3">
      <c r="D16" s="1"/>
      <c r="E16" s="1"/>
      <c r="F16" s="1"/>
      <c r="G16" s="1"/>
      <c r="H16" s="1"/>
      <c r="S16" s="2"/>
      <c r="T16" s="2"/>
      <c r="U16" s="2"/>
      <c r="V16" s="2"/>
    </row>
    <row r="17" spans="4:22" x14ac:dyDescent="0.3">
      <c r="D17" s="1"/>
      <c r="E17" s="1"/>
      <c r="F17" s="1"/>
      <c r="G17" s="1"/>
      <c r="H17" s="1"/>
      <c r="S17" s="2"/>
      <c r="T17" s="2"/>
      <c r="U17" s="2"/>
      <c r="V17" s="4"/>
    </row>
    <row r="18" spans="4:22" x14ac:dyDescent="0.3">
      <c r="S18" s="2"/>
      <c r="T18" s="2"/>
      <c r="U18" s="2"/>
      <c r="V18" s="4"/>
    </row>
    <row r="19" spans="4:22" x14ac:dyDescent="0.3">
      <c r="V19" s="4"/>
    </row>
    <row r="20" spans="4:22" x14ac:dyDescent="0.3">
      <c r="V20" s="4"/>
    </row>
    <row r="21" spans="4:22" x14ac:dyDescent="0.3">
      <c r="V21" s="2"/>
    </row>
  </sheetData>
  <mergeCells count="2">
    <mergeCell ref="B1:Q1"/>
    <mergeCell ref="S3:V3"/>
  </mergeCells>
  <phoneticPr fontId="3" type="noConversion"/>
  <pageMargins left="0.33" right="0.4" top="1" bottom="1" header="0.5" footer="0.5"/>
  <pageSetup paperSize="9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424"/>
  <sheetViews>
    <sheetView zoomScaleNormal="100" workbookViewId="0">
      <pane xSplit="3" ySplit="4" topLeftCell="D404" activePane="bottomRight" state="frozenSplit"/>
      <selection activeCell="B1" sqref="B1:Q1"/>
      <selection pane="topRight" activeCell="B1" sqref="B1:Q1"/>
      <selection pane="bottomLeft" activeCell="B1" sqref="B1:Q1"/>
      <selection pane="bottomRight" activeCell="K422" sqref="K422"/>
    </sheetView>
  </sheetViews>
  <sheetFormatPr defaultRowHeight="16.5" x14ac:dyDescent="0.3"/>
  <cols>
    <col min="1" max="1" width="6.140625" style="9" customWidth="1"/>
    <col min="2" max="2" width="29.28515625" style="314" customWidth="1"/>
    <col min="3" max="3" width="12.5703125" style="6" customWidth="1"/>
    <col min="4" max="5" width="15.140625" style="6" customWidth="1"/>
    <col min="6" max="6" width="14.7109375" style="6" customWidth="1"/>
    <col min="7" max="7" width="15.140625" style="71" customWidth="1"/>
    <col min="8" max="8" width="15.140625" style="6" customWidth="1"/>
    <col min="9" max="9" width="5.42578125" style="6" customWidth="1"/>
    <col min="10" max="10" width="7.42578125" style="6" customWidth="1"/>
    <col min="11" max="11" width="5.140625" style="6" customWidth="1"/>
    <col min="12" max="12" width="15.140625" style="71" customWidth="1"/>
    <col min="13" max="13" width="16.85546875" style="71" customWidth="1"/>
    <col min="14" max="14" width="14.85546875" style="6" customWidth="1"/>
    <col min="15" max="15" width="15.7109375" style="7" customWidth="1"/>
    <col min="16" max="16" width="6.5703125" style="7" customWidth="1"/>
    <col min="17" max="17" width="13.42578125" style="6" customWidth="1"/>
    <col min="18" max="19" width="11.42578125" style="6" hidden="1" customWidth="1"/>
    <col min="20" max="21" width="13" style="6" hidden="1" customWidth="1"/>
    <col min="22" max="22" width="13.85546875" style="71" hidden="1" customWidth="1"/>
    <col min="23" max="23" width="14.5703125" style="71" hidden="1" customWidth="1"/>
    <col min="24" max="25" width="11.42578125" style="6" hidden="1" customWidth="1"/>
    <col min="26" max="26" width="11.42578125" style="6" customWidth="1"/>
    <col min="27" max="16384" width="9.140625" style="6"/>
  </cols>
  <sheetData>
    <row r="1" spans="1:24" ht="31.5" x14ac:dyDescent="0.55000000000000004">
      <c r="B1" s="495" t="s">
        <v>1378</v>
      </c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</row>
    <row r="3" spans="1:24" s="2" customFormat="1" ht="13.5" customHeight="1" thickBot="1" x14ac:dyDescent="0.25">
      <c r="A3" s="2" t="s">
        <v>102</v>
      </c>
      <c r="B3" s="143"/>
      <c r="G3" s="3"/>
      <c r="L3" s="3"/>
      <c r="M3" s="3"/>
      <c r="O3" s="7"/>
      <c r="P3" s="7"/>
      <c r="Q3" s="10" t="s">
        <v>5</v>
      </c>
      <c r="S3" s="496"/>
      <c r="T3" s="496"/>
      <c r="V3" s="3"/>
      <c r="W3" s="3"/>
    </row>
    <row r="4" spans="1:24" s="2" customFormat="1" ht="13.5" customHeight="1" thickBot="1" x14ac:dyDescent="0.25">
      <c r="A4" s="11" t="s">
        <v>1</v>
      </c>
      <c r="B4" s="12" t="s">
        <v>103</v>
      </c>
      <c r="C4" s="13" t="s">
        <v>104</v>
      </c>
      <c r="D4" s="14" t="s">
        <v>105</v>
      </c>
      <c r="E4" s="14" t="s">
        <v>8</v>
      </c>
      <c r="F4" s="14" t="s">
        <v>106</v>
      </c>
      <c r="G4" s="66" t="s">
        <v>107</v>
      </c>
      <c r="H4" s="14" t="s">
        <v>108</v>
      </c>
      <c r="I4" s="14" t="s">
        <v>2</v>
      </c>
      <c r="J4" s="14" t="s">
        <v>109</v>
      </c>
      <c r="K4" s="14" t="s">
        <v>110</v>
      </c>
      <c r="L4" s="66" t="s">
        <v>111</v>
      </c>
      <c r="M4" s="66" t="s">
        <v>32</v>
      </c>
      <c r="N4" s="14" t="s">
        <v>43</v>
      </c>
      <c r="O4" s="15" t="s">
        <v>112</v>
      </c>
      <c r="P4" s="15" t="s">
        <v>113</v>
      </c>
      <c r="Q4" s="16" t="s">
        <v>3</v>
      </c>
      <c r="R4" s="2" t="s">
        <v>114</v>
      </c>
      <c r="S4" s="7" t="s">
        <v>71</v>
      </c>
      <c r="T4" s="7" t="s">
        <v>115</v>
      </c>
      <c r="U4" s="2" t="s">
        <v>116</v>
      </c>
      <c r="V4" s="3" t="s">
        <v>117</v>
      </c>
      <c r="W4" s="3" t="s">
        <v>118</v>
      </c>
      <c r="X4" s="2" t="s">
        <v>119</v>
      </c>
    </row>
    <row r="5" spans="1:24" s="2" customFormat="1" ht="13.5" customHeight="1" thickTop="1" x14ac:dyDescent="0.2">
      <c r="A5" s="144" t="s">
        <v>4</v>
      </c>
      <c r="B5" s="145" t="s">
        <v>120</v>
      </c>
      <c r="C5" s="146">
        <v>36566</v>
      </c>
      <c r="D5" s="147">
        <v>0</v>
      </c>
      <c r="E5" s="147"/>
      <c r="F5" s="147">
        <f>D5+E5</f>
        <v>0</v>
      </c>
      <c r="G5" s="148">
        <v>0</v>
      </c>
      <c r="H5" s="147"/>
      <c r="I5" s="149">
        <v>5</v>
      </c>
      <c r="J5" s="149"/>
      <c r="K5" s="149">
        <v>0</v>
      </c>
      <c r="L5" s="150"/>
      <c r="M5" s="148">
        <f t="shared" ref="M5:M60" si="0">+G5+L5</f>
        <v>0</v>
      </c>
      <c r="N5" s="147">
        <f t="shared" ref="N5:N60" si="1">+F5-M5</f>
        <v>0</v>
      </c>
      <c r="O5" s="151"/>
      <c r="P5" s="151"/>
      <c r="Q5" s="152"/>
      <c r="R5" s="153"/>
      <c r="S5" s="153">
        <f t="shared" ref="S5:S68" si="2">D5*0.05</f>
        <v>0</v>
      </c>
      <c r="T5" s="153">
        <f t="shared" ref="T5:T68" si="3">N5-S5</f>
        <v>0</v>
      </c>
      <c r="U5" s="153"/>
      <c r="V5" s="154">
        <f t="shared" ref="V5:V68" si="4">F5/I5</f>
        <v>0</v>
      </c>
      <c r="W5" s="3">
        <f t="shared" ref="W5:W68" si="5">ROUND(IF(H5&lt;=1000,0,V5/12*3),0)</f>
        <v>0</v>
      </c>
      <c r="X5" s="3">
        <f t="shared" ref="X5:X68" si="6">L5-W5</f>
        <v>0</v>
      </c>
    </row>
    <row r="6" spans="1:24" s="2" customFormat="1" ht="13.5" customHeight="1" x14ac:dyDescent="0.2">
      <c r="A6" s="22">
        <f t="shared" ref="A6:A69" si="7">+A5+1</f>
        <v>2</v>
      </c>
      <c r="B6" s="34" t="s">
        <v>121</v>
      </c>
      <c r="C6" s="89">
        <v>36578</v>
      </c>
      <c r="D6" s="24">
        <v>62401094</v>
      </c>
      <c r="E6" s="24"/>
      <c r="F6" s="24">
        <f t="shared" ref="F6:F60" si="8">+D6+E6</f>
        <v>62401094</v>
      </c>
      <c r="G6" s="53">
        <v>62400094</v>
      </c>
      <c r="H6" s="24">
        <f t="shared" ref="H6:H55" si="9">+F6-G6</f>
        <v>1000</v>
      </c>
      <c r="I6" s="25">
        <v>5</v>
      </c>
      <c r="J6" s="25">
        <v>0.2</v>
      </c>
      <c r="K6" s="25">
        <v>0</v>
      </c>
      <c r="L6" s="53"/>
      <c r="M6" s="53">
        <f t="shared" si="0"/>
        <v>62400094</v>
      </c>
      <c r="N6" s="24">
        <f t="shared" si="1"/>
        <v>1000</v>
      </c>
      <c r="O6" s="54"/>
      <c r="P6" s="54"/>
      <c r="Q6" s="27"/>
      <c r="R6" s="4"/>
      <c r="S6" s="4">
        <f t="shared" si="2"/>
        <v>3120054.7</v>
      </c>
      <c r="T6" s="4">
        <f t="shared" si="3"/>
        <v>-3119054.7</v>
      </c>
      <c r="U6" s="4">
        <f>N6-1000</f>
        <v>0</v>
      </c>
      <c r="V6" s="3">
        <f t="shared" si="4"/>
        <v>12480218.800000001</v>
      </c>
      <c r="W6" s="3">
        <f t="shared" si="5"/>
        <v>0</v>
      </c>
      <c r="X6" s="3">
        <f t="shared" si="6"/>
        <v>0</v>
      </c>
    </row>
    <row r="7" spans="1:24" s="2" customFormat="1" ht="13.5" customHeight="1" x14ac:dyDescent="0.2">
      <c r="A7" s="22">
        <f t="shared" si="7"/>
        <v>3</v>
      </c>
      <c r="B7" s="34" t="s">
        <v>122</v>
      </c>
      <c r="C7" s="89">
        <v>36578</v>
      </c>
      <c r="D7" s="24">
        <v>12000000</v>
      </c>
      <c r="E7" s="24"/>
      <c r="F7" s="24">
        <f t="shared" si="8"/>
        <v>12000000</v>
      </c>
      <c r="G7" s="53">
        <v>11999000</v>
      </c>
      <c r="H7" s="24">
        <f t="shared" si="9"/>
        <v>1000</v>
      </c>
      <c r="I7" s="25">
        <v>5</v>
      </c>
      <c r="J7" s="25">
        <v>0.2</v>
      </c>
      <c r="K7" s="25">
        <v>0</v>
      </c>
      <c r="L7" s="53"/>
      <c r="M7" s="53">
        <f t="shared" si="0"/>
        <v>11999000</v>
      </c>
      <c r="N7" s="24">
        <f t="shared" si="1"/>
        <v>1000</v>
      </c>
      <c r="O7" s="54"/>
      <c r="P7" s="54"/>
      <c r="Q7" s="27" t="s">
        <v>123</v>
      </c>
      <c r="R7" s="4"/>
      <c r="S7" s="4">
        <f t="shared" si="2"/>
        <v>600000</v>
      </c>
      <c r="T7" s="4">
        <f t="shared" si="3"/>
        <v>-599000</v>
      </c>
      <c r="U7" s="4">
        <f>N7-1000</f>
        <v>0</v>
      </c>
      <c r="V7" s="3">
        <f t="shared" si="4"/>
        <v>2400000</v>
      </c>
      <c r="W7" s="3">
        <f t="shared" si="5"/>
        <v>0</v>
      </c>
      <c r="X7" s="3">
        <f t="shared" si="6"/>
        <v>0</v>
      </c>
    </row>
    <row r="8" spans="1:24" s="2" customFormat="1" ht="13.5" customHeight="1" x14ac:dyDescent="0.2">
      <c r="A8" s="155">
        <f t="shared" si="7"/>
        <v>4</v>
      </c>
      <c r="B8" s="156" t="s">
        <v>124</v>
      </c>
      <c r="C8" s="157">
        <v>36584</v>
      </c>
      <c r="D8" s="158">
        <v>0</v>
      </c>
      <c r="E8" s="158"/>
      <c r="F8" s="158">
        <f t="shared" si="8"/>
        <v>0</v>
      </c>
      <c r="G8" s="150">
        <v>0</v>
      </c>
      <c r="H8" s="158">
        <f t="shared" si="9"/>
        <v>0</v>
      </c>
      <c r="I8" s="159">
        <v>5</v>
      </c>
      <c r="J8" s="159">
        <v>0.2</v>
      </c>
      <c r="K8" s="159">
        <v>0</v>
      </c>
      <c r="L8" s="150"/>
      <c r="M8" s="150">
        <f t="shared" si="0"/>
        <v>0</v>
      </c>
      <c r="N8" s="158">
        <f t="shared" si="1"/>
        <v>0</v>
      </c>
      <c r="O8" s="160"/>
      <c r="P8" s="160"/>
      <c r="Q8" s="161"/>
      <c r="R8" s="153"/>
      <c r="S8" s="153">
        <f t="shared" si="2"/>
        <v>0</v>
      </c>
      <c r="T8" s="153">
        <f t="shared" si="3"/>
        <v>0</v>
      </c>
      <c r="U8" s="153"/>
      <c r="V8" s="154">
        <f t="shared" si="4"/>
        <v>0</v>
      </c>
      <c r="W8" s="3">
        <f t="shared" si="5"/>
        <v>0</v>
      </c>
      <c r="X8" s="3">
        <f t="shared" si="6"/>
        <v>0</v>
      </c>
    </row>
    <row r="9" spans="1:24" s="2" customFormat="1" ht="13.5" customHeight="1" x14ac:dyDescent="0.2">
      <c r="A9" s="22">
        <f t="shared" si="7"/>
        <v>5</v>
      </c>
      <c r="B9" s="34" t="s">
        <v>125</v>
      </c>
      <c r="C9" s="89">
        <v>36585</v>
      </c>
      <c r="D9" s="24">
        <v>1600000</v>
      </c>
      <c r="E9" s="24"/>
      <c r="F9" s="24">
        <f t="shared" si="8"/>
        <v>1600000</v>
      </c>
      <c r="G9" s="53">
        <v>1599000</v>
      </c>
      <c r="H9" s="24">
        <f t="shared" si="9"/>
        <v>1000</v>
      </c>
      <c r="I9" s="25">
        <v>5</v>
      </c>
      <c r="J9" s="25">
        <v>0.2</v>
      </c>
      <c r="K9" s="25">
        <v>0</v>
      </c>
      <c r="L9" s="53"/>
      <c r="M9" s="53">
        <f t="shared" si="0"/>
        <v>1599000</v>
      </c>
      <c r="N9" s="24">
        <f t="shared" si="1"/>
        <v>1000</v>
      </c>
      <c r="O9" s="54"/>
      <c r="P9" s="54"/>
      <c r="Q9" s="27"/>
      <c r="R9" s="4"/>
      <c r="S9" s="4">
        <f t="shared" si="2"/>
        <v>80000</v>
      </c>
      <c r="T9" s="4">
        <f t="shared" si="3"/>
        <v>-79000</v>
      </c>
      <c r="U9" s="4">
        <f>N9-1000</f>
        <v>0</v>
      </c>
      <c r="V9" s="3">
        <f t="shared" si="4"/>
        <v>320000</v>
      </c>
      <c r="W9" s="3">
        <f t="shared" si="5"/>
        <v>0</v>
      </c>
      <c r="X9" s="3">
        <f t="shared" si="6"/>
        <v>0</v>
      </c>
    </row>
    <row r="10" spans="1:24" s="2" customFormat="1" ht="13.5" customHeight="1" x14ac:dyDescent="0.2">
      <c r="A10" s="22">
        <f t="shared" si="7"/>
        <v>6</v>
      </c>
      <c r="B10" s="34" t="s">
        <v>126</v>
      </c>
      <c r="C10" s="89">
        <v>36587</v>
      </c>
      <c r="D10" s="24">
        <v>2500000</v>
      </c>
      <c r="E10" s="24"/>
      <c r="F10" s="24">
        <f t="shared" si="8"/>
        <v>2500000</v>
      </c>
      <c r="G10" s="53">
        <v>2499000</v>
      </c>
      <c r="H10" s="24">
        <f t="shared" si="9"/>
        <v>1000</v>
      </c>
      <c r="I10" s="25">
        <v>5</v>
      </c>
      <c r="J10" s="25">
        <v>0.2</v>
      </c>
      <c r="K10" s="25">
        <v>0</v>
      </c>
      <c r="L10" s="53"/>
      <c r="M10" s="53">
        <f t="shared" si="0"/>
        <v>2499000</v>
      </c>
      <c r="N10" s="24">
        <f t="shared" si="1"/>
        <v>1000</v>
      </c>
      <c r="O10" s="54"/>
      <c r="P10" s="54"/>
      <c r="Q10" s="27"/>
      <c r="R10" s="4"/>
      <c r="S10" s="4">
        <f t="shared" si="2"/>
        <v>125000</v>
      </c>
      <c r="T10" s="4">
        <f t="shared" si="3"/>
        <v>-124000</v>
      </c>
      <c r="U10" s="4">
        <f>N10-1000</f>
        <v>0</v>
      </c>
      <c r="V10" s="3">
        <f t="shared" si="4"/>
        <v>500000</v>
      </c>
      <c r="W10" s="3">
        <f t="shared" si="5"/>
        <v>0</v>
      </c>
      <c r="X10" s="3">
        <f t="shared" si="6"/>
        <v>0</v>
      </c>
    </row>
    <row r="11" spans="1:24" s="2" customFormat="1" ht="13.5" customHeight="1" x14ac:dyDescent="0.2">
      <c r="A11" s="22">
        <f t="shared" si="7"/>
        <v>7</v>
      </c>
      <c r="B11" s="34" t="s">
        <v>127</v>
      </c>
      <c r="C11" s="89">
        <v>36588</v>
      </c>
      <c r="D11" s="24">
        <v>27000000</v>
      </c>
      <c r="E11" s="24"/>
      <c r="F11" s="24">
        <f t="shared" si="8"/>
        <v>27000000</v>
      </c>
      <c r="G11" s="53">
        <v>26999000</v>
      </c>
      <c r="H11" s="24">
        <f t="shared" si="9"/>
        <v>1000</v>
      </c>
      <c r="I11" s="25">
        <v>5</v>
      </c>
      <c r="J11" s="25">
        <v>0.2</v>
      </c>
      <c r="K11" s="25">
        <v>0</v>
      </c>
      <c r="L11" s="53"/>
      <c r="M11" s="53">
        <f t="shared" si="0"/>
        <v>26999000</v>
      </c>
      <c r="N11" s="24">
        <f t="shared" si="1"/>
        <v>1000</v>
      </c>
      <c r="O11" s="54"/>
      <c r="P11" s="54"/>
      <c r="Q11" s="27"/>
      <c r="R11" s="4"/>
      <c r="S11" s="4">
        <f t="shared" si="2"/>
        <v>1350000</v>
      </c>
      <c r="T11" s="4">
        <f t="shared" si="3"/>
        <v>-1349000</v>
      </c>
      <c r="U11" s="4">
        <f>N11-1000</f>
        <v>0</v>
      </c>
      <c r="V11" s="3">
        <f t="shared" si="4"/>
        <v>5400000</v>
      </c>
      <c r="W11" s="3">
        <f t="shared" si="5"/>
        <v>0</v>
      </c>
      <c r="X11" s="3">
        <f t="shared" si="6"/>
        <v>0</v>
      </c>
    </row>
    <row r="12" spans="1:24" s="2" customFormat="1" ht="13.5" customHeight="1" x14ac:dyDescent="0.2">
      <c r="A12" s="22">
        <f t="shared" si="7"/>
        <v>8</v>
      </c>
      <c r="B12" s="34" t="s">
        <v>128</v>
      </c>
      <c r="C12" s="89">
        <v>36588</v>
      </c>
      <c r="D12" s="24">
        <v>6500000</v>
      </c>
      <c r="E12" s="24"/>
      <c r="F12" s="24">
        <f t="shared" si="8"/>
        <v>6500000</v>
      </c>
      <c r="G12" s="53">
        <v>6499000</v>
      </c>
      <c r="H12" s="24">
        <f t="shared" si="9"/>
        <v>1000</v>
      </c>
      <c r="I12" s="25">
        <v>5</v>
      </c>
      <c r="J12" s="25">
        <v>0.2</v>
      </c>
      <c r="K12" s="25">
        <v>0</v>
      </c>
      <c r="L12" s="53"/>
      <c r="M12" s="53">
        <f t="shared" si="0"/>
        <v>6499000</v>
      </c>
      <c r="N12" s="24">
        <f t="shared" si="1"/>
        <v>1000</v>
      </c>
      <c r="O12" s="54"/>
      <c r="P12" s="54"/>
      <c r="Q12" s="27"/>
      <c r="R12" s="4"/>
      <c r="S12" s="4">
        <f t="shared" si="2"/>
        <v>325000</v>
      </c>
      <c r="T12" s="4">
        <f t="shared" si="3"/>
        <v>-324000</v>
      </c>
      <c r="U12" s="4">
        <f>N12-1000</f>
        <v>0</v>
      </c>
      <c r="V12" s="3">
        <f t="shared" si="4"/>
        <v>1300000</v>
      </c>
      <c r="W12" s="3">
        <f t="shared" si="5"/>
        <v>0</v>
      </c>
      <c r="X12" s="3">
        <f t="shared" si="6"/>
        <v>0</v>
      </c>
    </row>
    <row r="13" spans="1:24" s="2" customFormat="1" ht="13.5" customHeight="1" x14ac:dyDescent="0.2">
      <c r="A13" s="155">
        <f t="shared" si="7"/>
        <v>9</v>
      </c>
      <c r="B13" s="156" t="s">
        <v>129</v>
      </c>
      <c r="C13" s="157">
        <v>36591</v>
      </c>
      <c r="D13" s="158">
        <v>0</v>
      </c>
      <c r="E13" s="158"/>
      <c r="F13" s="158">
        <f t="shared" si="8"/>
        <v>0</v>
      </c>
      <c r="G13" s="150">
        <v>0</v>
      </c>
      <c r="H13" s="158">
        <f t="shared" si="9"/>
        <v>0</v>
      </c>
      <c r="I13" s="159">
        <v>5</v>
      </c>
      <c r="J13" s="159">
        <v>0.2</v>
      </c>
      <c r="K13" s="159">
        <v>0</v>
      </c>
      <c r="L13" s="150"/>
      <c r="M13" s="150">
        <f t="shared" si="0"/>
        <v>0</v>
      </c>
      <c r="N13" s="158">
        <f t="shared" si="1"/>
        <v>0</v>
      </c>
      <c r="O13" s="160"/>
      <c r="P13" s="160"/>
      <c r="Q13" s="161"/>
      <c r="R13" s="153"/>
      <c r="S13" s="153">
        <f t="shared" si="2"/>
        <v>0</v>
      </c>
      <c r="T13" s="153">
        <f t="shared" si="3"/>
        <v>0</v>
      </c>
      <c r="U13" s="153"/>
      <c r="V13" s="154">
        <f t="shared" si="4"/>
        <v>0</v>
      </c>
      <c r="W13" s="3">
        <f t="shared" si="5"/>
        <v>0</v>
      </c>
      <c r="X13" s="3">
        <f t="shared" si="6"/>
        <v>0</v>
      </c>
    </row>
    <row r="14" spans="1:24" s="2" customFormat="1" ht="13.5" customHeight="1" x14ac:dyDescent="0.2">
      <c r="A14" s="22">
        <f t="shared" si="7"/>
        <v>10</v>
      </c>
      <c r="B14" s="34" t="s">
        <v>130</v>
      </c>
      <c r="C14" s="89">
        <v>36600</v>
      </c>
      <c r="D14" s="24">
        <v>28000000</v>
      </c>
      <c r="E14" s="24"/>
      <c r="F14" s="24">
        <f t="shared" si="8"/>
        <v>28000000</v>
      </c>
      <c r="G14" s="53">
        <v>27999000</v>
      </c>
      <c r="H14" s="24">
        <f t="shared" si="9"/>
        <v>1000</v>
      </c>
      <c r="I14" s="25">
        <v>5</v>
      </c>
      <c r="J14" s="25">
        <v>0.2</v>
      </c>
      <c r="K14" s="25">
        <v>0</v>
      </c>
      <c r="L14" s="53"/>
      <c r="M14" s="53">
        <f t="shared" si="0"/>
        <v>27999000</v>
      </c>
      <c r="N14" s="24">
        <f t="shared" si="1"/>
        <v>1000</v>
      </c>
      <c r="O14" s="54"/>
      <c r="P14" s="54"/>
      <c r="Q14" s="27"/>
      <c r="R14" s="4"/>
      <c r="S14" s="4">
        <f t="shared" si="2"/>
        <v>1400000</v>
      </c>
      <c r="T14" s="4">
        <f t="shared" si="3"/>
        <v>-1399000</v>
      </c>
      <c r="U14" s="4">
        <f>N14-1000</f>
        <v>0</v>
      </c>
      <c r="V14" s="3">
        <f t="shared" si="4"/>
        <v>5600000</v>
      </c>
      <c r="W14" s="3">
        <f t="shared" si="5"/>
        <v>0</v>
      </c>
      <c r="X14" s="3">
        <f t="shared" si="6"/>
        <v>0</v>
      </c>
    </row>
    <row r="15" spans="1:24" s="2" customFormat="1" ht="13.5" customHeight="1" x14ac:dyDescent="0.2">
      <c r="A15" s="155">
        <f t="shared" si="7"/>
        <v>11</v>
      </c>
      <c r="B15" s="156" t="s">
        <v>131</v>
      </c>
      <c r="C15" s="157">
        <v>36606</v>
      </c>
      <c r="D15" s="158">
        <v>0</v>
      </c>
      <c r="E15" s="158"/>
      <c r="F15" s="158">
        <f t="shared" si="8"/>
        <v>0</v>
      </c>
      <c r="G15" s="150">
        <v>0</v>
      </c>
      <c r="H15" s="158">
        <f t="shared" si="9"/>
        <v>0</v>
      </c>
      <c r="I15" s="159">
        <v>5</v>
      </c>
      <c r="J15" s="159">
        <v>0.2</v>
      </c>
      <c r="K15" s="159">
        <v>0</v>
      </c>
      <c r="L15" s="150"/>
      <c r="M15" s="150">
        <f t="shared" si="0"/>
        <v>0</v>
      </c>
      <c r="N15" s="158">
        <f t="shared" si="1"/>
        <v>0</v>
      </c>
      <c r="O15" s="160"/>
      <c r="P15" s="160"/>
      <c r="Q15" s="161"/>
      <c r="R15" s="153"/>
      <c r="S15" s="153">
        <f t="shared" si="2"/>
        <v>0</v>
      </c>
      <c r="T15" s="153">
        <f t="shared" si="3"/>
        <v>0</v>
      </c>
      <c r="U15" s="153"/>
      <c r="V15" s="154">
        <f t="shared" si="4"/>
        <v>0</v>
      </c>
      <c r="W15" s="3">
        <f t="shared" si="5"/>
        <v>0</v>
      </c>
      <c r="X15" s="3">
        <f t="shared" si="6"/>
        <v>0</v>
      </c>
    </row>
    <row r="16" spans="1:24" s="2" customFormat="1" ht="13.5" customHeight="1" x14ac:dyDescent="0.2">
      <c r="A16" s="155">
        <f t="shared" si="7"/>
        <v>12</v>
      </c>
      <c r="B16" s="156" t="s">
        <v>132</v>
      </c>
      <c r="C16" s="157">
        <v>36607</v>
      </c>
      <c r="D16" s="158">
        <v>0</v>
      </c>
      <c r="E16" s="158"/>
      <c r="F16" s="158">
        <f t="shared" si="8"/>
        <v>0</v>
      </c>
      <c r="G16" s="150">
        <v>0</v>
      </c>
      <c r="H16" s="158">
        <f t="shared" si="9"/>
        <v>0</v>
      </c>
      <c r="I16" s="159">
        <v>5</v>
      </c>
      <c r="J16" s="159">
        <v>0.2</v>
      </c>
      <c r="K16" s="159">
        <v>0</v>
      </c>
      <c r="L16" s="150"/>
      <c r="M16" s="150">
        <f t="shared" si="0"/>
        <v>0</v>
      </c>
      <c r="N16" s="158">
        <f t="shared" si="1"/>
        <v>0</v>
      </c>
      <c r="O16" s="160" t="s">
        <v>133</v>
      </c>
      <c r="P16" s="160"/>
      <c r="Q16" s="162" t="s">
        <v>134</v>
      </c>
      <c r="R16" s="153">
        <f>+N16*J16</f>
        <v>0</v>
      </c>
      <c r="S16" s="153">
        <f t="shared" si="2"/>
        <v>0</v>
      </c>
      <c r="T16" s="153">
        <f t="shared" si="3"/>
        <v>0</v>
      </c>
      <c r="U16" s="153"/>
      <c r="V16" s="154">
        <f t="shared" si="4"/>
        <v>0</v>
      </c>
      <c r="W16" s="3">
        <f t="shared" si="5"/>
        <v>0</v>
      </c>
      <c r="X16" s="3">
        <f t="shared" si="6"/>
        <v>0</v>
      </c>
    </row>
    <row r="17" spans="1:24" s="2" customFormat="1" ht="13.5" customHeight="1" x14ac:dyDescent="0.2">
      <c r="A17" s="155">
        <f t="shared" si="7"/>
        <v>13</v>
      </c>
      <c r="B17" s="156" t="s">
        <v>135</v>
      </c>
      <c r="C17" s="157">
        <v>36607</v>
      </c>
      <c r="D17" s="158">
        <v>0</v>
      </c>
      <c r="E17" s="158"/>
      <c r="F17" s="158">
        <f t="shared" si="8"/>
        <v>0</v>
      </c>
      <c r="G17" s="150">
        <v>0</v>
      </c>
      <c r="H17" s="158">
        <f t="shared" si="9"/>
        <v>0</v>
      </c>
      <c r="I17" s="159">
        <v>5</v>
      </c>
      <c r="J17" s="159">
        <v>0.2</v>
      </c>
      <c r="K17" s="159">
        <v>0</v>
      </c>
      <c r="L17" s="150"/>
      <c r="M17" s="150">
        <f t="shared" si="0"/>
        <v>0</v>
      </c>
      <c r="N17" s="158">
        <f t="shared" si="1"/>
        <v>0</v>
      </c>
      <c r="O17" s="160"/>
      <c r="P17" s="160"/>
      <c r="Q17" s="161"/>
      <c r="R17" s="153"/>
      <c r="S17" s="153">
        <f t="shared" si="2"/>
        <v>0</v>
      </c>
      <c r="T17" s="153">
        <f t="shared" si="3"/>
        <v>0</v>
      </c>
      <c r="U17" s="153"/>
      <c r="V17" s="154">
        <f t="shared" si="4"/>
        <v>0</v>
      </c>
      <c r="W17" s="3">
        <f t="shared" si="5"/>
        <v>0</v>
      </c>
      <c r="X17" s="3">
        <f t="shared" si="6"/>
        <v>0</v>
      </c>
    </row>
    <row r="18" spans="1:24" s="2" customFormat="1" ht="13.5" customHeight="1" x14ac:dyDescent="0.2">
      <c r="A18" s="155">
        <f t="shared" si="7"/>
        <v>14</v>
      </c>
      <c r="B18" s="156" t="s">
        <v>135</v>
      </c>
      <c r="C18" s="157">
        <v>36609</v>
      </c>
      <c r="D18" s="158">
        <v>0</v>
      </c>
      <c r="E18" s="158"/>
      <c r="F18" s="158">
        <f t="shared" si="8"/>
        <v>0</v>
      </c>
      <c r="G18" s="150">
        <v>0</v>
      </c>
      <c r="H18" s="158">
        <f t="shared" si="9"/>
        <v>0</v>
      </c>
      <c r="I18" s="159">
        <v>5</v>
      </c>
      <c r="J18" s="159">
        <v>0.2</v>
      </c>
      <c r="K18" s="159">
        <v>0</v>
      </c>
      <c r="L18" s="150"/>
      <c r="M18" s="150">
        <f t="shared" si="0"/>
        <v>0</v>
      </c>
      <c r="N18" s="158">
        <f t="shared" si="1"/>
        <v>0</v>
      </c>
      <c r="O18" s="160"/>
      <c r="P18" s="160"/>
      <c r="Q18" s="161"/>
      <c r="R18" s="153"/>
      <c r="S18" s="153">
        <f t="shared" si="2"/>
        <v>0</v>
      </c>
      <c r="T18" s="153">
        <f t="shared" si="3"/>
        <v>0</v>
      </c>
      <c r="U18" s="153"/>
      <c r="V18" s="154">
        <f t="shared" si="4"/>
        <v>0</v>
      </c>
      <c r="W18" s="3">
        <f t="shared" si="5"/>
        <v>0</v>
      </c>
      <c r="X18" s="3">
        <f t="shared" si="6"/>
        <v>0</v>
      </c>
    </row>
    <row r="19" spans="1:24" s="2" customFormat="1" ht="13.5" customHeight="1" x14ac:dyDescent="0.2">
      <c r="A19" s="22">
        <f t="shared" si="7"/>
        <v>15</v>
      </c>
      <c r="B19" s="34" t="s">
        <v>136</v>
      </c>
      <c r="C19" s="89">
        <v>36610</v>
      </c>
      <c r="D19" s="24">
        <v>46795450</v>
      </c>
      <c r="E19" s="24"/>
      <c r="F19" s="24">
        <f t="shared" si="8"/>
        <v>46795450</v>
      </c>
      <c r="G19" s="53">
        <v>46794450</v>
      </c>
      <c r="H19" s="24">
        <f t="shared" si="9"/>
        <v>1000</v>
      </c>
      <c r="I19" s="25">
        <v>5</v>
      </c>
      <c r="J19" s="25">
        <v>0.2</v>
      </c>
      <c r="K19" s="25">
        <v>0</v>
      </c>
      <c r="L19" s="53"/>
      <c r="M19" s="53">
        <f t="shared" si="0"/>
        <v>46794450</v>
      </c>
      <c r="N19" s="24">
        <f t="shared" si="1"/>
        <v>1000</v>
      </c>
      <c r="O19" s="54"/>
      <c r="P19" s="54"/>
      <c r="Q19" s="27"/>
      <c r="R19" s="4"/>
      <c r="S19" s="4">
        <f t="shared" si="2"/>
        <v>2339772.5</v>
      </c>
      <c r="T19" s="4">
        <f t="shared" si="3"/>
        <v>-2338772.5</v>
      </c>
      <c r="U19" s="4">
        <f>N19-1000</f>
        <v>0</v>
      </c>
      <c r="V19" s="3">
        <f t="shared" si="4"/>
        <v>9359090</v>
      </c>
      <c r="W19" s="3">
        <f t="shared" si="5"/>
        <v>0</v>
      </c>
      <c r="X19" s="3">
        <f t="shared" si="6"/>
        <v>0</v>
      </c>
    </row>
    <row r="20" spans="1:24" s="2" customFormat="1" ht="13.5" customHeight="1" x14ac:dyDescent="0.2">
      <c r="A20" s="155">
        <f t="shared" si="7"/>
        <v>16</v>
      </c>
      <c r="B20" s="156" t="s">
        <v>137</v>
      </c>
      <c r="C20" s="157">
        <v>36615</v>
      </c>
      <c r="D20" s="158">
        <v>0</v>
      </c>
      <c r="E20" s="158"/>
      <c r="F20" s="158">
        <f t="shared" si="8"/>
        <v>0</v>
      </c>
      <c r="G20" s="150">
        <v>0</v>
      </c>
      <c r="H20" s="158">
        <f t="shared" si="9"/>
        <v>0</v>
      </c>
      <c r="I20" s="159">
        <v>5</v>
      </c>
      <c r="J20" s="159">
        <v>0.2</v>
      </c>
      <c r="K20" s="159">
        <v>0</v>
      </c>
      <c r="L20" s="150"/>
      <c r="M20" s="150">
        <f t="shared" si="0"/>
        <v>0</v>
      </c>
      <c r="N20" s="158">
        <f t="shared" si="1"/>
        <v>0</v>
      </c>
      <c r="O20" s="160"/>
      <c r="P20" s="160"/>
      <c r="Q20" s="161"/>
      <c r="R20" s="153"/>
      <c r="S20" s="153">
        <f t="shared" si="2"/>
        <v>0</v>
      </c>
      <c r="T20" s="153">
        <f t="shared" si="3"/>
        <v>0</v>
      </c>
      <c r="U20" s="153"/>
      <c r="V20" s="154">
        <f t="shared" si="4"/>
        <v>0</v>
      </c>
      <c r="W20" s="3">
        <f t="shared" si="5"/>
        <v>0</v>
      </c>
      <c r="X20" s="3">
        <f t="shared" si="6"/>
        <v>0</v>
      </c>
    </row>
    <row r="21" spans="1:24" s="2" customFormat="1" ht="13.5" customHeight="1" x14ac:dyDescent="0.2">
      <c r="A21" s="155">
        <f t="shared" si="7"/>
        <v>17</v>
      </c>
      <c r="B21" s="156" t="s">
        <v>138</v>
      </c>
      <c r="C21" s="157">
        <v>36616</v>
      </c>
      <c r="D21" s="158">
        <v>0</v>
      </c>
      <c r="E21" s="158"/>
      <c r="F21" s="158">
        <f t="shared" si="8"/>
        <v>0</v>
      </c>
      <c r="G21" s="150">
        <v>0</v>
      </c>
      <c r="H21" s="158">
        <f t="shared" si="9"/>
        <v>0</v>
      </c>
      <c r="I21" s="159">
        <v>5</v>
      </c>
      <c r="J21" s="159">
        <v>0.2</v>
      </c>
      <c r="K21" s="159">
        <v>0</v>
      </c>
      <c r="L21" s="150"/>
      <c r="M21" s="150">
        <f t="shared" si="0"/>
        <v>0</v>
      </c>
      <c r="N21" s="158">
        <f t="shared" si="1"/>
        <v>0</v>
      </c>
      <c r="O21" s="160"/>
      <c r="P21" s="160"/>
      <c r="Q21" s="161"/>
      <c r="R21" s="153"/>
      <c r="S21" s="153">
        <f t="shared" si="2"/>
        <v>0</v>
      </c>
      <c r="T21" s="153">
        <f t="shared" si="3"/>
        <v>0</v>
      </c>
      <c r="U21" s="153"/>
      <c r="V21" s="154">
        <f t="shared" si="4"/>
        <v>0</v>
      </c>
      <c r="W21" s="3">
        <f t="shared" si="5"/>
        <v>0</v>
      </c>
      <c r="X21" s="3">
        <f t="shared" si="6"/>
        <v>0</v>
      </c>
    </row>
    <row r="22" spans="1:24" s="2" customFormat="1" ht="13.5" customHeight="1" x14ac:dyDescent="0.2">
      <c r="A22" s="22">
        <f t="shared" si="7"/>
        <v>18</v>
      </c>
      <c r="B22" s="34" t="s">
        <v>139</v>
      </c>
      <c r="C22" s="89">
        <v>36616</v>
      </c>
      <c r="D22" s="24">
        <v>30000000</v>
      </c>
      <c r="E22" s="24"/>
      <c r="F22" s="24">
        <f t="shared" si="8"/>
        <v>30000000</v>
      </c>
      <c r="G22" s="53">
        <v>29999000</v>
      </c>
      <c r="H22" s="24">
        <f t="shared" si="9"/>
        <v>1000</v>
      </c>
      <c r="I22" s="25">
        <v>5</v>
      </c>
      <c r="J22" s="25">
        <v>0.2</v>
      </c>
      <c r="K22" s="25">
        <v>0</v>
      </c>
      <c r="L22" s="53"/>
      <c r="M22" s="53">
        <f t="shared" si="0"/>
        <v>29999000</v>
      </c>
      <c r="N22" s="24">
        <f t="shared" si="1"/>
        <v>1000</v>
      </c>
      <c r="O22" s="54"/>
      <c r="P22" s="54"/>
      <c r="Q22" s="27"/>
      <c r="R22" s="4"/>
      <c r="S22" s="4">
        <f t="shared" si="2"/>
        <v>1500000</v>
      </c>
      <c r="T22" s="4">
        <f t="shared" si="3"/>
        <v>-1499000</v>
      </c>
      <c r="U22" s="4">
        <f>N22-1000</f>
        <v>0</v>
      </c>
      <c r="V22" s="3">
        <f t="shared" si="4"/>
        <v>6000000</v>
      </c>
      <c r="W22" s="3">
        <f t="shared" si="5"/>
        <v>0</v>
      </c>
      <c r="X22" s="3">
        <f t="shared" si="6"/>
        <v>0</v>
      </c>
    </row>
    <row r="23" spans="1:24" s="2" customFormat="1" ht="13.5" customHeight="1" x14ac:dyDescent="0.2">
      <c r="A23" s="22">
        <f t="shared" si="7"/>
        <v>19</v>
      </c>
      <c r="B23" s="34" t="s">
        <v>140</v>
      </c>
      <c r="C23" s="89">
        <v>36616</v>
      </c>
      <c r="D23" s="24">
        <v>16000000</v>
      </c>
      <c r="E23" s="24"/>
      <c r="F23" s="24">
        <f t="shared" si="8"/>
        <v>16000000</v>
      </c>
      <c r="G23" s="53">
        <v>15999000</v>
      </c>
      <c r="H23" s="24">
        <f t="shared" si="9"/>
        <v>1000</v>
      </c>
      <c r="I23" s="25">
        <v>5</v>
      </c>
      <c r="J23" s="25">
        <v>0.2</v>
      </c>
      <c r="K23" s="25">
        <v>0</v>
      </c>
      <c r="L23" s="53"/>
      <c r="M23" s="53">
        <f t="shared" si="0"/>
        <v>15999000</v>
      </c>
      <c r="N23" s="24">
        <f t="shared" si="1"/>
        <v>1000</v>
      </c>
      <c r="O23" s="54"/>
      <c r="P23" s="54"/>
      <c r="Q23" s="27"/>
      <c r="R23" s="4"/>
      <c r="S23" s="4">
        <f t="shared" si="2"/>
        <v>800000</v>
      </c>
      <c r="T23" s="4">
        <f t="shared" si="3"/>
        <v>-799000</v>
      </c>
      <c r="U23" s="4">
        <f>N23-1000</f>
        <v>0</v>
      </c>
      <c r="V23" s="3">
        <f t="shared" si="4"/>
        <v>3200000</v>
      </c>
      <c r="W23" s="3">
        <f t="shared" si="5"/>
        <v>0</v>
      </c>
      <c r="X23" s="3">
        <f t="shared" si="6"/>
        <v>0</v>
      </c>
    </row>
    <row r="24" spans="1:24" s="2" customFormat="1" ht="13.5" customHeight="1" x14ac:dyDescent="0.2">
      <c r="A24" s="155">
        <f t="shared" si="7"/>
        <v>20</v>
      </c>
      <c r="B24" s="156" t="s">
        <v>141</v>
      </c>
      <c r="C24" s="157">
        <v>36616</v>
      </c>
      <c r="D24" s="158">
        <v>0</v>
      </c>
      <c r="E24" s="158"/>
      <c r="F24" s="158">
        <f t="shared" si="8"/>
        <v>0</v>
      </c>
      <c r="G24" s="150">
        <v>0</v>
      </c>
      <c r="H24" s="158">
        <f t="shared" si="9"/>
        <v>0</v>
      </c>
      <c r="I24" s="159">
        <v>5</v>
      </c>
      <c r="J24" s="159">
        <v>0.2</v>
      </c>
      <c r="K24" s="159">
        <v>0</v>
      </c>
      <c r="L24" s="150"/>
      <c r="M24" s="150">
        <f t="shared" si="0"/>
        <v>0</v>
      </c>
      <c r="N24" s="158">
        <f t="shared" si="1"/>
        <v>0</v>
      </c>
      <c r="O24" s="160"/>
      <c r="P24" s="160"/>
      <c r="Q24" s="161"/>
      <c r="R24" s="153"/>
      <c r="S24" s="153">
        <f t="shared" si="2"/>
        <v>0</v>
      </c>
      <c r="T24" s="153">
        <f t="shared" si="3"/>
        <v>0</v>
      </c>
      <c r="U24" s="153"/>
      <c r="V24" s="154">
        <f t="shared" si="4"/>
        <v>0</v>
      </c>
      <c r="W24" s="3">
        <f t="shared" si="5"/>
        <v>0</v>
      </c>
      <c r="X24" s="3">
        <f t="shared" si="6"/>
        <v>0</v>
      </c>
    </row>
    <row r="25" spans="1:24" s="2" customFormat="1" ht="13.5" customHeight="1" x14ac:dyDescent="0.2">
      <c r="A25" s="22">
        <f t="shared" si="7"/>
        <v>21</v>
      </c>
      <c r="B25" s="34" t="s">
        <v>142</v>
      </c>
      <c r="C25" s="89">
        <v>36616</v>
      </c>
      <c r="D25" s="24">
        <v>76000000</v>
      </c>
      <c r="E25" s="24"/>
      <c r="F25" s="24">
        <f t="shared" si="8"/>
        <v>76000000</v>
      </c>
      <c r="G25" s="53">
        <v>75999000</v>
      </c>
      <c r="H25" s="24">
        <f t="shared" si="9"/>
        <v>1000</v>
      </c>
      <c r="I25" s="25">
        <v>5</v>
      </c>
      <c r="J25" s="25">
        <v>0.2</v>
      </c>
      <c r="K25" s="25">
        <v>0</v>
      </c>
      <c r="L25" s="53"/>
      <c r="M25" s="53">
        <f t="shared" si="0"/>
        <v>75999000</v>
      </c>
      <c r="N25" s="24">
        <f t="shared" si="1"/>
        <v>1000</v>
      </c>
      <c r="O25" s="54"/>
      <c r="P25" s="54"/>
      <c r="Q25" s="27"/>
      <c r="R25" s="4"/>
      <c r="S25" s="4">
        <f t="shared" si="2"/>
        <v>3800000</v>
      </c>
      <c r="T25" s="4">
        <f t="shared" si="3"/>
        <v>-3799000</v>
      </c>
      <c r="U25" s="4">
        <f>N25-1000</f>
        <v>0</v>
      </c>
      <c r="V25" s="3">
        <f t="shared" si="4"/>
        <v>15200000</v>
      </c>
      <c r="W25" s="3">
        <f t="shared" si="5"/>
        <v>0</v>
      </c>
      <c r="X25" s="3">
        <f t="shared" si="6"/>
        <v>0</v>
      </c>
    </row>
    <row r="26" spans="1:24" s="2" customFormat="1" ht="13.5" customHeight="1" x14ac:dyDescent="0.2">
      <c r="A26" s="22">
        <f t="shared" si="7"/>
        <v>22</v>
      </c>
      <c r="B26" s="34" t="s">
        <v>143</v>
      </c>
      <c r="C26" s="89">
        <v>36616</v>
      </c>
      <c r="D26" s="24">
        <v>57000000</v>
      </c>
      <c r="E26" s="24"/>
      <c r="F26" s="24">
        <f t="shared" si="8"/>
        <v>57000000</v>
      </c>
      <c r="G26" s="53">
        <v>56999000</v>
      </c>
      <c r="H26" s="24">
        <f t="shared" si="9"/>
        <v>1000</v>
      </c>
      <c r="I26" s="25">
        <v>5</v>
      </c>
      <c r="J26" s="25">
        <v>0.2</v>
      </c>
      <c r="K26" s="25">
        <v>0</v>
      </c>
      <c r="L26" s="53"/>
      <c r="M26" s="53">
        <f t="shared" si="0"/>
        <v>56999000</v>
      </c>
      <c r="N26" s="24">
        <f t="shared" si="1"/>
        <v>1000</v>
      </c>
      <c r="O26" s="54"/>
      <c r="P26" s="54"/>
      <c r="Q26" s="27"/>
      <c r="R26" s="4"/>
      <c r="S26" s="4">
        <f t="shared" si="2"/>
        <v>2850000</v>
      </c>
      <c r="T26" s="4">
        <f t="shared" si="3"/>
        <v>-2849000</v>
      </c>
      <c r="U26" s="4">
        <f>N26-1000</f>
        <v>0</v>
      </c>
      <c r="V26" s="3">
        <f t="shared" si="4"/>
        <v>11400000</v>
      </c>
      <c r="W26" s="3">
        <f t="shared" si="5"/>
        <v>0</v>
      </c>
      <c r="X26" s="3">
        <f t="shared" si="6"/>
        <v>0</v>
      </c>
    </row>
    <row r="27" spans="1:24" s="2" customFormat="1" ht="13.5" customHeight="1" x14ac:dyDescent="0.2">
      <c r="A27" s="22">
        <f t="shared" si="7"/>
        <v>23</v>
      </c>
      <c r="B27" s="34" t="s">
        <v>144</v>
      </c>
      <c r="C27" s="89">
        <v>36616</v>
      </c>
      <c r="D27" s="24">
        <v>50000000</v>
      </c>
      <c r="E27" s="24"/>
      <c r="F27" s="24">
        <f t="shared" si="8"/>
        <v>50000000</v>
      </c>
      <c r="G27" s="53">
        <v>49999000</v>
      </c>
      <c r="H27" s="24">
        <f t="shared" si="9"/>
        <v>1000</v>
      </c>
      <c r="I27" s="25">
        <v>5</v>
      </c>
      <c r="J27" s="25">
        <v>0.2</v>
      </c>
      <c r="K27" s="25">
        <v>0</v>
      </c>
      <c r="L27" s="53"/>
      <c r="M27" s="53">
        <f t="shared" si="0"/>
        <v>49999000</v>
      </c>
      <c r="N27" s="24">
        <f t="shared" si="1"/>
        <v>1000</v>
      </c>
      <c r="O27" s="54"/>
      <c r="P27" s="54"/>
      <c r="Q27" s="27"/>
      <c r="R27" s="4"/>
      <c r="S27" s="4">
        <f t="shared" si="2"/>
        <v>2500000</v>
      </c>
      <c r="T27" s="4">
        <f t="shared" si="3"/>
        <v>-2499000</v>
      </c>
      <c r="U27" s="4">
        <f>N27-1000</f>
        <v>0</v>
      </c>
      <c r="V27" s="3">
        <f t="shared" si="4"/>
        <v>10000000</v>
      </c>
      <c r="W27" s="3">
        <f t="shared" si="5"/>
        <v>0</v>
      </c>
      <c r="X27" s="3">
        <f t="shared" si="6"/>
        <v>0</v>
      </c>
    </row>
    <row r="28" spans="1:24" s="2" customFormat="1" ht="13.5" customHeight="1" x14ac:dyDescent="0.2">
      <c r="A28" s="155">
        <f t="shared" si="7"/>
        <v>24</v>
      </c>
      <c r="B28" s="156" t="s">
        <v>145</v>
      </c>
      <c r="C28" s="157">
        <v>36643</v>
      </c>
      <c r="D28" s="158">
        <v>0</v>
      </c>
      <c r="E28" s="158"/>
      <c r="F28" s="158">
        <f t="shared" si="8"/>
        <v>0</v>
      </c>
      <c r="G28" s="150">
        <v>0</v>
      </c>
      <c r="H28" s="158">
        <f t="shared" si="9"/>
        <v>0</v>
      </c>
      <c r="I28" s="159">
        <v>5</v>
      </c>
      <c r="J28" s="159">
        <v>0.2</v>
      </c>
      <c r="K28" s="159">
        <v>0</v>
      </c>
      <c r="L28" s="150"/>
      <c r="M28" s="150">
        <f t="shared" si="0"/>
        <v>0</v>
      </c>
      <c r="N28" s="158">
        <f t="shared" si="1"/>
        <v>0</v>
      </c>
      <c r="O28" s="160"/>
      <c r="P28" s="160"/>
      <c r="Q28" s="161"/>
      <c r="R28" s="153"/>
      <c r="S28" s="153">
        <f t="shared" si="2"/>
        <v>0</v>
      </c>
      <c r="T28" s="153">
        <f t="shared" si="3"/>
        <v>0</v>
      </c>
      <c r="U28" s="153"/>
      <c r="V28" s="154">
        <f t="shared" si="4"/>
        <v>0</v>
      </c>
      <c r="W28" s="3">
        <f t="shared" si="5"/>
        <v>0</v>
      </c>
      <c r="X28" s="3">
        <f t="shared" si="6"/>
        <v>0</v>
      </c>
    </row>
    <row r="29" spans="1:24" s="2" customFormat="1" ht="13.5" customHeight="1" x14ac:dyDescent="0.2">
      <c r="A29" s="22">
        <f t="shared" si="7"/>
        <v>25</v>
      </c>
      <c r="B29" s="34" t="s">
        <v>143</v>
      </c>
      <c r="C29" s="89">
        <v>36656</v>
      </c>
      <c r="D29" s="24">
        <v>57000000</v>
      </c>
      <c r="E29" s="24"/>
      <c r="F29" s="24">
        <f t="shared" si="8"/>
        <v>57000000</v>
      </c>
      <c r="G29" s="53">
        <v>56999000</v>
      </c>
      <c r="H29" s="24">
        <f t="shared" si="9"/>
        <v>1000</v>
      </c>
      <c r="I29" s="25">
        <v>5</v>
      </c>
      <c r="J29" s="25">
        <v>0.2</v>
      </c>
      <c r="K29" s="25">
        <v>0</v>
      </c>
      <c r="L29" s="53"/>
      <c r="M29" s="53">
        <f t="shared" si="0"/>
        <v>56999000</v>
      </c>
      <c r="N29" s="24">
        <f t="shared" si="1"/>
        <v>1000</v>
      </c>
      <c r="O29" s="54"/>
      <c r="P29" s="54"/>
      <c r="Q29" s="27"/>
      <c r="R29" s="4"/>
      <c r="S29" s="4">
        <f t="shared" si="2"/>
        <v>2850000</v>
      </c>
      <c r="T29" s="4">
        <f t="shared" si="3"/>
        <v>-2849000</v>
      </c>
      <c r="U29" s="4">
        <f>N29-1000</f>
        <v>0</v>
      </c>
      <c r="V29" s="3">
        <f t="shared" si="4"/>
        <v>11400000</v>
      </c>
      <c r="W29" s="3">
        <f t="shared" si="5"/>
        <v>0</v>
      </c>
      <c r="X29" s="3">
        <f t="shared" si="6"/>
        <v>0</v>
      </c>
    </row>
    <row r="30" spans="1:24" s="2" customFormat="1" ht="13.5" customHeight="1" x14ac:dyDescent="0.2">
      <c r="A30" s="155">
        <f t="shared" si="7"/>
        <v>26</v>
      </c>
      <c r="B30" s="156" t="s">
        <v>146</v>
      </c>
      <c r="C30" s="157">
        <v>36676</v>
      </c>
      <c r="D30" s="158">
        <v>0</v>
      </c>
      <c r="E30" s="158"/>
      <c r="F30" s="158">
        <f t="shared" si="8"/>
        <v>0</v>
      </c>
      <c r="G30" s="150">
        <v>0</v>
      </c>
      <c r="H30" s="158">
        <f t="shared" si="9"/>
        <v>0</v>
      </c>
      <c r="I30" s="159">
        <v>5</v>
      </c>
      <c r="J30" s="159">
        <v>0.2</v>
      </c>
      <c r="K30" s="159">
        <v>0</v>
      </c>
      <c r="L30" s="150"/>
      <c r="M30" s="150">
        <f t="shared" si="0"/>
        <v>0</v>
      </c>
      <c r="N30" s="158">
        <f t="shared" si="1"/>
        <v>0</v>
      </c>
      <c r="O30" s="160"/>
      <c r="P30" s="160"/>
      <c r="Q30" s="161"/>
      <c r="R30" s="153"/>
      <c r="S30" s="153">
        <f t="shared" si="2"/>
        <v>0</v>
      </c>
      <c r="T30" s="153">
        <f t="shared" si="3"/>
        <v>0</v>
      </c>
      <c r="U30" s="153"/>
      <c r="V30" s="154">
        <f t="shared" si="4"/>
        <v>0</v>
      </c>
      <c r="W30" s="3">
        <f t="shared" si="5"/>
        <v>0</v>
      </c>
      <c r="X30" s="3">
        <f t="shared" si="6"/>
        <v>0</v>
      </c>
    </row>
    <row r="31" spans="1:24" s="2" customFormat="1" ht="13.5" customHeight="1" x14ac:dyDescent="0.2">
      <c r="A31" s="22">
        <f t="shared" si="7"/>
        <v>27</v>
      </c>
      <c r="B31" s="34" t="s">
        <v>147</v>
      </c>
      <c r="C31" s="89">
        <v>36694</v>
      </c>
      <c r="D31" s="24">
        <v>108073777</v>
      </c>
      <c r="E31" s="24"/>
      <c r="F31" s="24">
        <f t="shared" si="8"/>
        <v>108073777</v>
      </c>
      <c r="G31" s="53">
        <v>108072777</v>
      </c>
      <c r="H31" s="24">
        <f t="shared" si="9"/>
        <v>1000</v>
      </c>
      <c r="I31" s="25">
        <v>5</v>
      </c>
      <c r="J31" s="25">
        <v>0.2</v>
      </c>
      <c r="K31" s="25">
        <v>0</v>
      </c>
      <c r="L31" s="53"/>
      <c r="M31" s="53">
        <f t="shared" si="0"/>
        <v>108072777</v>
      </c>
      <c r="N31" s="24">
        <f t="shared" si="1"/>
        <v>1000</v>
      </c>
      <c r="O31" s="54"/>
      <c r="P31" s="54"/>
      <c r="Q31" s="163"/>
      <c r="R31" s="4"/>
      <c r="S31" s="4">
        <f t="shared" si="2"/>
        <v>5403688.8500000006</v>
      </c>
      <c r="T31" s="4">
        <f t="shared" si="3"/>
        <v>-5402688.8500000006</v>
      </c>
      <c r="U31" s="4">
        <f>N31-1000</f>
        <v>0</v>
      </c>
      <c r="V31" s="3">
        <f t="shared" si="4"/>
        <v>21614755.399999999</v>
      </c>
      <c r="W31" s="3">
        <f t="shared" si="5"/>
        <v>0</v>
      </c>
      <c r="X31" s="3">
        <f t="shared" si="6"/>
        <v>0</v>
      </c>
    </row>
    <row r="32" spans="1:24" s="2" customFormat="1" ht="13.5" customHeight="1" x14ac:dyDescent="0.2">
      <c r="A32" s="155">
        <f t="shared" si="7"/>
        <v>28</v>
      </c>
      <c r="B32" s="156" t="s">
        <v>148</v>
      </c>
      <c r="C32" s="157">
        <v>36700</v>
      </c>
      <c r="D32" s="158">
        <v>0</v>
      </c>
      <c r="E32" s="158"/>
      <c r="F32" s="158">
        <f t="shared" si="8"/>
        <v>0</v>
      </c>
      <c r="G32" s="150">
        <v>0</v>
      </c>
      <c r="H32" s="158">
        <f t="shared" si="9"/>
        <v>0</v>
      </c>
      <c r="I32" s="159">
        <v>5</v>
      </c>
      <c r="J32" s="159">
        <v>0.2</v>
      </c>
      <c r="K32" s="159">
        <v>0</v>
      </c>
      <c r="L32" s="150"/>
      <c r="M32" s="150">
        <f t="shared" si="0"/>
        <v>0</v>
      </c>
      <c r="N32" s="158">
        <f t="shared" si="1"/>
        <v>0</v>
      </c>
      <c r="O32" s="160"/>
      <c r="P32" s="160"/>
      <c r="Q32" s="161"/>
      <c r="R32" s="153"/>
      <c r="S32" s="153">
        <f t="shared" si="2"/>
        <v>0</v>
      </c>
      <c r="T32" s="153">
        <f t="shared" si="3"/>
        <v>0</v>
      </c>
      <c r="U32" s="153"/>
      <c r="V32" s="154">
        <f t="shared" si="4"/>
        <v>0</v>
      </c>
      <c r="W32" s="3">
        <f t="shared" si="5"/>
        <v>0</v>
      </c>
      <c r="X32" s="3">
        <f t="shared" si="6"/>
        <v>0</v>
      </c>
    </row>
    <row r="33" spans="1:24" s="2" customFormat="1" ht="13.5" customHeight="1" x14ac:dyDescent="0.2">
      <c r="A33" s="22">
        <f t="shared" si="7"/>
        <v>29</v>
      </c>
      <c r="B33" s="34" t="s">
        <v>147</v>
      </c>
      <c r="C33" s="89">
        <v>36706</v>
      </c>
      <c r="D33" s="24">
        <v>14908581</v>
      </c>
      <c r="E33" s="24"/>
      <c r="F33" s="24">
        <f t="shared" si="8"/>
        <v>14908581</v>
      </c>
      <c r="G33" s="53">
        <v>14907581</v>
      </c>
      <c r="H33" s="24">
        <f t="shared" si="9"/>
        <v>1000</v>
      </c>
      <c r="I33" s="25">
        <v>5</v>
      </c>
      <c r="J33" s="25">
        <v>0.2</v>
      </c>
      <c r="K33" s="25">
        <v>0</v>
      </c>
      <c r="L33" s="53"/>
      <c r="M33" s="53">
        <f t="shared" si="0"/>
        <v>14907581</v>
      </c>
      <c r="N33" s="24">
        <f t="shared" si="1"/>
        <v>1000</v>
      </c>
      <c r="O33" s="54"/>
      <c r="P33" s="54"/>
      <c r="Q33" s="27"/>
      <c r="R33" s="4"/>
      <c r="S33" s="4">
        <f t="shared" si="2"/>
        <v>745429.05</v>
      </c>
      <c r="T33" s="4">
        <f t="shared" si="3"/>
        <v>-744429.05</v>
      </c>
      <c r="U33" s="4">
        <f>N33-1000</f>
        <v>0</v>
      </c>
      <c r="V33" s="3">
        <f t="shared" si="4"/>
        <v>2981716.2</v>
      </c>
      <c r="W33" s="3">
        <f t="shared" si="5"/>
        <v>0</v>
      </c>
      <c r="X33" s="3">
        <f t="shared" si="6"/>
        <v>0</v>
      </c>
    </row>
    <row r="34" spans="1:24" s="2" customFormat="1" ht="13.5" customHeight="1" x14ac:dyDescent="0.2">
      <c r="A34" s="155">
        <f t="shared" si="7"/>
        <v>30</v>
      </c>
      <c r="B34" s="156" t="s">
        <v>149</v>
      </c>
      <c r="C34" s="157">
        <v>36707</v>
      </c>
      <c r="D34" s="158">
        <v>0</v>
      </c>
      <c r="E34" s="158"/>
      <c r="F34" s="158">
        <f t="shared" si="8"/>
        <v>0</v>
      </c>
      <c r="G34" s="150">
        <v>0</v>
      </c>
      <c r="H34" s="158">
        <f t="shared" si="9"/>
        <v>0</v>
      </c>
      <c r="I34" s="159">
        <v>5</v>
      </c>
      <c r="J34" s="159">
        <v>0.2</v>
      </c>
      <c r="K34" s="159">
        <v>0</v>
      </c>
      <c r="L34" s="150"/>
      <c r="M34" s="150">
        <f t="shared" si="0"/>
        <v>0</v>
      </c>
      <c r="N34" s="158">
        <f t="shared" si="1"/>
        <v>0</v>
      </c>
      <c r="O34" s="160"/>
      <c r="P34" s="160"/>
      <c r="Q34" s="164"/>
      <c r="R34" s="153"/>
      <c r="S34" s="153">
        <f t="shared" si="2"/>
        <v>0</v>
      </c>
      <c r="T34" s="153">
        <f t="shared" si="3"/>
        <v>0</v>
      </c>
      <c r="U34" s="153"/>
      <c r="V34" s="154">
        <f t="shared" si="4"/>
        <v>0</v>
      </c>
      <c r="W34" s="3">
        <f t="shared" si="5"/>
        <v>0</v>
      </c>
      <c r="X34" s="3">
        <f t="shared" si="6"/>
        <v>0</v>
      </c>
    </row>
    <row r="35" spans="1:24" s="2" customFormat="1" ht="13.5" customHeight="1" x14ac:dyDescent="0.2">
      <c r="A35" s="155">
        <f t="shared" si="7"/>
        <v>31</v>
      </c>
      <c r="B35" s="156" t="s">
        <v>150</v>
      </c>
      <c r="C35" s="157">
        <v>36720</v>
      </c>
      <c r="D35" s="158">
        <v>0</v>
      </c>
      <c r="E35" s="158"/>
      <c r="F35" s="158">
        <f t="shared" si="8"/>
        <v>0</v>
      </c>
      <c r="G35" s="150">
        <v>0</v>
      </c>
      <c r="H35" s="158">
        <f t="shared" si="9"/>
        <v>0</v>
      </c>
      <c r="I35" s="159">
        <v>5</v>
      </c>
      <c r="J35" s="159">
        <v>0.2</v>
      </c>
      <c r="K35" s="159">
        <v>0</v>
      </c>
      <c r="L35" s="150"/>
      <c r="M35" s="150">
        <f t="shared" si="0"/>
        <v>0</v>
      </c>
      <c r="N35" s="158">
        <f t="shared" si="1"/>
        <v>0</v>
      </c>
      <c r="O35" s="160"/>
      <c r="P35" s="160"/>
      <c r="Q35" s="161"/>
      <c r="R35" s="153"/>
      <c r="S35" s="153">
        <f t="shared" si="2"/>
        <v>0</v>
      </c>
      <c r="T35" s="153">
        <f t="shared" si="3"/>
        <v>0</v>
      </c>
      <c r="U35" s="153"/>
      <c r="V35" s="154">
        <f t="shared" si="4"/>
        <v>0</v>
      </c>
      <c r="W35" s="3">
        <f t="shared" si="5"/>
        <v>0</v>
      </c>
      <c r="X35" s="3">
        <f t="shared" si="6"/>
        <v>0</v>
      </c>
    </row>
    <row r="36" spans="1:24" s="2" customFormat="1" ht="13.5" customHeight="1" x14ac:dyDescent="0.2">
      <c r="A36" s="22">
        <f t="shared" si="7"/>
        <v>32</v>
      </c>
      <c r="B36" s="34" t="s">
        <v>151</v>
      </c>
      <c r="C36" s="89">
        <v>36728</v>
      </c>
      <c r="D36" s="24">
        <v>9000000</v>
      </c>
      <c r="E36" s="24"/>
      <c r="F36" s="24">
        <f t="shared" si="8"/>
        <v>9000000</v>
      </c>
      <c r="G36" s="53">
        <v>8999000</v>
      </c>
      <c r="H36" s="24">
        <f t="shared" si="9"/>
        <v>1000</v>
      </c>
      <c r="I36" s="25">
        <v>5</v>
      </c>
      <c r="J36" s="25">
        <v>0.2</v>
      </c>
      <c r="K36" s="25">
        <v>0</v>
      </c>
      <c r="L36" s="53"/>
      <c r="M36" s="53">
        <f t="shared" si="0"/>
        <v>8999000</v>
      </c>
      <c r="N36" s="24">
        <f t="shared" si="1"/>
        <v>1000</v>
      </c>
      <c r="O36" s="54"/>
      <c r="P36" s="54"/>
      <c r="Q36" s="27"/>
      <c r="R36" s="4"/>
      <c r="S36" s="4">
        <f t="shared" si="2"/>
        <v>450000</v>
      </c>
      <c r="T36" s="4">
        <f t="shared" si="3"/>
        <v>-449000</v>
      </c>
      <c r="U36" s="4">
        <f>N36-1000</f>
        <v>0</v>
      </c>
      <c r="V36" s="3">
        <f t="shared" si="4"/>
        <v>1800000</v>
      </c>
      <c r="W36" s="3">
        <f t="shared" si="5"/>
        <v>0</v>
      </c>
      <c r="X36" s="3">
        <f t="shared" si="6"/>
        <v>0</v>
      </c>
    </row>
    <row r="37" spans="1:24" s="2" customFormat="1" ht="13.5" customHeight="1" x14ac:dyDescent="0.2">
      <c r="A37" s="22">
        <f t="shared" si="7"/>
        <v>33</v>
      </c>
      <c r="B37" s="34" t="s">
        <v>152</v>
      </c>
      <c r="C37" s="89">
        <v>36728</v>
      </c>
      <c r="D37" s="24">
        <v>4000000</v>
      </c>
      <c r="E37" s="24"/>
      <c r="F37" s="24">
        <f t="shared" si="8"/>
        <v>4000000</v>
      </c>
      <c r="G37" s="53">
        <v>3999000</v>
      </c>
      <c r="H37" s="24">
        <f t="shared" si="9"/>
        <v>1000</v>
      </c>
      <c r="I37" s="25">
        <v>5</v>
      </c>
      <c r="J37" s="25">
        <v>0.2</v>
      </c>
      <c r="K37" s="25">
        <v>0</v>
      </c>
      <c r="L37" s="53"/>
      <c r="M37" s="53">
        <f t="shared" si="0"/>
        <v>3999000</v>
      </c>
      <c r="N37" s="24">
        <f t="shared" si="1"/>
        <v>1000</v>
      </c>
      <c r="O37" s="54"/>
      <c r="P37" s="54"/>
      <c r="Q37" s="27"/>
      <c r="R37" s="4"/>
      <c r="S37" s="4">
        <f t="shared" si="2"/>
        <v>200000</v>
      </c>
      <c r="T37" s="4">
        <f t="shared" si="3"/>
        <v>-199000</v>
      </c>
      <c r="U37" s="4">
        <f>N37-1000</f>
        <v>0</v>
      </c>
      <c r="V37" s="3">
        <f t="shared" si="4"/>
        <v>800000</v>
      </c>
      <c r="W37" s="3">
        <f t="shared" si="5"/>
        <v>0</v>
      </c>
      <c r="X37" s="3">
        <f t="shared" si="6"/>
        <v>0</v>
      </c>
    </row>
    <row r="38" spans="1:24" s="2" customFormat="1" ht="13.5" customHeight="1" x14ac:dyDescent="0.2">
      <c r="A38" s="22">
        <f t="shared" si="7"/>
        <v>34</v>
      </c>
      <c r="B38" s="34" t="s">
        <v>153</v>
      </c>
      <c r="C38" s="89">
        <v>36763</v>
      </c>
      <c r="D38" s="24">
        <v>2300000</v>
      </c>
      <c r="E38" s="24"/>
      <c r="F38" s="24">
        <f t="shared" si="8"/>
        <v>2300000</v>
      </c>
      <c r="G38" s="53">
        <v>2299000</v>
      </c>
      <c r="H38" s="24">
        <f t="shared" si="9"/>
        <v>1000</v>
      </c>
      <c r="I38" s="25">
        <v>5</v>
      </c>
      <c r="J38" s="25">
        <v>0.2</v>
      </c>
      <c r="K38" s="25">
        <v>0</v>
      </c>
      <c r="L38" s="53"/>
      <c r="M38" s="53">
        <f t="shared" si="0"/>
        <v>2299000</v>
      </c>
      <c r="N38" s="24">
        <f t="shared" si="1"/>
        <v>1000</v>
      </c>
      <c r="O38" s="54"/>
      <c r="P38" s="54"/>
      <c r="Q38" s="27"/>
      <c r="R38" s="4"/>
      <c r="S38" s="4">
        <f t="shared" si="2"/>
        <v>115000</v>
      </c>
      <c r="T38" s="4">
        <f t="shared" si="3"/>
        <v>-114000</v>
      </c>
      <c r="U38" s="4">
        <f>N38-1000</f>
        <v>0</v>
      </c>
      <c r="V38" s="3">
        <f t="shared" si="4"/>
        <v>460000</v>
      </c>
      <c r="W38" s="3">
        <f t="shared" si="5"/>
        <v>0</v>
      </c>
      <c r="X38" s="3">
        <f t="shared" si="6"/>
        <v>0</v>
      </c>
    </row>
    <row r="39" spans="1:24" s="2" customFormat="1" ht="13.5" customHeight="1" x14ac:dyDescent="0.2">
      <c r="A39" s="22">
        <f t="shared" si="7"/>
        <v>35</v>
      </c>
      <c r="B39" s="34" t="s">
        <v>154</v>
      </c>
      <c r="C39" s="89">
        <v>36722</v>
      </c>
      <c r="D39" s="24">
        <v>6101273</v>
      </c>
      <c r="E39" s="24"/>
      <c r="F39" s="24">
        <f t="shared" si="8"/>
        <v>6101273</v>
      </c>
      <c r="G39" s="53">
        <v>6100273</v>
      </c>
      <c r="H39" s="24">
        <f t="shared" si="9"/>
        <v>1000</v>
      </c>
      <c r="I39" s="25">
        <v>5</v>
      </c>
      <c r="J39" s="25">
        <v>0.2</v>
      </c>
      <c r="K39" s="25">
        <v>0</v>
      </c>
      <c r="L39" s="53"/>
      <c r="M39" s="53">
        <f t="shared" si="0"/>
        <v>6100273</v>
      </c>
      <c r="N39" s="24">
        <f t="shared" si="1"/>
        <v>1000</v>
      </c>
      <c r="O39" s="54"/>
      <c r="P39" s="54"/>
      <c r="Q39" s="27"/>
      <c r="R39" s="4"/>
      <c r="S39" s="4">
        <f t="shared" si="2"/>
        <v>305063.65000000002</v>
      </c>
      <c r="T39" s="4">
        <f t="shared" si="3"/>
        <v>-304063.65000000002</v>
      </c>
      <c r="U39" s="4">
        <f>N39-1000</f>
        <v>0</v>
      </c>
      <c r="V39" s="3">
        <f t="shared" si="4"/>
        <v>1220254.6000000001</v>
      </c>
      <c r="W39" s="3">
        <f t="shared" si="5"/>
        <v>0</v>
      </c>
      <c r="X39" s="3">
        <f t="shared" si="6"/>
        <v>0</v>
      </c>
    </row>
    <row r="40" spans="1:24" s="2" customFormat="1" ht="13.5" customHeight="1" x14ac:dyDescent="0.2">
      <c r="A40" s="22">
        <f t="shared" si="7"/>
        <v>36</v>
      </c>
      <c r="B40" s="34" t="s">
        <v>155</v>
      </c>
      <c r="C40" s="89">
        <v>36804</v>
      </c>
      <c r="D40" s="24">
        <v>3000000</v>
      </c>
      <c r="E40" s="24"/>
      <c r="F40" s="24">
        <f t="shared" si="8"/>
        <v>3000000</v>
      </c>
      <c r="G40" s="53">
        <v>2999000</v>
      </c>
      <c r="H40" s="24">
        <f t="shared" si="9"/>
        <v>1000</v>
      </c>
      <c r="I40" s="25">
        <v>5</v>
      </c>
      <c r="J40" s="25">
        <v>0.2</v>
      </c>
      <c r="K40" s="25">
        <v>0</v>
      </c>
      <c r="L40" s="53"/>
      <c r="M40" s="53">
        <f t="shared" si="0"/>
        <v>2999000</v>
      </c>
      <c r="N40" s="24">
        <f t="shared" si="1"/>
        <v>1000</v>
      </c>
      <c r="O40" s="54"/>
      <c r="P40" s="54"/>
      <c r="Q40" s="27"/>
      <c r="R40" s="4"/>
      <c r="S40" s="4">
        <f t="shared" si="2"/>
        <v>150000</v>
      </c>
      <c r="T40" s="4">
        <f t="shared" si="3"/>
        <v>-149000</v>
      </c>
      <c r="U40" s="4">
        <f>N40-1000</f>
        <v>0</v>
      </c>
      <c r="V40" s="3">
        <f t="shared" si="4"/>
        <v>600000</v>
      </c>
      <c r="W40" s="3">
        <f t="shared" si="5"/>
        <v>0</v>
      </c>
      <c r="X40" s="3">
        <f t="shared" si="6"/>
        <v>0</v>
      </c>
    </row>
    <row r="41" spans="1:24" s="2" customFormat="1" ht="13.5" customHeight="1" x14ac:dyDescent="0.2">
      <c r="A41" s="155">
        <f t="shared" si="7"/>
        <v>37</v>
      </c>
      <c r="B41" s="165" t="s">
        <v>120</v>
      </c>
      <c r="C41" s="166">
        <v>36805</v>
      </c>
      <c r="D41" s="167">
        <v>0</v>
      </c>
      <c r="E41" s="167"/>
      <c r="F41" s="168">
        <f t="shared" si="8"/>
        <v>0</v>
      </c>
      <c r="G41" s="169">
        <v>0</v>
      </c>
      <c r="H41" s="168">
        <f t="shared" si="9"/>
        <v>0</v>
      </c>
      <c r="I41" s="170">
        <v>5</v>
      </c>
      <c r="J41" s="170">
        <v>0.2</v>
      </c>
      <c r="K41" s="159">
        <v>0</v>
      </c>
      <c r="L41" s="150"/>
      <c r="M41" s="169">
        <f t="shared" si="0"/>
        <v>0</v>
      </c>
      <c r="N41" s="168">
        <f t="shared" si="1"/>
        <v>0</v>
      </c>
      <c r="O41" s="171"/>
      <c r="P41" s="171"/>
      <c r="Q41" s="172"/>
      <c r="R41" s="153"/>
      <c r="S41" s="153">
        <f t="shared" si="2"/>
        <v>0</v>
      </c>
      <c r="T41" s="153">
        <f t="shared" si="3"/>
        <v>0</v>
      </c>
      <c r="U41" s="153"/>
      <c r="V41" s="154">
        <f t="shared" si="4"/>
        <v>0</v>
      </c>
      <c r="W41" s="3">
        <f t="shared" si="5"/>
        <v>0</v>
      </c>
      <c r="X41" s="3">
        <f t="shared" si="6"/>
        <v>0</v>
      </c>
    </row>
    <row r="42" spans="1:24" s="2" customFormat="1" ht="13.5" customHeight="1" x14ac:dyDescent="0.2">
      <c r="A42" s="22">
        <f t="shared" si="7"/>
        <v>38</v>
      </c>
      <c r="B42" s="34" t="s">
        <v>156</v>
      </c>
      <c r="C42" s="89">
        <v>36981</v>
      </c>
      <c r="D42" s="90">
        <v>4300000</v>
      </c>
      <c r="E42" s="90"/>
      <c r="F42" s="24">
        <f t="shared" si="8"/>
        <v>4300000</v>
      </c>
      <c r="G42" s="53">
        <v>4299000</v>
      </c>
      <c r="H42" s="24">
        <f t="shared" si="9"/>
        <v>1000</v>
      </c>
      <c r="I42" s="25">
        <v>5</v>
      </c>
      <c r="J42" s="25">
        <v>0.2</v>
      </c>
      <c r="K42" s="25">
        <v>0</v>
      </c>
      <c r="L42" s="53"/>
      <c r="M42" s="53">
        <f t="shared" si="0"/>
        <v>4299000</v>
      </c>
      <c r="N42" s="24">
        <f t="shared" si="1"/>
        <v>1000</v>
      </c>
      <c r="O42" s="54"/>
      <c r="P42" s="54"/>
      <c r="Q42" s="27"/>
      <c r="R42" s="4"/>
      <c r="S42" s="4">
        <f t="shared" si="2"/>
        <v>215000</v>
      </c>
      <c r="T42" s="4">
        <f t="shared" si="3"/>
        <v>-214000</v>
      </c>
      <c r="U42" s="4">
        <f>N42-1000</f>
        <v>0</v>
      </c>
      <c r="V42" s="3">
        <f t="shared" si="4"/>
        <v>860000</v>
      </c>
      <c r="W42" s="3">
        <f t="shared" si="5"/>
        <v>0</v>
      </c>
      <c r="X42" s="3">
        <f t="shared" si="6"/>
        <v>0</v>
      </c>
    </row>
    <row r="43" spans="1:24" s="2" customFormat="1" ht="13.5" customHeight="1" x14ac:dyDescent="0.2">
      <c r="A43" s="155">
        <f t="shared" si="7"/>
        <v>39</v>
      </c>
      <c r="B43" s="156" t="s">
        <v>157</v>
      </c>
      <c r="C43" s="157">
        <v>36984</v>
      </c>
      <c r="D43" s="173">
        <v>0</v>
      </c>
      <c r="E43" s="173"/>
      <c r="F43" s="158">
        <f t="shared" si="8"/>
        <v>0</v>
      </c>
      <c r="G43" s="150">
        <v>0</v>
      </c>
      <c r="H43" s="158">
        <f t="shared" si="9"/>
        <v>0</v>
      </c>
      <c r="I43" s="159">
        <v>5</v>
      </c>
      <c r="J43" s="159">
        <v>0.2</v>
      </c>
      <c r="K43" s="159">
        <v>0</v>
      </c>
      <c r="L43" s="150"/>
      <c r="M43" s="150">
        <f t="shared" si="0"/>
        <v>0</v>
      </c>
      <c r="N43" s="158">
        <f t="shared" si="1"/>
        <v>0</v>
      </c>
      <c r="O43" s="160"/>
      <c r="P43" s="160"/>
      <c r="Q43" s="161"/>
      <c r="R43" s="153"/>
      <c r="S43" s="153">
        <f t="shared" si="2"/>
        <v>0</v>
      </c>
      <c r="T43" s="153">
        <f t="shared" si="3"/>
        <v>0</v>
      </c>
      <c r="U43" s="153"/>
      <c r="V43" s="154">
        <f t="shared" si="4"/>
        <v>0</v>
      </c>
      <c r="W43" s="3">
        <f t="shared" si="5"/>
        <v>0</v>
      </c>
      <c r="X43" s="3">
        <f t="shared" si="6"/>
        <v>0</v>
      </c>
    </row>
    <row r="44" spans="1:24" s="2" customFormat="1" ht="13.5" customHeight="1" x14ac:dyDescent="0.2">
      <c r="A44" s="412">
        <f t="shared" si="7"/>
        <v>40</v>
      </c>
      <c r="B44" s="418" t="s">
        <v>158</v>
      </c>
      <c r="C44" s="413">
        <v>36991</v>
      </c>
      <c r="D44" s="419">
        <v>27555000</v>
      </c>
      <c r="E44" s="419"/>
      <c r="F44" s="414">
        <f t="shared" si="8"/>
        <v>27555000</v>
      </c>
      <c r="G44" s="415">
        <v>27554000</v>
      </c>
      <c r="H44" s="414">
        <v>1000</v>
      </c>
      <c r="I44" s="416">
        <v>5</v>
      </c>
      <c r="J44" s="416">
        <v>0.2</v>
      </c>
      <c r="K44" s="416">
        <v>0</v>
      </c>
      <c r="L44" s="415"/>
      <c r="M44" s="415">
        <f>+G44+L44</f>
        <v>27554000</v>
      </c>
      <c r="N44" s="414">
        <f t="shared" si="1"/>
        <v>1000</v>
      </c>
      <c r="O44" s="417"/>
      <c r="P44" s="417"/>
      <c r="Q44" s="420" t="s">
        <v>1244</v>
      </c>
      <c r="R44" s="183"/>
      <c r="S44" s="183">
        <f t="shared" si="2"/>
        <v>1377750</v>
      </c>
      <c r="T44" s="183">
        <f t="shared" si="3"/>
        <v>-1376750</v>
      </c>
      <c r="U44" s="183">
        <f>N44-1000</f>
        <v>0</v>
      </c>
      <c r="V44" s="184">
        <f t="shared" si="4"/>
        <v>5511000</v>
      </c>
      <c r="W44" s="3">
        <f t="shared" si="5"/>
        <v>0</v>
      </c>
      <c r="X44" s="3">
        <f t="shared" si="6"/>
        <v>0</v>
      </c>
    </row>
    <row r="45" spans="1:24" s="2" customFormat="1" ht="13.5" customHeight="1" x14ac:dyDescent="0.2">
      <c r="A45" s="155">
        <f t="shared" si="7"/>
        <v>41</v>
      </c>
      <c r="B45" s="156" t="s">
        <v>159</v>
      </c>
      <c r="C45" s="157">
        <v>36999</v>
      </c>
      <c r="D45" s="173">
        <v>0</v>
      </c>
      <c r="E45" s="173"/>
      <c r="F45" s="158">
        <f t="shared" si="8"/>
        <v>0</v>
      </c>
      <c r="G45" s="150">
        <v>0</v>
      </c>
      <c r="H45" s="158">
        <f t="shared" si="9"/>
        <v>0</v>
      </c>
      <c r="I45" s="159">
        <v>5</v>
      </c>
      <c r="J45" s="159">
        <v>0.2</v>
      </c>
      <c r="K45" s="159">
        <v>0</v>
      </c>
      <c r="L45" s="150"/>
      <c r="M45" s="150">
        <f t="shared" si="0"/>
        <v>0</v>
      </c>
      <c r="N45" s="158">
        <f t="shared" si="1"/>
        <v>0</v>
      </c>
      <c r="O45" s="160"/>
      <c r="P45" s="160"/>
      <c r="Q45" s="161"/>
      <c r="R45" s="153"/>
      <c r="S45" s="153">
        <f t="shared" si="2"/>
        <v>0</v>
      </c>
      <c r="T45" s="153">
        <f t="shared" si="3"/>
        <v>0</v>
      </c>
      <c r="U45" s="153"/>
      <c r="V45" s="154">
        <f t="shared" si="4"/>
        <v>0</v>
      </c>
      <c r="W45" s="3">
        <f t="shared" si="5"/>
        <v>0</v>
      </c>
      <c r="X45" s="3">
        <f t="shared" si="6"/>
        <v>0</v>
      </c>
    </row>
    <row r="46" spans="1:24" s="2" customFormat="1" ht="13.5" customHeight="1" x14ac:dyDescent="0.2">
      <c r="A46" s="22">
        <f t="shared" si="7"/>
        <v>42</v>
      </c>
      <c r="B46" s="34" t="s">
        <v>160</v>
      </c>
      <c r="C46" s="89">
        <v>37004</v>
      </c>
      <c r="D46" s="90">
        <v>890000</v>
      </c>
      <c r="E46" s="90"/>
      <c r="F46" s="24">
        <f t="shared" si="8"/>
        <v>890000</v>
      </c>
      <c r="G46" s="53">
        <v>889000</v>
      </c>
      <c r="H46" s="24">
        <f t="shared" si="9"/>
        <v>1000</v>
      </c>
      <c r="I46" s="25">
        <v>5</v>
      </c>
      <c r="J46" s="25">
        <v>0.2</v>
      </c>
      <c r="K46" s="25">
        <v>0</v>
      </c>
      <c r="L46" s="53"/>
      <c r="M46" s="53">
        <f t="shared" si="0"/>
        <v>889000</v>
      </c>
      <c r="N46" s="24">
        <f t="shared" si="1"/>
        <v>1000</v>
      </c>
      <c r="O46" s="54"/>
      <c r="P46" s="54"/>
      <c r="Q46" s="27"/>
      <c r="R46" s="4"/>
      <c r="S46" s="4">
        <f t="shared" si="2"/>
        <v>44500</v>
      </c>
      <c r="T46" s="4">
        <f t="shared" si="3"/>
        <v>-43500</v>
      </c>
      <c r="U46" s="4">
        <f>N46-1000</f>
        <v>0</v>
      </c>
      <c r="V46" s="3">
        <f t="shared" si="4"/>
        <v>178000</v>
      </c>
      <c r="W46" s="3">
        <f t="shared" si="5"/>
        <v>0</v>
      </c>
      <c r="X46" s="3">
        <f t="shared" si="6"/>
        <v>0</v>
      </c>
    </row>
    <row r="47" spans="1:24" s="2" customFormat="1" ht="13.5" customHeight="1" x14ac:dyDescent="0.2">
      <c r="A47" s="155">
        <f t="shared" si="7"/>
        <v>43</v>
      </c>
      <c r="B47" s="156" t="s">
        <v>161</v>
      </c>
      <c r="C47" s="157">
        <v>37006</v>
      </c>
      <c r="D47" s="173">
        <v>0</v>
      </c>
      <c r="E47" s="173"/>
      <c r="F47" s="158">
        <f t="shared" si="8"/>
        <v>0</v>
      </c>
      <c r="G47" s="150">
        <v>0</v>
      </c>
      <c r="H47" s="158">
        <f t="shared" si="9"/>
        <v>0</v>
      </c>
      <c r="I47" s="159">
        <v>5</v>
      </c>
      <c r="J47" s="159">
        <v>0.2</v>
      </c>
      <c r="K47" s="159">
        <v>0</v>
      </c>
      <c r="L47" s="150"/>
      <c r="M47" s="150">
        <f t="shared" si="0"/>
        <v>0</v>
      </c>
      <c r="N47" s="158">
        <f t="shared" si="1"/>
        <v>0</v>
      </c>
      <c r="O47" s="160"/>
      <c r="P47" s="160"/>
      <c r="Q47" s="161"/>
      <c r="R47" s="153"/>
      <c r="S47" s="153">
        <f t="shared" si="2"/>
        <v>0</v>
      </c>
      <c r="T47" s="153">
        <f t="shared" si="3"/>
        <v>0</v>
      </c>
      <c r="U47" s="153"/>
      <c r="V47" s="154">
        <f t="shared" si="4"/>
        <v>0</v>
      </c>
      <c r="W47" s="3">
        <f t="shared" si="5"/>
        <v>0</v>
      </c>
      <c r="X47" s="3">
        <f t="shared" si="6"/>
        <v>0</v>
      </c>
    </row>
    <row r="48" spans="1:24" s="2" customFormat="1" ht="13.5" customHeight="1" x14ac:dyDescent="0.2">
      <c r="A48" s="22">
        <f t="shared" si="7"/>
        <v>44</v>
      </c>
      <c r="B48" s="34" t="s">
        <v>162</v>
      </c>
      <c r="C48" s="89">
        <v>37008</v>
      </c>
      <c r="D48" s="90">
        <v>750000</v>
      </c>
      <c r="E48" s="90"/>
      <c r="F48" s="24">
        <f t="shared" si="8"/>
        <v>750000</v>
      </c>
      <c r="G48" s="53">
        <v>749000</v>
      </c>
      <c r="H48" s="24">
        <f t="shared" si="9"/>
        <v>1000</v>
      </c>
      <c r="I48" s="25">
        <v>5</v>
      </c>
      <c r="J48" s="25">
        <v>0.2</v>
      </c>
      <c r="K48" s="25">
        <v>0</v>
      </c>
      <c r="L48" s="53"/>
      <c r="M48" s="53">
        <f t="shared" si="0"/>
        <v>749000</v>
      </c>
      <c r="N48" s="24">
        <f t="shared" si="1"/>
        <v>1000</v>
      </c>
      <c r="O48" s="54"/>
      <c r="P48" s="54"/>
      <c r="Q48" s="27"/>
      <c r="R48" s="4"/>
      <c r="S48" s="4">
        <f t="shared" si="2"/>
        <v>37500</v>
      </c>
      <c r="T48" s="4">
        <f t="shared" si="3"/>
        <v>-36500</v>
      </c>
      <c r="U48" s="4">
        <f>N48-1000</f>
        <v>0</v>
      </c>
      <c r="V48" s="3">
        <f t="shared" si="4"/>
        <v>150000</v>
      </c>
      <c r="W48" s="3">
        <f t="shared" si="5"/>
        <v>0</v>
      </c>
      <c r="X48" s="3">
        <f t="shared" si="6"/>
        <v>0</v>
      </c>
    </row>
    <row r="49" spans="1:24" s="2" customFormat="1" ht="13.5" customHeight="1" x14ac:dyDescent="0.2">
      <c r="A49" s="460">
        <f t="shared" si="7"/>
        <v>45</v>
      </c>
      <c r="B49" s="461" t="s">
        <v>163</v>
      </c>
      <c r="C49" s="462">
        <v>37008</v>
      </c>
      <c r="D49" s="463">
        <v>42000000</v>
      </c>
      <c r="E49" s="463">
        <v>-42000000</v>
      </c>
      <c r="F49" s="464">
        <f t="shared" si="8"/>
        <v>0</v>
      </c>
      <c r="G49" s="465">
        <v>41999000</v>
      </c>
      <c r="H49" s="464">
        <v>0</v>
      </c>
      <c r="I49" s="466">
        <v>5</v>
      </c>
      <c r="J49" s="466">
        <v>0.2</v>
      </c>
      <c r="K49" s="466">
        <v>0</v>
      </c>
      <c r="L49" s="465"/>
      <c r="M49" s="465"/>
      <c r="N49" s="464">
        <f t="shared" si="1"/>
        <v>0</v>
      </c>
      <c r="O49" s="467"/>
      <c r="P49" s="467"/>
      <c r="Q49" s="468" t="s">
        <v>1349</v>
      </c>
      <c r="R49" s="4"/>
      <c r="S49" s="4">
        <f t="shared" si="2"/>
        <v>2100000</v>
      </c>
      <c r="T49" s="4">
        <f t="shared" si="3"/>
        <v>-2100000</v>
      </c>
      <c r="U49" s="4">
        <f>N49-1000</f>
        <v>-1000</v>
      </c>
      <c r="V49" s="3">
        <f t="shared" si="4"/>
        <v>0</v>
      </c>
      <c r="W49" s="3">
        <f t="shared" si="5"/>
        <v>0</v>
      </c>
      <c r="X49" s="3">
        <f t="shared" si="6"/>
        <v>0</v>
      </c>
    </row>
    <row r="50" spans="1:24" s="2" customFormat="1" ht="13.5" customHeight="1" x14ac:dyDescent="0.2">
      <c r="A50" s="155">
        <f t="shared" si="7"/>
        <v>46</v>
      </c>
      <c r="B50" s="156" t="s">
        <v>164</v>
      </c>
      <c r="C50" s="157">
        <v>37011</v>
      </c>
      <c r="D50" s="173">
        <v>0</v>
      </c>
      <c r="E50" s="173"/>
      <c r="F50" s="158">
        <f t="shared" si="8"/>
        <v>0</v>
      </c>
      <c r="G50" s="150">
        <v>0</v>
      </c>
      <c r="H50" s="158">
        <f t="shared" si="9"/>
        <v>0</v>
      </c>
      <c r="I50" s="159">
        <v>5</v>
      </c>
      <c r="J50" s="159">
        <v>0.2</v>
      </c>
      <c r="K50" s="159">
        <v>0</v>
      </c>
      <c r="L50" s="150"/>
      <c r="M50" s="150">
        <f t="shared" si="0"/>
        <v>0</v>
      </c>
      <c r="N50" s="158">
        <f t="shared" si="1"/>
        <v>0</v>
      </c>
      <c r="O50" s="160"/>
      <c r="P50" s="160"/>
      <c r="Q50" s="161"/>
      <c r="R50" s="153"/>
      <c r="S50" s="153">
        <f t="shared" si="2"/>
        <v>0</v>
      </c>
      <c r="T50" s="153">
        <f t="shared" si="3"/>
        <v>0</v>
      </c>
      <c r="U50" s="153"/>
      <c r="V50" s="154">
        <f t="shared" si="4"/>
        <v>0</v>
      </c>
      <c r="W50" s="3">
        <f t="shared" si="5"/>
        <v>0</v>
      </c>
      <c r="X50" s="3">
        <f t="shared" si="6"/>
        <v>0</v>
      </c>
    </row>
    <row r="51" spans="1:24" s="2" customFormat="1" ht="13.5" customHeight="1" x14ac:dyDescent="0.2">
      <c r="A51" s="155">
        <f t="shared" si="7"/>
        <v>47</v>
      </c>
      <c r="B51" s="156" t="s">
        <v>73</v>
      </c>
      <c r="C51" s="157">
        <v>37040</v>
      </c>
      <c r="D51" s="173">
        <v>0</v>
      </c>
      <c r="E51" s="173"/>
      <c r="F51" s="158">
        <f t="shared" si="8"/>
        <v>0</v>
      </c>
      <c r="G51" s="150">
        <v>0</v>
      </c>
      <c r="H51" s="158">
        <f t="shared" si="9"/>
        <v>0</v>
      </c>
      <c r="I51" s="159">
        <v>5</v>
      </c>
      <c r="J51" s="159">
        <v>0.2</v>
      </c>
      <c r="K51" s="159">
        <v>0</v>
      </c>
      <c r="L51" s="150"/>
      <c r="M51" s="150">
        <f t="shared" si="0"/>
        <v>0</v>
      </c>
      <c r="N51" s="158">
        <f t="shared" si="1"/>
        <v>0</v>
      </c>
      <c r="O51" s="160"/>
      <c r="P51" s="160"/>
      <c r="Q51" s="161"/>
      <c r="R51" s="153"/>
      <c r="S51" s="153">
        <f t="shared" si="2"/>
        <v>0</v>
      </c>
      <c r="T51" s="153">
        <f t="shared" si="3"/>
        <v>0</v>
      </c>
      <c r="U51" s="153"/>
      <c r="V51" s="154">
        <f t="shared" si="4"/>
        <v>0</v>
      </c>
      <c r="W51" s="3">
        <f t="shared" si="5"/>
        <v>0</v>
      </c>
      <c r="X51" s="3">
        <f t="shared" si="6"/>
        <v>0</v>
      </c>
    </row>
    <row r="52" spans="1:24" s="2" customFormat="1" ht="13.5" customHeight="1" x14ac:dyDescent="0.2">
      <c r="A52" s="22">
        <f t="shared" si="7"/>
        <v>48</v>
      </c>
      <c r="B52" s="34" t="s">
        <v>165</v>
      </c>
      <c r="C52" s="89">
        <v>37044</v>
      </c>
      <c r="D52" s="90">
        <v>2110000</v>
      </c>
      <c r="E52" s="90"/>
      <c r="F52" s="24">
        <f t="shared" si="8"/>
        <v>2110000</v>
      </c>
      <c r="G52" s="53">
        <v>2109000</v>
      </c>
      <c r="H52" s="24">
        <f t="shared" si="9"/>
        <v>1000</v>
      </c>
      <c r="I52" s="25">
        <v>5</v>
      </c>
      <c r="J52" s="25">
        <v>0.2</v>
      </c>
      <c r="K52" s="25">
        <v>0</v>
      </c>
      <c r="L52" s="53"/>
      <c r="M52" s="53">
        <f t="shared" si="0"/>
        <v>2109000</v>
      </c>
      <c r="N52" s="24">
        <f t="shared" si="1"/>
        <v>1000</v>
      </c>
      <c r="O52" s="54"/>
      <c r="P52" s="54"/>
      <c r="Q52" s="27"/>
      <c r="R52" s="4"/>
      <c r="S52" s="4">
        <f t="shared" si="2"/>
        <v>105500</v>
      </c>
      <c r="T52" s="4">
        <f t="shared" si="3"/>
        <v>-104500</v>
      </c>
      <c r="U52" s="4">
        <f t="shared" ref="U52:U60" si="10">N52-1000</f>
        <v>0</v>
      </c>
      <c r="V52" s="3">
        <f t="shared" si="4"/>
        <v>422000</v>
      </c>
      <c r="W52" s="3">
        <f t="shared" si="5"/>
        <v>0</v>
      </c>
      <c r="X52" s="3">
        <f t="shared" si="6"/>
        <v>0</v>
      </c>
    </row>
    <row r="53" spans="1:24" s="2" customFormat="1" ht="13.5" customHeight="1" x14ac:dyDescent="0.2">
      <c r="A53" s="22">
        <f t="shared" si="7"/>
        <v>49</v>
      </c>
      <c r="B53" s="34" t="s">
        <v>76</v>
      </c>
      <c r="C53" s="89">
        <v>37061</v>
      </c>
      <c r="D53" s="90">
        <v>2100000</v>
      </c>
      <c r="E53" s="90"/>
      <c r="F53" s="24">
        <f t="shared" si="8"/>
        <v>2100000</v>
      </c>
      <c r="G53" s="53">
        <v>2099000</v>
      </c>
      <c r="H53" s="24">
        <f t="shared" si="9"/>
        <v>1000</v>
      </c>
      <c r="I53" s="25">
        <v>5</v>
      </c>
      <c r="J53" s="25">
        <v>0.2</v>
      </c>
      <c r="K53" s="25">
        <v>0</v>
      </c>
      <c r="L53" s="53"/>
      <c r="M53" s="53">
        <f t="shared" si="0"/>
        <v>2099000</v>
      </c>
      <c r="N53" s="24">
        <f t="shared" si="1"/>
        <v>1000</v>
      </c>
      <c r="O53" s="54"/>
      <c r="P53" s="54"/>
      <c r="Q53" s="27"/>
      <c r="R53" s="4"/>
      <c r="S53" s="4">
        <f t="shared" si="2"/>
        <v>105000</v>
      </c>
      <c r="T53" s="4">
        <f t="shared" si="3"/>
        <v>-104000</v>
      </c>
      <c r="U53" s="4">
        <f t="shared" si="10"/>
        <v>0</v>
      </c>
      <c r="V53" s="3">
        <f t="shared" si="4"/>
        <v>420000</v>
      </c>
      <c r="W53" s="3">
        <f t="shared" si="5"/>
        <v>0</v>
      </c>
      <c r="X53" s="3">
        <f t="shared" si="6"/>
        <v>0</v>
      </c>
    </row>
    <row r="54" spans="1:24" s="2" customFormat="1" ht="13.5" customHeight="1" x14ac:dyDescent="0.2">
      <c r="A54" s="22">
        <f t="shared" si="7"/>
        <v>50</v>
      </c>
      <c r="B54" s="34" t="s">
        <v>166</v>
      </c>
      <c r="C54" s="89">
        <v>37154</v>
      </c>
      <c r="D54" s="90">
        <v>4400000</v>
      </c>
      <c r="E54" s="90"/>
      <c r="F54" s="24">
        <f t="shared" si="8"/>
        <v>4400000</v>
      </c>
      <c r="G54" s="53">
        <v>4399000</v>
      </c>
      <c r="H54" s="24">
        <f t="shared" si="9"/>
        <v>1000</v>
      </c>
      <c r="I54" s="25">
        <v>5</v>
      </c>
      <c r="J54" s="25">
        <v>0.2</v>
      </c>
      <c r="K54" s="25">
        <v>0</v>
      </c>
      <c r="L54" s="53"/>
      <c r="M54" s="53">
        <f t="shared" si="0"/>
        <v>4399000</v>
      </c>
      <c r="N54" s="24">
        <f t="shared" si="1"/>
        <v>1000</v>
      </c>
      <c r="O54" s="54"/>
      <c r="P54" s="54"/>
      <c r="Q54" s="27"/>
      <c r="R54" s="4">
        <f t="shared" ref="R54:R117" si="11">+N54*J54</f>
        <v>200</v>
      </c>
      <c r="S54" s="4">
        <f t="shared" si="2"/>
        <v>220000</v>
      </c>
      <c r="T54" s="4">
        <f t="shared" si="3"/>
        <v>-219000</v>
      </c>
      <c r="U54" s="4">
        <f t="shared" si="10"/>
        <v>0</v>
      </c>
      <c r="V54" s="3">
        <f t="shared" si="4"/>
        <v>880000</v>
      </c>
      <c r="W54" s="3">
        <f t="shared" si="5"/>
        <v>0</v>
      </c>
      <c r="X54" s="3">
        <f t="shared" si="6"/>
        <v>0</v>
      </c>
    </row>
    <row r="55" spans="1:24" s="2" customFormat="1" ht="13.5" customHeight="1" x14ac:dyDescent="0.2">
      <c r="A55" s="22">
        <f t="shared" si="7"/>
        <v>51</v>
      </c>
      <c r="B55" s="34" t="s">
        <v>167</v>
      </c>
      <c r="C55" s="89">
        <v>37154</v>
      </c>
      <c r="D55" s="90">
        <v>6600000</v>
      </c>
      <c r="E55" s="90"/>
      <c r="F55" s="24">
        <f t="shared" si="8"/>
        <v>6600000</v>
      </c>
      <c r="G55" s="53">
        <v>6599000</v>
      </c>
      <c r="H55" s="24">
        <f t="shared" si="9"/>
        <v>1000</v>
      </c>
      <c r="I55" s="25">
        <v>5</v>
      </c>
      <c r="J55" s="25">
        <v>0.2</v>
      </c>
      <c r="K55" s="25">
        <v>0</v>
      </c>
      <c r="L55" s="53"/>
      <c r="M55" s="53">
        <f t="shared" si="0"/>
        <v>6599000</v>
      </c>
      <c r="N55" s="24">
        <f t="shared" si="1"/>
        <v>1000</v>
      </c>
      <c r="O55" s="54"/>
      <c r="P55" s="54"/>
      <c r="Q55" s="27"/>
      <c r="R55" s="4">
        <f t="shared" si="11"/>
        <v>200</v>
      </c>
      <c r="S55" s="4">
        <f t="shared" si="2"/>
        <v>330000</v>
      </c>
      <c r="T55" s="4">
        <f t="shared" si="3"/>
        <v>-329000</v>
      </c>
      <c r="U55" s="4">
        <f t="shared" si="10"/>
        <v>0</v>
      </c>
      <c r="V55" s="3">
        <f t="shared" si="4"/>
        <v>1320000</v>
      </c>
      <c r="W55" s="3">
        <f t="shared" si="5"/>
        <v>0</v>
      </c>
      <c r="X55" s="3">
        <f t="shared" si="6"/>
        <v>0</v>
      </c>
    </row>
    <row r="56" spans="1:24" s="2" customFormat="1" ht="13.5" customHeight="1" x14ac:dyDescent="0.2">
      <c r="A56" s="185">
        <f t="shared" si="7"/>
        <v>52</v>
      </c>
      <c r="B56" s="186" t="s">
        <v>168</v>
      </c>
      <c r="C56" s="127">
        <v>37155</v>
      </c>
      <c r="D56" s="187">
        <v>218758411</v>
      </c>
      <c r="E56" s="187"/>
      <c r="F56" s="128">
        <f t="shared" si="8"/>
        <v>218758411</v>
      </c>
      <c r="G56" s="129">
        <v>218757411</v>
      </c>
      <c r="H56" s="128">
        <v>1000</v>
      </c>
      <c r="I56" s="130">
        <v>5</v>
      </c>
      <c r="J56" s="130">
        <v>0.2</v>
      </c>
      <c r="K56" s="130">
        <v>0</v>
      </c>
      <c r="L56" s="129"/>
      <c r="M56" s="129">
        <f t="shared" si="0"/>
        <v>218757411</v>
      </c>
      <c r="N56" s="128">
        <f t="shared" si="1"/>
        <v>1000</v>
      </c>
      <c r="O56" s="188"/>
      <c r="P56" s="188"/>
      <c r="Q56" s="189" t="s">
        <v>169</v>
      </c>
      <c r="R56" s="4">
        <f t="shared" si="11"/>
        <v>200</v>
      </c>
      <c r="S56" s="4">
        <f t="shared" si="2"/>
        <v>10937920.550000001</v>
      </c>
      <c r="T56" s="4">
        <f t="shared" si="3"/>
        <v>-10936920.550000001</v>
      </c>
      <c r="U56" s="4">
        <f t="shared" si="10"/>
        <v>0</v>
      </c>
      <c r="V56" s="3">
        <f t="shared" si="4"/>
        <v>43751682.200000003</v>
      </c>
      <c r="W56" s="3">
        <f t="shared" si="5"/>
        <v>0</v>
      </c>
      <c r="X56" s="3">
        <f t="shared" si="6"/>
        <v>0</v>
      </c>
    </row>
    <row r="57" spans="1:24" s="2" customFormat="1" ht="13.5" customHeight="1" x14ac:dyDescent="0.2">
      <c r="A57" s="22">
        <f t="shared" si="7"/>
        <v>53</v>
      </c>
      <c r="B57" s="34" t="s">
        <v>170</v>
      </c>
      <c r="C57" s="89">
        <v>37158</v>
      </c>
      <c r="D57" s="90">
        <v>12450000</v>
      </c>
      <c r="E57" s="90"/>
      <c r="F57" s="24">
        <f t="shared" si="8"/>
        <v>12450000</v>
      </c>
      <c r="G57" s="53">
        <v>12449000</v>
      </c>
      <c r="H57" s="24">
        <f>+F57-G57</f>
        <v>1000</v>
      </c>
      <c r="I57" s="25">
        <v>5</v>
      </c>
      <c r="J57" s="25">
        <v>0.2</v>
      </c>
      <c r="K57" s="25">
        <v>0</v>
      </c>
      <c r="L57" s="53"/>
      <c r="M57" s="53">
        <f t="shared" si="0"/>
        <v>12449000</v>
      </c>
      <c r="N57" s="24">
        <f t="shared" si="1"/>
        <v>1000</v>
      </c>
      <c r="O57" s="54"/>
      <c r="P57" s="54"/>
      <c r="Q57" s="27"/>
      <c r="R57" s="4">
        <f t="shared" si="11"/>
        <v>200</v>
      </c>
      <c r="S57" s="4">
        <f t="shared" si="2"/>
        <v>622500</v>
      </c>
      <c r="T57" s="4">
        <f t="shared" si="3"/>
        <v>-621500</v>
      </c>
      <c r="U57" s="4">
        <f t="shared" si="10"/>
        <v>0</v>
      </c>
      <c r="V57" s="3">
        <f t="shared" si="4"/>
        <v>2490000</v>
      </c>
      <c r="W57" s="3">
        <f t="shared" si="5"/>
        <v>0</v>
      </c>
      <c r="X57" s="3">
        <f t="shared" si="6"/>
        <v>0</v>
      </c>
    </row>
    <row r="58" spans="1:24" s="2" customFormat="1" ht="13.5" customHeight="1" x14ac:dyDescent="0.2">
      <c r="A58" s="22">
        <f t="shared" si="7"/>
        <v>54</v>
      </c>
      <c r="B58" s="34" t="s">
        <v>171</v>
      </c>
      <c r="C58" s="89">
        <v>37183</v>
      </c>
      <c r="D58" s="90">
        <v>4400000</v>
      </c>
      <c r="E58" s="90"/>
      <c r="F58" s="24">
        <f t="shared" si="8"/>
        <v>4400000</v>
      </c>
      <c r="G58" s="53">
        <v>4399000</v>
      </c>
      <c r="H58" s="24">
        <f>+F58-G58</f>
        <v>1000</v>
      </c>
      <c r="I58" s="25">
        <v>5</v>
      </c>
      <c r="J58" s="25">
        <v>0.2</v>
      </c>
      <c r="K58" s="25">
        <v>0</v>
      </c>
      <c r="L58" s="53"/>
      <c r="M58" s="53">
        <f t="shared" si="0"/>
        <v>4399000</v>
      </c>
      <c r="N58" s="24">
        <f t="shared" si="1"/>
        <v>1000</v>
      </c>
      <c r="O58" s="54"/>
      <c r="P58" s="54"/>
      <c r="Q58" s="27"/>
      <c r="R58" s="4">
        <f t="shared" si="11"/>
        <v>200</v>
      </c>
      <c r="S58" s="4">
        <f t="shared" si="2"/>
        <v>220000</v>
      </c>
      <c r="T58" s="4">
        <f t="shared" si="3"/>
        <v>-219000</v>
      </c>
      <c r="U58" s="4">
        <f t="shared" si="10"/>
        <v>0</v>
      </c>
      <c r="V58" s="3">
        <f t="shared" si="4"/>
        <v>880000</v>
      </c>
      <c r="W58" s="3">
        <f t="shared" si="5"/>
        <v>0</v>
      </c>
      <c r="X58" s="3">
        <f t="shared" si="6"/>
        <v>0</v>
      </c>
    </row>
    <row r="59" spans="1:24" s="2" customFormat="1" ht="13.5" customHeight="1" x14ac:dyDescent="0.2">
      <c r="A59" s="22">
        <f t="shared" si="7"/>
        <v>55</v>
      </c>
      <c r="B59" s="34" t="s">
        <v>172</v>
      </c>
      <c r="C59" s="89">
        <v>37189</v>
      </c>
      <c r="D59" s="90">
        <v>5100000</v>
      </c>
      <c r="E59" s="90"/>
      <c r="F59" s="24">
        <f t="shared" si="8"/>
        <v>5100000</v>
      </c>
      <c r="G59" s="53">
        <v>5099000</v>
      </c>
      <c r="H59" s="24">
        <f>+F59-G59</f>
        <v>1000</v>
      </c>
      <c r="I59" s="25">
        <v>5</v>
      </c>
      <c r="J59" s="25">
        <v>0.2</v>
      </c>
      <c r="K59" s="25">
        <v>0</v>
      </c>
      <c r="L59" s="53"/>
      <c r="M59" s="53">
        <f t="shared" si="0"/>
        <v>5099000</v>
      </c>
      <c r="N59" s="24">
        <f t="shared" si="1"/>
        <v>1000</v>
      </c>
      <c r="O59" s="54"/>
      <c r="P59" s="54"/>
      <c r="Q59" s="27"/>
      <c r="R59" s="4">
        <f t="shared" si="11"/>
        <v>200</v>
      </c>
      <c r="S59" s="4">
        <f t="shared" si="2"/>
        <v>255000</v>
      </c>
      <c r="T59" s="4">
        <f t="shared" si="3"/>
        <v>-254000</v>
      </c>
      <c r="U59" s="4">
        <f t="shared" si="10"/>
        <v>0</v>
      </c>
      <c r="V59" s="3">
        <f t="shared" si="4"/>
        <v>1020000</v>
      </c>
      <c r="W59" s="3">
        <f t="shared" si="5"/>
        <v>0</v>
      </c>
      <c r="X59" s="3">
        <f t="shared" si="6"/>
        <v>0</v>
      </c>
    </row>
    <row r="60" spans="1:24" s="2" customFormat="1" ht="13.5" customHeight="1" x14ac:dyDescent="0.2">
      <c r="A60" s="22">
        <f t="shared" si="7"/>
        <v>56</v>
      </c>
      <c r="B60" s="34" t="s">
        <v>173</v>
      </c>
      <c r="C60" s="89">
        <v>37256</v>
      </c>
      <c r="D60" s="90">
        <v>15400000</v>
      </c>
      <c r="E60" s="90"/>
      <c r="F60" s="24">
        <f t="shared" si="8"/>
        <v>15400000</v>
      </c>
      <c r="G60" s="53">
        <v>15399000</v>
      </c>
      <c r="H60" s="24">
        <f>+F60-G60</f>
        <v>1000</v>
      </c>
      <c r="I60" s="25">
        <v>5</v>
      </c>
      <c r="J60" s="25">
        <v>0.2</v>
      </c>
      <c r="K60" s="25">
        <v>0</v>
      </c>
      <c r="L60" s="53"/>
      <c r="M60" s="53">
        <f t="shared" si="0"/>
        <v>15399000</v>
      </c>
      <c r="N60" s="24">
        <f t="shared" si="1"/>
        <v>1000</v>
      </c>
      <c r="O60" s="54"/>
      <c r="P60" s="54"/>
      <c r="Q60" s="27"/>
      <c r="R60" s="4">
        <f t="shared" si="11"/>
        <v>200</v>
      </c>
      <c r="S60" s="4">
        <f t="shared" si="2"/>
        <v>770000</v>
      </c>
      <c r="T60" s="4">
        <f t="shared" si="3"/>
        <v>-769000</v>
      </c>
      <c r="U60" s="4">
        <f t="shared" si="10"/>
        <v>0</v>
      </c>
      <c r="V60" s="3">
        <f t="shared" si="4"/>
        <v>3080000</v>
      </c>
      <c r="W60" s="3">
        <f t="shared" si="5"/>
        <v>0</v>
      </c>
      <c r="X60" s="3">
        <f t="shared" si="6"/>
        <v>0</v>
      </c>
    </row>
    <row r="61" spans="1:24" s="2" customFormat="1" ht="13.5" customHeight="1" x14ac:dyDescent="0.2">
      <c r="A61" s="174">
        <f t="shared" si="7"/>
        <v>57</v>
      </c>
      <c r="B61" s="175" t="s">
        <v>174</v>
      </c>
      <c r="C61" s="176">
        <v>37327</v>
      </c>
      <c r="D61" s="177">
        <v>0</v>
      </c>
      <c r="E61" s="177"/>
      <c r="F61" s="178">
        <v>0</v>
      </c>
      <c r="G61" s="179">
        <v>0</v>
      </c>
      <c r="H61" s="178">
        <v>0</v>
      </c>
      <c r="I61" s="180">
        <v>5</v>
      </c>
      <c r="J61" s="180">
        <v>0.2</v>
      </c>
      <c r="K61" s="180">
        <v>0</v>
      </c>
      <c r="L61" s="179"/>
      <c r="M61" s="179">
        <v>0</v>
      </c>
      <c r="N61" s="178">
        <v>0</v>
      </c>
      <c r="O61" s="181" t="s">
        <v>175</v>
      </c>
      <c r="P61" s="181">
        <v>1</v>
      </c>
      <c r="Q61" s="182" t="s">
        <v>176</v>
      </c>
      <c r="R61" s="183">
        <f t="shared" si="11"/>
        <v>0</v>
      </c>
      <c r="S61" s="183">
        <f t="shared" si="2"/>
        <v>0</v>
      </c>
      <c r="T61" s="183">
        <f t="shared" si="3"/>
        <v>0</v>
      </c>
      <c r="U61" s="183">
        <f>N61</f>
        <v>0</v>
      </c>
      <c r="V61" s="184">
        <f t="shared" si="4"/>
        <v>0</v>
      </c>
      <c r="W61" s="3">
        <f t="shared" si="5"/>
        <v>0</v>
      </c>
      <c r="X61" s="3">
        <f t="shared" si="6"/>
        <v>0</v>
      </c>
    </row>
    <row r="62" spans="1:24" s="2" customFormat="1" ht="13.5" customHeight="1" x14ac:dyDescent="0.2">
      <c r="A62" s="22">
        <f t="shared" si="7"/>
        <v>58</v>
      </c>
      <c r="B62" s="34" t="s">
        <v>177</v>
      </c>
      <c r="C62" s="89">
        <v>37345</v>
      </c>
      <c r="D62" s="90">
        <v>4500000</v>
      </c>
      <c r="E62" s="90"/>
      <c r="F62" s="24">
        <f t="shared" ref="F62:F125" si="12">+D62+E62</f>
        <v>4500000</v>
      </c>
      <c r="G62" s="53">
        <v>4499000</v>
      </c>
      <c r="H62" s="24">
        <f>+F62-G62</f>
        <v>1000</v>
      </c>
      <c r="I62" s="25">
        <v>5</v>
      </c>
      <c r="J62" s="25">
        <v>0.2</v>
      </c>
      <c r="K62" s="25">
        <v>0</v>
      </c>
      <c r="L62" s="53"/>
      <c r="M62" s="53">
        <f>+G62+L62</f>
        <v>4499000</v>
      </c>
      <c r="N62" s="24">
        <f>+F62-M62</f>
        <v>1000</v>
      </c>
      <c r="O62" s="54" t="s">
        <v>178</v>
      </c>
      <c r="P62" s="54" t="s">
        <v>179</v>
      </c>
      <c r="Q62" s="190"/>
      <c r="R62" s="4">
        <f t="shared" si="11"/>
        <v>200</v>
      </c>
      <c r="S62" s="4">
        <f t="shared" si="2"/>
        <v>225000</v>
      </c>
      <c r="T62" s="4">
        <f t="shared" si="3"/>
        <v>-224000</v>
      </c>
      <c r="U62" s="4">
        <f>N62-1000</f>
        <v>0</v>
      </c>
      <c r="V62" s="3">
        <f t="shared" si="4"/>
        <v>900000</v>
      </c>
      <c r="W62" s="3">
        <f t="shared" si="5"/>
        <v>0</v>
      </c>
      <c r="X62" s="3">
        <f t="shared" si="6"/>
        <v>0</v>
      </c>
    </row>
    <row r="63" spans="1:24" s="2" customFormat="1" ht="13.5" customHeight="1" x14ac:dyDescent="0.2">
      <c r="A63" s="22">
        <f t="shared" si="7"/>
        <v>59</v>
      </c>
      <c r="B63" s="34" t="s">
        <v>180</v>
      </c>
      <c r="C63" s="89">
        <v>37359</v>
      </c>
      <c r="D63" s="90">
        <v>2400000</v>
      </c>
      <c r="E63" s="90"/>
      <c r="F63" s="24">
        <f t="shared" si="12"/>
        <v>2400000</v>
      </c>
      <c r="G63" s="53">
        <v>2399000</v>
      </c>
      <c r="H63" s="24">
        <f>+F63-G63</f>
        <v>1000</v>
      </c>
      <c r="I63" s="25">
        <v>5</v>
      </c>
      <c r="J63" s="25">
        <v>0.2</v>
      </c>
      <c r="K63" s="25">
        <v>0</v>
      </c>
      <c r="L63" s="53"/>
      <c r="M63" s="53">
        <f>+G63+L63</f>
        <v>2399000</v>
      </c>
      <c r="N63" s="24">
        <f>+F63-M63</f>
        <v>1000</v>
      </c>
      <c r="O63" s="54" t="s">
        <v>181</v>
      </c>
      <c r="P63" s="54">
        <v>1</v>
      </c>
      <c r="Q63" s="190"/>
      <c r="R63" s="4">
        <f t="shared" si="11"/>
        <v>200</v>
      </c>
      <c r="S63" s="4">
        <f t="shared" si="2"/>
        <v>120000</v>
      </c>
      <c r="T63" s="4">
        <f t="shared" si="3"/>
        <v>-119000</v>
      </c>
      <c r="U63" s="4">
        <f>N63-1000</f>
        <v>0</v>
      </c>
      <c r="V63" s="3">
        <f t="shared" si="4"/>
        <v>480000</v>
      </c>
      <c r="W63" s="3">
        <f t="shared" si="5"/>
        <v>0</v>
      </c>
      <c r="X63" s="3">
        <f t="shared" si="6"/>
        <v>0</v>
      </c>
    </row>
    <row r="64" spans="1:24" s="2" customFormat="1" ht="13.5" customHeight="1" x14ac:dyDescent="0.2">
      <c r="A64" s="174">
        <f t="shared" si="7"/>
        <v>60</v>
      </c>
      <c r="B64" s="175" t="s">
        <v>182</v>
      </c>
      <c r="C64" s="176">
        <v>37467</v>
      </c>
      <c r="D64" s="177">
        <v>0</v>
      </c>
      <c r="E64" s="177"/>
      <c r="F64" s="178">
        <f t="shared" si="12"/>
        <v>0</v>
      </c>
      <c r="G64" s="179">
        <v>0</v>
      </c>
      <c r="H64" s="178">
        <v>0</v>
      </c>
      <c r="I64" s="180">
        <v>5</v>
      </c>
      <c r="J64" s="180">
        <v>0.2</v>
      </c>
      <c r="K64" s="180">
        <v>0</v>
      </c>
      <c r="L64" s="179"/>
      <c r="M64" s="179">
        <v>0</v>
      </c>
      <c r="N64" s="178">
        <f>+F64-M64</f>
        <v>0</v>
      </c>
      <c r="O64" s="181" t="s">
        <v>183</v>
      </c>
      <c r="P64" s="181">
        <v>1</v>
      </c>
      <c r="Q64" s="191" t="s">
        <v>184</v>
      </c>
      <c r="R64" s="4">
        <f t="shared" si="11"/>
        <v>0</v>
      </c>
      <c r="S64" s="4">
        <f t="shared" si="2"/>
        <v>0</v>
      </c>
      <c r="T64" s="4">
        <f t="shared" si="3"/>
        <v>0</v>
      </c>
      <c r="U64" s="4">
        <f>N64-1000</f>
        <v>-1000</v>
      </c>
      <c r="V64" s="3">
        <f t="shared" si="4"/>
        <v>0</v>
      </c>
      <c r="W64" s="3">
        <f t="shared" si="5"/>
        <v>0</v>
      </c>
      <c r="X64" s="3">
        <f t="shared" si="6"/>
        <v>0</v>
      </c>
    </row>
    <row r="65" spans="1:24" s="2" customFormat="1" ht="13.5" customHeight="1" x14ac:dyDescent="0.2">
      <c r="A65" s="22">
        <f t="shared" si="7"/>
        <v>61</v>
      </c>
      <c r="B65" s="34" t="s">
        <v>185</v>
      </c>
      <c r="C65" s="89">
        <v>37515</v>
      </c>
      <c r="D65" s="90">
        <v>8500000</v>
      </c>
      <c r="E65" s="90"/>
      <c r="F65" s="24">
        <f t="shared" si="12"/>
        <v>8500000</v>
      </c>
      <c r="G65" s="53">
        <v>8499000</v>
      </c>
      <c r="H65" s="24">
        <f>+F65-G65</f>
        <v>1000</v>
      </c>
      <c r="I65" s="25">
        <v>5</v>
      </c>
      <c r="J65" s="25">
        <v>0.2</v>
      </c>
      <c r="K65" s="25">
        <v>0</v>
      </c>
      <c r="L65" s="53"/>
      <c r="M65" s="53">
        <f>+G65+L65</f>
        <v>8499000</v>
      </c>
      <c r="N65" s="24">
        <f>+F65-M65</f>
        <v>1000</v>
      </c>
      <c r="O65" s="54" t="s">
        <v>186</v>
      </c>
      <c r="P65" s="54">
        <v>1</v>
      </c>
      <c r="Q65" s="27"/>
      <c r="R65" s="4">
        <f t="shared" si="11"/>
        <v>200</v>
      </c>
      <c r="S65" s="4">
        <f t="shared" si="2"/>
        <v>425000</v>
      </c>
      <c r="T65" s="4">
        <f t="shared" si="3"/>
        <v>-424000</v>
      </c>
      <c r="U65" s="4">
        <f>N65-1000</f>
        <v>0</v>
      </c>
      <c r="V65" s="3">
        <f t="shared" si="4"/>
        <v>1700000</v>
      </c>
      <c r="W65" s="3">
        <f t="shared" si="5"/>
        <v>0</v>
      </c>
      <c r="X65" s="3">
        <f t="shared" si="6"/>
        <v>0</v>
      </c>
    </row>
    <row r="66" spans="1:24" s="2" customFormat="1" ht="13.5" customHeight="1" x14ac:dyDescent="0.2">
      <c r="A66" s="174">
        <f t="shared" si="7"/>
        <v>62</v>
      </c>
      <c r="B66" s="175" t="s">
        <v>187</v>
      </c>
      <c r="C66" s="176">
        <v>37524</v>
      </c>
      <c r="D66" s="177">
        <v>0</v>
      </c>
      <c r="E66" s="177"/>
      <c r="F66" s="177">
        <f t="shared" si="12"/>
        <v>0</v>
      </c>
      <c r="G66" s="179">
        <v>0</v>
      </c>
      <c r="H66" s="178">
        <v>0</v>
      </c>
      <c r="I66" s="180">
        <v>5</v>
      </c>
      <c r="J66" s="180">
        <v>0.2</v>
      </c>
      <c r="K66" s="180">
        <v>0</v>
      </c>
      <c r="L66" s="179"/>
      <c r="M66" s="179">
        <v>0</v>
      </c>
      <c r="N66" s="178">
        <v>0</v>
      </c>
      <c r="O66" s="181" t="s">
        <v>188</v>
      </c>
      <c r="P66" s="181">
        <v>1</v>
      </c>
      <c r="Q66" s="182" t="s">
        <v>189</v>
      </c>
      <c r="R66" s="4">
        <f t="shared" si="11"/>
        <v>0</v>
      </c>
      <c r="S66" s="183">
        <f t="shared" si="2"/>
        <v>0</v>
      </c>
      <c r="T66" s="183">
        <f t="shared" si="3"/>
        <v>0</v>
      </c>
      <c r="U66" s="183">
        <f>N66</f>
        <v>0</v>
      </c>
      <c r="V66" s="184">
        <f t="shared" si="4"/>
        <v>0</v>
      </c>
      <c r="W66" s="3">
        <f t="shared" si="5"/>
        <v>0</v>
      </c>
      <c r="X66" s="3">
        <f t="shared" si="6"/>
        <v>0</v>
      </c>
    </row>
    <row r="67" spans="1:24" s="2" customFormat="1" ht="13.5" customHeight="1" x14ac:dyDescent="0.2">
      <c r="A67" s="22">
        <f t="shared" si="7"/>
        <v>63</v>
      </c>
      <c r="B67" s="34" t="s">
        <v>190</v>
      </c>
      <c r="C67" s="89">
        <v>37587</v>
      </c>
      <c r="D67" s="90">
        <v>14476000</v>
      </c>
      <c r="E67" s="90"/>
      <c r="F67" s="24">
        <f t="shared" si="12"/>
        <v>14476000</v>
      </c>
      <c r="G67" s="53">
        <v>14475000</v>
      </c>
      <c r="H67" s="24">
        <f t="shared" ref="H67:H109" si="13">+F67-G67</f>
        <v>1000</v>
      </c>
      <c r="I67" s="25">
        <v>5</v>
      </c>
      <c r="J67" s="25">
        <v>0.2</v>
      </c>
      <c r="K67" s="25">
        <v>0</v>
      </c>
      <c r="L67" s="53"/>
      <c r="M67" s="53">
        <f t="shared" ref="M67:M109" si="14">+G67+L67</f>
        <v>14475000</v>
      </c>
      <c r="N67" s="24">
        <f t="shared" ref="N67:N109" si="15">+F67-M67</f>
        <v>1000</v>
      </c>
      <c r="O67" s="54" t="s">
        <v>191</v>
      </c>
      <c r="P67" s="54">
        <v>1</v>
      </c>
      <c r="Q67" s="27"/>
      <c r="R67" s="4">
        <f t="shared" si="11"/>
        <v>200</v>
      </c>
      <c r="S67" s="4">
        <f t="shared" si="2"/>
        <v>723800</v>
      </c>
      <c r="T67" s="4">
        <f t="shared" si="3"/>
        <v>-722800</v>
      </c>
      <c r="U67" s="4">
        <f t="shared" ref="U67:U73" si="16">N67-1000</f>
        <v>0</v>
      </c>
      <c r="V67" s="3">
        <f t="shared" si="4"/>
        <v>2895200</v>
      </c>
      <c r="W67" s="3">
        <f t="shared" si="5"/>
        <v>0</v>
      </c>
      <c r="X67" s="3">
        <f t="shared" si="6"/>
        <v>0</v>
      </c>
    </row>
    <row r="68" spans="1:24" s="2" customFormat="1" ht="13.5" customHeight="1" x14ac:dyDescent="0.2">
      <c r="A68" s="22">
        <f t="shared" si="7"/>
        <v>64</v>
      </c>
      <c r="B68" s="34" t="s">
        <v>192</v>
      </c>
      <c r="C68" s="89">
        <v>37587</v>
      </c>
      <c r="D68" s="90">
        <v>23246000</v>
      </c>
      <c r="E68" s="90"/>
      <c r="F68" s="24">
        <f t="shared" si="12"/>
        <v>23246000</v>
      </c>
      <c r="G68" s="53">
        <v>23245000</v>
      </c>
      <c r="H68" s="24">
        <f t="shared" si="13"/>
        <v>1000</v>
      </c>
      <c r="I68" s="25">
        <v>5</v>
      </c>
      <c r="J68" s="25">
        <v>0.2</v>
      </c>
      <c r="K68" s="25">
        <v>0</v>
      </c>
      <c r="L68" s="53"/>
      <c r="M68" s="53">
        <f t="shared" si="14"/>
        <v>23245000</v>
      </c>
      <c r="N68" s="24">
        <f t="shared" si="15"/>
        <v>1000</v>
      </c>
      <c r="O68" s="54" t="s">
        <v>74</v>
      </c>
      <c r="P68" s="54">
        <v>1</v>
      </c>
      <c r="Q68" s="27"/>
      <c r="R68" s="4">
        <f t="shared" si="11"/>
        <v>200</v>
      </c>
      <c r="S68" s="4">
        <f t="shared" si="2"/>
        <v>1162300</v>
      </c>
      <c r="T68" s="4">
        <f t="shared" si="3"/>
        <v>-1161300</v>
      </c>
      <c r="U68" s="4">
        <f t="shared" si="16"/>
        <v>0</v>
      </c>
      <c r="V68" s="3">
        <f t="shared" si="4"/>
        <v>4649200</v>
      </c>
      <c r="W68" s="3">
        <f t="shared" si="5"/>
        <v>0</v>
      </c>
      <c r="X68" s="3">
        <f t="shared" si="6"/>
        <v>0</v>
      </c>
    </row>
    <row r="69" spans="1:24" s="2" customFormat="1" ht="13.5" customHeight="1" x14ac:dyDescent="0.2">
      <c r="A69" s="22">
        <f t="shared" si="7"/>
        <v>65</v>
      </c>
      <c r="B69" s="34" t="s">
        <v>193</v>
      </c>
      <c r="C69" s="89">
        <v>37587</v>
      </c>
      <c r="D69" s="90">
        <v>37535000</v>
      </c>
      <c r="E69" s="90"/>
      <c r="F69" s="24">
        <f t="shared" si="12"/>
        <v>37535000</v>
      </c>
      <c r="G69" s="53">
        <v>37534000</v>
      </c>
      <c r="H69" s="24">
        <f t="shared" si="13"/>
        <v>1000</v>
      </c>
      <c r="I69" s="25">
        <v>5</v>
      </c>
      <c r="J69" s="25">
        <v>0.2</v>
      </c>
      <c r="K69" s="25">
        <v>0</v>
      </c>
      <c r="L69" s="53"/>
      <c r="M69" s="53">
        <f t="shared" si="14"/>
        <v>37534000</v>
      </c>
      <c r="N69" s="24">
        <f t="shared" si="15"/>
        <v>1000</v>
      </c>
      <c r="O69" s="54" t="s">
        <v>74</v>
      </c>
      <c r="P69" s="54">
        <v>1</v>
      </c>
      <c r="Q69" s="27"/>
      <c r="R69" s="4">
        <f t="shared" si="11"/>
        <v>200</v>
      </c>
      <c r="S69" s="4">
        <f t="shared" ref="S69:S132" si="17">D69*0.05</f>
        <v>1876750</v>
      </c>
      <c r="T69" s="4">
        <f t="shared" ref="T69:T132" si="18">N69-S69</f>
        <v>-1875750</v>
      </c>
      <c r="U69" s="4">
        <f t="shared" si="16"/>
        <v>0</v>
      </c>
      <c r="V69" s="3">
        <f t="shared" ref="V69:V132" si="19">F69/I69</f>
        <v>7507000</v>
      </c>
      <c r="W69" s="3">
        <f t="shared" ref="W69:W132" si="20">ROUND(IF(H69&lt;=1000,0,V69/12*3),0)</f>
        <v>0</v>
      </c>
      <c r="X69" s="3">
        <f t="shared" ref="X69:X132" si="21">L69-W69</f>
        <v>0</v>
      </c>
    </row>
    <row r="70" spans="1:24" s="2" customFormat="1" ht="13.5" customHeight="1" x14ac:dyDescent="0.2">
      <c r="A70" s="22">
        <f t="shared" ref="A70:A133" si="22">+A69+1</f>
        <v>66</v>
      </c>
      <c r="B70" s="34" t="s">
        <v>194</v>
      </c>
      <c r="C70" s="89">
        <v>37587</v>
      </c>
      <c r="D70" s="90">
        <v>22501000</v>
      </c>
      <c r="E70" s="90"/>
      <c r="F70" s="24">
        <f t="shared" si="12"/>
        <v>22501000</v>
      </c>
      <c r="G70" s="53">
        <v>22500000</v>
      </c>
      <c r="H70" s="24">
        <f t="shared" si="13"/>
        <v>1000</v>
      </c>
      <c r="I70" s="25">
        <v>5</v>
      </c>
      <c r="J70" s="25">
        <v>0.2</v>
      </c>
      <c r="K70" s="25">
        <v>0</v>
      </c>
      <c r="L70" s="53"/>
      <c r="M70" s="53">
        <f t="shared" si="14"/>
        <v>22500000</v>
      </c>
      <c r="N70" s="24">
        <f t="shared" si="15"/>
        <v>1000</v>
      </c>
      <c r="O70" s="54" t="s">
        <v>191</v>
      </c>
      <c r="P70" s="54">
        <v>1</v>
      </c>
      <c r="Q70" s="27"/>
      <c r="R70" s="4">
        <f t="shared" si="11"/>
        <v>200</v>
      </c>
      <c r="S70" s="4">
        <f t="shared" si="17"/>
        <v>1125050</v>
      </c>
      <c r="T70" s="4">
        <f t="shared" si="18"/>
        <v>-1124050</v>
      </c>
      <c r="U70" s="4">
        <f t="shared" si="16"/>
        <v>0</v>
      </c>
      <c r="V70" s="3">
        <f t="shared" si="19"/>
        <v>4500200</v>
      </c>
      <c r="W70" s="3">
        <f t="shared" si="20"/>
        <v>0</v>
      </c>
      <c r="X70" s="3">
        <f t="shared" si="21"/>
        <v>0</v>
      </c>
    </row>
    <row r="71" spans="1:24" s="2" customFormat="1" ht="13.5" customHeight="1" x14ac:dyDescent="0.2">
      <c r="A71" s="460">
        <f t="shared" si="22"/>
        <v>67</v>
      </c>
      <c r="B71" s="461" t="s">
        <v>195</v>
      </c>
      <c r="C71" s="462">
        <v>37587</v>
      </c>
      <c r="D71" s="463">
        <v>3829000</v>
      </c>
      <c r="E71" s="463">
        <v>-3829000</v>
      </c>
      <c r="F71" s="464">
        <f t="shared" si="12"/>
        <v>0</v>
      </c>
      <c r="G71" s="465">
        <v>3828000</v>
      </c>
      <c r="H71" s="464">
        <v>0</v>
      </c>
      <c r="I71" s="466">
        <v>5</v>
      </c>
      <c r="J71" s="466">
        <v>0.2</v>
      </c>
      <c r="K71" s="466">
        <v>0</v>
      </c>
      <c r="L71" s="465"/>
      <c r="M71" s="465"/>
      <c r="N71" s="464">
        <f t="shared" si="15"/>
        <v>0</v>
      </c>
      <c r="O71" s="467" t="s">
        <v>74</v>
      </c>
      <c r="P71" s="467">
        <v>1</v>
      </c>
      <c r="Q71" s="468" t="s">
        <v>1358</v>
      </c>
      <c r="R71" s="4">
        <f t="shared" si="11"/>
        <v>0</v>
      </c>
      <c r="S71" s="4">
        <f t="shared" si="17"/>
        <v>191450</v>
      </c>
      <c r="T71" s="4">
        <f t="shared" si="18"/>
        <v>-191450</v>
      </c>
      <c r="U71" s="4">
        <f t="shared" si="16"/>
        <v>-1000</v>
      </c>
      <c r="V71" s="3">
        <f t="shared" si="19"/>
        <v>0</v>
      </c>
      <c r="W71" s="3">
        <f t="shared" si="20"/>
        <v>0</v>
      </c>
      <c r="X71" s="3">
        <f t="shared" si="21"/>
        <v>0</v>
      </c>
    </row>
    <row r="72" spans="1:24" s="2" customFormat="1" ht="13.5" customHeight="1" x14ac:dyDescent="0.2">
      <c r="A72" s="22">
        <f t="shared" si="22"/>
        <v>68</v>
      </c>
      <c r="B72" s="34" t="s">
        <v>196</v>
      </c>
      <c r="C72" s="89">
        <v>37587</v>
      </c>
      <c r="D72" s="90">
        <v>1531000</v>
      </c>
      <c r="E72" s="90"/>
      <c r="F72" s="24">
        <f t="shared" si="12"/>
        <v>1531000</v>
      </c>
      <c r="G72" s="53">
        <v>1530000</v>
      </c>
      <c r="H72" s="24">
        <f t="shared" si="13"/>
        <v>1000</v>
      </c>
      <c r="I72" s="25">
        <v>5</v>
      </c>
      <c r="J72" s="25">
        <v>0.2</v>
      </c>
      <c r="K72" s="25">
        <v>0</v>
      </c>
      <c r="L72" s="53"/>
      <c r="M72" s="53">
        <f t="shared" si="14"/>
        <v>1530000</v>
      </c>
      <c r="N72" s="24">
        <f t="shared" si="15"/>
        <v>1000</v>
      </c>
      <c r="O72" s="54" t="s">
        <v>191</v>
      </c>
      <c r="P72" s="54">
        <v>1</v>
      </c>
      <c r="Q72" s="27"/>
      <c r="R72" s="4">
        <f t="shared" si="11"/>
        <v>200</v>
      </c>
      <c r="S72" s="4">
        <f t="shared" si="17"/>
        <v>76550</v>
      </c>
      <c r="T72" s="4">
        <f t="shared" si="18"/>
        <v>-75550</v>
      </c>
      <c r="U72" s="4">
        <f t="shared" si="16"/>
        <v>0</v>
      </c>
      <c r="V72" s="3">
        <f t="shared" si="19"/>
        <v>306200</v>
      </c>
      <c r="W72" s="3">
        <f t="shared" si="20"/>
        <v>0</v>
      </c>
      <c r="X72" s="3">
        <f t="shared" si="21"/>
        <v>0</v>
      </c>
    </row>
    <row r="73" spans="1:24" s="2" customFormat="1" ht="13.5" customHeight="1" x14ac:dyDescent="0.2">
      <c r="A73" s="22">
        <f t="shared" si="22"/>
        <v>69</v>
      </c>
      <c r="B73" s="34" t="s">
        <v>197</v>
      </c>
      <c r="C73" s="89">
        <v>37587</v>
      </c>
      <c r="D73" s="90">
        <v>6127000</v>
      </c>
      <c r="E73" s="90"/>
      <c r="F73" s="24">
        <f t="shared" si="12"/>
        <v>6127000</v>
      </c>
      <c r="G73" s="53">
        <v>6126000</v>
      </c>
      <c r="H73" s="24">
        <f t="shared" si="13"/>
        <v>1000</v>
      </c>
      <c r="I73" s="25">
        <v>5</v>
      </c>
      <c r="J73" s="25">
        <v>0.2</v>
      </c>
      <c r="K73" s="25">
        <v>0</v>
      </c>
      <c r="L73" s="53"/>
      <c r="M73" s="53">
        <f t="shared" si="14"/>
        <v>6126000</v>
      </c>
      <c r="N73" s="24">
        <f t="shared" si="15"/>
        <v>1000</v>
      </c>
      <c r="O73" s="54" t="s">
        <v>191</v>
      </c>
      <c r="P73" s="54">
        <v>1</v>
      </c>
      <c r="Q73" s="27"/>
      <c r="R73" s="4">
        <f t="shared" si="11"/>
        <v>200</v>
      </c>
      <c r="S73" s="4">
        <f t="shared" si="17"/>
        <v>306350</v>
      </c>
      <c r="T73" s="4">
        <f t="shared" si="18"/>
        <v>-305350</v>
      </c>
      <c r="U73" s="4">
        <f t="shared" si="16"/>
        <v>0</v>
      </c>
      <c r="V73" s="3">
        <f t="shared" si="19"/>
        <v>1225400</v>
      </c>
      <c r="W73" s="3">
        <f t="shared" si="20"/>
        <v>0</v>
      </c>
      <c r="X73" s="3">
        <f t="shared" si="21"/>
        <v>0</v>
      </c>
    </row>
    <row r="74" spans="1:24" s="2" customFormat="1" ht="13.5" customHeight="1" x14ac:dyDescent="0.2">
      <c r="A74" s="155">
        <f t="shared" si="22"/>
        <v>70</v>
      </c>
      <c r="B74" s="156" t="s">
        <v>198</v>
      </c>
      <c r="C74" s="157">
        <v>37600</v>
      </c>
      <c r="D74" s="173">
        <v>0</v>
      </c>
      <c r="E74" s="173"/>
      <c r="F74" s="158">
        <f t="shared" si="12"/>
        <v>0</v>
      </c>
      <c r="G74" s="150">
        <v>0</v>
      </c>
      <c r="H74" s="158">
        <f t="shared" si="13"/>
        <v>0</v>
      </c>
      <c r="I74" s="159">
        <v>5</v>
      </c>
      <c r="J74" s="159">
        <v>0.2</v>
      </c>
      <c r="K74" s="159">
        <v>0</v>
      </c>
      <c r="L74" s="150"/>
      <c r="M74" s="150">
        <f t="shared" si="14"/>
        <v>0</v>
      </c>
      <c r="N74" s="158">
        <f t="shared" si="15"/>
        <v>0</v>
      </c>
      <c r="O74" s="160" t="s">
        <v>199</v>
      </c>
      <c r="P74" s="160">
        <v>1</v>
      </c>
      <c r="Q74" s="161"/>
      <c r="R74" s="153">
        <f t="shared" si="11"/>
        <v>0</v>
      </c>
      <c r="S74" s="153">
        <f t="shared" si="17"/>
        <v>0</v>
      </c>
      <c r="T74" s="153">
        <f t="shared" si="18"/>
        <v>0</v>
      </c>
      <c r="U74" s="153"/>
      <c r="V74" s="154">
        <f t="shared" si="19"/>
        <v>0</v>
      </c>
      <c r="W74" s="3">
        <f t="shared" si="20"/>
        <v>0</v>
      </c>
      <c r="X74" s="3">
        <f t="shared" si="21"/>
        <v>0</v>
      </c>
    </row>
    <row r="75" spans="1:24" s="2" customFormat="1" ht="13.5" customHeight="1" x14ac:dyDescent="0.2">
      <c r="A75" s="155">
        <f t="shared" si="22"/>
        <v>71</v>
      </c>
      <c r="B75" s="156" t="s">
        <v>200</v>
      </c>
      <c r="C75" s="157">
        <v>37607</v>
      </c>
      <c r="D75" s="173">
        <v>0</v>
      </c>
      <c r="E75" s="173"/>
      <c r="F75" s="158">
        <f t="shared" si="12"/>
        <v>0</v>
      </c>
      <c r="G75" s="150">
        <v>0</v>
      </c>
      <c r="H75" s="158">
        <f t="shared" si="13"/>
        <v>0</v>
      </c>
      <c r="I75" s="159">
        <v>5</v>
      </c>
      <c r="J75" s="159">
        <v>0.2</v>
      </c>
      <c r="K75" s="159">
        <v>0</v>
      </c>
      <c r="L75" s="150"/>
      <c r="M75" s="150">
        <f t="shared" si="14"/>
        <v>0</v>
      </c>
      <c r="N75" s="158">
        <f t="shared" si="15"/>
        <v>0</v>
      </c>
      <c r="O75" s="160" t="s">
        <v>100</v>
      </c>
      <c r="P75" s="160">
        <v>1</v>
      </c>
      <c r="Q75" s="161"/>
      <c r="R75" s="153">
        <f t="shared" si="11"/>
        <v>0</v>
      </c>
      <c r="S75" s="153">
        <f t="shared" si="17"/>
        <v>0</v>
      </c>
      <c r="T75" s="153">
        <f t="shared" si="18"/>
        <v>0</v>
      </c>
      <c r="U75" s="153"/>
      <c r="V75" s="154">
        <f t="shared" si="19"/>
        <v>0</v>
      </c>
      <c r="W75" s="3">
        <f t="shared" si="20"/>
        <v>0</v>
      </c>
      <c r="X75" s="3">
        <f t="shared" si="21"/>
        <v>0</v>
      </c>
    </row>
    <row r="76" spans="1:24" s="2" customFormat="1" ht="13.5" customHeight="1" x14ac:dyDescent="0.2">
      <c r="A76" s="155">
        <f t="shared" si="22"/>
        <v>72</v>
      </c>
      <c r="B76" s="156" t="s">
        <v>201</v>
      </c>
      <c r="C76" s="157">
        <v>37617</v>
      </c>
      <c r="D76" s="173">
        <v>0</v>
      </c>
      <c r="E76" s="173"/>
      <c r="F76" s="158">
        <f t="shared" si="12"/>
        <v>0</v>
      </c>
      <c r="G76" s="150">
        <v>0</v>
      </c>
      <c r="H76" s="158">
        <f t="shared" si="13"/>
        <v>0</v>
      </c>
      <c r="I76" s="159">
        <v>5</v>
      </c>
      <c r="J76" s="159">
        <v>0.2</v>
      </c>
      <c r="K76" s="159">
        <v>0</v>
      </c>
      <c r="L76" s="150"/>
      <c r="M76" s="150">
        <f t="shared" si="14"/>
        <v>0</v>
      </c>
      <c r="N76" s="158">
        <f t="shared" si="15"/>
        <v>0</v>
      </c>
      <c r="O76" s="160" t="s">
        <v>202</v>
      </c>
      <c r="P76" s="160">
        <v>1</v>
      </c>
      <c r="Q76" s="161"/>
      <c r="R76" s="153">
        <f t="shared" si="11"/>
        <v>0</v>
      </c>
      <c r="S76" s="153">
        <f t="shared" si="17"/>
        <v>0</v>
      </c>
      <c r="T76" s="153">
        <f t="shared" si="18"/>
        <v>0</v>
      </c>
      <c r="U76" s="153"/>
      <c r="V76" s="154">
        <f t="shared" si="19"/>
        <v>0</v>
      </c>
      <c r="W76" s="3">
        <f t="shared" si="20"/>
        <v>0</v>
      </c>
      <c r="X76" s="3">
        <f t="shared" si="21"/>
        <v>0</v>
      </c>
    </row>
    <row r="77" spans="1:24" s="2" customFormat="1" ht="13.5" customHeight="1" x14ac:dyDescent="0.2">
      <c r="A77" s="22">
        <f t="shared" si="22"/>
        <v>73</v>
      </c>
      <c r="B77" s="34" t="s">
        <v>203</v>
      </c>
      <c r="C77" s="89">
        <v>37692</v>
      </c>
      <c r="D77" s="90">
        <v>38900000</v>
      </c>
      <c r="E77" s="90"/>
      <c r="F77" s="24">
        <f t="shared" si="12"/>
        <v>38900000</v>
      </c>
      <c r="G77" s="53">
        <v>38899000</v>
      </c>
      <c r="H77" s="24">
        <f t="shared" si="13"/>
        <v>1000</v>
      </c>
      <c r="I77" s="25">
        <v>5</v>
      </c>
      <c r="J77" s="25">
        <v>0.2</v>
      </c>
      <c r="K77" s="25">
        <v>0</v>
      </c>
      <c r="L77" s="53"/>
      <c r="M77" s="53">
        <f t="shared" si="14"/>
        <v>38899000</v>
      </c>
      <c r="N77" s="24">
        <f t="shared" si="15"/>
        <v>1000</v>
      </c>
      <c r="O77" s="54" t="s">
        <v>204</v>
      </c>
      <c r="P77" s="54">
        <v>1</v>
      </c>
      <c r="Q77" s="91"/>
      <c r="R77" s="4">
        <f t="shared" si="11"/>
        <v>200</v>
      </c>
      <c r="S77" s="4">
        <f t="shared" si="17"/>
        <v>1945000</v>
      </c>
      <c r="T77" s="4">
        <f t="shared" si="18"/>
        <v>-1944000</v>
      </c>
      <c r="U77" s="4">
        <f>N77-1000</f>
        <v>0</v>
      </c>
      <c r="V77" s="3">
        <f t="shared" si="19"/>
        <v>7780000</v>
      </c>
      <c r="W77" s="3">
        <f t="shared" si="20"/>
        <v>0</v>
      </c>
      <c r="X77" s="3">
        <f t="shared" si="21"/>
        <v>0</v>
      </c>
    </row>
    <row r="78" spans="1:24" s="2" customFormat="1" ht="13.5" customHeight="1" x14ac:dyDescent="0.2">
      <c r="A78" s="22">
        <f t="shared" si="22"/>
        <v>74</v>
      </c>
      <c r="B78" s="34" t="s">
        <v>205</v>
      </c>
      <c r="C78" s="89">
        <v>37707</v>
      </c>
      <c r="D78" s="90">
        <v>2340000</v>
      </c>
      <c r="E78" s="90"/>
      <c r="F78" s="24">
        <f t="shared" si="12"/>
        <v>2340000</v>
      </c>
      <c r="G78" s="53">
        <v>2339000</v>
      </c>
      <c r="H78" s="24">
        <f t="shared" si="13"/>
        <v>1000</v>
      </c>
      <c r="I78" s="25">
        <v>5</v>
      </c>
      <c r="J78" s="25">
        <v>0.2</v>
      </c>
      <c r="K78" s="25">
        <v>0</v>
      </c>
      <c r="L78" s="53"/>
      <c r="M78" s="53">
        <f t="shared" si="14"/>
        <v>2339000</v>
      </c>
      <c r="N78" s="24">
        <f t="shared" si="15"/>
        <v>1000</v>
      </c>
      <c r="O78" s="54" t="s">
        <v>206</v>
      </c>
      <c r="P78" s="54">
        <v>1</v>
      </c>
      <c r="Q78" s="27"/>
      <c r="R78" s="4">
        <f t="shared" si="11"/>
        <v>200</v>
      </c>
      <c r="S78" s="4">
        <f t="shared" si="17"/>
        <v>117000</v>
      </c>
      <c r="T78" s="4">
        <f t="shared" si="18"/>
        <v>-116000</v>
      </c>
      <c r="U78" s="4">
        <f>N78-1000</f>
        <v>0</v>
      </c>
      <c r="V78" s="3">
        <f t="shared" si="19"/>
        <v>468000</v>
      </c>
      <c r="W78" s="3">
        <f t="shared" si="20"/>
        <v>0</v>
      </c>
      <c r="X78" s="3">
        <f t="shared" si="21"/>
        <v>0</v>
      </c>
    </row>
    <row r="79" spans="1:24" s="2" customFormat="1" ht="13.5" customHeight="1" x14ac:dyDescent="0.2">
      <c r="A79" s="22">
        <f t="shared" si="22"/>
        <v>75</v>
      </c>
      <c r="B79" s="34" t="s">
        <v>207</v>
      </c>
      <c r="C79" s="89">
        <v>37711</v>
      </c>
      <c r="D79" s="90">
        <v>16418000</v>
      </c>
      <c r="E79" s="90"/>
      <c r="F79" s="24">
        <f t="shared" si="12"/>
        <v>16418000</v>
      </c>
      <c r="G79" s="53">
        <v>16417000</v>
      </c>
      <c r="H79" s="24">
        <f t="shared" si="13"/>
        <v>1000</v>
      </c>
      <c r="I79" s="25">
        <v>5</v>
      </c>
      <c r="J79" s="25">
        <v>0.2</v>
      </c>
      <c r="K79" s="25">
        <v>0</v>
      </c>
      <c r="L79" s="53"/>
      <c r="M79" s="53">
        <f t="shared" si="14"/>
        <v>16417000</v>
      </c>
      <c r="N79" s="24">
        <f t="shared" si="15"/>
        <v>1000</v>
      </c>
      <c r="O79" s="54" t="s">
        <v>208</v>
      </c>
      <c r="P79" s="54"/>
      <c r="Q79" s="27"/>
      <c r="R79" s="4">
        <f t="shared" si="11"/>
        <v>200</v>
      </c>
      <c r="S79" s="4">
        <f t="shared" si="17"/>
        <v>820900</v>
      </c>
      <c r="T79" s="4">
        <f t="shared" si="18"/>
        <v>-819900</v>
      </c>
      <c r="U79" s="4">
        <f>N79-1000</f>
        <v>0</v>
      </c>
      <c r="V79" s="3">
        <f t="shared" si="19"/>
        <v>3283600</v>
      </c>
      <c r="W79" s="3">
        <f t="shared" si="20"/>
        <v>0</v>
      </c>
      <c r="X79" s="3">
        <f t="shared" si="21"/>
        <v>0</v>
      </c>
    </row>
    <row r="80" spans="1:24" s="2" customFormat="1" ht="13.5" customHeight="1" x14ac:dyDescent="0.2">
      <c r="A80" s="155">
        <f t="shared" si="22"/>
        <v>76</v>
      </c>
      <c r="B80" s="156" t="s">
        <v>209</v>
      </c>
      <c r="C80" s="157">
        <v>37712</v>
      </c>
      <c r="D80" s="173">
        <v>0</v>
      </c>
      <c r="E80" s="173"/>
      <c r="F80" s="158">
        <f t="shared" si="12"/>
        <v>0</v>
      </c>
      <c r="G80" s="150">
        <v>0</v>
      </c>
      <c r="H80" s="158">
        <f t="shared" si="13"/>
        <v>0</v>
      </c>
      <c r="I80" s="159">
        <v>5</v>
      </c>
      <c r="J80" s="159">
        <v>0.2</v>
      </c>
      <c r="K80" s="159">
        <v>0</v>
      </c>
      <c r="L80" s="150"/>
      <c r="M80" s="150">
        <f t="shared" si="14"/>
        <v>0</v>
      </c>
      <c r="N80" s="158">
        <f t="shared" si="15"/>
        <v>0</v>
      </c>
      <c r="O80" s="160" t="s">
        <v>210</v>
      </c>
      <c r="P80" s="160">
        <v>1</v>
      </c>
      <c r="Q80" s="161"/>
      <c r="R80" s="153">
        <f t="shared" si="11"/>
        <v>0</v>
      </c>
      <c r="S80" s="153">
        <f t="shared" si="17"/>
        <v>0</v>
      </c>
      <c r="T80" s="153">
        <f t="shared" si="18"/>
        <v>0</v>
      </c>
      <c r="U80" s="153"/>
      <c r="V80" s="154">
        <f t="shared" si="19"/>
        <v>0</v>
      </c>
      <c r="W80" s="3">
        <f t="shared" si="20"/>
        <v>0</v>
      </c>
      <c r="X80" s="3">
        <f t="shared" si="21"/>
        <v>0</v>
      </c>
    </row>
    <row r="81" spans="1:24" s="2" customFormat="1" ht="13.5" customHeight="1" x14ac:dyDescent="0.2">
      <c r="A81" s="22">
        <f t="shared" si="22"/>
        <v>77</v>
      </c>
      <c r="B81" s="34" t="s">
        <v>211</v>
      </c>
      <c r="C81" s="89">
        <v>37719</v>
      </c>
      <c r="D81" s="90">
        <v>16402000</v>
      </c>
      <c r="E81" s="90"/>
      <c r="F81" s="24">
        <f t="shared" si="12"/>
        <v>16402000</v>
      </c>
      <c r="G81" s="53">
        <v>16401000</v>
      </c>
      <c r="H81" s="24">
        <f t="shared" si="13"/>
        <v>1000</v>
      </c>
      <c r="I81" s="25">
        <v>5</v>
      </c>
      <c r="J81" s="25">
        <v>0.2</v>
      </c>
      <c r="K81" s="25">
        <v>0</v>
      </c>
      <c r="L81" s="53"/>
      <c r="M81" s="53">
        <f t="shared" si="14"/>
        <v>16401000</v>
      </c>
      <c r="N81" s="24">
        <f t="shared" si="15"/>
        <v>1000</v>
      </c>
      <c r="O81" s="54" t="s">
        <v>208</v>
      </c>
      <c r="P81" s="54"/>
      <c r="Q81" s="27"/>
      <c r="R81" s="4">
        <f t="shared" si="11"/>
        <v>200</v>
      </c>
      <c r="S81" s="4">
        <f t="shared" si="17"/>
        <v>820100</v>
      </c>
      <c r="T81" s="4">
        <f t="shared" si="18"/>
        <v>-819100</v>
      </c>
      <c r="U81" s="4">
        <f>N81-1000</f>
        <v>0</v>
      </c>
      <c r="V81" s="3">
        <f t="shared" si="19"/>
        <v>3280400</v>
      </c>
      <c r="W81" s="3">
        <f t="shared" si="20"/>
        <v>0</v>
      </c>
      <c r="X81" s="3">
        <f t="shared" si="21"/>
        <v>0</v>
      </c>
    </row>
    <row r="82" spans="1:24" s="2" customFormat="1" ht="13.5" customHeight="1" x14ac:dyDescent="0.2">
      <c r="A82" s="22">
        <f t="shared" si="22"/>
        <v>78</v>
      </c>
      <c r="B82" s="34" t="s">
        <v>212</v>
      </c>
      <c r="C82" s="89">
        <v>37722</v>
      </c>
      <c r="D82" s="90">
        <v>25000000</v>
      </c>
      <c r="E82" s="90"/>
      <c r="F82" s="24">
        <f t="shared" si="12"/>
        <v>25000000</v>
      </c>
      <c r="G82" s="53">
        <v>24999000</v>
      </c>
      <c r="H82" s="24">
        <f t="shared" si="13"/>
        <v>1000</v>
      </c>
      <c r="I82" s="25">
        <v>5</v>
      </c>
      <c r="J82" s="25">
        <v>0.2</v>
      </c>
      <c r="K82" s="25">
        <v>0</v>
      </c>
      <c r="L82" s="53"/>
      <c r="M82" s="53">
        <f t="shared" si="14"/>
        <v>24999000</v>
      </c>
      <c r="N82" s="24">
        <f t="shared" si="15"/>
        <v>1000</v>
      </c>
      <c r="O82" s="54" t="s">
        <v>213</v>
      </c>
      <c r="P82" s="54">
        <v>1</v>
      </c>
      <c r="Q82" s="27"/>
      <c r="R82" s="4">
        <f t="shared" si="11"/>
        <v>200</v>
      </c>
      <c r="S82" s="4">
        <f t="shared" si="17"/>
        <v>1250000</v>
      </c>
      <c r="T82" s="4">
        <f t="shared" si="18"/>
        <v>-1249000</v>
      </c>
      <c r="U82" s="4">
        <f>N82-1000</f>
        <v>0</v>
      </c>
      <c r="V82" s="3">
        <f t="shared" si="19"/>
        <v>5000000</v>
      </c>
      <c r="W82" s="3">
        <f t="shared" si="20"/>
        <v>0</v>
      </c>
      <c r="X82" s="3">
        <f t="shared" si="21"/>
        <v>0</v>
      </c>
    </row>
    <row r="83" spans="1:24" s="2" customFormat="1" ht="13.5" customHeight="1" x14ac:dyDescent="0.2">
      <c r="A83" s="155">
        <f t="shared" si="22"/>
        <v>79</v>
      </c>
      <c r="B83" s="156" t="s">
        <v>209</v>
      </c>
      <c r="C83" s="157">
        <v>37733</v>
      </c>
      <c r="D83" s="173">
        <v>0</v>
      </c>
      <c r="E83" s="173"/>
      <c r="F83" s="158">
        <f t="shared" si="12"/>
        <v>0</v>
      </c>
      <c r="G83" s="150">
        <v>0</v>
      </c>
      <c r="H83" s="158">
        <f t="shared" si="13"/>
        <v>0</v>
      </c>
      <c r="I83" s="159">
        <v>5</v>
      </c>
      <c r="J83" s="159">
        <v>0.2</v>
      </c>
      <c r="K83" s="159">
        <v>0</v>
      </c>
      <c r="L83" s="150"/>
      <c r="M83" s="150">
        <f t="shared" si="14"/>
        <v>0</v>
      </c>
      <c r="N83" s="158">
        <f t="shared" si="15"/>
        <v>0</v>
      </c>
      <c r="O83" s="160" t="s">
        <v>214</v>
      </c>
      <c r="P83" s="160">
        <v>1</v>
      </c>
      <c r="Q83" s="161"/>
      <c r="R83" s="153">
        <f t="shared" si="11"/>
        <v>0</v>
      </c>
      <c r="S83" s="153">
        <f t="shared" si="17"/>
        <v>0</v>
      </c>
      <c r="T83" s="153">
        <f t="shared" si="18"/>
        <v>0</v>
      </c>
      <c r="U83" s="153"/>
      <c r="V83" s="154">
        <f t="shared" si="19"/>
        <v>0</v>
      </c>
      <c r="W83" s="3">
        <f t="shared" si="20"/>
        <v>0</v>
      </c>
      <c r="X83" s="3">
        <f t="shared" si="21"/>
        <v>0</v>
      </c>
    </row>
    <row r="84" spans="1:24" s="2" customFormat="1" ht="13.5" customHeight="1" x14ac:dyDescent="0.2">
      <c r="A84" s="22">
        <f t="shared" si="22"/>
        <v>80</v>
      </c>
      <c r="B84" s="34" t="s">
        <v>215</v>
      </c>
      <c r="C84" s="89">
        <v>37782</v>
      </c>
      <c r="D84" s="90">
        <v>32300000</v>
      </c>
      <c r="E84" s="90"/>
      <c r="F84" s="24">
        <f t="shared" si="12"/>
        <v>32300000</v>
      </c>
      <c r="G84" s="53">
        <v>32299000</v>
      </c>
      <c r="H84" s="24">
        <f t="shared" si="13"/>
        <v>1000</v>
      </c>
      <c r="I84" s="25">
        <v>5</v>
      </c>
      <c r="J84" s="25">
        <v>0.2</v>
      </c>
      <c r="K84" s="25">
        <v>0</v>
      </c>
      <c r="L84" s="53"/>
      <c r="M84" s="53">
        <f t="shared" si="14"/>
        <v>32299000</v>
      </c>
      <c r="N84" s="24">
        <f t="shared" si="15"/>
        <v>1000</v>
      </c>
      <c r="O84" s="54" t="s">
        <v>214</v>
      </c>
      <c r="P84" s="54">
        <v>1</v>
      </c>
      <c r="Q84" s="27"/>
      <c r="R84" s="4">
        <f t="shared" si="11"/>
        <v>200</v>
      </c>
      <c r="S84" s="4">
        <f t="shared" si="17"/>
        <v>1615000</v>
      </c>
      <c r="T84" s="4">
        <f t="shared" si="18"/>
        <v>-1614000</v>
      </c>
      <c r="U84" s="4">
        <f>N84-1000</f>
        <v>0</v>
      </c>
      <c r="V84" s="3">
        <f t="shared" si="19"/>
        <v>6460000</v>
      </c>
      <c r="W84" s="3">
        <f t="shared" si="20"/>
        <v>0</v>
      </c>
      <c r="X84" s="3">
        <f t="shared" si="21"/>
        <v>0</v>
      </c>
    </row>
    <row r="85" spans="1:24" s="2" customFormat="1" ht="13.5" customHeight="1" x14ac:dyDescent="0.2">
      <c r="A85" s="155">
        <f t="shared" si="22"/>
        <v>81</v>
      </c>
      <c r="B85" s="156" t="s">
        <v>216</v>
      </c>
      <c r="C85" s="157">
        <v>37792</v>
      </c>
      <c r="D85" s="173">
        <v>0</v>
      </c>
      <c r="E85" s="173"/>
      <c r="F85" s="158">
        <f t="shared" si="12"/>
        <v>0</v>
      </c>
      <c r="G85" s="150">
        <v>0</v>
      </c>
      <c r="H85" s="158">
        <f t="shared" si="13"/>
        <v>0</v>
      </c>
      <c r="I85" s="159">
        <v>5</v>
      </c>
      <c r="J85" s="159">
        <v>0.2</v>
      </c>
      <c r="K85" s="159">
        <v>0</v>
      </c>
      <c r="L85" s="150"/>
      <c r="M85" s="150">
        <f t="shared" si="14"/>
        <v>0</v>
      </c>
      <c r="N85" s="158">
        <f t="shared" si="15"/>
        <v>0</v>
      </c>
      <c r="O85" s="160" t="s">
        <v>93</v>
      </c>
      <c r="P85" s="160">
        <v>1</v>
      </c>
      <c r="Q85" s="161"/>
      <c r="R85" s="153">
        <f t="shared" si="11"/>
        <v>0</v>
      </c>
      <c r="S85" s="153">
        <f t="shared" si="17"/>
        <v>0</v>
      </c>
      <c r="T85" s="153">
        <f t="shared" si="18"/>
        <v>0</v>
      </c>
      <c r="U85" s="153"/>
      <c r="V85" s="154">
        <f t="shared" si="19"/>
        <v>0</v>
      </c>
      <c r="W85" s="3">
        <f t="shared" si="20"/>
        <v>0</v>
      </c>
      <c r="X85" s="3">
        <f t="shared" si="21"/>
        <v>0</v>
      </c>
    </row>
    <row r="86" spans="1:24" s="2" customFormat="1" ht="13.5" customHeight="1" x14ac:dyDescent="0.2">
      <c r="A86" s="22">
        <f t="shared" si="22"/>
        <v>82</v>
      </c>
      <c r="B86" s="34" t="s">
        <v>217</v>
      </c>
      <c r="C86" s="89">
        <v>37792</v>
      </c>
      <c r="D86" s="90">
        <v>45200000</v>
      </c>
      <c r="E86" s="90"/>
      <c r="F86" s="24">
        <f t="shared" si="12"/>
        <v>45200000</v>
      </c>
      <c r="G86" s="53">
        <v>45199000</v>
      </c>
      <c r="H86" s="24">
        <f t="shared" si="13"/>
        <v>1000</v>
      </c>
      <c r="I86" s="25">
        <v>5</v>
      </c>
      <c r="J86" s="25">
        <v>0.2</v>
      </c>
      <c r="K86" s="25">
        <v>0</v>
      </c>
      <c r="L86" s="53"/>
      <c r="M86" s="53">
        <f t="shared" si="14"/>
        <v>45199000</v>
      </c>
      <c r="N86" s="24">
        <f t="shared" si="15"/>
        <v>1000</v>
      </c>
      <c r="O86" s="54" t="s">
        <v>218</v>
      </c>
      <c r="P86" s="54">
        <v>1</v>
      </c>
      <c r="Q86" s="91"/>
      <c r="R86" s="4">
        <f t="shared" si="11"/>
        <v>200</v>
      </c>
      <c r="S86" s="4">
        <f t="shared" si="17"/>
        <v>2260000</v>
      </c>
      <c r="T86" s="4">
        <f t="shared" si="18"/>
        <v>-2259000</v>
      </c>
      <c r="U86" s="4">
        <f t="shared" ref="U86:U96" si="23">N86-1000</f>
        <v>0</v>
      </c>
      <c r="V86" s="3">
        <f t="shared" si="19"/>
        <v>9040000</v>
      </c>
      <c r="W86" s="3">
        <f t="shared" si="20"/>
        <v>0</v>
      </c>
      <c r="X86" s="3">
        <f t="shared" si="21"/>
        <v>0</v>
      </c>
    </row>
    <row r="87" spans="1:24" s="2" customFormat="1" ht="13.5" customHeight="1" x14ac:dyDescent="0.2">
      <c r="A87" s="22">
        <f t="shared" si="22"/>
        <v>83</v>
      </c>
      <c r="B87" s="34" t="s">
        <v>219</v>
      </c>
      <c r="C87" s="89">
        <v>37931</v>
      </c>
      <c r="D87" s="90">
        <v>1800000</v>
      </c>
      <c r="E87" s="90"/>
      <c r="F87" s="24">
        <f t="shared" si="12"/>
        <v>1800000</v>
      </c>
      <c r="G87" s="53">
        <v>1799000</v>
      </c>
      <c r="H87" s="24">
        <f t="shared" si="13"/>
        <v>1000</v>
      </c>
      <c r="I87" s="25">
        <v>5</v>
      </c>
      <c r="J87" s="25">
        <v>0.2</v>
      </c>
      <c r="K87" s="25">
        <v>0</v>
      </c>
      <c r="L87" s="53"/>
      <c r="M87" s="53">
        <f t="shared" si="14"/>
        <v>1799000</v>
      </c>
      <c r="N87" s="24">
        <f t="shared" si="15"/>
        <v>1000</v>
      </c>
      <c r="O87" s="54" t="s">
        <v>220</v>
      </c>
      <c r="P87" s="54">
        <v>1</v>
      </c>
      <c r="Q87" s="27"/>
      <c r="R87" s="4">
        <f t="shared" si="11"/>
        <v>200</v>
      </c>
      <c r="S87" s="4">
        <f t="shared" si="17"/>
        <v>90000</v>
      </c>
      <c r="T87" s="4">
        <f t="shared" si="18"/>
        <v>-89000</v>
      </c>
      <c r="U87" s="4">
        <f t="shared" si="23"/>
        <v>0</v>
      </c>
      <c r="V87" s="3">
        <f t="shared" si="19"/>
        <v>360000</v>
      </c>
      <c r="W87" s="3">
        <f t="shared" si="20"/>
        <v>0</v>
      </c>
      <c r="X87" s="3">
        <f t="shared" si="21"/>
        <v>0</v>
      </c>
    </row>
    <row r="88" spans="1:24" s="2" customFormat="1" ht="13.5" customHeight="1" x14ac:dyDescent="0.2">
      <c r="A88" s="22">
        <f t="shared" si="22"/>
        <v>84</v>
      </c>
      <c r="B88" s="34" t="s">
        <v>221</v>
      </c>
      <c r="C88" s="89">
        <v>37962</v>
      </c>
      <c r="D88" s="90">
        <v>345160200</v>
      </c>
      <c r="E88" s="90"/>
      <c r="F88" s="24">
        <f t="shared" si="12"/>
        <v>345160200</v>
      </c>
      <c r="G88" s="53">
        <v>345159200</v>
      </c>
      <c r="H88" s="24">
        <f t="shared" si="13"/>
        <v>1000</v>
      </c>
      <c r="I88" s="25">
        <v>5</v>
      </c>
      <c r="J88" s="25">
        <v>0.2</v>
      </c>
      <c r="K88" s="25">
        <v>0</v>
      </c>
      <c r="L88" s="53"/>
      <c r="M88" s="53">
        <f t="shared" si="14"/>
        <v>345159200</v>
      </c>
      <c r="N88" s="24">
        <f t="shared" si="15"/>
        <v>1000</v>
      </c>
      <c r="O88" s="54" t="s">
        <v>222</v>
      </c>
      <c r="P88" s="54">
        <v>1</v>
      </c>
      <c r="Q88" s="27"/>
      <c r="R88" s="4">
        <f t="shared" si="11"/>
        <v>200</v>
      </c>
      <c r="S88" s="4">
        <f t="shared" si="17"/>
        <v>17258010</v>
      </c>
      <c r="T88" s="4">
        <f t="shared" si="18"/>
        <v>-17257010</v>
      </c>
      <c r="U88" s="4">
        <f t="shared" si="23"/>
        <v>0</v>
      </c>
      <c r="V88" s="3">
        <f t="shared" si="19"/>
        <v>69032040</v>
      </c>
      <c r="W88" s="3">
        <f t="shared" si="20"/>
        <v>0</v>
      </c>
      <c r="X88" s="3">
        <f t="shared" si="21"/>
        <v>0</v>
      </c>
    </row>
    <row r="89" spans="1:24" s="2" customFormat="1" ht="13.5" customHeight="1" x14ac:dyDescent="0.2">
      <c r="A89" s="22">
        <f t="shared" si="22"/>
        <v>85</v>
      </c>
      <c r="B89" s="34" t="s">
        <v>223</v>
      </c>
      <c r="C89" s="23" t="s">
        <v>224</v>
      </c>
      <c r="D89" s="90">
        <v>33000000</v>
      </c>
      <c r="E89" s="90"/>
      <c r="F89" s="24">
        <f t="shared" si="12"/>
        <v>33000000</v>
      </c>
      <c r="G89" s="53">
        <v>32999000</v>
      </c>
      <c r="H89" s="24">
        <f t="shared" si="13"/>
        <v>1000</v>
      </c>
      <c r="I89" s="25">
        <v>5</v>
      </c>
      <c r="J89" s="25">
        <v>0.2</v>
      </c>
      <c r="K89" s="25">
        <v>0</v>
      </c>
      <c r="L89" s="53"/>
      <c r="M89" s="53">
        <f t="shared" si="14"/>
        <v>32999000</v>
      </c>
      <c r="N89" s="24">
        <f t="shared" si="15"/>
        <v>1000</v>
      </c>
      <c r="O89" s="54" t="s">
        <v>225</v>
      </c>
      <c r="P89" s="54">
        <v>1</v>
      </c>
      <c r="Q89" s="27"/>
      <c r="R89" s="4">
        <f t="shared" si="11"/>
        <v>200</v>
      </c>
      <c r="S89" s="4">
        <f t="shared" si="17"/>
        <v>1650000</v>
      </c>
      <c r="T89" s="4">
        <f t="shared" si="18"/>
        <v>-1649000</v>
      </c>
      <c r="U89" s="4">
        <f t="shared" si="23"/>
        <v>0</v>
      </c>
      <c r="V89" s="3">
        <f t="shared" si="19"/>
        <v>6600000</v>
      </c>
      <c r="W89" s="3">
        <f t="shared" si="20"/>
        <v>0</v>
      </c>
      <c r="X89" s="3">
        <f t="shared" si="21"/>
        <v>0</v>
      </c>
    </row>
    <row r="90" spans="1:24" s="2" customFormat="1" ht="13.5" customHeight="1" x14ac:dyDescent="0.2">
      <c r="A90" s="22">
        <f t="shared" si="22"/>
        <v>86</v>
      </c>
      <c r="B90" s="34" t="s">
        <v>226</v>
      </c>
      <c r="C90" s="23" t="s">
        <v>78</v>
      </c>
      <c r="D90" s="90">
        <v>22727272</v>
      </c>
      <c r="E90" s="90"/>
      <c r="F90" s="24">
        <f t="shared" si="12"/>
        <v>22727272</v>
      </c>
      <c r="G90" s="53">
        <v>22726272</v>
      </c>
      <c r="H90" s="24">
        <f t="shared" si="13"/>
        <v>1000</v>
      </c>
      <c r="I90" s="25">
        <v>5</v>
      </c>
      <c r="J90" s="25">
        <v>0.2</v>
      </c>
      <c r="K90" s="25">
        <v>0</v>
      </c>
      <c r="L90" s="53"/>
      <c r="M90" s="53">
        <f t="shared" si="14"/>
        <v>22726272</v>
      </c>
      <c r="N90" s="24">
        <f t="shared" si="15"/>
        <v>1000</v>
      </c>
      <c r="O90" s="54" t="s">
        <v>227</v>
      </c>
      <c r="P90" s="54">
        <v>1</v>
      </c>
      <c r="Q90" s="27"/>
      <c r="R90" s="4">
        <f t="shared" si="11"/>
        <v>200</v>
      </c>
      <c r="S90" s="4">
        <f t="shared" si="17"/>
        <v>1136363.6000000001</v>
      </c>
      <c r="T90" s="4">
        <f t="shared" si="18"/>
        <v>-1135363.6000000001</v>
      </c>
      <c r="U90" s="4">
        <f t="shared" si="23"/>
        <v>0</v>
      </c>
      <c r="V90" s="3">
        <f t="shared" si="19"/>
        <v>4545454.4000000004</v>
      </c>
      <c r="W90" s="3">
        <f t="shared" si="20"/>
        <v>0</v>
      </c>
      <c r="X90" s="3">
        <f t="shared" si="21"/>
        <v>0</v>
      </c>
    </row>
    <row r="91" spans="1:24" s="2" customFormat="1" ht="13.5" customHeight="1" x14ac:dyDescent="0.2">
      <c r="A91" s="22">
        <f t="shared" si="22"/>
        <v>87</v>
      </c>
      <c r="B91" s="34" t="s">
        <v>228</v>
      </c>
      <c r="C91" s="23" t="s">
        <v>229</v>
      </c>
      <c r="D91" s="90">
        <v>24500000</v>
      </c>
      <c r="E91" s="90"/>
      <c r="F91" s="24">
        <f t="shared" si="12"/>
        <v>24500000</v>
      </c>
      <c r="G91" s="53">
        <v>24499000</v>
      </c>
      <c r="H91" s="24">
        <f t="shared" si="13"/>
        <v>1000</v>
      </c>
      <c r="I91" s="25">
        <v>5</v>
      </c>
      <c r="J91" s="25">
        <v>0.2</v>
      </c>
      <c r="K91" s="25">
        <v>0</v>
      </c>
      <c r="L91" s="53"/>
      <c r="M91" s="53">
        <f t="shared" si="14"/>
        <v>24499000</v>
      </c>
      <c r="N91" s="24">
        <f t="shared" si="15"/>
        <v>1000</v>
      </c>
      <c r="O91" s="54" t="s">
        <v>230</v>
      </c>
      <c r="P91" s="54">
        <v>1</v>
      </c>
      <c r="Q91" s="27"/>
      <c r="R91" s="4">
        <f t="shared" si="11"/>
        <v>200</v>
      </c>
      <c r="S91" s="4">
        <f t="shared" si="17"/>
        <v>1225000</v>
      </c>
      <c r="T91" s="4">
        <f t="shared" si="18"/>
        <v>-1224000</v>
      </c>
      <c r="U91" s="4">
        <f t="shared" si="23"/>
        <v>0</v>
      </c>
      <c r="V91" s="3">
        <f t="shared" si="19"/>
        <v>4900000</v>
      </c>
      <c r="W91" s="3">
        <f t="shared" si="20"/>
        <v>0</v>
      </c>
      <c r="X91" s="3">
        <f t="shared" si="21"/>
        <v>0</v>
      </c>
    </row>
    <row r="92" spans="1:24" s="2" customFormat="1" ht="13.5" customHeight="1" x14ac:dyDescent="0.2">
      <c r="A92" s="22">
        <f t="shared" si="22"/>
        <v>88</v>
      </c>
      <c r="B92" s="34" t="s">
        <v>228</v>
      </c>
      <c r="C92" s="23" t="s">
        <v>229</v>
      </c>
      <c r="D92" s="90">
        <v>24500000</v>
      </c>
      <c r="E92" s="90"/>
      <c r="F92" s="24">
        <f t="shared" si="12"/>
        <v>24500000</v>
      </c>
      <c r="G92" s="53">
        <v>24499000</v>
      </c>
      <c r="H92" s="24">
        <f t="shared" si="13"/>
        <v>1000</v>
      </c>
      <c r="I92" s="25">
        <v>5</v>
      </c>
      <c r="J92" s="25">
        <v>0.2</v>
      </c>
      <c r="K92" s="25">
        <v>0</v>
      </c>
      <c r="L92" s="53"/>
      <c r="M92" s="53">
        <f t="shared" si="14"/>
        <v>24499000</v>
      </c>
      <c r="N92" s="24">
        <f t="shared" si="15"/>
        <v>1000</v>
      </c>
      <c r="O92" s="54" t="s">
        <v>230</v>
      </c>
      <c r="P92" s="54">
        <v>1</v>
      </c>
      <c r="Q92" s="27"/>
      <c r="R92" s="4">
        <f t="shared" si="11"/>
        <v>200</v>
      </c>
      <c r="S92" s="4">
        <f t="shared" si="17"/>
        <v>1225000</v>
      </c>
      <c r="T92" s="4">
        <f t="shared" si="18"/>
        <v>-1224000</v>
      </c>
      <c r="U92" s="4">
        <f t="shared" si="23"/>
        <v>0</v>
      </c>
      <c r="V92" s="3">
        <f t="shared" si="19"/>
        <v>4900000</v>
      </c>
      <c r="W92" s="3">
        <f t="shared" si="20"/>
        <v>0</v>
      </c>
      <c r="X92" s="3">
        <f t="shared" si="21"/>
        <v>0</v>
      </c>
    </row>
    <row r="93" spans="1:24" s="2" customFormat="1" ht="13.5" customHeight="1" x14ac:dyDescent="0.2">
      <c r="A93" s="22">
        <f t="shared" si="22"/>
        <v>89</v>
      </c>
      <c r="B93" s="34" t="s">
        <v>231</v>
      </c>
      <c r="C93" s="23" t="s">
        <v>232</v>
      </c>
      <c r="D93" s="90">
        <v>2250000</v>
      </c>
      <c r="E93" s="90"/>
      <c r="F93" s="24">
        <f t="shared" si="12"/>
        <v>2250000</v>
      </c>
      <c r="G93" s="53">
        <v>2249000</v>
      </c>
      <c r="H93" s="24">
        <f t="shared" si="13"/>
        <v>1000</v>
      </c>
      <c r="I93" s="25">
        <v>5</v>
      </c>
      <c r="J93" s="25">
        <v>0.2</v>
      </c>
      <c r="K93" s="25">
        <v>0</v>
      </c>
      <c r="L93" s="53"/>
      <c r="M93" s="53">
        <f t="shared" si="14"/>
        <v>2249000</v>
      </c>
      <c r="N93" s="24">
        <f t="shared" si="15"/>
        <v>1000</v>
      </c>
      <c r="O93" s="54" t="s">
        <v>230</v>
      </c>
      <c r="P93" s="54">
        <v>1</v>
      </c>
      <c r="Q93" s="27"/>
      <c r="R93" s="4">
        <f t="shared" si="11"/>
        <v>200</v>
      </c>
      <c r="S93" s="4">
        <f t="shared" si="17"/>
        <v>112500</v>
      </c>
      <c r="T93" s="4">
        <f t="shared" si="18"/>
        <v>-111500</v>
      </c>
      <c r="U93" s="4">
        <f t="shared" si="23"/>
        <v>0</v>
      </c>
      <c r="V93" s="3">
        <f t="shared" si="19"/>
        <v>450000</v>
      </c>
      <c r="W93" s="3">
        <f t="shared" si="20"/>
        <v>0</v>
      </c>
      <c r="X93" s="3">
        <f t="shared" si="21"/>
        <v>0</v>
      </c>
    </row>
    <row r="94" spans="1:24" s="2" customFormat="1" ht="13.5" customHeight="1" x14ac:dyDescent="0.2">
      <c r="A94" s="22">
        <f t="shared" si="22"/>
        <v>90</v>
      </c>
      <c r="B94" s="34" t="s">
        <v>233</v>
      </c>
      <c r="C94" s="23" t="s">
        <v>234</v>
      </c>
      <c r="D94" s="90">
        <v>3800000</v>
      </c>
      <c r="E94" s="90"/>
      <c r="F94" s="24">
        <f t="shared" si="12"/>
        <v>3800000</v>
      </c>
      <c r="G94" s="53">
        <v>3799000</v>
      </c>
      <c r="H94" s="24">
        <f t="shared" si="13"/>
        <v>1000</v>
      </c>
      <c r="I94" s="25">
        <v>5</v>
      </c>
      <c r="J94" s="25">
        <v>0.2</v>
      </c>
      <c r="K94" s="25">
        <v>0</v>
      </c>
      <c r="L94" s="53"/>
      <c r="M94" s="53">
        <f t="shared" si="14"/>
        <v>3799000</v>
      </c>
      <c r="N94" s="24">
        <f t="shared" si="15"/>
        <v>1000</v>
      </c>
      <c r="O94" s="54" t="s">
        <v>235</v>
      </c>
      <c r="P94" s="54">
        <v>4</v>
      </c>
      <c r="Q94" s="27"/>
      <c r="R94" s="4">
        <f t="shared" si="11"/>
        <v>200</v>
      </c>
      <c r="S94" s="4">
        <f t="shared" si="17"/>
        <v>190000</v>
      </c>
      <c r="T94" s="4">
        <f t="shared" si="18"/>
        <v>-189000</v>
      </c>
      <c r="U94" s="4">
        <f t="shared" si="23"/>
        <v>0</v>
      </c>
      <c r="V94" s="3">
        <f t="shared" si="19"/>
        <v>760000</v>
      </c>
      <c r="W94" s="3">
        <f t="shared" si="20"/>
        <v>0</v>
      </c>
      <c r="X94" s="3">
        <f t="shared" si="21"/>
        <v>0</v>
      </c>
    </row>
    <row r="95" spans="1:24" s="2" customFormat="1" ht="13.5" customHeight="1" x14ac:dyDescent="0.2">
      <c r="A95" s="22">
        <f t="shared" si="22"/>
        <v>91</v>
      </c>
      <c r="B95" s="34" t="s">
        <v>236</v>
      </c>
      <c r="C95" s="23" t="s">
        <v>237</v>
      </c>
      <c r="D95" s="90">
        <v>200000</v>
      </c>
      <c r="E95" s="90"/>
      <c r="F95" s="24">
        <f t="shared" si="12"/>
        <v>200000</v>
      </c>
      <c r="G95" s="53">
        <v>199000</v>
      </c>
      <c r="H95" s="24">
        <f t="shared" si="13"/>
        <v>1000</v>
      </c>
      <c r="I95" s="25">
        <v>5</v>
      </c>
      <c r="J95" s="25">
        <v>0.2</v>
      </c>
      <c r="K95" s="25">
        <v>0</v>
      </c>
      <c r="L95" s="53"/>
      <c r="M95" s="53">
        <f t="shared" si="14"/>
        <v>199000</v>
      </c>
      <c r="N95" s="24">
        <f t="shared" si="15"/>
        <v>1000</v>
      </c>
      <c r="O95" s="54" t="s">
        <v>238</v>
      </c>
      <c r="P95" s="54">
        <v>1</v>
      </c>
      <c r="Q95" s="27"/>
      <c r="R95" s="4">
        <f t="shared" si="11"/>
        <v>200</v>
      </c>
      <c r="S95" s="4">
        <f t="shared" si="17"/>
        <v>10000</v>
      </c>
      <c r="T95" s="4">
        <f t="shared" si="18"/>
        <v>-9000</v>
      </c>
      <c r="U95" s="4">
        <f t="shared" si="23"/>
        <v>0</v>
      </c>
      <c r="V95" s="3">
        <f t="shared" si="19"/>
        <v>40000</v>
      </c>
      <c r="W95" s="3">
        <f t="shared" si="20"/>
        <v>0</v>
      </c>
      <c r="X95" s="3">
        <f t="shared" si="21"/>
        <v>0</v>
      </c>
    </row>
    <row r="96" spans="1:24" s="2" customFormat="1" ht="13.5" customHeight="1" x14ac:dyDescent="0.2">
      <c r="A96" s="22">
        <f t="shared" si="22"/>
        <v>92</v>
      </c>
      <c r="B96" s="34" t="s">
        <v>239</v>
      </c>
      <c r="C96" s="23" t="s">
        <v>240</v>
      </c>
      <c r="D96" s="90">
        <v>1550000</v>
      </c>
      <c r="E96" s="90"/>
      <c r="F96" s="24">
        <f t="shared" si="12"/>
        <v>1550000</v>
      </c>
      <c r="G96" s="53">
        <v>1549000</v>
      </c>
      <c r="H96" s="24">
        <f t="shared" si="13"/>
        <v>1000</v>
      </c>
      <c r="I96" s="25">
        <v>5</v>
      </c>
      <c r="J96" s="25">
        <v>0.2</v>
      </c>
      <c r="K96" s="25">
        <v>0</v>
      </c>
      <c r="L96" s="53"/>
      <c r="M96" s="53">
        <f t="shared" si="14"/>
        <v>1549000</v>
      </c>
      <c r="N96" s="24">
        <f t="shared" si="15"/>
        <v>1000</v>
      </c>
      <c r="O96" s="54" t="s">
        <v>241</v>
      </c>
      <c r="P96" s="54">
        <v>1</v>
      </c>
      <c r="Q96" s="27"/>
      <c r="R96" s="4">
        <f t="shared" si="11"/>
        <v>200</v>
      </c>
      <c r="S96" s="4">
        <f t="shared" si="17"/>
        <v>77500</v>
      </c>
      <c r="T96" s="4">
        <f t="shared" si="18"/>
        <v>-76500</v>
      </c>
      <c r="U96" s="4">
        <f t="shared" si="23"/>
        <v>0</v>
      </c>
      <c r="V96" s="3">
        <f t="shared" si="19"/>
        <v>310000</v>
      </c>
      <c r="W96" s="3">
        <f t="shared" si="20"/>
        <v>0</v>
      </c>
      <c r="X96" s="3">
        <f t="shared" si="21"/>
        <v>0</v>
      </c>
    </row>
    <row r="97" spans="1:24" s="2" customFormat="1" ht="13.5" customHeight="1" x14ac:dyDescent="0.2">
      <c r="A97" s="155">
        <f t="shared" si="22"/>
        <v>93</v>
      </c>
      <c r="B97" s="156" t="s">
        <v>242</v>
      </c>
      <c r="C97" s="192" t="s">
        <v>243</v>
      </c>
      <c r="D97" s="173">
        <v>0</v>
      </c>
      <c r="E97" s="173"/>
      <c r="F97" s="158">
        <f t="shared" si="12"/>
        <v>0</v>
      </c>
      <c r="G97" s="150">
        <v>0</v>
      </c>
      <c r="H97" s="158">
        <f t="shared" si="13"/>
        <v>0</v>
      </c>
      <c r="I97" s="159">
        <v>5</v>
      </c>
      <c r="J97" s="159">
        <v>0.2</v>
      </c>
      <c r="K97" s="159">
        <v>0</v>
      </c>
      <c r="L97" s="150"/>
      <c r="M97" s="150">
        <f t="shared" si="14"/>
        <v>0</v>
      </c>
      <c r="N97" s="158">
        <f t="shared" si="15"/>
        <v>0</v>
      </c>
      <c r="O97" s="160" t="s">
        <v>99</v>
      </c>
      <c r="P97" s="160">
        <v>1</v>
      </c>
      <c r="Q97" s="161"/>
      <c r="R97" s="153">
        <f t="shared" si="11"/>
        <v>0</v>
      </c>
      <c r="S97" s="153">
        <f t="shared" si="17"/>
        <v>0</v>
      </c>
      <c r="T97" s="153">
        <f t="shared" si="18"/>
        <v>0</v>
      </c>
      <c r="U97" s="153"/>
      <c r="V97" s="154">
        <f t="shared" si="19"/>
        <v>0</v>
      </c>
      <c r="W97" s="3">
        <f t="shared" si="20"/>
        <v>0</v>
      </c>
      <c r="X97" s="3">
        <f t="shared" si="21"/>
        <v>0</v>
      </c>
    </row>
    <row r="98" spans="1:24" s="2" customFormat="1" ht="13.5" customHeight="1" x14ac:dyDescent="0.2">
      <c r="A98" s="155">
        <f t="shared" si="22"/>
        <v>94</v>
      </c>
      <c r="B98" s="156" t="s">
        <v>73</v>
      </c>
      <c r="C98" s="192" t="s">
        <v>243</v>
      </c>
      <c r="D98" s="173">
        <v>0</v>
      </c>
      <c r="E98" s="173"/>
      <c r="F98" s="158">
        <f t="shared" si="12"/>
        <v>0</v>
      </c>
      <c r="G98" s="150">
        <v>0</v>
      </c>
      <c r="H98" s="158">
        <f t="shared" si="13"/>
        <v>0</v>
      </c>
      <c r="I98" s="159">
        <v>5</v>
      </c>
      <c r="J98" s="159">
        <v>0.2</v>
      </c>
      <c r="K98" s="159">
        <v>0</v>
      </c>
      <c r="L98" s="150"/>
      <c r="M98" s="150">
        <f t="shared" si="14"/>
        <v>0</v>
      </c>
      <c r="N98" s="158">
        <f t="shared" si="15"/>
        <v>0</v>
      </c>
      <c r="O98" s="160" t="s">
        <v>244</v>
      </c>
      <c r="P98" s="160">
        <v>1</v>
      </c>
      <c r="Q98" s="193"/>
      <c r="R98" s="153">
        <f t="shared" si="11"/>
        <v>0</v>
      </c>
      <c r="S98" s="153">
        <f t="shared" si="17"/>
        <v>0</v>
      </c>
      <c r="T98" s="153">
        <f t="shared" si="18"/>
        <v>0</v>
      </c>
      <c r="U98" s="153"/>
      <c r="V98" s="154">
        <f t="shared" si="19"/>
        <v>0</v>
      </c>
      <c r="W98" s="3">
        <f t="shared" si="20"/>
        <v>0</v>
      </c>
      <c r="X98" s="3">
        <f t="shared" si="21"/>
        <v>0</v>
      </c>
    </row>
    <row r="99" spans="1:24" s="2" customFormat="1" ht="13.5" customHeight="1" x14ac:dyDescent="0.2">
      <c r="A99" s="22">
        <f t="shared" si="22"/>
        <v>95</v>
      </c>
      <c r="B99" s="34" t="s">
        <v>77</v>
      </c>
      <c r="C99" s="23" t="s">
        <v>243</v>
      </c>
      <c r="D99" s="90">
        <v>65800000</v>
      </c>
      <c r="E99" s="90"/>
      <c r="F99" s="24">
        <f t="shared" si="12"/>
        <v>65800000</v>
      </c>
      <c r="G99" s="53">
        <v>65799000</v>
      </c>
      <c r="H99" s="24">
        <f t="shared" si="13"/>
        <v>1000</v>
      </c>
      <c r="I99" s="25">
        <v>5</v>
      </c>
      <c r="J99" s="25">
        <v>0.2</v>
      </c>
      <c r="K99" s="25">
        <v>0</v>
      </c>
      <c r="L99" s="53"/>
      <c r="M99" s="53">
        <f t="shared" si="14"/>
        <v>65799000</v>
      </c>
      <c r="N99" s="24">
        <f t="shared" si="15"/>
        <v>1000</v>
      </c>
      <c r="O99" s="54" t="s">
        <v>245</v>
      </c>
      <c r="P99" s="54">
        <v>1</v>
      </c>
      <c r="Q99" s="27"/>
      <c r="R99" s="4">
        <f t="shared" si="11"/>
        <v>200</v>
      </c>
      <c r="S99" s="4">
        <f t="shared" si="17"/>
        <v>3290000</v>
      </c>
      <c r="T99" s="4">
        <f t="shared" si="18"/>
        <v>-3289000</v>
      </c>
      <c r="U99" s="4">
        <f>N99-1000</f>
        <v>0</v>
      </c>
      <c r="V99" s="3">
        <f t="shared" si="19"/>
        <v>13160000</v>
      </c>
      <c r="W99" s="3">
        <f t="shared" si="20"/>
        <v>0</v>
      </c>
      <c r="X99" s="3">
        <f t="shared" si="21"/>
        <v>0</v>
      </c>
    </row>
    <row r="100" spans="1:24" s="2" customFormat="1" ht="13.5" customHeight="1" x14ac:dyDescent="0.2">
      <c r="A100" s="412">
        <f t="shared" si="22"/>
        <v>96</v>
      </c>
      <c r="B100" s="418" t="s">
        <v>77</v>
      </c>
      <c r="C100" s="421" t="s">
        <v>243</v>
      </c>
      <c r="D100" s="419">
        <v>0</v>
      </c>
      <c r="E100" s="419"/>
      <c r="F100" s="414">
        <f t="shared" si="12"/>
        <v>0</v>
      </c>
      <c r="G100" s="415"/>
      <c r="H100" s="414"/>
      <c r="I100" s="416">
        <v>5</v>
      </c>
      <c r="J100" s="416">
        <v>0.2</v>
      </c>
      <c r="K100" s="416">
        <v>0</v>
      </c>
      <c r="L100" s="415"/>
      <c r="M100" s="415"/>
      <c r="N100" s="414"/>
      <c r="O100" s="417" t="s">
        <v>245</v>
      </c>
      <c r="P100" s="417">
        <v>1</v>
      </c>
      <c r="Q100" s="420" t="s">
        <v>1245</v>
      </c>
      <c r="R100" s="4">
        <f t="shared" si="11"/>
        <v>0</v>
      </c>
      <c r="S100" s="4">
        <f t="shared" si="17"/>
        <v>0</v>
      </c>
      <c r="T100" s="4">
        <f t="shared" si="18"/>
        <v>0</v>
      </c>
      <c r="U100" s="4">
        <f>N100-1000</f>
        <v>-1000</v>
      </c>
      <c r="V100" s="3">
        <f t="shared" si="19"/>
        <v>0</v>
      </c>
      <c r="W100" s="3">
        <f t="shared" si="20"/>
        <v>0</v>
      </c>
      <c r="X100" s="3">
        <f t="shared" si="21"/>
        <v>0</v>
      </c>
    </row>
    <row r="101" spans="1:24" s="2" customFormat="1" ht="13.5" customHeight="1" x14ac:dyDescent="0.2">
      <c r="A101" s="155">
        <f t="shared" si="22"/>
        <v>97</v>
      </c>
      <c r="B101" s="156" t="s">
        <v>80</v>
      </c>
      <c r="C101" s="192" t="s">
        <v>246</v>
      </c>
      <c r="D101" s="173">
        <v>0</v>
      </c>
      <c r="E101" s="173"/>
      <c r="F101" s="158">
        <f t="shared" si="12"/>
        <v>0</v>
      </c>
      <c r="G101" s="150">
        <v>0</v>
      </c>
      <c r="H101" s="158">
        <f t="shared" si="13"/>
        <v>0</v>
      </c>
      <c r="I101" s="159">
        <v>5</v>
      </c>
      <c r="J101" s="159">
        <v>0.2</v>
      </c>
      <c r="K101" s="159">
        <v>0</v>
      </c>
      <c r="L101" s="150"/>
      <c r="M101" s="150">
        <f t="shared" si="14"/>
        <v>0</v>
      </c>
      <c r="N101" s="158">
        <f t="shared" si="15"/>
        <v>0</v>
      </c>
      <c r="O101" s="160" t="s">
        <v>101</v>
      </c>
      <c r="P101" s="160">
        <v>1</v>
      </c>
      <c r="Q101" s="193"/>
      <c r="R101" s="153">
        <f t="shared" si="11"/>
        <v>0</v>
      </c>
      <c r="S101" s="153">
        <f t="shared" si="17"/>
        <v>0</v>
      </c>
      <c r="T101" s="153">
        <f t="shared" si="18"/>
        <v>0</v>
      </c>
      <c r="U101" s="153"/>
      <c r="V101" s="154">
        <f t="shared" si="19"/>
        <v>0</v>
      </c>
      <c r="W101" s="3">
        <f t="shared" si="20"/>
        <v>0</v>
      </c>
      <c r="X101" s="3">
        <f t="shared" si="21"/>
        <v>0</v>
      </c>
    </row>
    <row r="102" spans="1:24" s="2" customFormat="1" ht="13.5" customHeight="1" x14ac:dyDescent="0.2">
      <c r="A102" s="155">
        <f t="shared" si="22"/>
        <v>98</v>
      </c>
      <c r="B102" s="156" t="s">
        <v>247</v>
      </c>
      <c r="C102" s="192" t="s">
        <v>248</v>
      </c>
      <c r="D102" s="173">
        <v>0</v>
      </c>
      <c r="E102" s="173"/>
      <c r="F102" s="158">
        <f t="shared" si="12"/>
        <v>0</v>
      </c>
      <c r="G102" s="150">
        <v>0</v>
      </c>
      <c r="H102" s="158">
        <f t="shared" si="13"/>
        <v>0</v>
      </c>
      <c r="I102" s="159">
        <v>5</v>
      </c>
      <c r="J102" s="159">
        <v>0.2</v>
      </c>
      <c r="K102" s="159">
        <v>0</v>
      </c>
      <c r="L102" s="150"/>
      <c r="M102" s="150">
        <f t="shared" si="14"/>
        <v>0</v>
      </c>
      <c r="N102" s="158">
        <f t="shared" si="15"/>
        <v>0</v>
      </c>
      <c r="O102" s="160" t="s">
        <v>249</v>
      </c>
      <c r="P102" s="160">
        <v>1</v>
      </c>
      <c r="Q102" s="161"/>
      <c r="R102" s="153">
        <f t="shared" si="11"/>
        <v>0</v>
      </c>
      <c r="S102" s="153">
        <f t="shared" si="17"/>
        <v>0</v>
      </c>
      <c r="T102" s="153">
        <f t="shared" si="18"/>
        <v>0</v>
      </c>
      <c r="U102" s="153"/>
      <c r="V102" s="154">
        <f t="shared" si="19"/>
        <v>0</v>
      </c>
      <c r="W102" s="3">
        <f t="shared" si="20"/>
        <v>0</v>
      </c>
      <c r="X102" s="3">
        <f t="shared" si="21"/>
        <v>0</v>
      </c>
    </row>
    <row r="103" spans="1:24" s="2" customFormat="1" ht="13.5" customHeight="1" x14ac:dyDescent="0.2">
      <c r="A103" s="155">
        <f t="shared" si="22"/>
        <v>99</v>
      </c>
      <c r="B103" s="156" t="s">
        <v>250</v>
      </c>
      <c r="C103" s="192" t="s">
        <v>251</v>
      </c>
      <c r="D103" s="173">
        <v>0</v>
      </c>
      <c r="E103" s="173"/>
      <c r="F103" s="158">
        <f t="shared" si="12"/>
        <v>0</v>
      </c>
      <c r="G103" s="150">
        <v>0</v>
      </c>
      <c r="H103" s="158">
        <f t="shared" si="13"/>
        <v>0</v>
      </c>
      <c r="I103" s="159">
        <v>5</v>
      </c>
      <c r="J103" s="159">
        <v>0.2</v>
      </c>
      <c r="K103" s="159">
        <v>0</v>
      </c>
      <c r="L103" s="150"/>
      <c r="M103" s="150">
        <f t="shared" si="14"/>
        <v>0</v>
      </c>
      <c r="N103" s="158">
        <f t="shared" si="15"/>
        <v>0</v>
      </c>
      <c r="O103" s="160" t="s">
        <v>100</v>
      </c>
      <c r="P103" s="160">
        <v>1</v>
      </c>
      <c r="Q103" s="161"/>
      <c r="R103" s="153">
        <f t="shared" si="11"/>
        <v>0</v>
      </c>
      <c r="S103" s="153">
        <f t="shared" si="17"/>
        <v>0</v>
      </c>
      <c r="T103" s="153">
        <f t="shared" si="18"/>
        <v>0</v>
      </c>
      <c r="U103" s="153"/>
      <c r="V103" s="154">
        <f t="shared" si="19"/>
        <v>0</v>
      </c>
      <c r="W103" s="3">
        <f t="shared" si="20"/>
        <v>0</v>
      </c>
      <c r="X103" s="3">
        <f t="shared" si="21"/>
        <v>0</v>
      </c>
    </row>
    <row r="104" spans="1:24" s="2" customFormat="1" ht="13.5" customHeight="1" x14ac:dyDescent="0.2">
      <c r="A104" s="155">
        <f t="shared" si="22"/>
        <v>100</v>
      </c>
      <c r="B104" s="156" t="s">
        <v>252</v>
      </c>
      <c r="C104" s="192" t="s">
        <v>253</v>
      </c>
      <c r="D104" s="173">
        <v>0</v>
      </c>
      <c r="E104" s="173"/>
      <c r="F104" s="158">
        <f t="shared" si="12"/>
        <v>0</v>
      </c>
      <c r="G104" s="150">
        <v>0</v>
      </c>
      <c r="H104" s="158">
        <f t="shared" si="13"/>
        <v>0</v>
      </c>
      <c r="I104" s="159">
        <v>5</v>
      </c>
      <c r="J104" s="159">
        <v>0.2</v>
      </c>
      <c r="K104" s="159">
        <v>0</v>
      </c>
      <c r="L104" s="150"/>
      <c r="M104" s="150">
        <f t="shared" si="14"/>
        <v>0</v>
      </c>
      <c r="N104" s="158">
        <f t="shared" si="15"/>
        <v>0</v>
      </c>
      <c r="O104" s="160" t="s">
        <v>254</v>
      </c>
      <c r="P104" s="160">
        <v>1</v>
      </c>
      <c r="Q104" s="161"/>
      <c r="R104" s="153">
        <f t="shared" si="11"/>
        <v>0</v>
      </c>
      <c r="S104" s="153">
        <f t="shared" si="17"/>
        <v>0</v>
      </c>
      <c r="T104" s="153">
        <f t="shared" si="18"/>
        <v>0</v>
      </c>
      <c r="U104" s="153"/>
      <c r="V104" s="154">
        <f t="shared" si="19"/>
        <v>0</v>
      </c>
      <c r="W104" s="3">
        <f t="shared" si="20"/>
        <v>0</v>
      </c>
      <c r="X104" s="3">
        <f t="shared" si="21"/>
        <v>0</v>
      </c>
    </row>
    <row r="105" spans="1:24" s="2" customFormat="1" ht="13.5" customHeight="1" x14ac:dyDescent="0.2">
      <c r="A105" s="22">
        <f t="shared" si="22"/>
        <v>101</v>
      </c>
      <c r="B105" s="34" t="s">
        <v>77</v>
      </c>
      <c r="C105" s="23" t="s">
        <v>82</v>
      </c>
      <c r="D105" s="90">
        <v>68500000</v>
      </c>
      <c r="E105" s="90"/>
      <c r="F105" s="24">
        <f t="shared" si="12"/>
        <v>68500000</v>
      </c>
      <c r="G105" s="53">
        <v>68499000</v>
      </c>
      <c r="H105" s="24">
        <f t="shared" si="13"/>
        <v>1000</v>
      </c>
      <c r="I105" s="25">
        <v>5</v>
      </c>
      <c r="J105" s="25">
        <v>0.2</v>
      </c>
      <c r="K105" s="25">
        <v>0</v>
      </c>
      <c r="L105" s="53"/>
      <c r="M105" s="53">
        <f t="shared" si="14"/>
        <v>68499000</v>
      </c>
      <c r="N105" s="24">
        <f t="shared" si="15"/>
        <v>1000</v>
      </c>
      <c r="O105" s="54" t="s">
        <v>74</v>
      </c>
      <c r="P105" s="54">
        <v>1</v>
      </c>
      <c r="Q105" s="27"/>
      <c r="R105" s="4">
        <f t="shared" si="11"/>
        <v>200</v>
      </c>
      <c r="S105" s="4">
        <f t="shared" si="17"/>
        <v>3425000</v>
      </c>
      <c r="T105" s="4">
        <f t="shared" si="18"/>
        <v>-3424000</v>
      </c>
      <c r="U105" s="4">
        <f>N105-1000</f>
        <v>0</v>
      </c>
      <c r="V105" s="3">
        <f t="shared" si="19"/>
        <v>13700000</v>
      </c>
      <c r="W105" s="3">
        <f t="shared" si="20"/>
        <v>0</v>
      </c>
      <c r="X105" s="3">
        <f t="shared" si="21"/>
        <v>0</v>
      </c>
    </row>
    <row r="106" spans="1:24" s="2" customFormat="1" ht="13.5" customHeight="1" x14ac:dyDescent="0.2">
      <c r="A106" s="22">
        <f t="shared" si="22"/>
        <v>102</v>
      </c>
      <c r="B106" s="34" t="s">
        <v>77</v>
      </c>
      <c r="C106" s="23" t="s">
        <v>82</v>
      </c>
      <c r="D106" s="90">
        <v>68500000</v>
      </c>
      <c r="E106" s="90"/>
      <c r="F106" s="24">
        <f t="shared" si="12"/>
        <v>68500000</v>
      </c>
      <c r="G106" s="53">
        <v>68499000</v>
      </c>
      <c r="H106" s="24">
        <f t="shared" si="13"/>
        <v>1000</v>
      </c>
      <c r="I106" s="25">
        <v>5</v>
      </c>
      <c r="J106" s="25">
        <v>0.2</v>
      </c>
      <c r="K106" s="25">
        <v>0</v>
      </c>
      <c r="L106" s="53"/>
      <c r="M106" s="53">
        <f t="shared" si="14"/>
        <v>68499000</v>
      </c>
      <c r="N106" s="24">
        <f t="shared" si="15"/>
        <v>1000</v>
      </c>
      <c r="O106" s="54" t="s">
        <v>74</v>
      </c>
      <c r="P106" s="54">
        <v>1</v>
      </c>
      <c r="Q106" s="27"/>
      <c r="R106" s="4">
        <f t="shared" si="11"/>
        <v>200</v>
      </c>
      <c r="S106" s="4">
        <f t="shared" si="17"/>
        <v>3425000</v>
      </c>
      <c r="T106" s="4">
        <f t="shared" si="18"/>
        <v>-3424000</v>
      </c>
      <c r="U106" s="4">
        <f>N106-1000</f>
        <v>0</v>
      </c>
      <c r="V106" s="3">
        <f t="shared" si="19"/>
        <v>13700000</v>
      </c>
      <c r="W106" s="3">
        <f t="shared" si="20"/>
        <v>0</v>
      </c>
      <c r="X106" s="3">
        <f t="shared" si="21"/>
        <v>0</v>
      </c>
    </row>
    <row r="107" spans="1:24" s="2" customFormat="1" ht="13.5" customHeight="1" x14ac:dyDescent="0.2">
      <c r="A107" s="22">
        <f t="shared" si="22"/>
        <v>103</v>
      </c>
      <c r="B107" s="34" t="s">
        <v>255</v>
      </c>
      <c r="C107" s="23" t="s">
        <v>82</v>
      </c>
      <c r="D107" s="90">
        <v>4000000</v>
      </c>
      <c r="E107" s="90"/>
      <c r="F107" s="24">
        <f t="shared" si="12"/>
        <v>4000000</v>
      </c>
      <c r="G107" s="53">
        <v>3999000</v>
      </c>
      <c r="H107" s="24">
        <f t="shared" si="13"/>
        <v>1000</v>
      </c>
      <c r="I107" s="25">
        <v>5</v>
      </c>
      <c r="J107" s="25">
        <v>0.2</v>
      </c>
      <c r="K107" s="25">
        <v>0</v>
      </c>
      <c r="L107" s="53"/>
      <c r="M107" s="53">
        <f t="shared" si="14"/>
        <v>3999000</v>
      </c>
      <c r="N107" s="24">
        <f t="shared" si="15"/>
        <v>1000</v>
      </c>
      <c r="O107" s="54" t="s">
        <v>74</v>
      </c>
      <c r="P107" s="54">
        <v>1</v>
      </c>
      <c r="Q107" s="27"/>
      <c r="R107" s="4">
        <f t="shared" si="11"/>
        <v>200</v>
      </c>
      <c r="S107" s="4">
        <f t="shared" si="17"/>
        <v>200000</v>
      </c>
      <c r="T107" s="4">
        <f t="shared" si="18"/>
        <v>-199000</v>
      </c>
      <c r="U107" s="4">
        <f>N107-1000</f>
        <v>0</v>
      </c>
      <c r="V107" s="3">
        <f t="shared" si="19"/>
        <v>800000</v>
      </c>
      <c r="W107" s="3">
        <f t="shared" si="20"/>
        <v>0</v>
      </c>
      <c r="X107" s="3">
        <f t="shared" si="21"/>
        <v>0</v>
      </c>
    </row>
    <row r="108" spans="1:24" s="2" customFormat="1" ht="13.5" customHeight="1" x14ac:dyDescent="0.2">
      <c r="A108" s="22">
        <f t="shared" si="22"/>
        <v>104</v>
      </c>
      <c r="B108" s="34" t="s">
        <v>256</v>
      </c>
      <c r="C108" s="23" t="s">
        <v>82</v>
      </c>
      <c r="D108" s="90">
        <v>9500000</v>
      </c>
      <c r="E108" s="90"/>
      <c r="F108" s="24">
        <f t="shared" si="12"/>
        <v>9500000</v>
      </c>
      <c r="G108" s="53">
        <v>9499000</v>
      </c>
      <c r="H108" s="24">
        <f t="shared" si="13"/>
        <v>1000</v>
      </c>
      <c r="I108" s="25">
        <v>5</v>
      </c>
      <c r="J108" s="25">
        <v>0.2</v>
      </c>
      <c r="K108" s="25">
        <v>0</v>
      </c>
      <c r="L108" s="53"/>
      <c r="M108" s="53">
        <f t="shared" si="14"/>
        <v>9499000</v>
      </c>
      <c r="N108" s="24">
        <f t="shared" si="15"/>
        <v>1000</v>
      </c>
      <c r="O108" s="54" t="s">
        <v>74</v>
      </c>
      <c r="P108" s="54">
        <v>19</v>
      </c>
      <c r="Q108" s="27"/>
      <c r="R108" s="4">
        <f t="shared" si="11"/>
        <v>200</v>
      </c>
      <c r="S108" s="4">
        <f t="shared" si="17"/>
        <v>475000</v>
      </c>
      <c r="T108" s="4">
        <f t="shared" si="18"/>
        <v>-474000</v>
      </c>
      <c r="U108" s="4">
        <f>N108-1000</f>
        <v>0</v>
      </c>
      <c r="V108" s="3">
        <f t="shared" si="19"/>
        <v>1900000</v>
      </c>
      <c r="W108" s="3">
        <f t="shared" si="20"/>
        <v>0</v>
      </c>
      <c r="X108" s="3">
        <f t="shared" si="21"/>
        <v>0</v>
      </c>
    </row>
    <row r="109" spans="1:24" s="2" customFormat="1" ht="13.5" customHeight="1" x14ac:dyDescent="0.2">
      <c r="A109" s="22">
        <f t="shared" si="22"/>
        <v>105</v>
      </c>
      <c r="B109" s="34" t="s">
        <v>257</v>
      </c>
      <c r="C109" s="23" t="s">
        <v>258</v>
      </c>
      <c r="D109" s="90">
        <v>40000000</v>
      </c>
      <c r="E109" s="90"/>
      <c r="F109" s="24">
        <f t="shared" si="12"/>
        <v>40000000</v>
      </c>
      <c r="G109" s="53">
        <v>39999000</v>
      </c>
      <c r="H109" s="24">
        <f t="shared" si="13"/>
        <v>1000</v>
      </c>
      <c r="I109" s="25">
        <v>5</v>
      </c>
      <c r="J109" s="25">
        <v>0.2</v>
      </c>
      <c r="K109" s="25">
        <v>0</v>
      </c>
      <c r="L109" s="53"/>
      <c r="M109" s="53">
        <f t="shared" si="14"/>
        <v>39999000</v>
      </c>
      <c r="N109" s="24">
        <f t="shared" si="15"/>
        <v>1000</v>
      </c>
      <c r="O109" s="54" t="s">
        <v>225</v>
      </c>
      <c r="P109" s="54">
        <v>1</v>
      </c>
      <c r="Q109" s="91"/>
      <c r="R109" s="4">
        <f t="shared" si="11"/>
        <v>200</v>
      </c>
      <c r="S109" s="4">
        <f t="shared" si="17"/>
        <v>2000000</v>
      </c>
      <c r="T109" s="4">
        <f t="shared" si="18"/>
        <v>-1999000</v>
      </c>
      <c r="U109" s="4">
        <f>N109-1000</f>
        <v>0</v>
      </c>
      <c r="V109" s="3">
        <f t="shared" si="19"/>
        <v>8000000</v>
      </c>
      <c r="W109" s="3">
        <f t="shared" si="20"/>
        <v>0</v>
      </c>
      <c r="X109" s="3">
        <f t="shared" si="21"/>
        <v>0</v>
      </c>
    </row>
    <row r="110" spans="1:24" s="2" customFormat="1" ht="13.5" customHeight="1" x14ac:dyDescent="0.2">
      <c r="A110" s="174">
        <f t="shared" si="22"/>
        <v>106</v>
      </c>
      <c r="B110" s="175" t="s">
        <v>259</v>
      </c>
      <c r="C110" s="194" t="s">
        <v>260</v>
      </c>
      <c r="D110" s="177">
        <v>0</v>
      </c>
      <c r="E110" s="177"/>
      <c r="F110" s="178">
        <f t="shared" si="12"/>
        <v>0</v>
      </c>
      <c r="G110" s="179">
        <v>0</v>
      </c>
      <c r="H110" s="178">
        <v>0</v>
      </c>
      <c r="I110" s="180">
        <v>5</v>
      </c>
      <c r="J110" s="180">
        <v>0.2</v>
      </c>
      <c r="K110" s="180">
        <v>0</v>
      </c>
      <c r="L110" s="179"/>
      <c r="M110" s="179">
        <v>0</v>
      </c>
      <c r="N110" s="178">
        <v>0</v>
      </c>
      <c r="O110" s="181" t="s">
        <v>175</v>
      </c>
      <c r="P110" s="181">
        <v>1</v>
      </c>
      <c r="Q110" s="182" t="s">
        <v>176</v>
      </c>
      <c r="R110" s="183">
        <f t="shared" si="11"/>
        <v>0</v>
      </c>
      <c r="S110" s="183">
        <f t="shared" si="17"/>
        <v>0</v>
      </c>
      <c r="T110" s="183">
        <f t="shared" si="18"/>
        <v>0</v>
      </c>
      <c r="U110" s="183">
        <f>N110</f>
        <v>0</v>
      </c>
      <c r="V110" s="184">
        <f t="shared" si="19"/>
        <v>0</v>
      </c>
      <c r="W110" s="3">
        <f t="shared" si="20"/>
        <v>0</v>
      </c>
      <c r="X110" s="3">
        <f t="shared" si="21"/>
        <v>0</v>
      </c>
    </row>
    <row r="111" spans="1:24" s="2" customFormat="1" ht="13.5" customHeight="1" x14ac:dyDescent="0.2">
      <c r="A111" s="22">
        <f t="shared" si="22"/>
        <v>107</v>
      </c>
      <c r="B111" s="34" t="s">
        <v>261</v>
      </c>
      <c r="C111" s="23" t="s">
        <v>262</v>
      </c>
      <c r="D111" s="90">
        <v>78257958</v>
      </c>
      <c r="E111" s="90"/>
      <c r="F111" s="24">
        <f t="shared" si="12"/>
        <v>78257958</v>
      </c>
      <c r="G111" s="53">
        <v>78256958</v>
      </c>
      <c r="H111" s="24">
        <f>+F111-G111</f>
        <v>1000</v>
      </c>
      <c r="I111" s="25">
        <v>5</v>
      </c>
      <c r="J111" s="25">
        <v>0.2</v>
      </c>
      <c r="K111" s="25">
        <v>0</v>
      </c>
      <c r="L111" s="53"/>
      <c r="M111" s="53">
        <f>+G111+L111</f>
        <v>78256958</v>
      </c>
      <c r="N111" s="24">
        <f>+F111-M111</f>
        <v>1000</v>
      </c>
      <c r="O111" s="54" t="s">
        <v>263</v>
      </c>
      <c r="P111" s="54">
        <v>1</v>
      </c>
      <c r="Q111" s="195" t="s">
        <v>264</v>
      </c>
      <c r="R111" s="4">
        <f t="shared" si="11"/>
        <v>200</v>
      </c>
      <c r="S111" s="4">
        <f t="shared" si="17"/>
        <v>3912897.9000000004</v>
      </c>
      <c r="T111" s="4">
        <f t="shared" si="18"/>
        <v>-3911897.9000000004</v>
      </c>
      <c r="U111" s="4">
        <f>N111-1000</f>
        <v>0</v>
      </c>
      <c r="V111" s="3">
        <f t="shared" si="19"/>
        <v>15651591.6</v>
      </c>
      <c r="W111" s="3">
        <f t="shared" si="20"/>
        <v>0</v>
      </c>
      <c r="X111" s="3">
        <f t="shared" si="21"/>
        <v>0</v>
      </c>
    </row>
    <row r="112" spans="1:24" s="2" customFormat="1" ht="13.5" customHeight="1" x14ac:dyDescent="0.2">
      <c r="A112" s="174">
        <f t="shared" si="22"/>
        <v>108</v>
      </c>
      <c r="B112" s="175" t="s">
        <v>265</v>
      </c>
      <c r="C112" s="194" t="s">
        <v>266</v>
      </c>
      <c r="D112" s="177">
        <v>0</v>
      </c>
      <c r="E112" s="177"/>
      <c r="F112" s="178">
        <f t="shared" si="12"/>
        <v>0</v>
      </c>
      <c r="G112" s="179">
        <v>0</v>
      </c>
      <c r="H112" s="178">
        <v>0</v>
      </c>
      <c r="I112" s="180">
        <v>5</v>
      </c>
      <c r="J112" s="180">
        <v>0.2</v>
      </c>
      <c r="K112" s="180">
        <v>0</v>
      </c>
      <c r="L112" s="179"/>
      <c r="M112" s="179">
        <v>0</v>
      </c>
      <c r="N112" s="178">
        <v>0</v>
      </c>
      <c r="O112" s="181" t="s">
        <v>213</v>
      </c>
      <c r="P112" s="181">
        <v>1</v>
      </c>
      <c r="Q112" s="182" t="s">
        <v>176</v>
      </c>
      <c r="R112" s="183">
        <f t="shared" si="11"/>
        <v>0</v>
      </c>
      <c r="S112" s="183">
        <f t="shared" si="17"/>
        <v>0</v>
      </c>
      <c r="T112" s="183">
        <f t="shared" si="18"/>
        <v>0</v>
      </c>
      <c r="U112" s="183">
        <f>N112</f>
        <v>0</v>
      </c>
      <c r="V112" s="184">
        <f t="shared" si="19"/>
        <v>0</v>
      </c>
      <c r="W112" s="3">
        <f t="shared" si="20"/>
        <v>0</v>
      </c>
      <c r="X112" s="3">
        <f t="shared" si="21"/>
        <v>0</v>
      </c>
    </row>
    <row r="113" spans="1:24" s="2" customFormat="1" ht="13.5" customHeight="1" x14ac:dyDescent="0.2">
      <c r="A113" s="22">
        <f t="shared" si="22"/>
        <v>109</v>
      </c>
      <c r="B113" s="34" t="s">
        <v>267</v>
      </c>
      <c r="C113" s="23" t="s">
        <v>268</v>
      </c>
      <c r="D113" s="90">
        <v>13000000</v>
      </c>
      <c r="E113" s="90"/>
      <c r="F113" s="24">
        <f t="shared" si="12"/>
        <v>13000000</v>
      </c>
      <c r="G113" s="53">
        <v>12999000</v>
      </c>
      <c r="H113" s="24">
        <f t="shared" ref="H113:H176" si="24">+F113-G113</f>
        <v>1000</v>
      </c>
      <c r="I113" s="25">
        <v>5</v>
      </c>
      <c r="J113" s="25">
        <v>0.2</v>
      </c>
      <c r="K113" s="25">
        <v>0</v>
      </c>
      <c r="L113" s="53"/>
      <c r="M113" s="53">
        <f t="shared" ref="M113:M176" si="25">+G113+L113</f>
        <v>12999000</v>
      </c>
      <c r="N113" s="24">
        <f t="shared" ref="N113:N133" si="26">+F113-M113</f>
        <v>1000</v>
      </c>
      <c r="O113" s="54" t="s">
        <v>269</v>
      </c>
      <c r="P113" s="54">
        <v>1</v>
      </c>
      <c r="Q113" s="27"/>
      <c r="R113" s="4">
        <f t="shared" si="11"/>
        <v>200</v>
      </c>
      <c r="S113" s="4">
        <f t="shared" si="17"/>
        <v>650000</v>
      </c>
      <c r="T113" s="4">
        <f t="shared" si="18"/>
        <v>-649000</v>
      </c>
      <c r="U113" s="4">
        <f>N113-1000</f>
        <v>0</v>
      </c>
      <c r="V113" s="3">
        <f t="shared" si="19"/>
        <v>2600000</v>
      </c>
      <c r="W113" s="3">
        <f t="shared" si="20"/>
        <v>0</v>
      </c>
      <c r="X113" s="3">
        <f t="shared" si="21"/>
        <v>0</v>
      </c>
    </row>
    <row r="114" spans="1:24" s="2" customFormat="1" ht="13.5" customHeight="1" x14ac:dyDescent="0.2">
      <c r="A114" s="22">
        <f t="shared" si="22"/>
        <v>110</v>
      </c>
      <c r="B114" s="34" t="s">
        <v>270</v>
      </c>
      <c r="C114" s="23" t="s">
        <v>271</v>
      </c>
      <c r="D114" s="90">
        <v>294076000</v>
      </c>
      <c r="E114" s="90"/>
      <c r="F114" s="24">
        <f t="shared" si="12"/>
        <v>294076000</v>
      </c>
      <c r="G114" s="53">
        <v>294075000</v>
      </c>
      <c r="H114" s="24">
        <f t="shared" si="24"/>
        <v>1000</v>
      </c>
      <c r="I114" s="25">
        <v>5</v>
      </c>
      <c r="J114" s="25">
        <v>0.2</v>
      </c>
      <c r="K114" s="25">
        <v>0</v>
      </c>
      <c r="L114" s="53"/>
      <c r="M114" s="53">
        <f t="shared" si="25"/>
        <v>294075000</v>
      </c>
      <c r="N114" s="24">
        <f t="shared" si="26"/>
        <v>1000</v>
      </c>
      <c r="O114" s="54" t="s">
        <v>272</v>
      </c>
      <c r="P114" s="54">
        <v>1</v>
      </c>
      <c r="Q114" s="27"/>
      <c r="R114" s="4">
        <f t="shared" si="11"/>
        <v>200</v>
      </c>
      <c r="S114" s="4">
        <f t="shared" si="17"/>
        <v>14703800</v>
      </c>
      <c r="T114" s="4">
        <f t="shared" si="18"/>
        <v>-14702800</v>
      </c>
      <c r="U114" s="4">
        <f>N114-1000</f>
        <v>0</v>
      </c>
      <c r="V114" s="3">
        <f t="shared" si="19"/>
        <v>58815200</v>
      </c>
      <c r="W114" s="3">
        <f t="shared" si="20"/>
        <v>0</v>
      </c>
      <c r="X114" s="3">
        <f t="shared" si="21"/>
        <v>0</v>
      </c>
    </row>
    <row r="115" spans="1:24" s="2" customFormat="1" ht="13.5" customHeight="1" x14ac:dyDescent="0.2">
      <c r="A115" s="22">
        <f t="shared" si="22"/>
        <v>111</v>
      </c>
      <c r="B115" s="34" t="s">
        <v>273</v>
      </c>
      <c r="C115" s="23" t="s">
        <v>274</v>
      </c>
      <c r="D115" s="90">
        <v>610000</v>
      </c>
      <c r="E115" s="90"/>
      <c r="F115" s="24">
        <f t="shared" si="12"/>
        <v>610000</v>
      </c>
      <c r="G115" s="53">
        <v>609000</v>
      </c>
      <c r="H115" s="24">
        <f t="shared" si="24"/>
        <v>1000</v>
      </c>
      <c r="I115" s="25">
        <v>5</v>
      </c>
      <c r="J115" s="25">
        <v>0.2</v>
      </c>
      <c r="K115" s="25">
        <v>0</v>
      </c>
      <c r="L115" s="53"/>
      <c r="M115" s="53">
        <f t="shared" si="25"/>
        <v>609000</v>
      </c>
      <c r="N115" s="24">
        <f t="shared" si="26"/>
        <v>1000</v>
      </c>
      <c r="O115" s="54" t="s">
        <v>275</v>
      </c>
      <c r="P115" s="54">
        <v>1</v>
      </c>
      <c r="Q115" s="27"/>
      <c r="R115" s="4">
        <f t="shared" si="11"/>
        <v>200</v>
      </c>
      <c r="S115" s="4">
        <f t="shared" si="17"/>
        <v>30500</v>
      </c>
      <c r="T115" s="4">
        <f t="shared" si="18"/>
        <v>-29500</v>
      </c>
      <c r="U115" s="4">
        <f>N115-1000</f>
        <v>0</v>
      </c>
      <c r="V115" s="3">
        <f t="shared" si="19"/>
        <v>122000</v>
      </c>
      <c r="W115" s="3">
        <f t="shared" si="20"/>
        <v>0</v>
      </c>
      <c r="X115" s="3">
        <f t="shared" si="21"/>
        <v>0</v>
      </c>
    </row>
    <row r="116" spans="1:24" s="2" customFormat="1" ht="13.5" customHeight="1" x14ac:dyDescent="0.2">
      <c r="A116" s="155">
        <f t="shared" si="22"/>
        <v>112</v>
      </c>
      <c r="B116" s="156" t="s">
        <v>276</v>
      </c>
      <c r="C116" s="192" t="s">
        <v>277</v>
      </c>
      <c r="D116" s="173">
        <v>0</v>
      </c>
      <c r="E116" s="173"/>
      <c r="F116" s="158">
        <f t="shared" si="12"/>
        <v>0</v>
      </c>
      <c r="G116" s="150">
        <v>0</v>
      </c>
      <c r="H116" s="158">
        <f t="shared" si="24"/>
        <v>0</v>
      </c>
      <c r="I116" s="159">
        <v>5</v>
      </c>
      <c r="J116" s="159">
        <v>0.2</v>
      </c>
      <c r="K116" s="159">
        <v>0</v>
      </c>
      <c r="L116" s="150"/>
      <c r="M116" s="150">
        <f t="shared" si="25"/>
        <v>0</v>
      </c>
      <c r="N116" s="158">
        <f t="shared" si="26"/>
        <v>0</v>
      </c>
      <c r="O116" s="160" t="s">
        <v>199</v>
      </c>
      <c r="P116" s="160">
        <v>1</v>
      </c>
      <c r="Q116" s="161"/>
      <c r="R116" s="153">
        <f t="shared" si="11"/>
        <v>0</v>
      </c>
      <c r="S116" s="153">
        <f t="shared" si="17"/>
        <v>0</v>
      </c>
      <c r="T116" s="153">
        <f t="shared" si="18"/>
        <v>0</v>
      </c>
      <c r="U116" s="153"/>
      <c r="V116" s="154">
        <f t="shared" si="19"/>
        <v>0</v>
      </c>
      <c r="W116" s="3">
        <f t="shared" si="20"/>
        <v>0</v>
      </c>
      <c r="X116" s="3">
        <f t="shared" si="21"/>
        <v>0</v>
      </c>
    </row>
    <row r="117" spans="1:24" s="2" customFormat="1" ht="13.5" customHeight="1" x14ac:dyDescent="0.2">
      <c r="A117" s="155">
        <f t="shared" si="22"/>
        <v>113</v>
      </c>
      <c r="B117" s="156" t="s">
        <v>278</v>
      </c>
      <c r="C117" s="192" t="s">
        <v>279</v>
      </c>
      <c r="D117" s="173">
        <v>0</v>
      </c>
      <c r="E117" s="173"/>
      <c r="F117" s="158">
        <f t="shared" si="12"/>
        <v>0</v>
      </c>
      <c r="G117" s="150">
        <v>0</v>
      </c>
      <c r="H117" s="158">
        <f t="shared" si="24"/>
        <v>0</v>
      </c>
      <c r="I117" s="159">
        <v>5</v>
      </c>
      <c r="J117" s="159">
        <v>0.2</v>
      </c>
      <c r="K117" s="159">
        <v>0</v>
      </c>
      <c r="L117" s="150"/>
      <c r="M117" s="150">
        <f t="shared" si="25"/>
        <v>0</v>
      </c>
      <c r="N117" s="158">
        <f t="shared" si="26"/>
        <v>0</v>
      </c>
      <c r="O117" s="160" t="s">
        <v>244</v>
      </c>
      <c r="P117" s="160">
        <v>1</v>
      </c>
      <c r="Q117" s="161"/>
      <c r="R117" s="153">
        <f t="shared" si="11"/>
        <v>0</v>
      </c>
      <c r="S117" s="153">
        <f t="shared" si="17"/>
        <v>0</v>
      </c>
      <c r="T117" s="153">
        <f t="shared" si="18"/>
        <v>0</v>
      </c>
      <c r="U117" s="153"/>
      <c r="V117" s="154">
        <f t="shared" si="19"/>
        <v>0</v>
      </c>
      <c r="W117" s="3">
        <f t="shared" si="20"/>
        <v>0</v>
      </c>
      <c r="X117" s="3">
        <f t="shared" si="21"/>
        <v>0</v>
      </c>
    </row>
    <row r="118" spans="1:24" s="2" customFormat="1" ht="13.5" customHeight="1" x14ac:dyDescent="0.2">
      <c r="A118" s="22">
        <f t="shared" si="22"/>
        <v>114</v>
      </c>
      <c r="B118" s="34" t="s">
        <v>280</v>
      </c>
      <c r="C118" s="23" t="s">
        <v>279</v>
      </c>
      <c r="D118" s="90">
        <v>5000000</v>
      </c>
      <c r="E118" s="90"/>
      <c r="F118" s="24">
        <f t="shared" si="12"/>
        <v>5000000</v>
      </c>
      <c r="G118" s="53">
        <v>4999000</v>
      </c>
      <c r="H118" s="24">
        <f t="shared" si="24"/>
        <v>1000</v>
      </c>
      <c r="I118" s="25">
        <v>5</v>
      </c>
      <c r="J118" s="25">
        <v>0.2</v>
      </c>
      <c r="K118" s="25">
        <v>0</v>
      </c>
      <c r="L118" s="53"/>
      <c r="M118" s="53">
        <f t="shared" si="25"/>
        <v>4999000</v>
      </c>
      <c r="N118" s="24">
        <f t="shared" si="26"/>
        <v>1000</v>
      </c>
      <c r="O118" s="54" t="s">
        <v>281</v>
      </c>
      <c r="P118" s="54">
        <v>1</v>
      </c>
      <c r="Q118" s="27"/>
      <c r="R118" s="4">
        <f t="shared" ref="R118:R163" si="27">+N118*J118</f>
        <v>200</v>
      </c>
      <c r="S118" s="4">
        <f t="shared" si="17"/>
        <v>250000</v>
      </c>
      <c r="T118" s="4">
        <f t="shared" si="18"/>
        <v>-249000</v>
      </c>
      <c r="U118" s="4">
        <f>N118-1000</f>
        <v>0</v>
      </c>
      <c r="V118" s="3">
        <f t="shared" si="19"/>
        <v>1000000</v>
      </c>
      <c r="W118" s="3">
        <f t="shared" si="20"/>
        <v>0</v>
      </c>
      <c r="X118" s="3">
        <f t="shared" si="21"/>
        <v>0</v>
      </c>
    </row>
    <row r="119" spans="1:24" s="2" customFormat="1" ht="13.5" customHeight="1" x14ac:dyDescent="0.2">
      <c r="A119" s="22">
        <f t="shared" si="22"/>
        <v>115</v>
      </c>
      <c r="B119" s="34" t="s">
        <v>282</v>
      </c>
      <c r="C119" s="23" t="s">
        <v>279</v>
      </c>
      <c r="D119" s="90">
        <v>9000000</v>
      </c>
      <c r="E119" s="90"/>
      <c r="F119" s="24">
        <f t="shared" si="12"/>
        <v>9000000</v>
      </c>
      <c r="G119" s="53">
        <v>8999000</v>
      </c>
      <c r="H119" s="24">
        <f t="shared" si="24"/>
        <v>1000</v>
      </c>
      <c r="I119" s="25">
        <v>5</v>
      </c>
      <c r="J119" s="25">
        <v>0.2</v>
      </c>
      <c r="K119" s="25">
        <v>0</v>
      </c>
      <c r="L119" s="53"/>
      <c r="M119" s="53">
        <f t="shared" si="25"/>
        <v>8999000</v>
      </c>
      <c r="N119" s="24">
        <f t="shared" si="26"/>
        <v>1000</v>
      </c>
      <c r="O119" s="54" t="s">
        <v>283</v>
      </c>
      <c r="P119" s="54">
        <v>3</v>
      </c>
      <c r="Q119" s="27"/>
      <c r="R119" s="4">
        <f t="shared" si="27"/>
        <v>200</v>
      </c>
      <c r="S119" s="4">
        <f t="shared" si="17"/>
        <v>450000</v>
      </c>
      <c r="T119" s="4">
        <f t="shared" si="18"/>
        <v>-449000</v>
      </c>
      <c r="U119" s="4">
        <f>N119-1000</f>
        <v>0</v>
      </c>
      <c r="V119" s="3">
        <f t="shared" si="19"/>
        <v>1800000</v>
      </c>
      <c r="W119" s="3">
        <f t="shared" si="20"/>
        <v>0</v>
      </c>
      <c r="X119" s="3">
        <f t="shared" si="21"/>
        <v>0</v>
      </c>
    </row>
    <row r="120" spans="1:24" s="2" customFormat="1" ht="13.5" customHeight="1" x14ac:dyDescent="0.2">
      <c r="A120" s="155">
        <f t="shared" si="22"/>
        <v>116</v>
      </c>
      <c r="B120" s="156" t="s">
        <v>247</v>
      </c>
      <c r="C120" s="192" t="s">
        <v>284</v>
      </c>
      <c r="D120" s="173">
        <v>0</v>
      </c>
      <c r="E120" s="173"/>
      <c r="F120" s="158">
        <f t="shared" si="12"/>
        <v>0</v>
      </c>
      <c r="G120" s="150">
        <v>0</v>
      </c>
      <c r="H120" s="158">
        <f t="shared" si="24"/>
        <v>0</v>
      </c>
      <c r="I120" s="159">
        <v>5</v>
      </c>
      <c r="J120" s="159">
        <v>0.2</v>
      </c>
      <c r="K120" s="159">
        <v>0</v>
      </c>
      <c r="L120" s="150"/>
      <c r="M120" s="150">
        <f t="shared" si="25"/>
        <v>0</v>
      </c>
      <c r="N120" s="158">
        <f t="shared" si="26"/>
        <v>0</v>
      </c>
      <c r="O120" s="160" t="s">
        <v>285</v>
      </c>
      <c r="P120" s="160"/>
      <c r="Q120" s="161"/>
      <c r="R120" s="153">
        <f t="shared" si="27"/>
        <v>0</v>
      </c>
      <c r="S120" s="153">
        <f t="shared" si="17"/>
        <v>0</v>
      </c>
      <c r="T120" s="153">
        <f t="shared" si="18"/>
        <v>0</v>
      </c>
      <c r="U120" s="153"/>
      <c r="V120" s="154">
        <f t="shared" si="19"/>
        <v>0</v>
      </c>
      <c r="W120" s="3">
        <f t="shared" si="20"/>
        <v>0</v>
      </c>
      <c r="X120" s="3">
        <f t="shared" si="21"/>
        <v>0</v>
      </c>
    </row>
    <row r="121" spans="1:24" s="2" customFormat="1" ht="13.5" customHeight="1" x14ac:dyDescent="0.2">
      <c r="A121" s="22">
        <f t="shared" si="22"/>
        <v>117</v>
      </c>
      <c r="B121" s="34" t="s">
        <v>286</v>
      </c>
      <c r="C121" s="23" t="s">
        <v>287</v>
      </c>
      <c r="D121" s="90">
        <v>2000000</v>
      </c>
      <c r="E121" s="90"/>
      <c r="F121" s="24">
        <f t="shared" si="12"/>
        <v>2000000</v>
      </c>
      <c r="G121" s="53">
        <v>1999000</v>
      </c>
      <c r="H121" s="24">
        <f t="shared" si="24"/>
        <v>1000</v>
      </c>
      <c r="I121" s="25">
        <v>5</v>
      </c>
      <c r="J121" s="25">
        <v>0.2</v>
      </c>
      <c r="K121" s="25">
        <v>0</v>
      </c>
      <c r="L121" s="53"/>
      <c r="M121" s="53">
        <f t="shared" si="25"/>
        <v>1999000</v>
      </c>
      <c r="N121" s="24">
        <f t="shared" si="26"/>
        <v>1000</v>
      </c>
      <c r="O121" s="54" t="s">
        <v>288</v>
      </c>
      <c r="P121" s="54">
        <v>1</v>
      </c>
      <c r="Q121" s="27"/>
      <c r="R121" s="4">
        <f t="shared" si="27"/>
        <v>200</v>
      </c>
      <c r="S121" s="4">
        <f t="shared" si="17"/>
        <v>100000</v>
      </c>
      <c r="T121" s="4">
        <f t="shared" si="18"/>
        <v>-99000</v>
      </c>
      <c r="U121" s="4">
        <f>N121-1000</f>
        <v>0</v>
      </c>
      <c r="V121" s="3">
        <f t="shared" si="19"/>
        <v>400000</v>
      </c>
      <c r="W121" s="3">
        <f t="shared" si="20"/>
        <v>0</v>
      </c>
      <c r="X121" s="3">
        <f t="shared" si="21"/>
        <v>0</v>
      </c>
    </row>
    <row r="122" spans="1:24" s="2" customFormat="1" ht="13.5" customHeight="1" x14ac:dyDescent="0.2">
      <c r="A122" s="22">
        <f t="shared" si="22"/>
        <v>118</v>
      </c>
      <c r="B122" s="34" t="s">
        <v>289</v>
      </c>
      <c r="C122" s="23" t="s">
        <v>290</v>
      </c>
      <c r="D122" s="90">
        <v>2000000</v>
      </c>
      <c r="E122" s="90"/>
      <c r="F122" s="24">
        <f t="shared" si="12"/>
        <v>2000000</v>
      </c>
      <c r="G122" s="53">
        <v>1999000</v>
      </c>
      <c r="H122" s="24">
        <f t="shared" si="24"/>
        <v>1000</v>
      </c>
      <c r="I122" s="25">
        <v>5</v>
      </c>
      <c r="J122" s="25">
        <v>0.2</v>
      </c>
      <c r="K122" s="25">
        <v>0</v>
      </c>
      <c r="L122" s="53"/>
      <c r="M122" s="53">
        <f t="shared" si="25"/>
        <v>1999000</v>
      </c>
      <c r="N122" s="24">
        <f t="shared" si="26"/>
        <v>1000</v>
      </c>
      <c r="O122" s="54" t="s">
        <v>291</v>
      </c>
      <c r="P122" s="54">
        <v>1</v>
      </c>
      <c r="Q122" s="27"/>
      <c r="R122" s="4">
        <f t="shared" si="27"/>
        <v>200</v>
      </c>
      <c r="S122" s="4">
        <f t="shared" si="17"/>
        <v>100000</v>
      </c>
      <c r="T122" s="4">
        <f t="shared" si="18"/>
        <v>-99000</v>
      </c>
      <c r="U122" s="4">
        <f>N122-1000</f>
        <v>0</v>
      </c>
      <c r="V122" s="3">
        <f t="shared" si="19"/>
        <v>400000</v>
      </c>
      <c r="W122" s="3">
        <f t="shared" si="20"/>
        <v>0</v>
      </c>
      <c r="X122" s="3">
        <f t="shared" si="21"/>
        <v>0</v>
      </c>
    </row>
    <row r="123" spans="1:24" s="2" customFormat="1" ht="13.5" customHeight="1" x14ac:dyDescent="0.2">
      <c r="A123" s="196">
        <f t="shared" si="22"/>
        <v>119</v>
      </c>
      <c r="B123" s="197" t="s">
        <v>292</v>
      </c>
      <c r="C123" s="198" t="s">
        <v>293</v>
      </c>
      <c r="D123" s="199">
        <v>33500000</v>
      </c>
      <c r="E123" s="199"/>
      <c r="F123" s="200">
        <f t="shared" si="12"/>
        <v>33500000</v>
      </c>
      <c r="G123" s="201">
        <v>33499000</v>
      </c>
      <c r="H123" s="200">
        <f t="shared" si="24"/>
        <v>1000</v>
      </c>
      <c r="I123" s="202">
        <v>5</v>
      </c>
      <c r="J123" s="202">
        <v>0.2</v>
      </c>
      <c r="K123" s="202">
        <v>0</v>
      </c>
      <c r="L123" s="201"/>
      <c r="M123" s="201">
        <f t="shared" si="25"/>
        <v>33499000</v>
      </c>
      <c r="N123" s="200">
        <f t="shared" si="26"/>
        <v>1000</v>
      </c>
      <c r="O123" s="203" t="s">
        <v>93</v>
      </c>
      <c r="P123" s="203">
        <v>1</v>
      </c>
      <c r="Q123" s="204" t="s">
        <v>294</v>
      </c>
      <c r="R123" s="4">
        <f t="shared" si="27"/>
        <v>200</v>
      </c>
      <c r="S123" s="4">
        <f t="shared" si="17"/>
        <v>1675000</v>
      </c>
      <c r="T123" s="4">
        <f t="shared" si="18"/>
        <v>-1674000</v>
      </c>
      <c r="U123" s="4">
        <f>N123-1000</f>
        <v>0</v>
      </c>
      <c r="V123" s="3">
        <f t="shared" si="19"/>
        <v>6700000</v>
      </c>
      <c r="W123" s="3">
        <f t="shared" si="20"/>
        <v>0</v>
      </c>
      <c r="X123" s="3">
        <f t="shared" si="21"/>
        <v>0</v>
      </c>
    </row>
    <row r="124" spans="1:24" s="2" customFormat="1" ht="13.5" customHeight="1" x14ac:dyDescent="0.2">
      <c r="A124" s="155">
        <f t="shared" si="22"/>
        <v>120</v>
      </c>
      <c r="B124" s="156" t="s">
        <v>295</v>
      </c>
      <c r="C124" s="192" t="s">
        <v>296</v>
      </c>
      <c r="D124" s="173">
        <v>0</v>
      </c>
      <c r="E124" s="173"/>
      <c r="F124" s="158">
        <f t="shared" si="12"/>
        <v>0</v>
      </c>
      <c r="G124" s="150">
        <v>0</v>
      </c>
      <c r="H124" s="158">
        <f t="shared" si="24"/>
        <v>0</v>
      </c>
      <c r="I124" s="159">
        <v>5</v>
      </c>
      <c r="J124" s="159">
        <v>0.2</v>
      </c>
      <c r="K124" s="159">
        <v>0</v>
      </c>
      <c r="L124" s="150"/>
      <c r="M124" s="150">
        <f t="shared" si="25"/>
        <v>0</v>
      </c>
      <c r="N124" s="158">
        <f t="shared" si="26"/>
        <v>0</v>
      </c>
      <c r="O124" s="160" t="s">
        <v>297</v>
      </c>
      <c r="P124" s="160">
        <v>1</v>
      </c>
      <c r="Q124" s="161"/>
      <c r="R124" s="153">
        <f t="shared" si="27"/>
        <v>0</v>
      </c>
      <c r="S124" s="153">
        <f t="shared" si="17"/>
        <v>0</v>
      </c>
      <c r="T124" s="153">
        <f t="shared" si="18"/>
        <v>0</v>
      </c>
      <c r="U124" s="153"/>
      <c r="V124" s="154">
        <f t="shared" si="19"/>
        <v>0</v>
      </c>
      <c r="W124" s="3">
        <f t="shared" si="20"/>
        <v>0</v>
      </c>
      <c r="X124" s="3">
        <f t="shared" si="21"/>
        <v>0</v>
      </c>
    </row>
    <row r="125" spans="1:24" s="2" customFormat="1" ht="13.5" customHeight="1" x14ac:dyDescent="0.2">
      <c r="A125" s="22">
        <f t="shared" si="22"/>
        <v>121</v>
      </c>
      <c r="B125" s="34" t="s">
        <v>298</v>
      </c>
      <c r="C125" s="23" t="s">
        <v>299</v>
      </c>
      <c r="D125" s="90">
        <v>1340000</v>
      </c>
      <c r="E125" s="90"/>
      <c r="F125" s="24">
        <f t="shared" si="12"/>
        <v>1340000</v>
      </c>
      <c r="G125" s="53">
        <v>1339000</v>
      </c>
      <c r="H125" s="24">
        <f t="shared" si="24"/>
        <v>1000</v>
      </c>
      <c r="I125" s="25">
        <v>5</v>
      </c>
      <c r="J125" s="25">
        <v>0.2</v>
      </c>
      <c r="K125" s="25">
        <v>0</v>
      </c>
      <c r="L125" s="53"/>
      <c r="M125" s="53">
        <f t="shared" si="25"/>
        <v>1339000</v>
      </c>
      <c r="N125" s="24">
        <f t="shared" si="26"/>
        <v>1000</v>
      </c>
      <c r="O125" s="54" t="s">
        <v>300</v>
      </c>
      <c r="P125" s="54">
        <v>2</v>
      </c>
      <c r="Q125" s="27"/>
      <c r="R125" s="4">
        <f t="shared" si="27"/>
        <v>200</v>
      </c>
      <c r="S125" s="4">
        <f t="shared" si="17"/>
        <v>67000</v>
      </c>
      <c r="T125" s="4">
        <f t="shared" si="18"/>
        <v>-66000</v>
      </c>
      <c r="U125" s="4">
        <f>N125-1000</f>
        <v>0</v>
      </c>
      <c r="V125" s="3">
        <f t="shared" si="19"/>
        <v>268000</v>
      </c>
      <c r="W125" s="3">
        <f t="shared" si="20"/>
        <v>0</v>
      </c>
      <c r="X125" s="3">
        <f t="shared" si="21"/>
        <v>0</v>
      </c>
    </row>
    <row r="126" spans="1:24" s="2" customFormat="1" ht="13.5" customHeight="1" x14ac:dyDescent="0.2">
      <c r="A126" s="22">
        <f t="shared" si="22"/>
        <v>122</v>
      </c>
      <c r="B126" s="34" t="s">
        <v>301</v>
      </c>
      <c r="C126" s="23" t="s">
        <v>302</v>
      </c>
      <c r="D126" s="90">
        <v>18200000</v>
      </c>
      <c r="E126" s="90"/>
      <c r="F126" s="24">
        <f t="shared" ref="F126:F165" si="28">+D126+E126</f>
        <v>18200000</v>
      </c>
      <c r="G126" s="53">
        <v>18199000</v>
      </c>
      <c r="H126" s="24">
        <f t="shared" si="24"/>
        <v>1000</v>
      </c>
      <c r="I126" s="25">
        <v>5</v>
      </c>
      <c r="J126" s="25">
        <v>0.2</v>
      </c>
      <c r="K126" s="25">
        <v>0</v>
      </c>
      <c r="L126" s="53"/>
      <c r="M126" s="53">
        <f t="shared" si="25"/>
        <v>18199000</v>
      </c>
      <c r="N126" s="24">
        <f t="shared" si="26"/>
        <v>1000</v>
      </c>
      <c r="O126" s="54" t="s">
        <v>303</v>
      </c>
      <c r="P126" s="54">
        <v>1</v>
      </c>
      <c r="Q126" s="27"/>
      <c r="R126" s="4">
        <f t="shared" si="27"/>
        <v>200</v>
      </c>
      <c r="S126" s="4">
        <f t="shared" si="17"/>
        <v>910000</v>
      </c>
      <c r="T126" s="4">
        <f t="shared" si="18"/>
        <v>-909000</v>
      </c>
      <c r="U126" s="4">
        <f>N126-1000</f>
        <v>0</v>
      </c>
      <c r="V126" s="3">
        <f t="shared" si="19"/>
        <v>3640000</v>
      </c>
      <c r="W126" s="3">
        <f t="shared" si="20"/>
        <v>0</v>
      </c>
      <c r="X126" s="3">
        <f t="shared" si="21"/>
        <v>0</v>
      </c>
    </row>
    <row r="127" spans="1:24" s="2" customFormat="1" ht="13.5" customHeight="1" x14ac:dyDescent="0.2">
      <c r="A127" s="22">
        <f t="shared" si="22"/>
        <v>123</v>
      </c>
      <c r="B127" s="34" t="s">
        <v>171</v>
      </c>
      <c r="C127" s="23" t="s">
        <v>304</v>
      </c>
      <c r="D127" s="90">
        <v>4500000</v>
      </c>
      <c r="E127" s="90"/>
      <c r="F127" s="24">
        <f t="shared" si="28"/>
        <v>4500000</v>
      </c>
      <c r="G127" s="53">
        <v>4499000</v>
      </c>
      <c r="H127" s="24">
        <f t="shared" si="24"/>
        <v>1000</v>
      </c>
      <c r="I127" s="25">
        <v>5</v>
      </c>
      <c r="J127" s="25">
        <v>0.2</v>
      </c>
      <c r="K127" s="25">
        <v>0</v>
      </c>
      <c r="L127" s="53"/>
      <c r="M127" s="53">
        <f t="shared" si="25"/>
        <v>4499000</v>
      </c>
      <c r="N127" s="24">
        <f t="shared" si="26"/>
        <v>1000</v>
      </c>
      <c r="O127" s="54" t="s">
        <v>305</v>
      </c>
      <c r="P127" s="54">
        <v>1</v>
      </c>
      <c r="Q127" s="27"/>
      <c r="R127" s="4">
        <f t="shared" si="27"/>
        <v>200</v>
      </c>
      <c r="S127" s="4">
        <f t="shared" si="17"/>
        <v>225000</v>
      </c>
      <c r="T127" s="4">
        <f t="shared" si="18"/>
        <v>-224000</v>
      </c>
      <c r="U127" s="4">
        <f>N127-1000</f>
        <v>0</v>
      </c>
      <c r="V127" s="3">
        <f t="shared" si="19"/>
        <v>900000</v>
      </c>
      <c r="W127" s="3">
        <f t="shared" si="20"/>
        <v>0</v>
      </c>
      <c r="X127" s="3">
        <f t="shared" si="21"/>
        <v>0</v>
      </c>
    </row>
    <row r="128" spans="1:24" s="2" customFormat="1" ht="13.5" customHeight="1" x14ac:dyDescent="0.2">
      <c r="A128" s="22">
        <f t="shared" si="22"/>
        <v>124</v>
      </c>
      <c r="B128" s="34" t="s">
        <v>306</v>
      </c>
      <c r="C128" s="23" t="s">
        <v>307</v>
      </c>
      <c r="D128" s="90">
        <v>438090143</v>
      </c>
      <c r="E128" s="90"/>
      <c r="F128" s="24">
        <f t="shared" si="28"/>
        <v>438090143</v>
      </c>
      <c r="G128" s="53">
        <v>438089143</v>
      </c>
      <c r="H128" s="24">
        <f t="shared" si="24"/>
        <v>1000</v>
      </c>
      <c r="I128" s="25">
        <v>5</v>
      </c>
      <c r="J128" s="25">
        <v>0.2</v>
      </c>
      <c r="K128" s="25">
        <v>0</v>
      </c>
      <c r="L128" s="53"/>
      <c r="M128" s="53">
        <f t="shared" si="25"/>
        <v>438089143</v>
      </c>
      <c r="N128" s="24">
        <f t="shared" si="26"/>
        <v>1000</v>
      </c>
      <c r="O128" s="54" t="s">
        <v>308</v>
      </c>
      <c r="P128" s="54">
        <v>1</v>
      </c>
      <c r="Q128" s="195" t="s">
        <v>309</v>
      </c>
      <c r="R128" s="4">
        <f t="shared" si="27"/>
        <v>200</v>
      </c>
      <c r="S128" s="4">
        <f t="shared" si="17"/>
        <v>21904507.150000002</v>
      </c>
      <c r="T128" s="4">
        <f t="shared" si="18"/>
        <v>-21903507.150000002</v>
      </c>
      <c r="U128" s="4">
        <f>N128-1000</f>
        <v>0</v>
      </c>
      <c r="V128" s="3">
        <f t="shared" si="19"/>
        <v>87618028.599999994</v>
      </c>
      <c r="W128" s="3">
        <f t="shared" si="20"/>
        <v>0</v>
      </c>
      <c r="X128" s="3">
        <f t="shared" si="21"/>
        <v>0</v>
      </c>
    </row>
    <row r="129" spans="1:24" s="2" customFormat="1" ht="13.5" customHeight="1" x14ac:dyDescent="0.2">
      <c r="A129" s="155">
        <f t="shared" si="22"/>
        <v>125</v>
      </c>
      <c r="B129" s="156" t="s">
        <v>310</v>
      </c>
      <c r="C129" s="192" t="s">
        <v>307</v>
      </c>
      <c r="D129" s="173">
        <v>0</v>
      </c>
      <c r="E129" s="173"/>
      <c r="F129" s="158">
        <f t="shared" si="28"/>
        <v>0</v>
      </c>
      <c r="G129" s="150">
        <v>0</v>
      </c>
      <c r="H129" s="158">
        <f t="shared" si="24"/>
        <v>0</v>
      </c>
      <c r="I129" s="159">
        <v>5</v>
      </c>
      <c r="J129" s="159">
        <v>0.2</v>
      </c>
      <c r="K129" s="159">
        <v>0</v>
      </c>
      <c r="L129" s="150"/>
      <c r="M129" s="150">
        <f t="shared" si="25"/>
        <v>0</v>
      </c>
      <c r="N129" s="158">
        <f t="shared" si="26"/>
        <v>0</v>
      </c>
      <c r="O129" s="160" t="s">
        <v>311</v>
      </c>
      <c r="P129" s="160"/>
      <c r="Q129" s="205" t="s">
        <v>312</v>
      </c>
      <c r="R129" s="153">
        <f t="shared" si="27"/>
        <v>0</v>
      </c>
      <c r="S129" s="153">
        <f t="shared" si="17"/>
        <v>0</v>
      </c>
      <c r="T129" s="153">
        <f t="shared" si="18"/>
        <v>0</v>
      </c>
      <c r="U129" s="153"/>
      <c r="V129" s="154">
        <f t="shared" si="19"/>
        <v>0</v>
      </c>
      <c r="W129" s="3">
        <f t="shared" si="20"/>
        <v>0</v>
      </c>
      <c r="X129" s="3">
        <f t="shared" si="21"/>
        <v>0</v>
      </c>
    </row>
    <row r="130" spans="1:24" s="2" customFormat="1" ht="13.5" customHeight="1" x14ac:dyDescent="0.2">
      <c r="A130" s="22">
        <f t="shared" si="22"/>
        <v>126</v>
      </c>
      <c r="B130" s="34" t="s">
        <v>313</v>
      </c>
      <c r="C130" s="23" t="s">
        <v>307</v>
      </c>
      <c r="D130" s="90">
        <v>320087500</v>
      </c>
      <c r="E130" s="90"/>
      <c r="F130" s="24">
        <f t="shared" si="28"/>
        <v>320087500</v>
      </c>
      <c r="G130" s="53">
        <v>320086500</v>
      </c>
      <c r="H130" s="24">
        <f t="shared" si="24"/>
        <v>1000</v>
      </c>
      <c r="I130" s="25">
        <v>5</v>
      </c>
      <c r="J130" s="25">
        <v>0.2</v>
      </c>
      <c r="K130" s="25">
        <v>0</v>
      </c>
      <c r="L130" s="53"/>
      <c r="M130" s="53">
        <f t="shared" si="25"/>
        <v>320086500</v>
      </c>
      <c r="N130" s="24">
        <f t="shared" si="26"/>
        <v>1000</v>
      </c>
      <c r="O130" s="54" t="s">
        <v>314</v>
      </c>
      <c r="P130" s="54">
        <v>1</v>
      </c>
      <c r="Q130" s="195" t="s">
        <v>315</v>
      </c>
      <c r="R130" s="4">
        <f t="shared" si="27"/>
        <v>200</v>
      </c>
      <c r="S130" s="4">
        <f t="shared" si="17"/>
        <v>16004375</v>
      </c>
      <c r="T130" s="4">
        <f t="shared" si="18"/>
        <v>-16003375</v>
      </c>
      <c r="U130" s="4">
        <f t="shared" ref="U130:U136" si="29">N130-1000</f>
        <v>0</v>
      </c>
      <c r="V130" s="3">
        <f t="shared" si="19"/>
        <v>64017500</v>
      </c>
      <c r="W130" s="3">
        <f t="shared" si="20"/>
        <v>0</v>
      </c>
      <c r="X130" s="3">
        <f t="shared" si="21"/>
        <v>0</v>
      </c>
    </row>
    <row r="131" spans="1:24" s="2" customFormat="1" ht="13.5" customHeight="1" x14ac:dyDescent="0.2">
      <c r="A131" s="22">
        <f t="shared" si="22"/>
        <v>127</v>
      </c>
      <c r="B131" s="34" t="s">
        <v>316</v>
      </c>
      <c r="C131" s="23" t="s">
        <v>307</v>
      </c>
      <c r="D131" s="90">
        <v>51300000</v>
      </c>
      <c r="E131" s="90"/>
      <c r="F131" s="24">
        <f t="shared" si="28"/>
        <v>51300000</v>
      </c>
      <c r="G131" s="53">
        <v>51299000</v>
      </c>
      <c r="H131" s="24">
        <f t="shared" si="24"/>
        <v>1000</v>
      </c>
      <c r="I131" s="25">
        <v>5</v>
      </c>
      <c r="J131" s="25">
        <v>0.2</v>
      </c>
      <c r="K131" s="25">
        <v>0</v>
      </c>
      <c r="L131" s="53"/>
      <c r="M131" s="53">
        <f t="shared" si="25"/>
        <v>51299000</v>
      </c>
      <c r="N131" s="24">
        <f t="shared" si="26"/>
        <v>1000</v>
      </c>
      <c r="O131" s="54" t="s">
        <v>314</v>
      </c>
      <c r="P131" s="54">
        <v>1</v>
      </c>
      <c r="Q131" s="195"/>
      <c r="R131" s="4">
        <f t="shared" si="27"/>
        <v>200</v>
      </c>
      <c r="S131" s="4">
        <f t="shared" si="17"/>
        <v>2565000</v>
      </c>
      <c r="T131" s="4">
        <f t="shared" si="18"/>
        <v>-2564000</v>
      </c>
      <c r="U131" s="4">
        <f t="shared" si="29"/>
        <v>0</v>
      </c>
      <c r="V131" s="3">
        <f t="shared" si="19"/>
        <v>10260000</v>
      </c>
      <c r="W131" s="3">
        <f t="shared" si="20"/>
        <v>0</v>
      </c>
      <c r="X131" s="3">
        <f t="shared" si="21"/>
        <v>0</v>
      </c>
    </row>
    <row r="132" spans="1:24" s="2" customFormat="1" ht="13.5" customHeight="1" x14ac:dyDescent="0.2">
      <c r="A132" s="22">
        <f t="shared" si="22"/>
        <v>128</v>
      </c>
      <c r="B132" s="34" t="s">
        <v>317</v>
      </c>
      <c r="C132" s="23" t="s">
        <v>307</v>
      </c>
      <c r="D132" s="90">
        <v>25000000</v>
      </c>
      <c r="E132" s="90"/>
      <c r="F132" s="24">
        <f t="shared" si="28"/>
        <v>25000000</v>
      </c>
      <c r="G132" s="53">
        <v>24999000</v>
      </c>
      <c r="H132" s="24">
        <f t="shared" si="24"/>
        <v>1000</v>
      </c>
      <c r="I132" s="25">
        <v>5</v>
      </c>
      <c r="J132" s="25">
        <v>0.2</v>
      </c>
      <c r="K132" s="25">
        <v>0</v>
      </c>
      <c r="L132" s="53"/>
      <c r="M132" s="53">
        <f t="shared" si="25"/>
        <v>24999000</v>
      </c>
      <c r="N132" s="24">
        <f t="shared" si="26"/>
        <v>1000</v>
      </c>
      <c r="O132" s="54" t="s">
        <v>314</v>
      </c>
      <c r="P132" s="54">
        <v>1</v>
      </c>
      <c r="Q132" s="27"/>
      <c r="R132" s="4">
        <f t="shared" si="27"/>
        <v>200</v>
      </c>
      <c r="S132" s="4">
        <f t="shared" si="17"/>
        <v>1250000</v>
      </c>
      <c r="T132" s="4">
        <f t="shared" si="18"/>
        <v>-1249000</v>
      </c>
      <c r="U132" s="4">
        <f t="shared" si="29"/>
        <v>0</v>
      </c>
      <c r="V132" s="3">
        <f t="shared" si="19"/>
        <v>5000000</v>
      </c>
      <c r="W132" s="3">
        <f t="shared" si="20"/>
        <v>0</v>
      </c>
      <c r="X132" s="3">
        <f t="shared" si="21"/>
        <v>0</v>
      </c>
    </row>
    <row r="133" spans="1:24" s="2" customFormat="1" ht="13.5" customHeight="1" x14ac:dyDescent="0.2">
      <c r="A133" s="22">
        <f t="shared" si="22"/>
        <v>129</v>
      </c>
      <c r="B133" s="34" t="s">
        <v>318</v>
      </c>
      <c r="C133" s="23" t="s">
        <v>307</v>
      </c>
      <c r="D133" s="90">
        <v>9000000</v>
      </c>
      <c r="E133" s="90"/>
      <c r="F133" s="24">
        <f t="shared" si="28"/>
        <v>9000000</v>
      </c>
      <c r="G133" s="53">
        <v>8999000</v>
      </c>
      <c r="H133" s="24">
        <f t="shared" si="24"/>
        <v>1000</v>
      </c>
      <c r="I133" s="25">
        <v>5</v>
      </c>
      <c r="J133" s="25">
        <v>0.2</v>
      </c>
      <c r="K133" s="25">
        <v>0</v>
      </c>
      <c r="L133" s="53"/>
      <c r="M133" s="53">
        <f t="shared" si="25"/>
        <v>8999000</v>
      </c>
      <c r="N133" s="24">
        <f t="shared" si="26"/>
        <v>1000</v>
      </c>
      <c r="O133" s="54" t="s">
        <v>314</v>
      </c>
      <c r="P133" s="54">
        <v>1</v>
      </c>
      <c r="Q133" s="27"/>
      <c r="R133" s="4">
        <f t="shared" si="27"/>
        <v>200</v>
      </c>
      <c r="S133" s="4">
        <f t="shared" ref="S133:S165" si="30">D133*0.05</f>
        <v>450000</v>
      </c>
      <c r="T133" s="4">
        <f t="shared" ref="T133:T164" si="31">N133-S133</f>
        <v>-449000</v>
      </c>
      <c r="U133" s="4">
        <f t="shared" si="29"/>
        <v>0</v>
      </c>
      <c r="V133" s="3">
        <f t="shared" ref="V133:V165" si="32">F133/I133</f>
        <v>1800000</v>
      </c>
      <c r="W133" s="3">
        <f>ROUND(IF(H133&lt;=1000,0,V133/12*3),0)</f>
        <v>0</v>
      </c>
      <c r="X133" s="3">
        <f t="shared" ref="X133:X196" si="33">L133-W133</f>
        <v>0</v>
      </c>
    </row>
    <row r="134" spans="1:24" s="2" customFormat="1" ht="13.5" customHeight="1" x14ac:dyDescent="0.2">
      <c r="A134" s="185">
        <f t="shared" ref="A134:A197" si="34">+A133+1</f>
        <v>130</v>
      </c>
      <c r="B134" s="186" t="s">
        <v>319</v>
      </c>
      <c r="C134" s="206" t="s">
        <v>307</v>
      </c>
      <c r="D134" s="187">
        <v>89600000</v>
      </c>
      <c r="E134" s="187"/>
      <c r="F134" s="128">
        <f t="shared" si="28"/>
        <v>89600000</v>
      </c>
      <c r="G134" s="129">
        <v>89599000</v>
      </c>
      <c r="H134" s="128">
        <f t="shared" si="24"/>
        <v>1000</v>
      </c>
      <c r="I134" s="130">
        <v>5</v>
      </c>
      <c r="J134" s="130">
        <v>0.2</v>
      </c>
      <c r="K134" s="130">
        <v>0</v>
      </c>
      <c r="L134" s="129"/>
      <c r="M134" s="129">
        <f t="shared" si="25"/>
        <v>89599000</v>
      </c>
      <c r="N134" s="128">
        <f>F134-M134</f>
        <v>1000</v>
      </c>
      <c r="O134" s="188" t="s">
        <v>314</v>
      </c>
      <c r="P134" s="188">
        <v>1</v>
      </c>
      <c r="Q134" s="133" t="s">
        <v>320</v>
      </c>
      <c r="R134" s="4">
        <f t="shared" si="27"/>
        <v>200</v>
      </c>
      <c r="S134" s="4">
        <f t="shared" si="30"/>
        <v>4480000</v>
      </c>
      <c r="T134" s="4">
        <f t="shared" si="31"/>
        <v>-4479000</v>
      </c>
      <c r="U134" s="4">
        <f t="shared" si="29"/>
        <v>0</v>
      </c>
      <c r="V134" s="3">
        <f t="shared" si="32"/>
        <v>17920000</v>
      </c>
      <c r="W134" s="3">
        <v>0</v>
      </c>
      <c r="X134" s="3">
        <f t="shared" si="33"/>
        <v>0</v>
      </c>
    </row>
    <row r="135" spans="1:24" s="2" customFormat="1" ht="13.5" customHeight="1" x14ac:dyDescent="0.2">
      <c r="A135" s="22">
        <f t="shared" si="34"/>
        <v>131</v>
      </c>
      <c r="B135" s="34" t="s">
        <v>321</v>
      </c>
      <c r="C135" s="23" t="s">
        <v>307</v>
      </c>
      <c r="D135" s="90">
        <v>35708920</v>
      </c>
      <c r="E135" s="90"/>
      <c r="F135" s="24">
        <f t="shared" si="28"/>
        <v>35708920</v>
      </c>
      <c r="G135" s="53">
        <v>35707920</v>
      </c>
      <c r="H135" s="24">
        <f t="shared" si="24"/>
        <v>1000</v>
      </c>
      <c r="I135" s="25">
        <v>5</v>
      </c>
      <c r="J135" s="25">
        <v>0.2</v>
      </c>
      <c r="K135" s="25">
        <v>0</v>
      </c>
      <c r="L135" s="53"/>
      <c r="M135" s="53">
        <f t="shared" si="25"/>
        <v>35707920</v>
      </c>
      <c r="N135" s="24">
        <f t="shared" ref="N135:N165" si="35">+F135-M135</f>
        <v>1000</v>
      </c>
      <c r="O135" s="54" t="s">
        <v>314</v>
      </c>
      <c r="P135" s="54">
        <v>1</v>
      </c>
      <c r="Q135" s="91"/>
      <c r="R135" s="4">
        <f t="shared" si="27"/>
        <v>200</v>
      </c>
      <c r="S135" s="4">
        <f t="shared" si="30"/>
        <v>1785446</v>
      </c>
      <c r="T135" s="4">
        <f t="shared" si="31"/>
        <v>-1784446</v>
      </c>
      <c r="U135" s="4">
        <f t="shared" si="29"/>
        <v>0</v>
      </c>
      <c r="V135" s="3">
        <f t="shared" si="32"/>
        <v>7141784</v>
      </c>
      <c r="W135" s="3">
        <f t="shared" ref="W135:W198" si="36">ROUND(IF(H135&lt;=1000,0,V135/12*3),0)</f>
        <v>0</v>
      </c>
      <c r="X135" s="3">
        <f t="shared" si="33"/>
        <v>0</v>
      </c>
    </row>
    <row r="136" spans="1:24" s="2" customFormat="1" ht="13.5" customHeight="1" x14ac:dyDescent="0.2">
      <c r="A136" s="22">
        <f t="shared" si="34"/>
        <v>132</v>
      </c>
      <c r="B136" s="34" t="s">
        <v>322</v>
      </c>
      <c r="C136" s="23" t="s">
        <v>307</v>
      </c>
      <c r="D136" s="90">
        <v>1000000</v>
      </c>
      <c r="E136" s="90"/>
      <c r="F136" s="24">
        <f t="shared" si="28"/>
        <v>1000000</v>
      </c>
      <c r="G136" s="53">
        <v>999000</v>
      </c>
      <c r="H136" s="24">
        <f t="shared" si="24"/>
        <v>1000</v>
      </c>
      <c r="I136" s="25">
        <v>5</v>
      </c>
      <c r="J136" s="25">
        <v>0.2</v>
      </c>
      <c r="K136" s="25">
        <v>0</v>
      </c>
      <c r="L136" s="53"/>
      <c r="M136" s="53">
        <f t="shared" si="25"/>
        <v>999000</v>
      </c>
      <c r="N136" s="24">
        <f t="shared" si="35"/>
        <v>1000</v>
      </c>
      <c r="O136" s="54" t="s">
        <v>314</v>
      </c>
      <c r="P136" s="54">
        <v>1</v>
      </c>
      <c r="Q136" s="27"/>
      <c r="R136" s="4">
        <f t="shared" si="27"/>
        <v>200</v>
      </c>
      <c r="S136" s="4">
        <f t="shared" si="30"/>
        <v>50000</v>
      </c>
      <c r="T136" s="4">
        <f t="shared" si="31"/>
        <v>-49000</v>
      </c>
      <c r="U136" s="4">
        <f t="shared" si="29"/>
        <v>0</v>
      </c>
      <c r="V136" s="3">
        <f t="shared" si="32"/>
        <v>200000</v>
      </c>
      <c r="W136" s="3">
        <f t="shared" si="36"/>
        <v>0</v>
      </c>
      <c r="X136" s="3">
        <f t="shared" si="33"/>
        <v>0</v>
      </c>
    </row>
    <row r="137" spans="1:24" s="2" customFormat="1" ht="13.5" customHeight="1" x14ac:dyDescent="0.2">
      <c r="A137" s="155">
        <f t="shared" si="34"/>
        <v>133</v>
      </c>
      <c r="B137" s="156" t="s">
        <v>323</v>
      </c>
      <c r="C137" s="192" t="s">
        <v>324</v>
      </c>
      <c r="D137" s="173">
        <v>0</v>
      </c>
      <c r="E137" s="173"/>
      <c r="F137" s="158">
        <f t="shared" si="28"/>
        <v>0</v>
      </c>
      <c r="G137" s="150">
        <v>0</v>
      </c>
      <c r="H137" s="158">
        <f t="shared" si="24"/>
        <v>0</v>
      </c>
      <c r="I137" s="159">
        <v>5</v>
      </c>
      <c r="J137" s="159">
        <v>0.2</v>
      </c>
      <c r="K137" s="159">
        <v>0</v>
      </c>
      <c r="L137" s="150"/>
      <c r="M137" s="150">
        <f t="shared" si="25"/>
        <v>0</v>
      </c>
      <c r="N137" s="158">
        <f t="shared" si="35"/>
        <v>0</v>
      </c>
      <c r="O137" s="160" t="s">
        <v>210</v>
      </c>
      <c r="P137" s="160">
        <v>1</v>
      </c>
      <c r="Q137" s="161"/>
      <c r="R137" s="153">
        <f t="shared" si="27"/>
        <v>0</v>
      </c>
      <c r="S137" s="153">
        <f t="shared" si="30"/>
        <v>0</v>
      </c>
      <c r="T137" s="153">
        <f t="shared" si="31"/>
        <v>0</v>
      </c>
      <c r="U137" s="153"/>
      <c r="V137" s="154">
        <f t="shared" si="32"/>
        <v>0</v>
      </c>
      <c r="W137" s="3">
        <f t="shared" si="36"/>
        <v>0</v>
      </c>
      <c r="X137" s="3">
        <f t="shared" si="33"/>
        <v>0</v>
      </c>
    </row>
    <row r="138" spans="1:24" s="2" customFormat="1" ht="13.5" customHeight="1" x14ac:dyDescent="0.2">
      <c r="A138" s="22">
        <f t="shared" si="34"/>
        <v>134</v>
      </c>
      <c r="B138" s="34" t="s">
        <v>325</v>
      </c>
      <c r="C138" s="23" t="s">
        <v>86</v>
      </c>
      <c r="D138" s="90">
        <v>12000000</v>
      </c>
      <c r="E138" s="90"/>
      <c r="F138" s="24">
        <f t="shared" si="28"/>
        <v>12000000</v>
      </c>
      <c r="G138" s="53">
        <v>11999000</v>
      </c>
      <c r="H138" s="24">
        <f t="shared" si="24"/>
        <v>1000</v>
      </c>
      <c r="I138" s="25">
        <v>5</v>
      </c>
      <c r="J138" s="25">
        <v>0.2</v>
      </c>
      <c r="K138" s="25">
        <v>0</v>
      </c>
      <c r="L138" s="53"/>
      <c r="M138" s="53">
        <f t="shared" si="25"/>
        <v>11999000</v>
      </c>
      <c r="N138" s="24">
        <f t="shared" si="35"/>
        <v>1000</v>
      </c>
      <c r="O138" s="54" t="s">
        <v>326</v>
      </c>
      <c r="P138" s="54">
        <v>2</v>
      </c>
      <c r="Q138" s="27"/>
      <c r="R138" s="4">
        <f t="shared" si="27"/>
        <v>200</v>
      </c>
      <c r="S138" s="4">
        <f t="shared" si="30"/>
        <v>600000</v>
      </c>
      <c r="T138" s="4">
        <f t="shared" si="31"/>
        <v>-599000</v>
      </c>
      <c r="U138" s="4">
        <f>N138-1000</f>
        <v>0</v>
      </c>
      <c r="V138" s="3">
        <f t="shared" si="32"/>
        <v>2400000</v>
      </c>
      <c r="W138" s="3">
        <f t="shared" si="36"/>
        <v>0</v>
      </c>
      <c r="X138" s="3">
        <f t="shared" si="33"/>
        <v>0</v>
      </c>
    </row>
    <row r="139" spans="1:24" s="2" customFormat="1" ht="13.5" customHeight="1" x14ac:dyDescent="0.2">
      <c r="A139" s="22">
        <f t="shared" si="34"/>
        <v>135</v>
      </c>
      <c r="B139" s="34" t="s">
        <v>327</v>
      </c>
      <c r="C139" s="23" t="s">
        <v>86</v>
      </c>
      <c r="D139" s="90">
        <v>6000000</v>
      </c>
      <c r="E139" s="90"/>
      <c r="F139" s="24">
        <f t="shared" si="28"/>
        <v>6000000</v>
      </c>
      <c r="G139" s="53">
        <v>5999000</v>
      </c>
      <c r="H139" s="24">
        <f t="shared" si="24"/>
        <v>1000</v>
      </c>
      <c r="I139" s="25">
        <v>5</v>
      </c>
      <c r="J139" s="25">
        <v>0.2</v>
      </c>
      <c r="K139" s="25">
        <v>0</v>
      </c>
      <c r="L139" s="53"/>
      <c r="M139" s="53">
        <f t="shared" si="25"/>
        <v>5999000</v>
      </c>
      <c r="N139" s="24">
        <f t="shared" si="35"/>
        <v>1000</v>
      </c>
      <c r="O139" s="54" t="s">
        <v>326</v>
      </c>
      <c r="P139" s="54">
        <v>2</v>
      </c>
      <c r="Q139" s="27"/>
      <c r="R139" s="4">
        <f t="shared" si="27"/>
        <v>200</v>
      </c>
      <c r="S139" s="4">
        <f t="shared" si="30"/>
        <v>300000</v>
      </c>
      <c r="T139" s="4">
        <f t="shared" si="31"/>
        <v>-299000</v>
      </c>
      <c r="U139" s="4">
        <f>N139-1000</f>
        <v>0</v>
      </c>
      <c r="V139" s="3">
        <f t="shared" si="32"/>
        <v>1200000</v>
      </c>
      <c r="W139" s="3">
        <f t="shared" si="36"/>
        <v>0</v>
      </c>
      <c r="X139" s="3">
        <f t="shared" si="33"/>
        <v>0</v>
      </c>
    </row>
    <row r="140" spans="1:24" s="2" customFormat="1" ht="13.5" customHeight="1" x14ac:dyDescent="0.2">
      <c r="A140" s="155">
        <f t="shared" si="34"/>
        <v>136</v>
      </c>
      <c r="B140" s="156" t="s">
        <v>328</v>
      </c>
      <c r="C140" s="192" t="s">
        <v>329</v>
      </c>
      <c r="D140" s="173">
        <v>0</v>
      </c>
      <c r="E140" s="173"/>
      <c r="F140" s="158">
        <f t="shared" si="28"/>
        <v>0</v>
      </c>
      <c r="G140" s="150">
        <v>0</v>
      </c>
      <c r="H140" s="158">
        <f t="shared" si="24"/>
        <v>0</v>
      </c>
      <c r="I140" s="159">
        <v>5</v>
      </c>
      <c r="J140" s="159">
        <v>0.2</v>
      </c>
      <c r="K140" s="159">
        <v>0</v>
      </c>
      <c r="L140" s="150"/>
      <c r="M140" s="150">
        <f t="shared" si="25"/>
        <v>0</v>
      </c>
      <c r="N140" s="158">
        <f t="shared" si="35"/>
        <v>0</v>
      </c>
      <c r="O140" s="160" t="s">
        <v>330</v>
      </c>
      <c r="P140" s="160">
        <v>1</v>
      </c>
      <c r="Q140" s="161"/>
      <c r="R140" s="153">
        <f t="shared" si="27"/>
        <v>0</v>
      </c>
      <c r="S140" s="153">
        <f t="shared" si="30"/>
        <v>0</v>
      </c>
      <c r="T140" s="153">
        <f t="shared" si="31"/>
        <v>0</v>
      </c>
      <c r="U140" s="153"/>
      <c r="V140" s="154">
        <f t="shared" si="32"/>
        <v>0</v>
      </c>
      <c r="W140" s="3">
        <f t="shared" si="36"/>
        <v>0</v>
      </c>
      <c r="X140" s="3">
        <f t="shared" si="33"/>
        <v>0</v>
      </c>
    </row>
    <row r="141" spans="1:24" s="2" customFormat="1" ht="13.5" customHeight="1" x14ac:dyDescent="0.2">
      <c r="A141" s="22">
        <f t="shared" si="34"/>
        <v>137</v>
      </c>
      <c r="B141" s="34" t="s">
        <v>331</v>
      </c>
      <c r="C141" s="23" t="s">
        <v>332</v>
      </c>
      <c r="D141" s="90">
        <v>500000</v>
      </c>
      <c r="E141" s="90"/>
      <c r="F141" s="24">
        <f t="shared" si="28"/>
        <v>500000</v>
      </c>
      <c r="G141" s="53">
        <v>499000</v>
      </c>
      <c r="H141" s="24">
        <f t="shared" si="24"/>
        <v>1000</v>
      </c>
      <c r="I141" s="25">
        <v>5</v>
      </c>
      <c r="J141" s="25">
        <v>0.2</v>
      </c>
      <c r="K141" s="25">
        <v>0</v>
      </c>
      <c r="L141" s="53"/>
      <c r="M141" s="53">
        <f t="shared" si="25"/>
        <v>499000</v>
      </c>
      <c r="N141" s="24">
        <f t="shared" si="35"/>
        <v>1000</v>
      </c>
      <c r="O141" s="54" t="s">
        <v>333</v>
      </c>
      <c r="P141" s="54">
        <v>1</v>
      </c>
      <c r="Q141" s="27"/>
      <c r="R141" s="4">
        <f t="shared" si="27"/>
        <v>200</v>
      </c>
      <c r="S141" s="4">
        <f t="shared" si="30"/>
        <v>25000</v>
      </c>
      <c r="T141" s="4">
        <f t="shared" si="31"/>
        <v>-24000</v>
      </c>
      <c r="U141" s="4">
        <f>N141-1000</f>
        <v>0</v>
      </c>
      <c r="V141" s="3">
        <f t="shared" si="32"/>
        <v>100000</v>
      </c>
      <c r="W141" s="3">
        <f t="shared" si="36"/>
        <v>0</v>
      </c>
      <c r="X141" s="3">
        <f t="shared" si="33"/>
        <v>0</v>
      </c>
    </row>
    <row r="142" spans="1:24" s="2" customFormat="1" ht="13.5" customHeight="1" x14ac:dyDescent="0.2">
      <c r="A142" s="155">
        <f t="shared" si="34"/>
        <v>138</v>
      </c>
      <c r="B142" s="156" t="s">
        <v>334</v>
      </c>
      <c r="C142" s="192" t="s">
        <v>335</v>
      </c>
      <c r="D142" s="173">
        <v>0</v>
      </c>
      <c r="E142" s="173"/>
      <c r="F142" s="158">
        <f t="shared" si="28"/>
        <v>0</v>
      </c>
      <c r="G142" s="150">
        <v>0</v>
      </c>
      <c r="H142" s="158">
        <f t="shared" si="24"/>
        <v>0</v>
      </c>
      <c r="I142" s="159">
        <v>5</v>
      </c>
      <c r="J142" s="159">
        <v>0.2</v>
      </c>
      <c r="K142" s="159">
        <v>0</v>
      </c>
      <c r="L142" s="150"/>
      <c r="M142" s="150">
        <f t="shared" si="25"/>
        <v>0</v>
      </c>
      <c r="N142" s="158">
        <f t="shared" si="35"/>
        <v>0</v>
      </c>
      <c r="O142" s="160" t="s">
        <v>210</v>
      </c>
      <c r="P142" s="160">
        <v>1</v>
      </c>
      <c r="Q142" s="161"/>
      <c r="R142" s="153">
        <f t="shared" si="27"/>
        <v>0</v>
      </c>
      <c r="S142" s="153">
        <f t="shared" si="30"/>
        <v>0</v>
      </c>
      <c r="T142" s="153">
        <f t="shared" si="31"/>
        <v>0</v>
      </c>
      <c r="U142" s="153"/>
      <c r="V142" s="154">
        <f t="shared" si="32"/>
        <v>0</v>
      </c>
      <c r="W142" s="3">
        <f t="shared" si="36"/>
        <v>0</v>
      </c>
      <c r="X142" s="3">
        <f t="shared" si="33"/>
        <v>0</v>
      </c>
    </row>
    <row r="143" spans="1:24" s="2" customFormat="1" ht="13.5" customHeight="1" x14ac:dyDescent="0.2">
      <c r="A143" s="22">
        <f t="shared" si="34"/>
        <v>139</v>
      </c>
      <c r="B143" s="34" t="s">
        <v>336</v>
      </c>
      <c r="C143" s="23" t="s">
        <v>337</v>
      </c>
      <c r="D143" s="90">
        <v>1200000</v>
      </c>
      <c r="E143" s="90"/>
      <c r="F143" s="24">
        <f t="shared" si="28"/>
        <v>1200000</v>
      </c>
      <c r="G143" s="53">
        <v>1199000</v>
      </c>
      <c r="H143" s="24">
        <f t="shared" si="24"/>
        <v>1000</v>
      </c>
      <c r="I143" s="25">
        <v>5</v>
      </c>
      <c r="J143" s="25">
        <v>0.2</v>
      </c>
      <c r="K143" s="25">
        <v>0</v>
      </c>
      <c r="L143" s="53"/>
      <c r="M143" s="53">
        <f t="shared" si="25"/>
        <v>1199000</v>
      </c>
      <c r="N143" s="24">
        <f t="shared" si="35"/>
        <v>1000</v>
      </c>
      <c r="O143" s="54" t="s">
        <v>338</v>
      </c>
      <c r="P143" s="54">
        <v>1</v>
      </c>
      <c r="Q143" s="27"/>
      <c r="R143" s="4">
        <f t="shared" si="27"/>
        <v>200</v>
      </c>
      <c r="S143" s="4">
        <f t="shared" si="30"/>
        <v>60000</v>
      </c>
      <c r="T143" s="4">
        <f t="shared" si="31"/>
        <v>-59000</v>
      </c>
      <c r="U143" s="4">
        <f>N143-1000</f>
        <v>0</v>
      </c>
      <c r="V143" s="3">
        <f t="shared" si="32"/>
        <v>240000</v>
      </c>
      <c r="W143" s="3">
        <f t="shared" si="36"/>
        <v>0</v>
      </c>
      <c r="X143" s="3">
        <f t="shared" si="33"/>
        <v>0</v>
      </c>
    </row>
    <row r="144" spans="1:24" s="2" customFormat="1" ht="13.5" customHeight="1" x14ac:dyDescent="0.2">
      <c r="A144" s="22">
        <f t="shared" si="34"/>
        <v>140</v>
      </c>
      <c r="B144" s="34" t="s">
        <v>160</v>
      </c>
      <c r="C144" s="23" t="s">
        <v>337</v>
      </c>
      <c r="D144" s="90">
        <v>612000</v>
      </c>
      <c r="E144" s="90"/>
      <c r="F144" s="24">
        <f t="shared" si="28"/>
        <v>612000</v>
      </c>
      <c r="G144" s="53">
        <v>611000</v>
      </c>
      <c r="H144" s="24">
        <f t="shared" si="24"/>
        <v>1000</v>
      </c>
      <c r="I144" s="25">
        <v>5</v>
      </c>
      <c r="J144" s="25">
        <v>0.2</v>
      </c>
      <c r="K144" s="25">
        <v>0</v>
      </c>
      <c r="L144" s="53"/>
      <c r="M144" s="53">
        <f t="shared" si="25"/>
        <v>611000</v>
      </c>
      <c r="N144" s="24">
        <f t="shared" si="35"/>
        <v>1000</v>
      </c>
      <c r="O144" s="54" t="s">
        <v>275</v>
      </c>
      <c r="P144" s="54">
        <v>1</v>
      </c>
      <c r="Q144" s="27"/>
      <c r="R144" s="4">
        <f t="shared" si="27"/>
        <v>200</v>
      </c>
      <c r="S144" s="4">
        <f t="shared" si="30"/>
        <v>30600</v>
      </c>
      <c r="T144" s="4">
        <f t="shared" si="31"/>
        <v>-29600</v>
      </c>
      <c r="U144" s="4">
        <f>N144-1000</f>
        <v>0</v>
      </c>
      <c r="V144" s="3">
        <f t="shared" si="32"/>
        <v>122400</v>
      </c>
      <c r="W144" s="3">
        <f t="shared" si="36"/>
        <v>0</v>
      </c>
      <c r="X144" s="3">
        <f t="shared" si="33"/>
        <v>0</v>
      </c>
    </row>
    <row r="145" spans="1:27" s="2" customFormat="1" ht="13.5" customHeight="1" x14ac:dyDescent="0.2">
      <c r="A145" s="155">
        <f t="shared" si="34"/>
        <v>141</v>
      </c>
      <c r="B145" s="156" t="s">
        <v>339</v>
      </c>
      <c r="C145" s="192" t="s">
        <v>340</v>
      </c>
      <c r="D145" s="173">
        <v>0</v>
      </c>
      <c r="E145" s="173"/>
      <c r="F145" s="158">
        <f t="shared" si="28"/>
        <v>0</v>
      </c>
      <c r="G145" s="150">
        <v>0</v>
      </c>
      <c r="H145" s="158">
        <f t="shared" si="24"/>
        <v>0</v>
      </c>
      <c r="I145" s="159">
        <v>5</v>
      </c>
      <c r="J145" s="159">
        <v>0.2</v>
      </c>
      <c r="K145" s="159">
        <v>0</v>
      </c>
      <c r="L145" s="150"/>
      <c r="M145" s="150">
        <f t="shared" si="25"/>
        <v>0</v>
      </c>
      <c r="N145" s="158">
        <f t="shared" si="35"/>
        <v>0</v>
      </c>
      <c r="O145" s="160" t="s">
        <v>341</v>
      </c>
      <c r="P145" s="160">
        <v>1</v>
      </c>
      <c r="Q145" s="161"/>
      <c r="R145" s="153">
        <f t="shared" si="27"/>
        <v>0</v>
      </c>
      <c r="S145" s="153">
        <f t="shared" si="30"/>
        <v>0</v>
      </c>
      <c r="T145" s="153">
        <f t="shared" si="31"/>
        <v>0</v>
      </c>
      <c r="U145" s="153"/>
      <c r="V145" s="154">
        <f t="shared" si="32"/>
        <v>0</v>
      </c>
      <c r="W145" s="3">
        <f t="shared" si="36"/>
        <v>0</v>
      </c>
      <c r="X145" s="3">
        <f t="shared" si="33"/>
        <v>0</v>
      </c>
    </row>
    <row r="146" spans="1:27" s="2" customFormat="1" ht="13.5" customHeight="1" x14ac:dyDescent="0.2">
      <c r="A146" s="155">
        <f t="shared" si="34"/>
        <v>142</v>
      </c>
      <c r="B146" s="156" t="s">
        <v>342</v>
      </c>
      <c r="C146" s="192" t="s">
        <v>340</v>
      </c>
      <c r="D146" s="173">
        <v>0</v>
      </c>
      <c r="E146" s="173"/>
      <c r="F146" s="158">
        <f t="shared" si="28"/>
        <v>0</v>
      </c>
      <c r="G146" s="150">
        <v>0</v>
      </c>
      <c r="H146" s="158">
        <f t="shared" si="24"/>
        <v>0</v>
      </c>
      <c r="I146" s="159">
        <v>5</v>
      </c>
      <c r="J146" s="159">
        <v>0.2</v>
      </c>
      <c r="K146" s="159">
        <v>0</v>
      </c>
      <c r="L146" s="150"/>
      <c r="M146" s="150">
        <f t="shared" si="25"/>
        <v>0</v>
      </c>
      <c r="N146" s="158">
        <f t="shared" si="35"/>
        <v>0</v>
      </c>
      <c r="O146" s="160" t="s">
        <v>341</v>
      </c>
      <c r="P146" s="160">
        <v>1</v>
      </c>
      <c r="Q146" s="161"/>
      <c r="R146" s="153">
        <f t="shared" si="27"/>
        <v>0</v>
      </c>
      <c r="S146" s="153">
        <f t="shared" si="30"/>
        <v>0</v>
      </c>
      <c r="T146" s="153">
        <f t="shared" si="31"/>
        <v>0</v>
      </c>
      <c r="U146" s="153"/>
      <c r="V146" s="154">
        <f t="shared" si="32"/>
        <v>0</v>
      </c>
      <c r="W146" s="3">
        <f t="shared" si="36"/>
        <v>0</v>
      </c>
      <c r="X146" s="3">
        <f t="shared" si="33"/>
        <v>0</v>
      </c>
    </row>
    <row r="147" spans="1:27" s="2" customFormat="1" ht="13.5" customHeight="1" x14ac:dyDescent="0.2">
      <c r="A147" s="155">
        <f t="shared" si="34"/>
        <v>143</v>
      </c>
      <c r="B147" s="156" t="s">
        <v>343</v>
      </c>
      <c r="C147" s="192" t="s">
        <v>340</v>
      </c>
      <c r="D147" s="173">
        <v>0</v>
      </c>
      <c r="E147" s="173"/>
      <c r="F147" s="158">
        <f t="shared" si="28"/>
        <v>0</v>
      </c>
      <c r="G147" s="150">
        <v>0</v>
      </c>
      <c r="H147" s="158">
        <f t="shared" si="24"/>
        <v>0</v>
      </c>
      <c r="I147" s="159">
        <v>5</v>
      </c>
      <c r="J147" s="159">
        <v>0.2</v>
      </c>
      <c r="K147" s="159">
        <v>0</v>
      </c>
      <c r="L147" s="150"/>
      <c r="M147" s="150">
        <f t="shared" si="25"/>
        <v>0</v>
      </c>
      <c r="N147" s="158">
        <f t="shared" si="35"/>
        <v>0</v>
      </c>
      <c r="O147" s="160" t="s">
        <v>341</v>
      </c>
      <c r="P147" s="160">
        <v>1</v>
      </c>
      <c r="Q147" s="161"/>
      <c r="R147" s="153">
        <f t="shared" si="27"/>
        <v>0</v>
      </c>
      <c r="S147" s="153">
        <f t="shared" si="30"/>
        <v>0</v>
      </c>
      <c r="T147" s="153">
        <f t="shared" si="31"/>
        <v>0</v>
      </c>
      <c r="U147" s="153"/>
      <c r="V147" s="154">
        <f t="shared" si="32"/>
        <v>0</v>
      </c>
      <c r="W147" s="3">
        <f t="shared" si="36"/>
        <v>0</v>
      </c>
      <c r="X147" s="3">
        <f t="shared" si="33"/>
        <v>0</v>
      </c>
    </row>
    <row r="148" spans="1:27" s="2" customFormat="1" ht="13.5" customHeight="1" x14ac:dyDescent="0.2">
      <c r="A148" s="155">
        <f t="shared" si="34"/>
        <v>144</v>
      </c>
      <c r="B148" s="156" t="s">
        <v>344</v>
      </c>
      <c r="C148" s="192" t="s">
        <v>340</v>
      </c>
      <c r="D148" s="173">
        <v>0</v>
      </c>
      <c r="E148" s="173"/>
      <c r="F148" s="158">
        <f t="shared" si="28"/>
        <v>0</v>
      </c>
      <c r="G148" s="150">
        <v>0</v>
      </c>
      <c r="H148" s="158">
        <f t="shared" si="24"/>
        <v>0</v>
      </c>
      <c r="I148" s="159">
        <v>5</v>
      </c>
      <c r="J148" s="159">
        <v>0.2</v>
      </c>
      <c r="K148" s="159">
        <v>0</v>
      </c>
      <c r="L148" s="150"/>
      <c r="M148" s="150">
        <f t="shared" si="25"/>
        <v>0</v>
      </c>
      <c r="N148" s="158">
        <f t="shared" si="35"/>
        <v>0</v>
      </c>
      <c r="O148" s="160" t="s">
        <v>341</v>
      </c>
      <c r="P148" s="160">
        <v>1</v>
      </c>
      <c r="Q148" s="161"/>
      <c r="R148" s="153">
        <f t="shared" si="27"/>
        <v>0</v>
      </c>
      <c r="S148" s="153">
        <f t="shared" si="30"/>
        <v>0</v>
      </c>
      <c r="T148" s="153">
        <f t="shared" si="31"/>
        <v>0</v>
      </c>
      <c r="U148" s="153"/>
      <c r="V148" s="154">
        <f t="shared" si="32"/>
        <v>0</v>
      </c>
      <c r="W148" s="3">
        <f t="shared" si="36"/>
        <v>0</v>
      </c>
      <c r="X148" s="3">
        <f t="shared" si="33"/>
        <v>0</v>
      </c>
    </row>
    <row r="149" spans="1:27" s="2" customFormat="1" ht="13.5" customHeight="1" x14ac:dyDescent="0.2">
      <c r="A149" s="22">
        <f t="shared" si="34"/>
        <v>145</v>
      </c>
      <c r="B149" s="34" t="s">
        <v>345</v>
      </c>
      <c r="C149" s="23" t="s">
        <v>346</v>
      </c>
      <c r="D149" s="90">
        <v>2600000</v>
      </c>
      <c r="E149" s="90"/>
      <c r="F149" s="24">
        <f t="shared" si="28"/>
        <v>2600000</v>
      </c>
      <c r="G149" s="53">
        <v>2599000</v>
      </c>
      <c r="H149" s="24">
        <f t="shared" si="24"/>
        <v>1000</v>
      </c>
      <c r="I149" s="25">
        <v>5</v>
      </c>
      <c r="J149" s="25">
        <v>0.2</v>
      </c>
      <c r="K149" s="25">
        <v>0</v>
      </c>
      <c r="L149" s="53"/>
      <c r="M149" s="53">
        <f t="shared" si="25"/>
        <v>2599000</v>
      </c>
      <c r="N149" s="24">
        <f t="shared" si="35"/>
        <v>1000</v>
      </c>
      <c r="O149" s="54" t="s">
        <v>347</v>
      </c>
      <c r="P149" s="54">
        <v>1</v>
      </c>
      <c r="Q149" s="27"/>
      <c r="R149" s="4">
        <f t="shared" si="27"/>
        <v>200</v>
      </c>
      <c r="S149" s="4">
        <f t="shared" si="30"/>
        <v>130000</v>
      </c>
      <c r="T149" s="4">
        <f t="shared" si="31"/>
        <v>-129000</v>
      </c>
      <c r="U149" s="4">
        <f>N149-1000</f>
        <v>0</v>
      </c>
      <c r="V149" s="3">
        <f t="shared" si="32"/>
        <v>520000</v>
      </c>
      <c r="W149" s="3">
        <f t="shared" si="36"/>
        <v>0</v>
      </c>
      <c r="X149" s="3">
        <f t="shared" si="33"/>
        <v>0</v>
      </c>
    </row>
    <row r="150" spans="1:27" s="2" customFormat="1" ht="13.5" customHeight="1" x14ac:dyDescent="0.2">
      <c r="A150" s="22">
        <f t="shared" si="34"/>
        <v>146</v>
      </c>
      <c r="B150" s="34" t="s">
        <v>348</v>
      </c>
      <c r="C150" s="23" t="s">
        <v>349</v>
      </c>
      <c r="D150" s="90">
        <v>400000</v>
      </c>
      <c r="E150" s="90"/>
      <c r="F150" s="24">
        <f t="shared" si="28"/>
        <v>400000</v>
      </c>
      <c r="G150" s="53">
        <v>399000</v>
      </c>
      <c r="H150" s="24">
        <f t="shared" si="24"/>
        <v>1000</v>
      </c>
      <c r="I150" s="25">
        <v>5</v>
      </c>
      <c r="J150" s="25">
        <v>0.2</v>
      </c>
      <c r="K150" s="25">
        <v>0</v>
      </c>
      <c r="L150" s="53"/>
      <c r="M150" s="53">
        <f t="shared" si="25"/>
        <v>399000</v>
      </c>
      <c r="N150" s="24">
        <f t="shared" si="35"/>
        <v>1000</v>
      </c>
      <c r="O150" s="54" t="s">
        <v>305</v>
      </c>
      <c r="P150" s="54">
        <v>1</v>
      </c>
      <c r="Q150" s="27"/>
      <c r="R150" s="4">
        <f t="shared" si="27"/>
        <v>200</v>
      </c>
      <c r="S150" s="4">
        <f t="shared" si="30"/>
        <v>20000</v>
      </c>
      <c r="T150" s="4">
        <f t="shared" si="31"/>
        <v>-19000</v>
      </c>
      <c r="U150" s="4">
        <f>N150-1000</f>
        <v>0</v>
      </c>
      <c r="V150" s="3">
        <f t="shared" si="32"/>
        <v>80000</v>
      </c>
      <c r="W150" s="3">
        <f t="shared" si="36"/>
        <v>0</v>
      </c>
      <c r="X150" s="3">
        <f t="shared" si="33"/>
        <v>0</v>
      </c>
    </row>
    <row r="151" spans="1:27" s="2" customFormat="1" ht="13.5" customHeight="1" x14ac:dyDescent="0.2">
      <c r="A151" s="22">
        <f t="shared" si="34"/>
        <v>147</v>
      </c>
      <c r="B151" s="34" t="s">
        <v>350</v>
      </c>
      <c r="C151" s="23" t="s">
        <v>351</v>
      </c>
      <c r="D151" s="90">
        <v>65440000</v>
      </c>
      <c r="E151" s="90">
        <v>-16360000</v>
      </c>
      <c r="F151" s="24">
        <f t="shared" si="28"/>
        <v>49080000</v>
      </c>
      <c r="G151" s="53">
        <v>65439000</v>
      </c>
      <c r="H151" s="24">
        <v>1000</v>
      </c>
      <c r="I151" s="25">
        <v>5</v>
      </c>
      <c r="J151" s="25">
        <v>0.2</v>
      </c>
      <c r="K151" s="25">
        <v>0</v>
      </c>
      <c r="L151" s="53"/>
      <c r="M151" s="53">
        <f t="shared" si="25"/>
        <v>65439000</v>
      </c>
      <c r="N151" s="24">
        <v>1000</v>
      </c>
      <c r="O151" s="54" t="s">
        <v>314</v>
      </c>
      <c r="P151" s="54">
        <v>4</v>
      </c>
      <c r="Q151" s="195" t="s">
        <v>1356</v>
      </c>
      <c r="R151" s="4">
        <f t="shared" si="27"/>
        <v>200</v>
      </c>
      <c r="S151" s="4">
        <f t="shared" si="30"/>
        <v>3272000</v>
      </c>
      <c r="T151" s="4">
        <f t="shared" si="31"/>
        <v>-3271000</v>
      </c>
      <c r="U151" s="4">
        <f>N151-1000</f>
        <v>0</v>
      </c>
      <c r="V151" s="3">
        <f t="shared" si="32"/>
        <v>9816000</v>
      </c>
      <c r="W151" s="3">
        <f t="shared" si="36"/>
        <v>0</v>
      </c>
      <c r="X151" s="3">
        <f t="shared" si="33"/>
        <v>0</v>
      </c>
      <c r="Z151" s="2" t="s">
        <v>1355</v>
      </c>
      <c r="AA151" s="2" t="s">
        <v>1363</v>
      </c>
    </row>
    <row r="152" spans="1:27" s="2" customFormat="1" ht="13.5" customHeight="1" x14ac:dyDescent="0.2">
      <c r="A152" s="460">
        <f t="shared" si="34"/>
        <v>148</v>
      </c>
      <c r="B152" s="461" t="s">
        <v>352</v>
      </c>
      <c r="C152" s="469" t="s">
        <v>353</v>
      </c>
      <c r="D152" s="463">
        <v>0</v>
      </c>
      <c r="E152" s="463"/>
      <c r="F152" s="464">
        <f t="shared" si="28"/>
        <v>0</v>
      </c>
      <c r="G152" s="465">
        <v>0</v>
      </c>
      <c r="H152" s="464">
        <f t="shared" si="24"/>
        <v>0</v>
      </c>
      <c r="I152" s="466">
        <v>5</v>
      </c>
      <c r="J152" s="466">
        <v>0.2</v>
      </c>
      <c r="K152" s="466">
        <v>0</v>
      </c>
      <c r="L152" s="465"/>
      <c r="M152" s="465">
        <f t="shared" si="25"/>
        <v>0</v>
      </c>
      <c r="N152" s="464">
        <f t="shared" si="35"/>
        <v>0</v>
      </c>
      <c r="O152" s="467" t="s">
        <v>354</v>
      </c>
      <c r="P152" s="467">
        <v>1</v>
      </c>
      <c r="Q152" s="470"/>
      <c r="R152" s="153">
        <f t="shared" si="27"/>
        <v>0</v>
      </c>
      <c r="S152" s="153">
        <f t="shared" si="30"/>
        <v>0</v>
      </c>
      <c r="T152" s="153">
        <f t="shared" si="31"/>
        <v>0</v>
      </c>
      <c r="U152" s="153"/>
      <c r="V152" s="154">
        <f t="shared" si="32"/>
        <v>0</v>
      </c>
      <c r="W152" s="3">
        <f t="shared" si="36"/>
        <v>0</v>
      </c>
      <c r="X152" s="3">
        <f t="shared" si="33"/>
        <v>0</v>
      </c>
    </row>
    <row r="153" spans="1:27" s="2" customFormat="1" ht="13.5" customHeight="1" x14ac:dyDescent="0.2">
      <c r="A153" s="460">
        <f t="shared" si="34"/>
        <v>149</v>
      </c>
      <c r="B153" s="461" t="s">
        <v>355</v>
      </c>
      <c r="C153" s="469" t="s">
        <v>356</v>
      </c>
      <c r="D153" s="463">
        <v>61100000</v>
      </c>
      <c r="E153" s="463">
        <v>-61100000</v>
      </c>
      <c r="F153" s="464">
        <f t="shared" si="28"/>
        <v>0</v>
      </c>
      <c r="G153" s="465">
        <v>61099000</v>
      </c>
      <c r="H153" s="464">
        <v>0</v>
      </c>
      <c r="I153" s="466">
        <v>5</v>
      </c>
      <c r="J153" s="466">
        <v>0.2</v>
      </c>
      <c r="K153" s="466">
        <v>0</v>
      </c>
      <c r="L153" s="465"/>
      <c r="M153" s="465"/>
      <c r="N153" s="464">
        <f t="shared" si="35"/>
        <v>0</v>
      </c>
      <c r="O153" s="467" t="s">
        <v>357</v>
      </c>
      <c r="P153" s="467">
        <v>1</v>
      </c>
      <c r="Q153" s="471" t="s">
        <v>1352</v>
      </c>
      <c r="R153" s="4">
        <f t="shared" si="27"/>
        <v>0</v>
      </c>
      <c r="S153" s="4">
        <f t="shared" si="30"/>
        <v>3055000</v>
      </c>
      <c r="T153" s="4">
        <f t="shared" si="31"/>
        <v>-3055000</v>
      </c>
      <c r="U153" s="4">
        <f t="shared" ref="U153:U165" si="37">N153-1000</f>
        <v>-1000</v>
      </c>
      <c r="V153" s="3">
        <f t="shared" si="32"/>
        <v>0</v>
      </c>
      <c r="W153" s="3">
        <f t="shared" si="36"/>
        <v>0</v>
      </c>
      <c r="X153" s="3">
        <f t="shared" si="33"/>
        <v>0</v>
      </c>
      <c r="Z153" s="2" t="s">
        <v>1354</v>
      </c>
    </row>
    <row r="154" spans="1:27" s="2" customFormat="1" ht="13.5" customHeight="1" x14ac:dyDescent="0.2">
      <c r="A154" s="22">
        <f t="shared" si="34"/>
        <v>150</v>
      </c>
      <c r="B154" s="34" t="s">
        <v>73</v>
      </c>
      <c r="C154" s="23" t="s">
        <v>358</v>
      </c>
      <c r="D154" s="90">
        <v>22500000</v>
      </c>
      <c r="E154" s="90"/>
      <c r="F154" s="24">
        <f t="shared" si="28"/>
        <v>22500000</v>
      </c>
      <c r="G154" s="53">
        <v>22499000</v>
      </c>
      <c r="H154" s="24">
        <f t="shared" si="24"/>
        <v>1000</v>
      </c>
      <c r="I154" s="25">
        <v>5</v>
      </c>
      <c r="J154" s="25">
        <v>0.2</v>
      </c>
      <c r="K154" s="25">
        <v>0</v>
      </c>
      <c r="L154" s="53"/>
      <c r="M154" s="53">
        <f t="shared" si="25"/>
        <v>22499000</v>
      </c>
      <c r="N154" s="24">
        <f t="shared" si="35"/>
        <v>1000</v>
      </c>
      <c r="O154" s="54" t="s">
        <v>90</v>
      </c>
      <c r="P154" s="54">
        <v>1</v>
      </c>
      <c r="Q154" s="75"/>
      <c r="R154" s="4">
        <f t="shared" si="27"/>
        <v>200</v>
      </c>
      <c r="S154" s="4">
        <f t="shared" si="30"/>
        <v>1125000</v>
      </c>
      <c r="T154" s="4">
        <f t="shared" si="31"/>
        <v>-1124000</v>
      </c>
      <c r="U154" s="4">
        <f t="shared" si="37"/>
        <v>0</v>
      </c>
      <c r="V154" s="3">
        <f t="shared" si="32"/>
        <v>4500000</v>
      </c>
      <c r="W154" s="3">
        <f t="shared" si="36"/>
        <v>0</v>
      </c>
      <c r="X154" s="3">
        <f t="shared" si="33"/>
        <v>0</v>
      </c>
    </row>
    <row r="155" spans="1:27" s="2" customFormat="1" ht="13.5" customHeight="1" x14ac:dyDescent="0.2">
      <c r="A155" s="22">
        <f t="shared" si="34"/>
        <v>151</v>
      </c>
      <c r="B155" s="34" t="s">
        <v>359</v>
      </c>
      <c r="C155" s="23" t="s">
        <v>87</v>
      </c>
      <c r="D155" s="90">
        <v>11600000</v>
      </c>
      <c r="E155" s="90"/>
      <c r="F155" s="24">
        <f t="shared" si="28"/>
        <v>11600000</v>
      </c>
      <c r="G155" s="53">
        <v>11599000</v>
      </c>
      <c r="H155" s="24">
        <f t="shared" si="24"/>
        <v>1000</v>
      </c>
      <c r="I155" s="25">
        <v>5</v>
      </c>
      <c r="J155" s="25">
        <v>0.2</v>
      </c>
      <c r="K155" s="25">
        <v>0</v>
      </c>
      <c r="L155" s="53"/>
      <c r="M155" s="53">
        <f t="shared" si="25"/>
        <v>11599000</v>
      </c>
      <c r="N155" s="24">
        <f t="shared" si="35"/>
        <v>1000</v>
      </c>
      <c r="O155" s="54" t="s">
        <v>347</v>
      </c>
      <c r="P155" s="54">
        <v>1</v>
      </c>
      <c r="Q155" s="75"/>
      <c r="R155" s="4">
        <f t="shared" si="27"/>
        <v>200</v>
      </c>
      <c r="S155" s="4">
        <f t="shared" si="30"/>
        <v>580000</v>
      </c>
      <c r="T155" s="4">
        <f t="shared" si="31"/>
        <v>-579000</v>
      </c>
      <c r="U155" s="4">
        <f t="shared" si="37"/>
        <v>0</v>
      </c>
      <c r="V155" s="3">
        <f t="shared" si="32"/>
        <v>2320000</v>
      </c>
      <c r="W155" s="3">
        <f t="shared" si="36"/>
        <v>0</v>
      </c>
      <c r="X155" s="3">
        <f t="shared" si="33"/>
        <v>0</v>
      </c>
    </row>
    <row r="156" spans="1:27" s="2" customFormat="1" ht="13.5" customHeight="1" x14ac:dyDescent="0.2">
      <c r="A156" s="22">
        <f t="shared" si="34"/>
        <v>152</v>
      </c>
      <c r="B156" s="34" t="s">
        <v>360</v>
      </c>
      <c r="C156" s="23" t="s">
        <v>361</v>
      </c>
      <c r="D156" s="90">
        <v>55000000</v>
      </c>
      <c r="E156" s="90"/>
      <c r="F156" s="24">
        <f t="shared" si="28"/>
        <v>55000000</v>
      </c>
      <c r="G156" s="53">
        <v>54999000</v>
      </c>
      <c r="H156" s="24">
        <f t="shared" si="24"/>
        <v>1000</v>
      </c>
      <c r="I156" s="25">
        <v>5</v>
      </c>
      <c r="J156" s="25">
        <v>0.2</v>
      </c>
      <c r="K156" s="25">
        <v>0</v>
      </c>
      <c r="L156" s="53"/>
      <c r="M156" s="53">
        <f t="shared" si="25"/>
        <v>54999000</v>
      </c>
      <c r="N156" s="24">
        <f t="shared" si="35"/>
        <v>1000</v>
      </c>
      <c r="O156" s="54" t="s">
        <v>362</v>
      </c>
      <c r="P156" s="54">
        <v>1</v>
      </c>
      <c r="Q156" s="75"/>
      <c r="R156" s="4">
        <f t="shared" si="27"/>
        <v>200</v>
      </c>
      <c r="S156" s="4">
        <f t="shared" si="30"/>
        <v>2750000</v>
      </c>
      <c r="T156" s="4">
        <f t="shared" si="31"/>
        <v>-2749000</v>
      </c>
      <c r="U156" s="4">
        <f t="shared" si="37"/>
        <v>0</v>
      </c>
      <c r="V156" s="3">
        <f t="shared" si="32"/>
        <v>11000000</v>
      </c>
      <c r="W156" s="3">
        <f t="shared" si="36"/>
        <v>0</v>
      </c>
      <c r="X156" s="3">
        <f t="shared" si="33"/>
        <v>0</v>
      </c>
    </row>
    <row r="157" spans="1:27" s="2" customFormat="1" ht="13.5" customHeight="1" x14ac:dyDescent="0.2">
      <c r="A157" s="460">
        <f t="shared" si="34"/>
        <v>153</v>
      </c>
      <c r="B157" s="461" t="s">
        <v>363</v>
      </c>
      <c r="C157" s="469" t="s">
        <v>364</v>
      </c>
      <c r="D157" s="463">
        <v>38380000</v>
      </c>
      <c r="E157" s="463">
        <v>-38380000</v>
      </c>
      <c r="F157" s="464">
        <f t="shared" si="28"/>
        <v>0</v>
      </c>
      <c r="G157" s="465">
        <v>38379000</v>
      </c>
      <c r="H157" s="464">
        <v>0</v>
      </c>
      <c r="I157" s="466">
        <v>5</v>
      </c>
      <c r="J157" s="466">
        <v>0.2</v>
      </c>
      <c r="K157" s="466">
        <v>0</v>
      </c>
      <c r="L157" s="465"/>
      <c r="M157" s="465"/>
      <c r="N157" s="464">
        <f t="shared" si="35"/>
        <v>0</v>
      </c>
      <c r="O157" s="467" t="s">
        <v>365</v>
      </c>
      <c r="P157" s="467">
        <v>1</v>
      </c>
      <c r="Q157" s="470" t="s">
        <v>1353</v>
      </c>
      <c r="R157" s="4">
        <f t="shared" si="27"/>
        <v>0</v>
      </c>
      <c r="S157" s="4">
        <f t="shared" si="30"/>
        <v>1919000</v>
      </c>
      <c r="T157" s="4">
        <f t="shared" si="31"/>
        <v>-1919000</v>
      </c>
      <c r="U157" s="4">
        <f t="shared" si="37"/>
        <v>-1000</v>
      </c>
      <c r="V157" s="3">
        <f t="shared" si="32"/>
        <v>0</v>
      </c>
      <c r="W157" s="3">
        <f t="shared" si="36"/>
        <v>0</v>
      </c>
      <c r="X157" s="3">
        <f t="shared" si="33"/>
        <v>0</v>
      </c>
      <c r="Z157" s="2" t="s">
        <v>1351</v>
      </c>
    </row>
    <row r="158" spans="1:27" s="2" customFormat="1" ht="13.5" customHeight="1" x14ac:dyDescent="0.2">
      <c r="A158" s="460">
        <f t="shared" si="34"/>
        <v>154</v>
      </c>
      <c r="B158" s="461" t="s">
        <v>366</v>
      </c>
      <c r="C158" s="469" t="s">
        <v>364</v>
      </c>
      <c r="D158" s="463">
        <v>42000000</v>
      </c>
      <c r="E158" s="463">
        <v>-42000000</v>
      </c>
      <c r="F158" s="464">
        <f t="shared" si="28"/>
        <v>0</v>
      </c>
      <c r="G158" s="465">
        <v>41999000</v>
      </c>
      <c r="H158" s="464">
        <v>0</v>
      </c>
      <c r="I158" s="466">
        <v>5</v>
      </c>
      <c r="J158" s="466">
        <v>0.2</v>
      </c>
      <c r="K158" s="466">
        <v>0</v>
      </c>
      <c r="L158" s="465"/>
      <c r="M158" s="465"/>
      <c r="N158" s="464">
        <f t="shared" si="35"/>
        <v>0</v>
      </c>
      <c r="O158" s="467" t="s">
        <v>365</v>
      </c>
      <c r="P158" s="467">
        <v>1</v>
      </c>
      <c r="Q158" s="470" t="s">
        <v>1352</v>
      </c>
      <c r="R158" s="4">
        <f t="shared" si="27"/>
        <v>0</v>
      </c>
      <c r="S158" s="4">
        <f t="shared" si="30"/>
        <v>2100000</v>
      </c>
      <c r="T158" s="4">
        <f t="shared" si="31"/>
        <v>-2100000</v>
      </c>
      <c r="U158" s="4">
        <f t="shared" si="37"/>
        <v>-1000</v>
      </c>
      <c r="V158" s="3">
        <f t="shared" si="32"/>
        <v>0</v>
      </c>
      <c r="W158" s="3">
        <f t="shared" si="36"/>
        <v>0</v>
      </c>
      <c r="X158" s="3">
        <f t="shared" si="33"/>
        <v>0</v>
      </c>
    </row>
    <row r="159" spans="1:27" s="2" customFormat="1" ht="13.5" customHeight="1" x14ac:dyDescent="0.2">
      <c r="A159" s="22">
        <f t="shared" si="34"/>
        <v>155</v>
      </c>
      <c r="B159" s="34" t="s">
        <v>367</v>
      </c>
      <c r="C159" s="23" t="s">
        <v>368</v>
      </c>
      <c r="D159" s="90">
        <v>2585000</v>
      </c>
      <c r="E159" s="90"/>
      <c r="F159" s="24">
        <f t="shared" si="28"/>
        <v>2585000</v>
      </c>
      <c r="G159" s="53">
        <v>2584000</v>
      </c>
      <c r="H159" s="24">
        <f t="shared" si="24"/>
        <v>1000</v>
      </c>
      <c r="I159" s="25">
        <v>5</v>
      </c>
      <c r="J159" s="25">
        <v>0.2</v>
      </c>
      <c r="K159" s="25">
        <v>0</v>
      </c>
      <c r="L159" s="53"/>
      <c r="M159" s="53">
        <f t="shared" si="25"/>
        <v>2584000</v>
      </c>
      <c r="N159" s="24">
        <f t="shared" si="35"/>
        <v>1000</v>
      </c>
      <c r="O159" s="54" t="s">
        <v>369</v>
      </c>
      <c r="P159" s="54">
        <v>1</v>
      </c>
      <c r="Q159" s="75"/>
      <c r="R159" s="4">
        <f t="shared" si="27"/>
        <v>200</v>
      </c>
      <c r="S159" s="4">
        <f t="shared" si="30"/>
        <v>129250</v>
      </c>
      <c r="T159" s="4">
        <f t="shared" si="31"/>
        <v>-128250</v>
      </c>
      <c r="U159" s="4">
        <f t="shared" si="37"/>
        <v>0</v>
      </c>
      <c r="V159" s="3">
        <f t="shared" si="32"/>
        <v>517000</v>
      </c>
      <c r="W159" s="3">
        <f t="shared" si="36"/>
        <v>0</v>
      </c>
      <c r="X159" s="3">
        <f t="shared" si="33"/>
        <v>0</v>
      </c>
    </row>
    <row r="160" spans="1:27" s="2" customFormat="1" ht="13.5" customHeight="1" x14ac:dyDescent="0.2">
      <c r="A160" s="22">
        <f t="shared" si="34"/>
        <v>156</v>
      </c>
      <c r="B160" s="34" t="s">
        <v>370</v>
      </c>
      <c r="C160" s="23" t="s">
        <v>371</v>
      </c>
      <c r="D160" s="90">
        <v>1340000</v>
      </c>
      <c r="E160" s="90"/>
      <c r="F160" s="24">
        <f t="shared" si="28"/>
        <v>1340000</v>
      </c>
      <c r="G160" s="53">
        <v>1339000</v>
      </c>
      <c r="H160" s="24">
        <f t="shared" si="24"/>
        <v>1000</v>
      </c>
      <c r="I160" s="25">
        <v>5</v>
      </c>
      <c r="J160" s="25">
        <v>0.2</v>
      </c>
      <c r="K160" s="25">
        <v>0</v>
      </c>
      <c r="L160" s="53"/>
      <c r="M160" s="53">
        <f t="shared" si="25"/>
        <v>1339000</v>
      </c>
      <c r="N160" s="24">
        <f t="shared" si="35"/>
        <v>1000</v>
      </c>
      <c r="O160" s="54" t="s">
        <v>300</v>
      </c>
      <c r="P160" s="54">
        <v>2</v>
      </c>
      <c r="Q160" s="75"/>
      <c r="R160" s="4">
        <f t="shared" si="27"/>
        <v>200</v>
      </c>
      <c r="S160" s="4">
        <f t="shared" si="30"/>
        <v>67000</v>
      </c>
      <c r="T160" s="4">
        <f t="shared" si="31"/>
        <v>-66000</v>
      </c>
      <c r="U160" s="4">
        <f t="shared" si="37"/>
        <v>0</v>
      </c>
      <c r="V160" s="3">
        <f t="shared" si="32"/>
        <v>268000</v>
      </c>
      <c r="W160" s="3">
        <f t="shared" si="36"/>
        <v>0</v>
      </c>
      <c r="X160" s="3">
        <f t="shared" si="33"/>
        <v>0</v>
      </c>
    </row>
    <row r="161" spans="1:25" s="2" customFormat="1" ht="13.5" customHeight="1" x14ac:dyDescent="0.2">
      <c r="A161" s="22">
        <f t="shared" si="34"/>
        <v>157</v>
      </c>
      <c r="B161" s="34" t="s">
        <v>372</v>
      </c>
      <c r="C161" s="23" t="s">
        <v>371</v>
      </c>
      <c r="D161" s="90">
        <v>7200000</v>
      </c>
      <c r="E161" s="90"/>
      <c r="F161" s="24">
        <f t="shared" si="28"/>
        <v>7200000</v>
      </c>
      <c r="G161" s="53">
        <v>7199000</v>
      </c>
      <c r="H161" s="24">
        <f t="shared" si="24"/>
        <v>1000</v>
      </c>
      <c r="I161" s="25">
        <v>5</v>
      </c>
      <c r="J161" s="25">
        <v>0.2</v>
      </c>
      <c r="K161" s="25">
        <v>0</v>
      </c>
      <c r="L161" s="53"/>
      <c r="M161" s="53">
        <f t="shared" si="25"/>
        <v>7199000</v>
      </c>
      <c r="N161" s="24">
        <f t="shared" si="35"/>
        <v>1000</v>
      </c>
      <c r="O161" s="54" t="s">
        <v>373</v>
      </c>
      <c r="P161" s="54">
        <v>2</v>
      </c>
      <c r="Q161" s="75"/>
      <c r="R161" s="4">
        <f t="shared" si="27"/>
        <v>200</v>
      </c>
      <c r="S161" s="4">
        <f t="shared" si="30"/>
        <v>360000</v>
      </c>
      <c r="T161" s="4">
        <f t="shared" si="31"/>
        <v>-359000</v>
      </c>
      <c r="U161" s="4">
        <f t="shared" si="37"/>
        <v>0</v>
      </c>
      <c r="V161" s="3">
        <f t="shared" si="32"/>
        <v>1440000</v>
      </c>
      <c r="W161" s="3">
        <f t="shared" si="36"/>
        <v>0</v>
      </c>
      <c r="X161" s="3">
        <f t="shared" si="33"/>
        <v>0</v>
      </c>
    </row>
    <row r="162" spans="1:25" s="2" customFormat="1" ht="13.5" customHeight="1" x14ac:dyDescent="0.2">
      <c r="A162" s="22">
        <f t="shared" si="34"/>
        <v>158</v>
      </c>
      <c r="B162" s="34" t="s">
        <v>374</v>
      </c>
      <c r="C162" s="23" t="s">
        <v>375</v>
      </c>
      <c r="D162" s="90">
        <v>2700000</v>
      </c>
      <c r="E162" s="90"/>
      <c r="F162" s="24">
        <f t="shared" si="28"/>
        <v>2700000</v>
      </c>
      <c r="G162" s="53">
        <v>2699000</v>
      </c>
      <c r="H162" s="24">
        <f t="shared" si="24"/>
        <v>1000</v>
      </c>
      <c r="I162" s="25">
        <v>5</v>
      </c>
      <c r="J162" s="25">
        <v>0.2</v>
      </c>
      <c r="K162" s="25">
        <v>0</v>
      </c>
      <c r="L162" s="53"/>
      <c r="M162" s="53">
        <f t="shared" si="25"/>
        <v>2699000</v>
      </c>
      <c r="N162" s="24">
        <f t="shared" si="35"/>
        <v>1000</v>
      </c>
      <c r="O162" s="54" t="s">
        <v>376</v>
      </c>
      <c r="P162" s="54">
        <v>1</v>
      </c>
      <c r="Q162" s="75"/>
      <c r="R162" s="4">
        <f t="shared" si="27"/>
        <v>200</v>
      </c>
      <c r="S162" s="4">
        <f t="shared" si="30"/>
        <v>135000</v>
      </c>
      <c r="T162" s="4">
        <f t="shared" si="31"/>
        <v>-134000</v>
      </c>
      <c r="U162" s="4">
        <f t="shared" si="37"/>
        <v>0</v>
      </c>
      <c r="V162" s="3">
        <f t="shared" si="32"/>
        <v>540000</v>
      </c>
      <c r="W162" s="3">
        <f t="shared" si="36"/>
        <v>0</v>
      </c>
      <c r="X162" s="3">
        <f t="shared" si="33"/>
        <v>0</v>
      </c>
    </row>
    <row r="163" spans="1:25" s="2" customFormat="1" ht="13.5" customHeight="1" x14ac:dyDescent="0.2">
      <c r="A163" s="22">
        <f t="shared" si="34"/>
        <v>159</v>
      </c>
      <c r="B163" s="34" t="s">
        <v>377</v>
      </c>
      <c r="C163" s="23" t="s">
        <v>378</v>
      </c>
      <c r="D163" s="90">
        <v>141000000</v>
      </c>
      <c r="E163" s="90"/>
      <c r="F163" s="24">
        <f t="shared" si="28"/>
        <v>141000000</v>
      </c>
      <c r="G163" s="53">
        <v>140999000</v>
      </c>
      <c r="H163" s="24">
        <f t="shared" si="24"/>
        <v>1000</v>
      </c>
      <c r="I163" s="25">
        <v>5</v>
      </c>
      <c r="J163" s="25">
        <v>0.2</v>
      </c>
      <c r="K163" s="25">
        <v>0</v>
      </c>
      <c r="L163" s="53"/>
      <c r="M163" s="53">
        <f t="shared" si="25"/>
        <v>140999000</v>
      </c>
      <c r="N163" s="24">
        <f t="shared" si="35"/>
        <v>1000</v>
      </c>
      <c r="O163" s="54" t="s">
        <v>379</v>
      </c>
      <c r="P163" s="54">
        <v>1</v>
      </c>
      <c r="Q163" s="75"/>
      <c r="R163" s="4">
        <f t="shared" si="27"/>
        <v>200</v>
      </c>
      <c r="S163" s="4">
        <f t="shared" si="30"/>
        <v>7050000</v>
      </c>
      <c r="T163" s="4">
        <f t="shared" si="31"/>
        <v>-7049000</v>
      </c>
      <c r="U163" s="4">
        <f t="shared" si="37"/>
        <v>0</v>
      </c>
      <c r="V163" s="3">
        <f t="shared" si="32"/>
        <v>28200000</v>
      </c>
      <c r="W163" s="3">
        <f t="shared" si="36"/>
        <v>0</v>
      </c>
      <c r="X163" s="3">
        <f t="shared" si="33"/>
        <v>0</v>
      </c>
    </row>
    <row r="164" spans="1:25" s="2" customFormat="1" ht="13.5" customHeight="1" x14ac:dyDescent="0.2">
      <c r="A164" s="22">
        <f t="shared" si="34"/>
        <v>160</v>
      </c>
      <c r="B164" s="34" t="s">
        <v>380</v>
      </c>
      <c r="C164" s="23" t="s">
        <v>381</v>
      </c>
      <c r="D164" s="90">
        <v>1390000</v>
      </c>
      <c r="E164" s="90"/>
      <c r="F164" s="24">
        <f t="shared" si="28"/>
        <v>1390000</v>
      </c>
      <c r="G164" s="53">
        <v>1389000</v>
      </c>
      <c r="H164" s="24">
        <f t="shared" si="24"/>
        <v>1000</v>
      </c>
      <c r="I164" s="25">
        <v>5</v>
      </c>
      <c r="J164" s="25">
        <v>0.2</v>
      </c>
      <c r="K164" s="25">
        <v>0</v>
      </c>
      <c r="L164" s="53"/>
      <c r="M164" s="53">
        <f t="shared" si="25"/>
        <v>1389000</v>
      </c>
      <c r="N164" s="24">
        <f t="shared" si="35"/>
        <v>1000</v>
      </c>
      <c r="O164" s="54" t="s">
        <v>275</v>
      </c>
      <c r="P164" s="54">
        <v>1</v>
      </c>
      <c r="Q164" s="195" t="s">
        <v>382</v>
      </c>
      <c r="R164" s="4"/>
      <c r="S164" s="4">
        <f t="shared" si="30"/>
        <v>69500</v>
      </c>
      <c r="T164" s="4">
        <f t="shared" si="31"/>
        <v>-68500</v>
      </c>
      <c r="U164" s="4">
        <f t="shared" si="37"/>
        <v>0</v>
      </c>
      <c r="V164" s="3">
        <f t="shared" si="32"/>
        <v>278000</v>
      </c>
      <c r="W164" s="3">
        <f t="shared" si="36"/>
        <v>0</v>
      </c>
      <c r="X164" s="3">
        <f t="shared" si="33"/>
        <v>0</v>
      </c>
    </row>
    <row r="165" spans="1:25" s="2" customFormat="1" ht="13.5" customHeight="1" x14ac:dyDescent="0.2">
      <c r="A165" s="22">
        <f t="shared" si="34"/>
        <v>161</v>
      </c>
      <c r="B165" s="34" t="s">
        <v>383</v>
      </c>
      <c r="C165" s="23" t="s">
        <v>384</v>
      </c>
      <c r="D165" s="90">
        <v>19367157</v>
      </c>
      <c r="E165" s="90"/>
      <c r="F165" s="24">
        <f t="shared" si="28"/>
        <v>19367157</v>
      </c>
      <c r="G165" s="53">
        <v>19366157</v>
      </c>
      <c r="H165" s="24">
        <f t="shared" si="24"/>
        <v>1000</v>
      </c>
      <c r="I165" s="25">
        <v>5</v>
      </c>
      <c r="J165" s="25">
        <v>0.2</v>
      </c>
      <c r="K165" s="25">
        <v>0</v>
      </c>
      <c r="L165" s="53">
        <f>ROUND(IF(F165*J165*K165/12&gt;=H165,H165-1000,F165*J165*K165/12),0)</f>
        <v>0</v>
      </c>
      <c r="M165" s="53">
        <f t="shared" si="25"/>
        <v>19366157</v>
      </c>
      <c r="N165" s="24">
        <f t="shared" si="35"/>
        <v>1000</v>
      </c>
      <c r="O165" s="54" t="s">
        <v>385</v>
      </c>
      <c r="P165" s="54">
        <v>1</v>
      </c>
      <c r="Q165" s="75"/>
      <c r="R165" s="4"/>
      <c r="S165" s="4">
        <f t="shared" si="30"/>
        <v>968357.85000000009</v>
      </c>
      <c r="T165" s="4">
        <f>N165-S165</f>
        <v>-967357.85000000009</v>
      </c>
      <c r="U165" s="4">
        <f t="shared" si="37"/>
        <v>0</v>
      </c>
      <c r="V165" s="3">
        <f t="shared" si="32"/>
        <v>3873431.4</v>
      </c>
      <c r="W165" s="3">
        <f t="shared" si="36"/>
        <v>0</v>
      </c>
      <c r="X165" s="3">
        <f t="shared" si="33"/>
        <v>0</v>
      </c>
    </row>
    <row r="166" spans="1:25" s="219" customFormat="1" ht="13.5" customHeight="1" x14ac:dyDescent="0.2">
      <c r="A166" s="208">
        <f t="shared" si="34"/>
        <v>162</v>
      </c>
      <c r="B166" s="209" t="s">
        <v>386</v>
      </c>
      <c r="C166" s="210" t="s">
        <v>387</v>
      </c>
      <c r="D166" s="211">
        <v>9330233</v>
      </c>
      <c r="E166" s="211"/>
      <c r="F166" s="212">
        <f>D166+E166</f>
        <v>9330233</v>
      </c>
      <c r="G166" s="213">
        <v>9329233</v>
      </c>
      <c r="H166" s="213">
        <f t="shared" si="24"/>
        <v>1000</v>
      </c>
      <c r="I166" s="214">
        <v>5</v>
      </c>
      <c r="J166" s="214">
        <v>0.2</v>
      </c>
      <c r="K166" s="214">
        <v>0</v>
      </c>
      <c r="L166" s="213">
        <v>0</v>
      </c>
      <c r="M166" s="213">
        <f t="shared" si="25"/>
        <v>9329233</v>
      </c>
      <c r="N166" s="212">
        <v>1000</v>
      </c>
      <c r="O166" s="215" t="s">
        <v>93</v>
      </c>
      <c r="P166" s="215"/>
      <c r="Q166" s="216" t="s">
        <v>388</v>
      </c>
      <c r="R166" s="217"/>
      <c r="S166" s="217"/>
      <c r="T166" s="217"/>
      <c r="U166" s="217"/>
      <c r="V166" s="218"/>
      <c r="W166" s="3">
        <f t="shared" si="36"/>
        <v>0</v>
      </c>
      <c r="X166" s="218">
        <f t="shared" si="33"/>
        <v>0</v>
      </c>
    </row>
    <row r="167" spans="1:25" s="2" customFormat="1" ht="13.5" customHeight="1" x14ac:dyDescent="0.2">
      <c r="A167" s="22">
        <f t="shared" si="34"/>
        <v>163</v>
      </c>
      <c r="B167" s="34" t="s">
        <v>389</v>
      </c>
      <c r="C167" s="23" t="s">
        <v>390</v>
      </c>
      <c r="D167" s="90">
        <v>4600000</v>
      </c>
      <c r="E167" s="90"/>
      <c r="F167" s="24">
        <f t="shared" ref="F167:F208" si="38">+D167+E167</f>
        <v>4600000</v>
      </c>
      <c r="G167" s="53">
        <v>4599000</v>
      </c>
      <c r="H167" s="24">
        <f t="shared" si="24"/>
        <v>1000</v>
      </c>
      <c r="I167" s="25">
        <v>5</v>
      </c>
      <c r="J167" s="25">
        <v>0.2</v>
      </c>
      <c r="K167" s="25">
        <v>0</v>
      </c>
      <c r="L167" s="53">
        <f t="shared" ref="L167:L177" si="39">ROUND(IF(F167*J167*K167/12&gt;=H167,H167-1000,F167*J167*K167/12),0)</f>
        <v>0</v>
      </c>
      <c r="M167" s="53">
        <f t="shared" si="25"/>
        <v>4599000</v>
      </c>
      <c r="N167" s="24">
        <f t="shared" ref="N167:N196" si="40">+F167-M167</f>
        <v>1000</v>
      </c>
      <c r="O167" s="54" t="s">
        <v>75</v>
      </c>
      <c r="P167" s="54">
        <v>1</v>
      </c>
      <c r="Q167" s="75"/>
      <c r="R167" s="4"/>
      <c r="S167" s="4">
        <f t="shared" ref="S167:S229" si="41">D167*0.05</f>
        <v>230000</v>
      </c>
      <c r="T167" s="4">
        <f t="shared" ref="T167:T230" si="42">N167-S167</f>
        <v>-229000</v>
      </c>
      <c r="U167" s="4">
        <f t="shared" ref="U167:U177" si="43">N167-1000</f>
        <v>0</v>
      </c>
      <c r="V167" s="3">
        <f t="shared" ref="V167:V230" si="44">F167/I167</f>
        <v>920000</v>
      </c>
      <c r="W167" s="3">
        <f t="shared" si="36"/>
        <v>0</v>
      </c>
      <c r="X167" s="3">
        <f t="shared" si="33"/>
        <v>0</v>
      </c>
    </row>
    <row r="168" spans="1:25" s="2" customFormat="1" ht="13.5" customHeight="1" x14ac:dyDescent="0.2">
      <c r="A168" s="22">
        <f t="shared" si="34"/>
        <v>164</v>
      </c>
      <c r="B168" s="34" t="s">
        <v>377</v>
      </c>
      <c r="C168" s="23" t="s">
        <v>391</v>
      </c>
      <c r="D168" s="90">
        <v>100000000</v>
      </c>
      <c r="E168" s="90"/>
      <c r="F168" s="24">
        <f t="shared" si="38"/>
        <v>100000000</v>
      </c>
      <c r="G168" s="53">
        <v>99999000</v>
      </c>
      <c r="H168" s="24">
        <f t="shared" si="24"/>
        <v>1000</v>
      </c>
      <c r="I168" s="25">
        <v>5</v>
      </c>
      <c r="J168" s="25">
        <v>0.2</v>
      </c>
      <c r="K168" s="25">
        <v>0</v>
      </c>
      <c r="L168" s="53">
        <f t="shared" si="39"/>
        <v>0</v>
      </c>
      <c r="M168" s="53">
        <f t="shared" si="25"/>
        <v>99999000</v>
      </c>
      <c r="N168" s="24">
        <f t="shared" si="40"/>
        <v>1000</v>
      </c>
      <c r="O168" s="54" t="s">
        <v>379</v>
      </c>
      <c r="P168" s="54">
        <v>1</v>
      </c>
      <c r="Q168" s="75" t="s">
        <v>392</v>
      </c>
      <c r="R168" s="4"/>
      <c r="S168" s="4">
        <f t="shared" si="41"/>
        <v>5000000</v>
      </c>
      <c r="T168" s="4">
        <f t="shared" si="42"/>
        <v>-4999000</v>
      </c>
      <c r="U168" s="4">
        <f t="shared" si="43"/>
        <v>0</v>
      </c>
      <c r="V168" s="3">
        <f t="shared" si="44"/>
        <v>20000000</v>
      </c>
      <c r="W168" s="3">
        <f t="shared" si="36"/>
        <v>0</v>
      </c>
      <c r="X168" s="3">
        <f t="shared" si="33"/>
        <v>0</v>
      </c>
    </row>
    <row r="169" spans="1:25" s="2" customFormat="1" ht="13.5" customHeight="1" x14ac:dyDescent="0.2">
      <c r="A169" s="22">
        <f t="shared" si="34"/>
        <v>165</v>
      </c>
      <c r="B169" s="34" t="s">
        <v>393</v>
      </c>
      <c r="C169" s="23" t="s">
        <v>394</v>
      </c>
      <c r="D169" s="90">
        <v>1660000</v>
      </c>
      <c r="E169" s="90"/>
      <c r="F169" s="24">
        <f t="shared" si="38"/>
        <v>1660000</v>
      </c>
      <c r="G169" s="53">
        <v>1659000</v>
      </c>
      <c r="H169" s="24">
        <f t="shared" si="24"/>
        <v>1000</v>
      </c>
      <c r="I169" s="25">
        <v>5</v>
      </c>
      <c r="J169" s="25">
        <v>0.2</v>
      </c>
      <c r="K169" s="25">
        <v>0</v>
      </c>
      <c r="L169" s="53">
        <f t="shared" si="39"/>
        <v>0</v>
      </c>
      <c r="M169" s="53">
        <f t="shared" si="25"/>
        <v>1659000</v>
      </c>
      <c r="N169" s="24">
        <f t="shared" si="40"/>
        <v>1000</v>
      </c>
      <c r="O169" s="54" t="s">
        <v>75</v>
      </c>
      <c r="P169" s="54">
        <v>1</v>
      </c>
      <c r="Q169" s="75"/>
      <c r="R169" s="4"/>
      <c r="S169" s="4">
        <f t="shared" si="41"/>
        <v>83000</v>
      </c>
      <c r="T169" s="4">
        <f t="shared" si="42"/>
        <v>-82000</v>
      </c>
      <c r="U169" s="4">
        <f t="shared" si="43"/>
        <v>0</v>
      </c>
      <c r="V169" s="3">
        <f t="shared" si="44"/>
        <v>332000</v>
      </c>
      <c r="W169" s="3">
        <f t="shared" si="36"/>
        <v>0</v>
      </c>
      <c r="X169" s="3">
        <f t="shared" si="33"/>
        <v>0</v>
      </c>
    </row>
    <row r="170" spans="1:25" s="99" customFormat="1" ht="13.5" customHeight="1" x14ac:dyDescent="0.2">
      <c r="A170" s="141">
        <f t="shared" si="34"/>
        <v>166</v>
      </c>
      <c r="B170" s="220" t="s">
        <v>393</v>
      </c>
      <c r="C170" s="221" t="s">
        <v>395</v>
      </c>
      <c r="D170" s="222">
        <v>1660000</v>
      </c>
      <c r="E170" s="222"/>
      <c r="F170" s="94">
        <f t="shared" si="38"/>
        <v>1660000</v>
      </c>
      <c r="G170" s="95">
        <v>1659000</v>
      </c>
      <c r="H170" s="94">
        <f t="shared" si="24"/>
        <v>1000</v>
      </c>
      <c r="I170" s="96">
        <v>5</v>
      </c>
      <c r="J170" s="96">
        <v>0.2</v>
      </c>
      <c r="K170" s="25">
        <v>0</v>
      </c>
      <c r="L170" s="95">
        <f t="shared" si="39"/>
        <v>0</v>
      </c>
      <c r="M170" s="95">
        <f t="shared" si="25"/>
        <v>1659000</v>
      </c>
      <c r="N170" s="94">
        <f t="shared" si="40"/>
        <v>1000</v>
      </c>
      <c r="O170" s="97" t="s">
        <v>75</v>
      </c>
      <c r="P170" s="97">
        <v>1</v>
      </c>
      <c r="Q170" s="223"/>
      <c r="R170" s="98"/>
      <c r="S170" s="4">
        <f t="shared" si="41"/>
        <v>83000</v>
      </c>
      <c r="T170" s="4">
        <f t="shared" si="42"/>
        <v>-82000</v>
      </c>
      <c r="U170" s="4">
        <f t="shared" si="43"/>
        <v>0</v>
      </c>
      <c r="V170" s="3">
        <f t="shared" si="44"/>
        <v>332000</v>
      </c>
      <c r="W170" s="3">
        <f t="shared" si="36"/>
        <v>0</v>
      </c>
      <c r="X170" s="3">
        <f t="shared" si="33"/>
        <v>0</v>
      </c>
      <c r="Y170" s="2"/>
    </row>
    <row r="171" spans="1:25" s="2" customFormat="1" ht="13.5" customHeight="1" x14ac:dyDescent="0.2">
      <c r="A171" s="22">
        <f t="shared" si="34"/>
        <v>167</v>
      </c>
      <c r="B171" s="34" t="s">
        <v>396</v>
      </c>
      <c r="C171" s="23" t="s">
        <v>397</v>
      </c>
      <c r="D171" s="90">
        <v>10000000</v>
      </c>
      <c r="E171" s="90"/>
      <c r="F171" s="24">
        <f t="shared" si="38"/>
        <v>10000000</v>
      </c>
      <c r="G171" s="53">
        <v>9999000</v>
      </c>
      <c r="H171" s="24">
        <f t="shared" si="24"/>
        <v>1000</v>
      </c>
      <c r="I171" s="25">
        <v>5</v>
      </c>
      <c r="J171" s="25">
        <v>0.2</v>
      </c>
      <c r="K171" s="25">
        <v>0</v>
      </c>
      <c r="L171" s="53">
        <f t="shared" si="39"/>
        <v>0</v>
      </c>
      <c r="M171" s="53">
        <f t="shared" si="25"/>
        <v>9999000</v>
      </c>
      <c r="N171" s="24">
        <f t="shared" si="40"/>
        <v>1000</v>
      </c>
      <c r="O171" s="54" t="s">
        <v>398</v>
      </c>
      <c r="P171" s="54">
        <v>1</v>
      </c>
      <c r="Q171" s="75"/>
      <c r="R171" s="4"/>
      <c r="S171" s="4">
        <f t="shared" si="41"/>
        <v>500000</v>
      </c>
      <c r="T171" s="4">
        <f t="shared" si="42"/>
        <v>-499000</v>
      </c>
      <c r="U171" s="4">
        <f t="shared" si="43"/>
        <v>0</v>
      </c>
      <c r="V171" s="3">
        <f t="shared" si="44"/>
        <v>2000000</v>
      </c>
      <c r="W171" s="3">
        <f t="shared" si="36"/>
        <v>0</v>
      </c>
      <c r="X171" s="3">
        <f t="shared" si="33"/>
        <v>0</v>
      </c>
    </row>
    <row r="172" spans="1:25" s="2" customFormat="1" ht="13.5" customHeight="1" x14ac:dyDescent="0.2">
      <c r="A172" s="22">
        <f t="shared" si="34"/>
        <v>168</v>
      </c>
      <c r="B172" s="34" t="s">
        <v>77</v>
      </c>
      <c r="C172" s="23" t="s">
        <v>399</v>
      </c>
      <c r="D172" s="90">
        <v>60000000</v>
      </c>
      <c r="E172" s="90"/>
      <c r="F172" s="24">
        <f t="shared" si="38"/>
        <v>60000000</v>
      </c>
      <c r="G172" s="53">
        <v>59999000</v>
      </c>
      <c r="H172" s="24">
        <f t="shared" si="24"/>
        <v>1000</v>
      </c>
      <c r="I172" s="25">
        <v>5</v>
      </c>
      <c r="J172" s="25">
        <v>0.2</v>
      </c>
      <c r="K172" s="25">
        <v>0</v>
      </c>
      <c r="L172" s="53">
        <f t="shared" si="39"/>
        <v>0</v>
      </c>
      <c r="M172" s="53">
        <f t="shared" si="25"/>
        <v>59999000</v>
      </c>
      <c r="N172" s="24">
        <f t="shared" si="40"/>
        <v>1000</v>
      </c>
      <c r="O172" s="54" t="s">
        <v>74</v>
      </c>
      <c r="P172" s="54">
        <v>1</v>
      </c>
      <c r="Q172" s="75"/>
      <c r="R172" s="4"/>
      <c r="S172" s="4">
        <f t="shared" si="41"/>
        <v>3000000</v>
      </c>
      <c r="T172" s="4">
        <f t="shared" si="42"/>
        <v>-2999000</v>
      </c>
      <c r="U172" s="4">
        <f t="shared" si="43"/>
        <v>0</v>
      </c>
      <c r="V172" s="3">
        <f t="shared" si="44"/>
        <v>12000000</v>
      </c>
      <c r="W172" s="3">
        <f t="shared" si="36"/>
        <v>0</v>
      </c>
      <c r="X172" s="3">
        <f t="shared" si="33"/>
        <v>0</v>
      </c>
    </row>
    <row r="173" spans="1:25" s="2" customFormat="1" ht="13.5" customHeight="1" x14ac:dyDescent="0.2">
      <c r="A173" s="22">
        <f t="shared" si="34"/>
        <v>169</v>
      </c>
      <c r="B173" s="34" t="s">
        <v>255</v>
      </c>
      <c r="C173" s="23" t="s">
        <v>399</v>
      </c>
      <c r="D173" s="90">
        <v>4600000</v>
      </c>
      <c r="E173" s="90"/>
      <c r="F173" s="24">
        <f t="shared" si="38"/>
        <v>4600000</v>
      </c>
      <c r="G173" s="53">
        <v>4599000</v>
      </c>
      <c r="H173" s="24">
        <f t="shared" si="24"/>
        <v>1000</v>
      </c>
      <c r="I173" s="25">
        <v>5</v>
      </c>
      <c r="J173" s="25">
        <v>0.2</v>
      </c>
      <c r="K173" s="25">
        <v>0</v>
      </c>
      <c r="L173" s="53">
        <f t="shared" si="39"/>
        <v>0</v>
      </c>
      <c r="M173" s="53">
        <f t="shared" si="25"/>
        <v>4599000</v>
      </c>
      <c r="N173" s="24">
        <f t="shared" si="40"/>
        <v>1000</v>
      </c>
      <c r="O173" s="54" t="s">
        <v>74</v>
      </c>
      <c r="P173" s="54">
        <v>1</v>
      </c>
      <c r="Q173" s="75"/>
      <c r="R173" s="4"/>
      <c r="S173" s="4">
        <f t="shared" si="41"/>
        <v>230000</v>
      </c>
      <c r="T173" s="4">
        <f t="shared" si="42"/>
        <v>-229000</v>
      </c>
      <c r="U173" s="4">
        <f t="shared" si="43"/>
        <v>0</v>
      </c>
      <c r="V173" s="3">
        <f t="shared" si="44"/>
        <v>920000</v>
      </c>
      <c r="W173" s="3">
        <f t="shared" si="36"/>
        <v>0</v>
      </c>
      <c r="X173" s="3">
        <f t="shared" si="33"/>
        <v>0</v>
      </c>
    </row>
    <row r="174" spans="1:25" s="2" customFormat="1" ht="13.5" customHeight="1" x14ac:dyDescent="0.2">
      <c r="A174" s="22">
        <f t="shared" si="34"/>
        <v>170</v>
      </c>
      <c r="B174" s="34" t="s">
        <v>400</v>
      </c>
      <c r="C174" s="23" t="s">
        <v>401</v>
      </c>
      <c r="D174" s="90">
        <v>5500000</v>
      </c>
      <c r="E174" s="90"/>
      <c r="F174" s="24">
        <f t="shared" si="38"/>
        <v>5500000</v>
      </c>
      <c r="G174" s="53">
        <v>5499000</v>
      </c>
      <c r="H174" s="24">
        <f t="shared" si="24"/>
        <v>1000</v>
      </c>
      <c r="I174" s="25">
        <v>5</v>
      </c>
      <c r="J174" s="25">
        <v>0.2</v>
      </c>
      <c r="K174" s="25">
        <v>0</v>
      </c>
      <c r="L174" s="53">
        <f t="shared" si="39"/>
        <v>0</v>
      </c>
      <c r="M174" s="53">
        <f t="shared" si="25"/>
        <v>5499000</v>
      </c>
      <c r="N174" s="24">
        <f t="shared" si="40"/>
        <v>1000</v>
      </c>
      <c r="O174" s="54" t="s">
        <v>283</v>
      </c>
      <c r="P174" s="54">
        <v>1</v>
      </c>
      <c r="Q174" s="75"/>
      <c r="R174" s="4"/>
      <c r="S174" s="4">
        <f t="shared" si="41"/>
        <v>275000</v>
      </c>
      <c r="T174" s="4">
        <f t="shared" si="42"/>
        <v>-274000</v>
      </c>
      <c r="U174" s="4">
        <f t="shared" si="43"/>
        <v>0</v>
      </c>
      <c r="V174" s="3">
        <f t="shared" si="44"/>
        <v>1100000</v>
      </c>
      <c r="W174" s="3">
        <f t="shared" si="36"/>
        <v>0</v>
      </c>
      <c r="X174" s="3">
        <f t="shared" si="33"/>
        <v>0</v>
      </c>
    </row>
    <row r="175" spans="1:25" s="2" customFormat="1" ht="13.5" customHeight="1" x14ac:dyDescent="0.2">
      <c r="A175" s="22">
        <f t="shared" si="34"/>
        <v>171</v>
      </c>
      <c r="B175" s="34" t="s">
        <v>402</v>
      </c>
      <c r="C175" s="23" t="s">
        <v>403</v>
      </c>
      <c r="D175" s="90">
        <v>75623260</v>
      </c>
      <c r="E175" s="90"/>
      <c r="F175" s="24">
        <f t="shared" si="38"/>
        <v>75623260</v>
      </c>
      <c r="G175" s="53">
        <v>75622260</v>
      </c>
      <c r="H175" s="24">
        <f t="shared" si="24"/>
        <v>1000</v>
      </c>
      <c r="I175" s="25">
        <v>5</v>
      </c>
      <c r="J175" s="25">
        <v>0.2</v>
      </c>
      <c r="K175" s="25">
        <v>0</v>
      </c>
      <c r="L175" s="53">
        <f t="shared" si="39"/>
        <v>0</v>
      </c>
      <c r="M175" s="53">
        <f t="shared" si="25"/>
        <v>75622260</v>
      </c>
      <c r="N175" s="24">
        <f t="shared" si="40"/>
        <v>1000</v>
      </c>
      <c r="O175" s="54" t="s">
        <v>404</v>
      </c>
      <c r="P175" s="54">
        <v>2</v>
      </c>
      <c r="Q175" s="75" t="s">
        <v>392</v>
      </c>
      <c r="R175" s="4"/>
      <c r="S175" s="4">
        <f t="shared" si="41"/>
        <v>3781163</v>
      </c>
      <c r="T175" s="4">
        <f t="shared" si="42"/>
        <v>-3780163</v>
      </c>
      <c r="U175" s="4">
        <f t="shared" si="43"/>
        <v>0</v>
      </c>
      <c r="V175" s="3">
        <f t="shared" si="44"/>
        <v>15124652</v>
      </c>
      <c r="W175" s="3">
        <f t="shared" si="36"/>
        <v>0</v>
      </c>
      <c r="X175" s="3">
        <f t="shared" si="33"/>
        <v>0</v>
      </c>
    </row>
    <row r="176" spans="1:25" s="2" customFormat="1" ht="13.5" customHeight="1" x14ac:dyDescent="0.2">
      <c r="A176" s="22">
        <f t="shared" si="34"/>
        <v>172</v>
      </c>
      <c r="B176" s="34" t="s">
        <v>313</v>
      </c>
      <c r="C176" s="23" t="s">
        <v>91</v>
      </c>
      <c r="D176" s="90">
        <v>197000000</v>
      </c>
      <c r="E176" s="90"/>
      <c r="F176" s="24">
        <f t="shared" si="38"/>
        <v>197000000</v>
      </c>
      <c r="G176" s="53">
        <v>196999000</v>
      </c>
      <c r="H176" s="24">
        <f t="shared" si="24"/>
        <v>1000</v>
      </c>
      <c r="I176" s="25">
        <v>5</v>
      </c>
      <c r="J176" s="25">
        <v>0.2</v>
      </c>
      <c r="K176" s="25">
        <v>0</v>
      </c>
      <c r="L176" s="53">
        <f t="shared" si="39"/>
        <v>0</v>
      </c>
      <c r="M176" s="53">
        <f t="shared" si="25"/>
        <v>196999000</v>
      </c>
      <c r="N176" s="24">
        <f t="shared" si="40"/>
        <v>1000</v>
      </c>
      <c r="O176" s="54" t="s">
        <v>314</v>
      </c>
      <c r="P176" s="54">
        <v>1</v>
      </c>
      <c r="Q176" s="75" t="s">
        <v>392</v>
      </c>
      <c r="R176" s="4" t="s">
        <v>405</v>
      </c>
      <c r="S176" s="4">
        <f t="shared" si="41"/>
        <v>9850000</v>
      </c>
      <c r="T176" s="4">
        <f t="shared" si="42"/>
        <v>-9849000</v>
      </c>
      <c r="U176" s="4">
        <f t="shared" si="43"/>
        <v>0</v>
      </c>
      <c r="V176" s="3">
        <f t="shared" si="44"/>
        <v>39400000</v>
      </c>
      <c r="W176" s="3">
        <f t="shared" si="36"/>
        <v>0</v>
      </c>
      <c r="X176" s="3">
        <f t="shared" si="33"/>
        <v>0</v>
      </c>
    </row>
    <row r="177" spans="1:25" s="2" customFormat="1" ht="13.5" customHeight="1" x14ac:dyDescent="0.2">
      <c r="A177" s="22">
        <f t="shared" si="34"/>
        <v>173</v>
      </c>
      <c r="B177" s="34" t="s">
        <v>406</v>
      </c>
      <c r="C177" s="23" t="s">
        <v>91</v>
      </c>
      <c r="D177" s="90">
        <v>10800000</v>
      </c>
      <c r="E177" s="90"/>
      <c r="F177" s="24">
        <f t="shared" si="38"/>
        <v>10800000</v>
      </c>
      <c r="G177" s="53">
        <v>10799000</v>
      </c>
      <c r="H177" s="24">
        <f>+F177-G177</f>
        <v>1000</v>
      </c>
      <c r="I177" s="25">
        <v>5</v>
      </c>
      <c r="J177" s="25">
        <v>0.2</v>
      </c>
      <c r="K177" s="25">
        <v>0</v>
      </c>
      <c r="L177" s="53">
        <f t="shared" si="39"/>
        <v>0</v>
      </c>
      <c r="M177" s="53">
        <f t="shared" ref="M177:M196" si="45">+G177+L177</f>
        <v>10799000</v>
      </c>
      <c r="N177" s="24">
        <f t="shared" si="40"/>
        <v>1000</v>
      </c>
      <c r="O177" s="54" t="s">
        <v>407</v>
      </c>
      <c r="P177" s="54">
        <v>1</v>
      </c>
      <c r="Q177" s="75"/>
      <c r="R177" s="4"/>
      <c r="S177" s="4">
        <f t="shared" si="41"/>
        <v>540000</v>
      </c>
      <c r="T177" s="4">
        <f t="shared" si="42"/>
        <v>-539000</v>
      </c>
      <c r="U177" s="4">
        <f t="shared" si="43"/>
        <v>0</v>
      </c>
      <c r="V177" s="3">
        <f t="shared" si="44"/>
        <v>2160000</v>
      </c>
      <c r="W177" s="3">
        <f t="shared" si="36"/>
        <v>0</v>
      </c>
      <c r="X177" s="3">
        <f t="shared" si="33"/>
        <v>0</v>
      </c>
    </row>
    <row r="178" spans="1:25" s="2" customFormat="1" ht="13.5" customHeight="1" x14ac:dyDescent="0.2">
      <c r="A178" s="155">
        <f t="shared" si="34"/>
        <v>174</v>
      </c>
      <c r="B178" s="156" t="s">
        <v>408</v>
      </c>
      <c r="C178" s="192" t="s">
        <v>91</v>
      </c>
      <c r="D178" s="173">
        <v>0</v>
      </c>
      <c r="E178" s="173"/>
      <c r="F178" s="158">
        <f t="shared" si="38"/>
        <v>0</v>
      </c>
      <c r="G178" s="150">
        <v>0</v>
      </c>
      <c r="H178" s="158"/>
      <c r="I178" s="159">
        <v>5</v>
      </c>
      <c r="J178" s="159">
        <v>0.2</v>
      </c>
      <c r="K178" s="159">
        <v>0</v>
      </c>
      <c r="L178" s="150"/>
      <c r="M178" s="150">
        <f t="shared" si="45"/>
        <v>0</v>
      </c>
      <c r="N178" s="158">
        <f t="shared" si="40"/>
        <v>0</v>
      </c>
      <c r="O178" s="160" t="s">
        <v>249</v>
      </c>
      <c r="P178" s="160"/>
      <c r="Q178" s="207"/>
      <c r="R178" s="153"/>
      <c r="S178" s="153">
        <f t="shared" si="41"/>
        <v>0</v>
      </c>
      <c r="T178" s="153">
        <f t="shared" si="42"/>
        <v>0</v>
      </c>
      <c r="U178" s="153"/>
      <c r="V178" s="154">
        <f t="shared" si="44"/>
        <v>0</v>
      </c>
      <c r="W178" s="3">
        <f t="shared" si="36"/>
        <v>0</v>
      </c>
      <c r="X178" s="3">
        <f t="shared" si="33"/>
        <v>0</v>
      </c>
    </row>
    <row r="179" spans="1:25" s="2" customFormat="1" ht="13.5" customHeight="1" x14ac:dyDescent="0.2">
      <c r="A179" s="22">
        <f t="shared" si="34"/>
        <v>175</v>
      </c>
      <c r="B179" s="34" t="s">
        <v>331</v>
      </c>
      <c r="C179" s="23" t="s">
        <v>91</v>
      </c>
      <c r="D179" s="90">
        <v>1015000</v>
      </c>
      <c r="E179" s="90"/>
      <c r="F179" s="24">
        <f t="shared" si="38"/>
        <v>1015000</v>
      </c>
      <c r="G179" s="53">
        <v>1014000</v>
      </c>
      <c r="H179" s="24">
        <f t="shared" ref="H179:H188" si="46">+F179-G179</f>
        <v>1000</v>
      </c>
      <c r="I179" s="25">
        <v>5</v>
      </c>
      <c r="J179" s="25">
        <v>0.2</v>
      </c>
      <c r="K179" s="25">
        <v>0</v>
      </c>
      <c r="L179" s="53">
        <f t="shared" ref="L179:L188" si="47">ROUND(IF(F179*J179*K179/12&gt;=H179,H179-1000,F179*J179*K179/12),0)</f>
        <v>0</v>
      </c>
      <c r="M179" s="53">
        <f t="shared" si="45"/>
        <v>1014000</v>
      </c>
      <c r="N179" s="24">
        <f t="shared" si="40"/>
        <v>1000</v>
      </c>
      <c r="O179" s="54" t="s">
        <v>333</v>
      </c>
      <c r="P179" s="54">
        <v>1</v>
      </c>
      <c r="Q179" s="75"/>
      <c r="R179" s="4"/>
      <c r="S179" s="4">
        <f t="shared" si="41"/>
        <v>50750</v>
      </c>
      <c r="T179" s="4">
        <f t="shared" si="42"/>
        <v>-49750</v>
      </c>
      <c r="U179" s="4">
        <f t="shared" ref="U179:U188" si="48">N179-1000</f>
        <v>0</v>
      </c>
      <c r="V179" s="3">
        <f t="shared" si="44"/>
        <v>203000</v>
      </c>
      <c r="W179" s="3">
        <f t="shared" si="36"/>
        <v>0</v>
      </c>
      <c r="X179" s="3">
        <f t="shared" si="33"/>
        <v>0</v>
      </c>
    </row>
    <row r="180" spans="1:25" s="2" customFormat="1" ht="13.5" customHeight="1" x14ac:dyDescent="0.2">
      <c r="A180" s="22">
        <f t="shared" si="34"/>
        <v>176</v>
      </c>
      <c r="B180" s="34" t="s">
        <v>233</v>
      </c>
      <c r="C180" s="23" t="s">
        <v>91</v>
      </c>
      <c r="D180" s="90">
        <v>3300000</v>
      </c>
      <c r="E180" s="90"/>
      <c r="F180" s="24">
        <f t="shared" si="38"/>
        <v>3300000</v>
      </c>
      <c r="G180" s="53">
        <v>3299000</v>
      </c>
      <c r="H180" s="24">
        <f t="shared" si="46"/>
        <v>1000</v>
      </c>
      <c r="I180" s="25">
        <v>5</v>
      </c>
      <c r="J180" s="25">
        <v>0.2</v>
      </c>
      <c r="K180" s="25">
        <v>0</v>
      </c>
      <c r="L180" s="53">
        <f t="shared" si="47"/>
        <v>0</v>
      </c>
      <c r="M180" s="53">
        <f t="shared" si="45"/>
        <v>3299000</v>
      </c>
      <c r="N180" s="24">
        <f t="shared" si="40"/>
        <v>1000</v>
      </c>
      <c r="O180" s="54" t="s">
        <v>333</v>
      </c>
      <c r="P180" s="54">
        <v>3</v>
      </c>
      <c r="Q180" s="75"/>
      <c r="R180" s="4"/>
      <c r="S180" s="4">
        <f t="shared" si="41"/>
        <v>165000</v>
      </c>
      <c r="T180" s="4">
        <f t="shared" si="42"/>
        <v>-164000</v>
      </c>
      <c r="U180" s="4">
        <f t="shared" si="48"/>
        <v>0</v>
      </c>
      <c r="V180" s="3">
        <f t="shared" si="44"/>
        <v>660000</v>
      </c>
      <c r="W180" s="3">
        <f t="shared" si="36"/>
        <v>0</v>
      </c>
      <c r="X180" s="3">
        <f t="shared" si="33"/>
        <v>0</v>
      </c>
    </row>
    <row r="181" spans="1:25" s="99" customFormat="1" ht="13.5" customHeight="1" x14ac:dyDescent="0.2">
      <c r="A181" s="141">
        <f t="shared" si="34"/>
        <v>177</v>
      </c>
      <c r="B181" s="220" t="s">
        <v>409</v>
      </c>
      <c r="C181" s="221" t="s">
        <v>91</v>
      </c>
      <c r="D181" s="222">
        <v>61000000</v>
      </c>
      <c r="E181" s="222"/>
      <c r="F181" s="94">
        <f t="shared" si="38"/>
        <v>61000000</v>
      </c>
      <c r="G181" s="95">
        <v>60999000</v>
      </c>
      <c r="H181" s="94">
        <f t="shared" si="46"/>
        <v>1000</v>
      </c>
      <c r="I181" s="96">
        <v>5</v>
      </c>
      <c r="J181" s="96">
        <v>0.2</v>
      </c>
      <c r="K181" s="25">
        <v>0</v>
      </c>
      <c r="L181" s="95">
        <f t="shared" si="47"/>
        <v>0</v>
      </c>
      <c r="M181" s="95">
        <f t="shared" si="45"/>
        <v>60999000</v>
      </c>
      <c r="N181" s="94">
        <f t="shared" si="40"/>
        <v>1000</v>
      </c>
      <c r="O181" s="97" t="s">
        <v>410</v>
      </c>
      <c r="P181" s="97">
        <v>1</v>
      </c>
      <c r="Q181" s="223" t="s">
        <v>392</v>
      </c>
      <c r="R181" s="98"/>
      <c r="S181" s="98">
        <f t="shared" si="41"/>
        <v>3050000</v>
      </c>
      <c r="T181" s="98">
        <f t="shared" si="42"/>
        <v>-3049000</v>
      </c>
      <c r="U181" s="98">
        <f t="shared" si="48"/>
        <v>0</v>
      </c>
      <c r="V181" s="142">
        <f t="shared" si="44"/>
        <v>12200000</v>
      </c>
      <c r="W181" s="3">
        <f t="shared" si="36"/>
        <v>0</v>
      </c>
      <c r="X181" s="3">
        <f t="shared" si="33"/>
        <v>0</v>
      </c>
      <c r="Y181" s="2"/>
    </row>
    <row r="182" spans="1:25" s="2" customFormat="1" ht="13.5" customHeight="1" x14ac:dyDescent="0.2">
      <c r="A182" s="22">
        <f t="shared" si="34"/>
        <v>178</v>
      </c>
      <c r="B182" s="34" t="s">
        <v>411</v>
      </c>
      <c r="C182" s="89">
        <v>38922</v>
      </c>
      <c r="D182" s="90">
        <v>400000</v>
      </c>
      <c r="E182" s="90"/>
      <c r="F182" s="24">
        <f t="shared" si="38"/>
        <v>400000</v>
      </c>
      <c r="G182" s="53">
        <v>399000</v>
      </c>
      <c r="H182" s="24">
        <f t="shared" si="46"/>
        <v>1000</v>
      </c>
      <c r="I182" s="25">
        <v>5</v>
      </c>
      <c r="J182" s="25">
        <v>0.2</v>
      </c>
      <c r="K182" s="25">
        <v>0</v>
      </c>
      <c r="L182" s="53">
        <f t="shared" si="47"/>
        <v>0</v>
      </c>
      <c r="M182" s="53">
        <f t="shared" si="45"/>
        <v>399000</v>
      </c>
      <c r="N182" s="24">
        <f t="shared" si="40"/>
        <v>1000</v>
      </c>
      <c r="O182" s="54" t="s">
        <v>412</v>
      </c>
      <c r="P182" s="54">
        <v>1</v>
      </c>
      <c r="Q182" s="27"/>
      <c r="R182" s="4"/>
      <c r="S182" s="4">
        <f t="shared" si="41"/>
        <v>20000</v>
      </c>
      <c r="T182" s="4">
        <f t="shared" si="42"/>
        <v>-19000</v>
      </c>
      <c r="U182" s="4">
        <f t="shared" si="48"/>
        <v>0</v>
      </c>
      <c r="V182" s="3">
        <f t="shared" si="44"/>
        <v>80000</v>
      </c>
      <c r="W182" s="3">
        <f t="shared" si="36"/>
        <v>0</v>
      </c>
      <c r="X182" s="3">
        <f t="shared" si="33"/>
        <v>0</v>
      </c>
    </row>
    <row r="183" spans="1:25" s="2" customFormat="1" ht="13.5" customHeight="1" x14ac:dyDescent="0.2">
      <c r="A183" s="22">
        <f t="shared" si="34"/>
        <v>179</v>
      </c>
      <c r="B183" s="34" t="s">
        <v>413</v>
      </c>
      <c r="C183" s="89">
        <v>38939</v>
      </c>
      <c r="D183" s="90">
        <v>2000000</v>
      </c>
      <c r="E183" s="90"/>
      <c r="F183" s="24">
        <f t="shared" si="38"/>
        <v>2000000</v>
      </c>
      <c r="G183" s="53">
        <v>1999000</v>
      </c>
      <c r="H183" s="24">
        <f t="shared" si="46"/>
        <v>1000</v>
      </c>
      <c r="I183" s="25">
        <v>5</v>
      </c>
      <c r="J183" s="25">
        <v>0.2</v>
      </c>
      <c r="K183" s="25">
        <v>0</v>
      </c>
      <c r="L183" s="53">
        <f t="shared" si="47"/>
        <v>0</v>
      </c>
      <c r="M183" s="53">
        <f t="shared" si="45"/>
        <v>1999000</v>
      </c>
      <c r="N183" s="24">
        <f t="shared" si="40"/>
        <v>1000</v>
      </c>
      <c r="O183" s="54" t="s">
        <v>288</v>
      </c>
      <c r="P183" s="54">
        <v>1</v>
      </c>
      <c r="Q183" s="27"/>
      <c r="R183" s="4"/>
      <c r="S183" s="4">
        <f t="shared" si="41"/>
        <v>100000</v>
      </c>
      <c r="T183" s="4">
        <f t="shared" si="42"/>
        <v>-99000</v>
      </c>
      <c r="U183" s="4">
        <f t="shared" si="48"/>
        <v>0</v>
      </c>
      <c r="V183" s="3">
        <f t="shared" si="44"/>
        <v>400000</v>
      </c>
      <c r="W183" s="3">
        <f t="shared" si="36"/>
        <v>0</v>
      </c>
      <c r="X183" s="3">
        <f t="shared" si="33"/>
        <v>0</v>
      </c>
    </row>
    <row r="184" spans="1:25" s="2" customFormat="1" ht="13.5" customHeight="1" x14ac:dyDescent="0.2">
      <c r="A184" s="22">
        <f t="shared" si="34"/>
        <v>180</v>
      </c>
      <c r="B184" s="34" t="s">
        <v>73</v>
      </c>
      <c r="C184" s="89">
        <v>38947</v>
      </c>
      <c r="D184" s="90">
        <v>11000000</v>
      </c>
      <c r="E184" s="90"/>
      <c r="F184" s="24">
        <f t="shared" si="38"/>
        <v>11000000</v>
      </c>
      <c r="G184" s="53">
        <v>10999000</v>
      </c>
      <c r="H184" s="24">
        <f t="shared" si="46"/>
        <v>1000</v>
      </c>
      <c r="I184" s="25">
        <v>5</v>
      </c>
      <c r="J184" s="25">
        <v>0.2</v>
      </c>
      <c r="K184" s="25">
        <v>0</v>
      </c>
      <c r="L184" s="53">
        <f t="shared" si="47"/>
        <v>0</v>
      </c>
      <c r="M184" s="53">
        <f t="shared" si="45"/>
        <v>10999000</v>
      </c>
      <c r="N184" s="24">
        <f t="shared" si="40"/>
        <v>1000</v>
      </c>
      <c r="O184" s="54" t="s">
        <v>90</v>
      </c>
      <c r="P184" s="54">
        <v>1</v>
      </c>
      <c r="Q184" s="27"/>
      <c r="R184" s="4"/>
      <c r="S184" s="4">
        <f t="shared" si="41"/>
        <v>550000</v>
      </c>
      <c r="T184" s="4">
        <f t="shared" si="42"/>
        <v>-549000</v>
      </c>
      <c r="U184" s="4">
        <f t="shared" si="48"/>
        <v>0</v>
      </c>
      <c r="V184" s="3">
        <f t="shared" si="44"/>
        <v>2200000</v>
      </c>
      <c r="W184" s="3">
        <f t="shared" si="36"/>
        <v>0</v>
      </c>
      <c r="X184" s="3">
        <f t="shared" si="33"/>
        <v>0</v>
      </c>
    </row>
    <row r="185" spans="1:25" s="2" customFormat="1" ht="13.5" customHeight="1" x14ac:dyDescent="0.2">
      <c r="A185" s="22">
        <f t="shared" si="34"/>
        <v>181</v>
      </c>
      <c r="B185" s="34" t="s">
        <v>414</v>
      </c>
      <c r="C185" s="89">
        <v>38965</v>
      </c>
      <c r="D185" s="90">
        <v>2000000</v>
      </c>
      <c r="E185" s="90"/>
      <c r="F185" s="24">
        <f t="shared" si="38"/>
        <v>2000000</v>
      </c>
      <c r="G185" s="53">
        <v>1999000</v>
      </c>
      <c r="H185" s="24">
        <f t="shared" si="46"/>
        <v>1000</v>
      </c>
      <c r="I185" s="25">
        <v>5</v>
      </c>
      <c r="J185" s="25">
        <v>0.2</v>
      </c>
      <c r="K185" s="25">
        <v>0</v>
      </c>
      <c r="L185" s="53">
        <f t="shared" si="47"/>
        <v>0</v>
      </c>
      <c r="M185" s="53">
        <f t="shared" si="45"/>
        <v>1999000</v>
      </c>
      <c r="N185" s="24">
        <f t="shared" si="40"/>
        <v>1000</v>
      </c>
      <c r="O185" s="54" t="s">
        <v>415</v>
      </c>
      <c r="P185" s="54">
        <v>1</v>
      </c>
      <c r="Q185" s="27"/>
      <c r="R185" s="4"/>
      <c r="S185" s="4">
        <f t="shared" si="41"/>
        <v>100000</v>
      </c>
      <c r="T185" s="4">
        <f t="shared" si="42"/>
        <v>-99000</v>
      </c>
      <c r="U185" s="4">
        <f t="shared" si="48"/>
        <v>0</v>
      </c>
      <c r="V185" s="3">
        <f t="shared" si="44"/>
        <v>400000</v>
      </c>
      <c r="W185" s="3">
        <f t="shared" si="36"/>
        <v>0</v>
      </c>
      <c r="X185" s="3">
        <f t="shared" si="33"/>
        <v>0</v>
      </c>
    </row>
    <row r="186" spans="1:25" s="2" customFormat="1" ht="13.5" customHeight="1" x14ac:dyDescent="0.2">
      <c r="A186" s="22">
        <f t="shared" si="34"/>
        <v>182</v>
      </c>
      <c r="B186" s="34" t="s">
        <v>233</v>
      </c>
      <c r="C186" s="89">
        <v>38992</v>
      </c>
      <c r="D186" s="90">
        <v>10000000</v>
      </c>
      <c r="E186" s="90"/>
      <c r="F186" s="24">
        <f t="shared" si="38"/>
        <v>10000000</v>
      </c>
      <c r="G186" s="53">
        <v>9999000</v>
      </c>
      <c r="H186" s="24">
        <f t="shared" si="46"/>
        <v>1000</v>
      </c>
      <c r="I186" s="25">
        <v>5</v>
      </c>
      <c r="J186" s="25">
        <v>0.2</v>
      </c>
      <c r="K186" s="25">
        <v>0</v>
      </c>
      <c r="L186" s="53">
        <f t="shared" si="47"/>
        <v>0</v>
      </c>
      <c r="M186" s="53">
        <f t="shared" si="45"/>
        <v>9999000</v>
      </c>
      <c r="N186" s="24">
        <f t="shared" si="40"/>
        <v>1000</v>
      </c>
      <c r="O186" s="54" t="s">
        <v>333</v>
      </c>
      <c r="P186" s="54">
        <v>10</v>
      </c>
      <c r="Q186" s="27"/>
      <c r="R186" s="4"/>
      <c r="S186" s="4">
        <f t="shared" si="41"/>
        <v>500000</v>
      </c>
      <c r="T186" s="4">
        <f t="shared" si="42"/>
        <v>-499000</v>
      </c>
      <c r="U186" s="4">
        <f t="shared" si="48"/>
        <v>0</v>
      </c>
      <c r="V186" s="3">
        <f t="shared" si="44"/>
        <v>2000000</v>
      </c>
      <c r="W186" s="3">
        <f t="shared" si="36"/>
        <v>0</v>
      </c>
      <c r="X186" s="3">
        <f t="shared" si="33"/>
        <v>0</v>
      </c>
    </row>
    <row r="187" spans="1:25" s="2" customFormat="1" ht="13.5" customHeight="1" x14ac:dyDescent="0.2">
      <c r="A187" s="22">
        <f t="shared" si="34"/>
        <v>183</v>
      </c>
      <c r="B187" s="34" t="s">
        <v>416</v>
      </c>
      <c r="C187" s="89">
        <v>39008</v>
      </c>
      <c r="D187" s="90">
        <v>2000000</v>
      </c>
      <c r="E187" s="90"/>
      <c r="F187" s="24">
        <f t="shared" si="38"/>
        <v>2000000</v>
      </c>
      <c r="G187" s="53">
        <v>1999000</v>
      </c>
      <c r="H187" s="24">
        <f t="shared" si="46"/>
        <v>1000</v>
      </c>
      <c r="I187" s="25">
        <v>5</v>
      </c>
      <c r="J187" s="25">
        <v>0.2</v>
      </c>
      <c r="K187" s="25">
        <v>0</v>
      </c>
      <c r="L187" s="53">
        <f t="shared" si="47"/>
        <v>0</v>
      </c>
      <c r="M187" s="53">
        <f t="shared" si="45"/>
        <v>1999000</v>
      </c>
      <c r="N187" s="24">
        <f t="shared" si="40"/>
        <v>1000</v>
      </c>
      <c r="O187" s="54" t="s">
        <v>288</v>
      </c>
      <c r="P187" s="54">
        <v>1</v>
      </c>
      <c r="Q187" s="27"/>
      <c r="R187" s="4"/>
      <c r="S187" s="4">
        <f t="shared" si="41"/>
        <v>100000</v>
      </c>
      <c r="T187" s="4">
        <f t="shared" si="42"/>
        <v>-99000</v>
      </c>
      <c r="U187" s="4">
        <f t="shared" si="48"/>
        <v>0</v>
      </c>
      <c r="V187" s="3">
        <f t="shared" si="44"/>
        <v>400000</v>
      </c>
      <c r="W187" s="3">
        <f t="shared" si="36"/>
        <v>0</v>
      </c>
      <c r="X187" s="3">
        <f t="shared" si="33"/>
        <v>0</v>
      </c>
    </row>
    <row r="188" spans="1:25" s="2" customFormat="1" ht="13.5" customHeight="1" x14ac:dyDescent="0.2">
      <c r="A188" s="22">
        <f t="shared" si="34"/>
        <v>184</v>
      </c>
      <c r="B188" s="34" t="s">
        <v>417</v>
      </c>
      <c r="C188" s="89">
        <v>39014</v>
      </c>
      <c r="D188" s="90">
        <v>6500000</v>
      </c>
      <c r="E188" s="90"/>
      <c r="F188" s="24">
        <f t="shared" si="38"/>
        <v>6500000</v>
      </c>
      <c r="G188" s="53">
        <v>6499000</v>
      </c>
      <c r="H188" s="24">
        <f t="shared" si="46"/>
        <v>1000</v>
      </c>
      <c r="I188" s="25">
        <v>5</v>
      </c>
      <c r="J188" s="25">
        <v>0.2</v>
      </c>
      <c r="K188" s="25">
        <v>0</v>
      </c>
      <c r="L188" s="53">
        <f t="shared" si="47"/>
        <v>0</v>
      </c>
      <c r="M188" s="53">
        <f t="shared" si="45"/>
        <v>6499000</v>
      </c>
      <c r="N188" s="24">
        <f t="shared" si="40"/>
        <v>1000</v>
      </c>
      <c r="O188" s="54" t="s">
        <v>418</v>
      </c>
      <c r="P188" s="54">
        <v>1</v>
      </c>
      <c r="Q188" s="27"/>
      <c r="R188" s="4"/>
      <c r="S188" s="4">
        <f t="shared" si="41"/>
        <v>325000</v>
      </c>
      <c r="T188" s="4">
        <f t="shared" si="42"/>
        <v>-324000</v>
      </c>
      <c r="U188" s="4">
        <f t="shared" si="48"/>
        <v>0</v>
      </c>
      <c r="V188" s="3">
        <f t="shared" si="44"/>
        <v>1300000</v>
      </c>
      <c r="W188" s="3">
        <f t="shared" si="36"/>
        <v>0</v>
      </c>
      <c r="X188" s="3">
        <f t="shared" si="33"/>
        <v>0</v>
      </c>
    </row>
    <row r="189" spans="1:25" s="2" customFormat="1" ht="13.5" customHeight="1" x14ac:dyDescent="0.2">
      <c r="A189" s="155">
        <f t="shared" si="34"/>
        <v>185</v>
      </c>
      <c r="B189" s="156" t="s">
        <v>408</v>
      </c>
      <c r="C189" s="157">
        <v>39017</v>
      </c>
      <c r="D189" s="173">
        <v>0</v>
      </c>
      <c r="E189" s="173"/>
      <c r="F189" s="158">
        <f t="shared" si="38"/>
        <v>0</v>
      </c>
      <c r="G189" s="150">
        <v>0</v>
      </c>
      <c r="H189" s="158"/>
      <c r="I189" s="159">
        <v>5</v>
      </c>
      <c r="J189" s="159">
        <v>0.2</v>
      </c>
      <c r="K189" s="159">
        <v>0</v>
      </c>
      <c r="L189" s="150"/>
      <c r="M189" s="150">
        <f t="shared" si="45"/>
        <v>0</v>
      </c>
      <c r="N189" s="158">
        <f t="shared" si="40"/>
        <v>0</v>
      </c>
      <c r="O189" s="160" t="s">
        <v>300</v>
      </c>
      <c r="P189" s="160">
        <v>1</v>
      </c>
      <c r="Q189" s="161"/>
      <c r="R189" s="153"/>
      <c r="S189" s="153">
        <f t="shared" si="41"/>
        <v>0</v>
      </c>
      <c r="T189" s="153">
        <f t="shared" si="42"/>
        <v>0</v>
      </c>
      <c r="U189" s="153"/>
      <c r="V189" s="154">
        <f t="shared" si="44"/>
        <v>0</v>
      </c>
      <c r="W189" s="3">
        <f t="shared" si="36"/>
        <v>0</v>
      </c>
      <c r="X189" s="3">
        <f t="shared" si="33"/>
        <v>0</v>
      </c>
    </row>
    <row r="190" spans="1:25" s="2" customFormat="1" ht="13.5" customHeight="1" x14ac:dyDescent="0.2">
      <c r="A190" s="22">
        <f t="shared" si="34"/>
        <v>186</v>
      </c>
      <c r="B190" s="34" t="s">
        <v>331</v>
      </c>
      <c r="C190" s="89">
        <v>39021</v>
      </c>
      <c r="D190" s="90">
        <v>590000</v>
      </c>
      <c r="E190" s="90"/>
      <c r="F190" s="24">
        <f t="shared" si="38"/>
        <v>590000</v>
      </c>
      <c r="G190" s="53">
        <v>589000</v>
      </c>
      <c r="H190" s="24">
        <f t="shared" ref="H190:H196" si="49">+F190-G190</f>
        <v>1000</v>
      </c>
      <c r="I190" s="25">
        <v>5</v>
      </c>
      <c r="J190" s="25">
        <v>0.2</v>
      </c>
      <c r="K190" s="25">
        <v>0</v>
      </c>
      <c r="L190" s="53">
        <f t="shared" ref="L190:L196" si="50">ROUND(IF(F190*J190*K190/12&gt;=H190,H190-1000,F190*J190*K190/12),0)</f>
        <v>0</v>
      </c>
      <c r="M190" s="53">
        <f t="shared" si="45"/>
        <v>589000</v>
      </c>
      <c r="N190" s="24">
        <f t="shared" si="40"/>
        <v>1000</v>
      </c>
      <c r="O190" s="54" t="s">
        <v>333</v>
      </c>
      <c r="P190" s="54">
        <v>1</v>
      </c>
      <c r="Q190" s="27"/>
      <c r="R190" s="4"/>
      <c r="S190" s="4">
        <f t="shared" si="41"/>
        <v>29500</v>
      </c>
      <c r="T190" s="4">
        <f t="shared" si="42"/>
        <v>-28500</v>
      </c>
      <c r="U190" s="4">
        <f t="shared" ref="U190:U196" si="51">N190-1000</f>
        <v>0</v>
      </c>
      <c r="V190" s="3">
        <f t="shared" si="44"/>
        <v>118000</v>
      </c>
      <c r="W190" s="3">
        <f t="shared" si="36"/>
        <v>0</v>
      </c>
      <c r="X190" s="3">
        <f t="shared" si="33"/>
        <v>0</v>
      </c>
    </row>
    <row r="191" spans="1:25" s="2" customFormat="1" ht="13.5" customHeight="1" x14ac:dyDescent="0.2">
      <c r="A191" s="22">
        <f t="shared" si="34"/>
        <v>187</v>
      </c>
      <c r="B191" s="34" t="s">
        <v>419</v>
      </c>
      <c r="C191" s="89">
        <v>39080</v>
      </c>
      <c r="D191" s="90">
        <v>300000000</v>
      </c>
      <c r="E191" s="90"/>
      <c r="F191" s="24">
        <f t="shared" si="38"/>
        <v>300000000</v>
      </c>
      <c r="G191" s="53">
        <v>299999000</v>
      </c>
      <c r="H191" s="24">
        <f t="shared" si="49"/>
        <v>1000</v>
      </c>
      <c r="I191" s="25">
        <v>5</v>
      </c>
      <c r="J191" s="25">
        <v>0.2</v>
      </c>
      <c r="K191" s="25">
        <v>0</v>
      </c>
      <c r="L191" s="53">
        <f t="shared" si="50"/>
        <v>0</v>
      </c>
      <c r="M191" s="53">
        <f t="shared" si="45"/>
        <v>299999000</v>
      </c>
      <c r="N191" s="24">
        <f t="shared" si="40"/>
        <v>1000</v>
      </c>
      <c r="O191" s="54" t="s">
        <v>272</v>
      </c>
      <c r="P191" s="54">
        <v>1</v>
      </c>
      <c r="Q191" s="27"/>
      <c r="R191" s="4"/>
      <c r="S191" s="4">
        <f t="shared" si="41"/>
        <v>15000000</v>
      </c>
      <c r="T191" s="4">
        <f t="shared" si="42"/>
        <v>-14999000</v>
      </c>
      <c r="U191" s="4">
        <f t="shared" si="51"/>
        <v>0</v>
      </c>
      <c r="V191" s="3">
        <f t="shared" si="44"/>
        <v>60000000</v>
      </c>
      <c r="W191" s="3">
        <f t="shared" si="36"/>
        <v>0</v>
      </c>
      <c r="X191" s="3">
        <f t="shared" si="33"/>
        <v>0</v>
      </c>
    </row>
    <row r="192" spans="1:25" s="2" customFormat="1" ht="13.5" customHeight="1" x14ac:dyDescent="0.2">
      <c r="A192" s="22">
        <f t="shared" si="34"/>
        <v>188</v>
      </c>
      <c r="B192" s="34" t="s">
        <v>420</v>
      </c>
      <c r="C192" s="89">
        <v>39087</v>
      </c>
      <c r="D192" s="90">
        <v>63800000</v>
      </c>
      <c r="E192" s="90"/>
      <c r="F192" s="24">
        <f t="shared" si="38"/>
        <v>63800000</v>
      </c>
      <c r="G192" s="53">
        <v>63799000</v>
      </c>
      <c r="H192" s="24">
        <f t="shared" si="49"/>
        <v>1000</v>
      </c>
      <c r="I192" s="25">
        <v>5</v>
      </c>
      <c r="J192" s="25">
        <v>0.2</v>
      </c>
      <c r="K192" s="25">
        <v>0</v>
      </c>
      <c r="L192" s="53">
        <f t="shared" si="50"/>
        <v>0</v>
      </c>
      <c r="M192" s="53">
        <f t="shared" si="45"/>
        <v>63799000</v>
      </c>
      <c r="N192" s="24">
        <f t="shared" si="40"/>
        <v>1000</v>
      </c>
      <c r="O192" s="54" t="s">
        <v>421</v>
      </c>
      <c r="P192" s="54">
        <v>4</v>
      </c>
      <c r="Q192" s="27"/>
      <c r="R192" s="4"/>
      <c r="S192" s="4">
        <f t="shared" si="41"/>
        <v>3190000</v>
      </c>
      <c r="T192" s="4">
        <f t="shared" si="42"/>
        <v>-3189000</v>
      </c>
      <c r="U192" s="4">
        <f t="shared" si="51"/>
        <v>0</v>
      </c>
      <c r="V192" s="3">
        <f t="shared" si="44"/>
        <v>12760000</v>
      </c>
      <c r="W192" s="3">
        <f t="shared" si="36"/>
        <v>0</v>
      </c>
      <c r="X192" s="3">
        <f t="shared" si="33"/>
        <v>0</v>
      </c>
    </row>
    <row r="193" spans="1:26" s="2" customFormat="1" ht="13.5" customHeight="1" x14ac:dyDescent="0.2">
      <c r="A193" s="22">
        <f t="shared" si="34"/>
        <v>189</v>
      </c>
      <c r="B193" s="34" t="s">
        <v>422</v>
      </c>
      <c r="C193" s="89">
        <v>39092</v>
      </c>
      <c r="D193" s="90">
        <v>90000000</v>
      </c>
      <c r="E193" s="90"/>
      <c r="F193" s="24">
        <f t="shared" si="38"/>
        <v>90000000</v>
      </c>
      <c r="G193" s="53">
        <v>89999000</v>
      </c>
      <c r="H193" s="24">
        <f t="shared" si="49"/>
        <v>1000</v>
      </c>
      <c r="I193" s="25">
        <v>5</v>
      </c>
      <c r="J193" s="25">
        <v>0.2</v>
      </c>
      <c r="K193" s="25">
        <v>0</v>
      </c>
      <c r="L193" s="53">
        <f t="shared" si="50"/>
        <v>0</v>
      </c>
      <c r="M193" s="53">
        <f t="shared" si="45"/>
        <v>89999000</v>
      </c>
      <c r="N193" s="24">
        <f t="shared" si="40"/>
        <v>1000</v>
      </c>
      <c r="O193" s="54" t="s">
        <v>362</v>
      </c>
      <c r="P193" s="54">
        <v>1</v>
      </c>
      <c r="Q193" s="27"/>
      <c r="R193" s="4"/>
      <c r="S193" s="4">
        <f t="shared" si="41"/>
        <v>4500000</v>
      </c>
      <c r="T193" s="4">
        <f t="shared" si="42"/>
        <v>-4499000</v>
      </c>
      <c r="U193" s="4">
        <f t="shared" si="51"/>
        <v>0</v>
      </c>
      <c r="V193" s="3">
        <f t="shared" si="44"/>
        <v>18000000</v>
      </c>
      <c r="W193" s="3">
        <f t="shared" si="36"/>
        <v>0</v>
      </c>
      <c r="X193" s="3">
        <f t="shared" si="33"/>
        <v>0</v>
      </c>
    </row>
    <row r="194" spans="1:26" s="2" customFormat="1" ht="13.5" customHeight="1" x14ac:dyDescent="0.2">
      <c r="A194" s="22">
        <f t="shared" si="34"/>
        <v>190</v>
      </c>
      <c r="B194" s="34" t="s">
        <v>423</v>
      </c>
      <c r="C194" s="89">
        <v>39094</v>
      </c>
      <c r="D194" s="90">
        <v>10000000</v>
      </c>
      <c r="E194" s="90"/>
      <c r="F194" s="24">
        <f t="shared" si="38"/>
        <v>10000000</v>
      </c>
      <c r="G194" s="53">
        <v>9999000</v>
      </c>
      <c r="H194" s="24">
        <f t="shared" si="49"/>
        <v>1000</v>
      </c>
      <c r="I194" s="25">
        <v>5</v>
      </c>
      <c r="J194" s="25">
        <v>0.2</v>
      </c>
      <c r="K194" s="25">
        <v>0</v>
      </c>
      <c r="L194" s="53">
        <f t="shared" si="50"/>
        <v>0</v>
      </c>
      <c r="M194" s="53">
        <f t="shared" si="45"/>
        <v>9999000</v>
      </c>
      <c r="N194" s="24">
        <f t="shared" si="40"/>
        <v>1000</v>
      </c>
      <c r="O194" s="54" t="s">
        <v>424</v>
      </c>
      <c r="P194" s="54">
        <v>1</v>
      </c>
      <c r="Q194" s="27"/>
      <c r="R194" s="4"/>
      <c r="S194" s="4">
        <f t="shared" si="41"/>
        <v>500000</v>
      </c>
      <c r="T194" s="4">
        <f t="shared" si="42"/>
        <v>-499000</v>
      </c>
      <c r="U194" s="4">
        <f t="shared" si="51"/>
        <v>0</v>
      </c>
      <c r="V194" s="3">
        <f t="shared" si="44"/>
        <v>2000000</v>
      </c>
      <c r="W194" s="3">
        <f t="shared" si="36"/>
        <v>0</v>
      </c>
      <c r="X194" s="3">
        <f t="shared" si="33"/>
        <v>0</v>
      </c>
    </row>
    <row r="195" spans="1:26" s="2" customFormat="1" ht="13.5" customHeight="1" x14ac:dyDescent="0.2">
      <c r="A195" s="22">
        <f t="shared" si="34"/>
        <v>191</v>
      </c>
      <c r="B195" s="34" t="s">
        <v>425</v>
      </c>
      <c r="C195" s="89">
        <v>39114</v>
      </c>
      <c r="D195" s="90">
        <v>68400000</v>
      </c>
      <c r="E195" s="90"/>
      <c r="F195" s="24">
        <f t="shared" si="38"/>
        <v>68400000</v>
      </c>
      <c r="G195" s="53">
        <v>68399000</v>
      </c>
      <c r="H195" s="24">
        <f t="shared" si="49"/>
        <v>1000</v>
      </c>
      <c r="I195" s="25">
        <v>5</v>
      </c>
      <c r="J195" s="25">
        <v>0.2</v>
      </c>
      <c r="K195" s="25">
        <v>0</v>
      </c>
      <c r="L195" s="53">
        <f t="shared" si="50"/>
        <v>0</v>
      </c>
      <c r="M195" s="53">
        <f t="shared" si="45"/>
        <v>68399000</v>
      </c>
      <c r="N195" s="24">
        <f t="shared" si="40"/>
        <v>1000</v>
      </c>
      <c r="O195" s="54" t="s">
        <v>426</v>
      </c>
      <c r="P195" s="54">
        <v>1</v>
      </c>
      <c r="Q195" s="27"/>
      <c r="R195" s="4"/>
      <c r="S195" s="4">
        <f t="shared" si="41"/>
        <v>3420000</v>
      </c>
      <c r="T195" s="4">
        <f t="shared" si="42"/>
        <v>-3419000</v>
      </c>
      <c r="U195" s="4">
        <f t="shared" si="51"/>
        <v>0</v>
      </c>
      <c r="V195" s="3">
        <f t="shared" si="44"/>
        <v>13680000</v>
      </c>
      <c r="W195" s="3">
        <f t="shared" si="36"/>
        <v>0</v>
      </c>
      <c r="X195" s="3">
        <f t="shared" si="33"/>
        <v>0</v>
      </c>
    </row>
    <row r="196" spans="1:26" s="2" customFormat="1" ht="13.5" customHeight="1" x14ac:dyDescent="0.2">
      <c r="A196" s="22">
        <f t="shared" si="34"/>
        <v>192</v>
      </c>
      <c r="B196" s="34" t="s">
        <v>427</v>
      </c>
      <c r="C196" s="89">
        <v>39114</v>
      </c>
      <c r="D196" s="90">
        <v>137200000</v>
      </c>
      <c r="E196" s="90"/>
      <c r="F196" s="24">
        <f t="shared" si="38"/>
        <v>137200000</v>
      </c>
      <c r="G196" s="53">
        <v>137199000</v>
      </c>
      <c r="H196" s="24">
        <f t="shared" si="49"/>
        <v>1000</v>
      </c>
      <c r="I196" s="25">
        <v>5</v>
      </c>
      <c r="J196" s="25">
        <v>0.2</v>
      </c>
      <c r="K196" s="25">
        <v>0</v>
      </c>
      <c r="L196" s="53">
        <f t="shared" si="50"/>
        <v>0</v>
      </c>
      <c r="M196" s="53">
        <f t="shared" si="45"/>
        <v>137199000</v>
      </c>
      <c r="N196" s="24">
        <f t="shared" si="40"/>
        <v>1000</v>
      </c>
      <c r="O196" s="54" t="s">
        <v>426</v>
      </c>
      <c r="P196" s="54">
        <v>1</v>
      </c>
      <c r="Q196" s="27"/>
      <c r="R196" s="4"/>
      <c r="S196" s="4">
        <f t="shared" si="41"/>
        <v>6860000</v>
      </c>
      <c r="T196" s="4">
        <f t="shared" si="42"/>
        <v>-6859000</v>
      </c>
      <c r="U196" s="4">
        <f t="shared" si="51"/>
        <v>0</v>
      </c>
      <c r="V196" s="3">
        <f t="shared" si="44"/>
        <v>27440000</v>
      </c>
      <c r="W196" s="3">
        <f t="shared" si="36"/>
        <v>0</v>
      </c>
      <c r="X196" s="3">
        <f t="shared" si="33"/>
        <v>0</v>
      </c>
    </row>
    <row r="197" spans="1:26" s="2" customFormat="1" ht="13.5" customHeight="1" x14ac:dyDescent="0.2">
      <c r="A197" s="174">
        <f t="shared" si="34"/>
        <v>193</v>
      </c>
      <c r="B197" s="175" t="s">
        <v>428</v>
      </c>
      <c r="C197" s="176">
        <v>39114</v>
      </c>
      <c r="D197" s="177">
        <v>0</v>
      </c>
      <c r="E197" s="177"/>
      <c r="F197" s="178">
        <f t="shared" si="38"/>
        <v>0</v>
      </c>
      <c r="G197" s="179">
        <v>0</v>
      </c>
      <c r="H197" s="178">
        <v>0</v>
      </c>
      <c r="I197" s="180">
        <v>5</v>
      </c>
      <c r="J197" s="180">
        <v>0.2</v>
      </c>
      <c r="K197" s="180">
        <v>0</v>
      </c>
      <c r="L197" s="179">
        <f>ROUND(IF(F197*J197*K197/12&gt;=H197,H197-1000,F197*J197*K197/12),0)+1000</f>
        <v>0</v>
      </c>
      <c r="M197" s="179">
        <v>0</v>
      </c>
      <c r="N197" s="178">
        <v>0</v>
      </c>
      <c r="O197" s="181" t="s">
        <v>426</v>
      </c>
      <c r="P197" s="181">
        <v>1</v>
      </c>
      <c r="Q197" s="182" t="s">
        <v>429</v>
      </c>
      <c r="R197" s="183"/>
      <c r="S197" s="183">
        <f t="shared" si="41"/>
        <v>0</v>
      </c>
      <c r="T197" s="183">
        <f t="shared" si="42"/>
        <v>0</v>
      </c>
      <c r="U197" s="183">
        <f>N197</f>
        <v>0</v>
      </c>
      <c r="V197" s="184">
        <f t="shared" si="44"/>
        <v>0</v>
      </c>
      <c r="W197" s="3">
        <f t="shared" si="36"/>
        <v>0</v>
      </c>
      <c r="X197" s="3">
        <f t="shared" ref="X197:X260" si="52">L197-W197</f>
        <v>0</v>
      </c>
    </row>
    <row r="198" spans="1:26" s="2" customFormat="1" ht="13.5" customHeight="1" x14ac:dyDescent="0.2">
      <c r="A198" s="22">
        <f t="shared" ref="A198:A261" si="53">+A197+1</f>
        <v>194</v>
      </c>
      <c r="B198" s="34" t="s">
        <v>233</v>
      </c>
      <c r="C198" s="89">
        <v>39172</v>
      </c>
      <c r="D198" s="90">
        <v>740000</v>
      </c>
      <c r="E198" s="90"/>
      <c r="F198" s="24">
        <f t="shared" si="38"/>
        <v>740000</v>
      </c>
      <c r="G198" s="53">
        <v>739000</v>
      </c>
      <c r="H198" s="24">
        <f t="shared" ref="H198:H204" si="54">+F198-G198</f>
        <v>1000</v>
      </c>
      <c r="I198" s="25">
        <v>5</v>
      </c>
      <c r="J198" s="25">
        <v>0.2</v>
      </c>
      <c r="K198" s="25">
        <v>0</v>
      </c>
      <c r="L198" s="53">
        <f t="shared" ref="L198:L204" si="55">ROUND(IF(F198*J198*K198/12&gt;=H198,H198-1000,F198*J198*K198/12),0)</f>
        <v>0</v>
      </c>
      <c r="M198" s="53">
        <f t="shared" ref="M198:M204" si="56">+G198+L198</f>
        <v>739000</v>
      </c>
      <c r="N198" s="24">
        <f t="shared" ref="N198:N208" si="57">+F198-M198</f>
        <v>1000</v>
      </c>
      <c r="O198" s="54" t="s">
        <v>333</v>
      </c>
      <c r="P198" s="54">
        <v>1</v>
      </c>
      <c r="Q198" s="27"/>
      <c r="R198" s="4"/>
      <c r="S198" s="4">
        <f t="shared" si="41"/>
        <v>37000</v>
      </c>
      <c r="T198" s="4">
        <f t="shared" si="42"/>
        <v>-36000</v>
      </c>
      <c r="U198" s="4">
        <f t="shared" ref="U198:U204" si="58">N198-1000</f>
        <v>0</v>
      </c>
      <c r="V198" s="3">
        <f t="shared" si="44"/>
        <v>148000</v>
      </c>
      <c r="W198" s="3">
        <f t="shared" si="36"/>
        <v>0</v>
      </c>
      <c r="X198" s="3">
        <f t="shared" si="52"/>
        <v>0</v>
      </c>
    </row>
    <row r="199" spans="1:26" s="2" customFormat="1" ht="13.5" customHeight="1" x14ac:dyDescent="0.2">
      <c r="A199" s="22">
        <f t="shared" si="53"/>
        <v>195</v>
      </c>
      <c r="B199" s="34" t="s">
        <v>430</v>
      </c>
      <c r="C199" s="89">
        <v>39204</v>
      </c>
      <c r="D199" s="90">
        <v>11000000</v>
      </c>
      <c r="E199" s="90"/>
      <c r="F199" s="24">
        <f t="shared" si="38"/>
        <v>11000000</v>
      </c>
      <c r="G199" s="53">
        <v>10999000</v>
      </c>
      <c r="H199" s="24">
        <f t="shared" si="54"/>
        <v>1000</v>
      </c>
      <c r="I199" s="25">
        <v>5</v>
      </c>
      <c r="J199" s="25">
        <v>0.2</v>
      </c>
      <c r="K199" s="25">
        <v>0</v>
      </c>
      <c r="L199" s="53">
        <f t="shared" si="55"/>
        <v>0</v>
      </c>
      <c r="M199" s="53">
        <f t="shared" si="56"/>
        <v>10999000</v>
      </c>
      <c r="N199" s="24">
        <f t="shared" si="57"/>
        <v>1000</v>
      </c>
      <c r="O199" s="54" t="s">
        <v>431</v>
      </c>
      <c r="P199" s="54">
        <v>1</v>
      </c>
      <c r="Q199" s="27"/>
      <c r="R199" s="4"/>
      <c r="S199" s="4">
        <f t="shared" si="41"/>
        <v>550000</v>
      </c>
      <c r="T199" s="4">
        <f t="shared" si="42"/>
        <v>-549000</v>
      </c>
      <c r="U199" s="4">
        <f t="shared" si="58"/>
        <v>0</v>
      </c>
      <c r="V199" s="3">
        <f t="shared" si="44"/>
        <v>2200000</v>
      </c>
      <c r="W199" s="3">
        <f t="shared" ref="W199:W209" si="59">ROUND(IF(H199&lt;=1000,0,V199/12*3),0)</f>
        <v>0</v>
      </c>
      <c r="X199" s="3">
        <f t="shared" si="52"/>
        <v>0</v>
      </c>
    </row>
    <row r="200" spans="1:26" s="2" customFormat="1" ht="13.5" customHeight="1" x14ac:dyDescent="0.2">
      <c r="A200" s="22">
        <f t="shared" si="53"/>
        <v>196</v>
      </c>
      <c r="B200" s="34" t="s">
        <v>432</v>
      </c>
      <c r="C200" s="89">
        <v>39227</v>
      </c>
      <c r="D200" s="90">
        <v>48000000</v>
      </c>
      <c r="E200" s="90"/>
      <c r="F200" s="24">
        <f t="shared" si="38"/>
        <v>48000000</v>
      </c>
      <c r="G200" s="53">
        <v>47999000</v>
      </c>
      <c r="H200" s="24">
        <f t="shared" si="54"/>
        <v>1000</v>
      </c>
      <c r="I200" s="25">
        <v>5</v>
      </c>
      <c r="J200" s="25">
        <v>0.2</v>
      </c>
      <c r="K200" s="25">
        <v>0</v>
      </c>
      <c r="L200" s="53">
        <f t="shared" si="55"/>
        <v>0</v>
      </c>
      <c r="M200" s="53">
        <f t="shared" si="56"/>
        <v>47999000</v>
      </c>
      <c r="N200" s="24">
        <f t="shared" si="57"/>
        <v>1000</v>
      </c>
      <c r="O200" s="54" t="s">
        <v>426</v>
      </c>
      <c r="P200" s="54">
        <v>1</v>
      </c>
      <c r="Q200" s="27"/>
      <c r="R200" s="4"/>
      <c r="S200" s="4">
        <f t="shared" si="41"/>
        <v>2400000</v>
      </c>
      <c r="T200" s="4">
        <f t="shared" si="42"/>
        <v>-2399000</v>
      </c>
      <c r="U200" s="4">
        <f t="shared" si="58"/>
        <v>0</v>
      </c>
      <c r="V200" s="3">
        <f t="shared" si="44"/>
        <v>9600000</v>
      </c>
      <c r="W200" s="3">
        <f t="shared" si="59"/>
        <v>0</v>
      </c>
      <c r="X200" s="3">
        <f t="shared" si="52"/>
        <v>0</v>
      </c>
    </row>
    <row r="201" spans="1:26" s="2" customFormat="1" ht="13.5" customHeight="1" x14ac:dyDescent="0.2">
      <c r="A201" s="22">
        <f t="shared" si="53"/>
        <v>197</v>
      </c>
      <c r="B201" s="34" t="s">
        <v>76</v>
      </c>
      <c r="C201" s="89">
        <v>39234</v>
      </c>
      <c r="D201" s="90">
        <v>1300000</v>
      </c>
      <c r="E201" s="90"/>
      <c r="F201" s="24">
        <f t="shared" si="38"/>
        <v>1300000</v>
      </c>
      <c r="G201" s="53">
        <v>1299000</v>
      </c>
      <c r="H201" s="24">
        <f t="shared" si="54"/>
        <v>1000</v>
      </c>
      <c r="I201" s="25">
        <v>5</v>
      </c>
      <c r="J201" s="25">
        <v>0.2</v>
      </c>
      <c r="K201" s="25">
        <v>0</v>
      </c>
      <c r="L201" s="53">
        <f t="shared" si="55"/>
        <v>0</v>
      </c>
      <c r="M201" s="53">
        <f t="shared" si="56"/>
        <v>1299000</v>
      </c>
      <c r="N201" s="24">
        <f t="shared" si="57"/>
        <v>1000</v>
      </c>
      <c r="O201" s="54" t="s">
        <v>433</v>
      </c>
      <c r="P201" s="54">
        <v>1</v>
      </c>
      <c r="Q201" s="27"/>
      <c r="R201" s="4"/>
      <c r="S201" s="4">
        <f t="shared" si="41"/>
        <v>65000</v>
      </c>
      <c r="T201" s="4">
        <f t="shared" si="42"/>
        <v>-64000</v>
      </c>
      <c r="U201" s="4">
        <f t="shared" si="58"/>
        <v>0</v>
      </c>
      <c r="V201" s="3">
        <f t="shared" si="44"/>
        <v>260000</v>
      </c>
      <c r="W201" s="3">
        <f t="shared" si="59"/>
        <v>0</v>
      </c>
      <c r="X201" s="3">
        <f t="shared" si="52"/>
        <v>0</v>
      </c>
    </row>
    <row r="202" spans="1:26" s="2" customFormat="1" ht="13.5" customHeight="1" x14ac:dyDescent="0.2">
      <c r="A202" s="460">
        <f t="shared" si="53"/>
        <v>198</v>
      </c>
      <c r="B202" s="461" t="s">
        <v>98</v>
      </c>
      <c r="C202" s="462">
        <v>39240</v>
      </c>
      <c r="D202" s="463">
        <v>46400000</v>
      </c>
      <c r="E202" s="463">
        <v>-46400000</v>
      </c>
      <c r="F202" s="464">
        <f t="shared" si="38"/>
        <v>0</v>
      </c>
      <c r="G202" s="465">
        <v>46399000</v>
      </c>
      <c r="H202" s="464">
        <v>0</v>
      </c>
      <c r="I202" s="466">
        <v>5</v>
      </c>
      <c r="J202" s="466">
        <v>0.2</v>
      </c>
      <c r="K202" s="466">
        <v>0</v>
      </c>
      <c r="L202" s="465"/>
      <c r="M202" s="465"/>
      <c r="N202" s="464">
        <f t="shared" si="57"/>
        <v>0</v>
      </c>
      <c r="O202" s="467" t="s">
        <v>99</v>
      </c>
      <c r="P202" s="467">
        <v>4</v>
      </c>
      <c r="Q202" s="468" t="s">
        <v>1350</v>
      </c>
      <c r="R202" s="4"/>
      <c r="S202" s="4">
        <f t="shared" si="41"/>
        <v>2320000</v>
      </c>
      <c r="T202" s="4">
        <f t="shared" si="42"/>
        <v>-2320000</v>
      </c>
      <c r="U202" s="4">
        <f t="shared" si="58"/>
        <v>-1000</v>
      </c>
      <c r="V202" s="3">
        <f t="shared" si="44"/>
        <v>0</v>
      </c>
      <c r="W202" s="3">
        <f t="shared" si="59"/>
        <v>0</v>
      </c>
      <c r="X202" s="3">
        <f t="shared" si="52"/>
        <v>0</v>
      </c>
    </row>
    <row r="203" spans="1:26" s="2" customFormat="1" ht="13.5" customHeight="1" x14ac:dyDescent="0.2">
      <c r="A203" s="22">
        <f t="shared" si="53"/>
        <v>199</v>
      </c>
      <c r="B203" s="34" t="s">
        <v>76</v>
      </c>
      <c r="C203" s="89">
        <v>39255</v>
      </c>
      <c r="D203" s="90">
        <v>5000000</v>
      </c>
      <c r="E203" s="90"/>
      <c r="F203" s="24">
        <f t="shared" si="38"/>
        <v>5000000</v>
      </c>
      <c r="G203" s="53">
        <v>4999000</v>
      </c>
      <c r="H203" s="24">
        <f t="shared" si="54"/>
        <v>1000</v>
      </c>
      <c r="I203" s="25">
        <v>5</v>
      </c>
      <c r="J203" s="25">
        <v>0.2</v>
      </c>
      <c r="K203" s="25">
        <v>0</v>
      </c>
      <c r="L203" s="53">
        <f t="shared" si="55"/>
        <v>0</v>
      </c>
      <c r="M203" s="53">
        <f t="shared" si="56"/>
        <v>4999000</v>
      </c>
      <c r="N203" s="24">
        <f t="shared" si="57"/>
        <v>1000</v>
      </c>
      <c r="O203" s="54" t="s">
        <v>433</v>
      </c>
      <c r="P203" s="54">
        <v>1</v>
      </c>
      <c r="Q203" s="27"/>
      <c r="R203" s="4"/>
      <c r="S203" s="4">
        <f t="shared" si="41"/>
        <v>250000</v>
      </c>
      <c r="T203" s="4">
        <f t="shared" si="42"/>
        <v>-249000</v>
      </c>
      <c r="U203" s="4">
        <f t="shared" si="58"/>
        <v>0</v>
      </c>
      <c r="V203" s="3">
        <f t="shared" si="44"/>
        <v>1000000</v>
      </c>
      <c r="W203" s="3">
        <f t="shared" si="59"/>
        <v>0</v>
      </c>
      <c r="X203" s="3">
        <f t="shared" si="52"/>
        <v>0</v>
      </c>
    </row>
    <row r="204" spans="1:26" s="2" customFormat="1" ht="13.5" customHeight="1" x14ac:dyDescent="0.2">
      <c r="A204" s="22">
        <f t="shared" si="53"/>
        <v>200</v>
      </c>
      <c r="B204" s="34" t="s">
        <v>434</v>
      </c>
      <c r="C204" s="89">
        <v>39295</v>
      </c>
      <c r="D204" s="90">
        <v>600000</v>
      </c>
      <c r="E204" s="90"/>
      <c r="F204" s="24">
        <f t="shared" si="38"/>
        <v>600000</v>
      </c>
      <c r="G204" s="53">
        <v>599000</v>
      </c>
      <c r="H204" s="24">
        <f t="shared" si="54"/>
        <v>1000</v>
      </c>
      <c r="I204" s="25">
        <v>5</v>
      </c>
      <c r="J204" s="25">
        <v>0.2</v>
      </c>
      <c r="K204" s="25">
        <v>0</v>
      </c>
      <c r="L204" s="53">
        <f t="shared" si="55"/>
        <v>0</v>
      </c>
      <c r="M204" s="53">
        <f t="shared" si="56"/>
        <v>599000</v>
      </c>
      <c r="N204" s="24">
        <f t="shared" si="57"/>
        <v>1000</v>
      </c>
      <c r="O204" s="108" t="s">
        <v>435</v>
      </c>
      <c r="P204" s="54">
        <v>1</v>
      </c>
      <c r="Q204" s="27"/>
      <c r="R204" s="4"/>
      <c r="S204" s="4">
        <f t="shared" si="41"/>
        <v>30000</v>
      </c>
      <c r="T204" s="4">
        <f t="shared" si="42"/>
        <v>-29000</v>
      </c>
      <c r="U204" s="4">
        <f t="shared" si="58"/>
        <v>0</v>
      </c>
      <c r="V204" s="3">
        <f t="shared" si="44"/>
        <v>120000</v>
      </c>
      <c r="W204" s="3">
        <f t="shared" si="59"/>
        <v>0</v>
      </c>
      <c r="X204" s="3">
        <f t="shared" si="52"/>
        <v>0</v>
      </c>
    </row>
    <row r="205" spans="1:26" s="2" customFormat="1" ht="13.5" customHeight="1" x14ac:dyDescent="0.2">
      <c r="A205" s="155">
        <f t="shared" si="53"/>
        <v>201</v>
      </c>
      <c r="B205" s="224" t="s">
        <v>436</v>
      </c>
      <c r="C205" s="225">
        <v>39300</v>
      </c>
      <c r="D205" s="226">
        <v>0</v>
      </c>
      <c r="E205" s="226"/>
      <c r="F205" s="227">
        <f t="shared" si="38"/>
        <v>0</v>
      </c>
      <c r="G205" s="228"/>
      <c r="H205" s="227"/>
      <c r="I205" s="229">
        <v>5</v>
      </c>
      <c r="J205" s="229">
        <v>0.2</v>
      </c>
      <c r="K205" s="159">
        <v>0</v>
      </c>
      <c r="L205" s="150"/>
      <c r="M205" s="228"/>
      <c r="N205" s="227">
        <f t="shared" si="57"/>
        <v>0</v>
      </c>
      <c r="O205" s="230" t="s">
        <v>437</v>
      </c>
      <c r="P205" s="230">
        <v>1</v>
      </c>
      <c r="Q205" s="231"/>
      <c r="R205" s="153"/>
      <c r="S205" s="153">
        <f t="shared" si="41"/>
        <v>0</v>
      </c>
      <c r="T205" s="153">
        <f t="shared" si="42"/>
        <v>0</v>
      </c>
      <c r="U205" s="153"/>
      <c r="V205" s="154">
        <f t="shared" si="44"/>
        <v>0</v>
      </c>
      <c r="W205" s="3">
        <f t="shared" si="59"/>
        <v>0</v>
      </c>
      <c r="X205" s="3">
        <f t="shared" si="52"/>
        <v>0</v>
      </c>
    </row>
    <row r="206" spans="1:26" s="2" customFormat="1" ht="13.5" customHeight="1" x14ac:dyDescent="0.25">
      <c r="A206" s="460">
        <f t="shared" si="53"/>
        <v>202</v>
      </c>
      <c r="B206" s="472" t="s">
        <v>1369</v>
      </c>
      <c r="C206" s="473">
        <v>39311</v>
      </c>
      <c r="D206" s="474">
        <v>49255429</v>
      </c>
      <c r="E206" s="474">
        <v>-49255429</v>
      </c>
      <c r="F206" s="474">
        <f t="shared" si="38"/>
        <v>0</v>
      </c>
      <c r="G206" s="474">
        <v>49254429</v>
      </c>
      <c r="H206" s="464">
        <v>0</v>
      </c>
      <c r="I206" s="475">
        <v>5</v>
      </c>
      <c r="J206" s="475">
        <v>0.2</v>
      </c>
      <c r="K206" s="466">
        <v>0</v>
      </c>
      <c r="L206" s="465"/>
      <c r="M206" s="474"/>
      <c r="N206" s="464">
        <f t="shared" si="57"/>
        <v>0</v>
      </c>
      <c r="O206" s="476" t="s">
        <v>421</v>
      </c>
      <c r="P206" s="476">
        <v>4</v>
      </c>
      <c r="Q206" s="477" t="s">
        <v>1356</v>
      </c>
      <c r="R206" s="4"/>
      <c r="S206" s="4">
        <f t="shared" si="41"/>
        <v>2462771.4500000002</v>
      </c>
      <c r="T206" s="4">
        <f t="shared" si="42"/>
        <v>-2462771.4500000002</v>
      </c>
      <c r="U206" s="4">
        <f>N206-1000</f>
        <v>-1000</v>
      </c>
      <c r="V206" s="3">
        <f t="shared" si="44"/>
        <v>0</v>
      </c>
      <c r="W206" s="3">
        <f t="shared" si="59"/>
        <v>0</v>
      </c>
      <c r="X206" s="3">
        <f t="shared" si="52"/>
        <v>0</v>
      </c>
      <c r="Z206" s="2" t="s">
        <v>1357</v>
      </c>
    </row>
    <row r="207" spans="1:26" s="2" customFormat="1" ht="13.5" customHeight="1" x14ac:dyDescent="0.2">
      <c r="A207" s="22">
        <f t="shared" si="53"/>
        <v>203</v>
      </c>
      <c r="B207" s="28" t="s">
        <v>438</v>
      </c>
      <c r="C207" s="77">
        <v>39373</v>
      </c>
      <c r="D207" s="30">
        <v>820000</v>
      </c>
      <c r="E207" s="30"/>
      <c r="F207" s="30">
        <f t="shared" si="38"/>
        <v>820000</v>
      </c>
      <c r="G207" s="70">
        <v>819000</v>
      </c>
      <c r="H207" s="30">
        <f>+F207-G207</f>
        <v>1000</v>
      </c>
      <c r="I207" s="31">
        <v>5</v>
      </c>
      <c r="J207" s="31">
        <v>0.2</v>
      </c>
      <c r="K207" s="25">
        <v>0</v>
      </c>
      <c r="L207" s="53">
        <f>ROUND(IF(F207*J207*K207/12&gt;=H207,H207-1000,F207*J207*K207/12),0)</f>
        <v>0</v>
      </c>
      <c r="M207" s="53">
        <f>+G207+L207</f>
        <v>819000</v>
      </c>
      <c r="N207" s="24">
        <f t="shared" si="57"/>
        <v>1000</v>
      </c>
      <c r="O207" s="32" t="s">
        <v>439</v>
      </c>
      <c r="P207" s="102">
        <v>1</v>
      </c>
      <c r="Q207" s="33"/>
      <c r="R207" s="4"/>
      <c r="S207" s="4">
        <f t="shared" si="41"/>
        <v>41000</v>
      </c>
      <c r="T207" s="4">
        <f t="shared" si="42"/>
        <v>-40000</v>
      </c>
      <c r="U207" s="4">
        <f>N207-1000</f>
        <v>0</v>
      </c>
      <c r="V207" s="3">
        <f t="shared" si="44"/>
        <v>164000</v>
      </c>
      <c r="W207" s="3">
        <f t="shared" si="59"/>
        <v>0</v>
      </c>
      <c r="X207" s="3">
        <f t="shared" si="52"/>
        <v>0</v>
      </c>
    </row>
    <row r="208" spans="1:26" s="2" customFormat="1" ht="13.5" customHeight="1" x14ac:dyDescent="0.2">
      <c r="A208" s="22">
        <f t="shared" si="53"/>
        <v>204</v>
      </c>
      <c r="B208" s="28" t="s">
        <v>419</v>
      </c>
      <c r="C208" s="77">
        <v>39412</v>
      </c>
      <c r="D208" s="233">
        <v>335000000</v>
      </c>
      <c r="E208" s="233"/>
      <c r="F208" s="30">
        <f t="shared" si="38"/>
        <v>335000000</v>
      </c>
      <c r="G208" s="70">
        <v>334999000</v>
      </c>
      <c r="H208" s="30">
        <f>+F208-G208</f>
        <v>1000</v>
      </c>
      <c r="I208" s="31">
        <v>5</v>
      </c>
      <c r="J208" s="31">
        <v>0.2</v>
      </c>
      <c r="K208" s="25">
        <v>0</v>
      </c>
      <c r="L208" s="53">
        <f>ROUND(IF(F208*J208*K208/12&gt;=H208,H208-1000,F208*J208*K208/12),0)</f>
        <v>0</v>
      </c>
      <c r="M208" s="53">
        <f>+G208+L208</f>
        <v>334999000</v>
      </c>
      <c r="N208" s="24">
        <f t="shared" si="57"/>
        <v>1000</v>
      </c>
      <c r="O208" s="102" t="s">
        <v>440</v>
      </c>
      <c r="P208" s="102">
        <v>1</v>
      </c>
      <c r="Q208" s="33"/>
      <c r="R208" s="4"/>
      <c r="S208" s="4">
        <f t="shared" si="41"/>
        <v>16750000</v>
      </c>
      <c r="T208" s="4">
        <f t="shared" si="42"/>
        <v>-16749000</v>
      </c>
      <c r="U208" s="4">
        <f>N208-1000</f>
        <v>0</v>
      </c>
      <c r="V208" s="3">
        <f t="shared" si="44"/>
        <v>67000000</v>
      </c>
      <c r="W208" s="3">
        <f t="shared" si="59"/>
        <v>0</v>
      </c>
      <c r="X208" s="3">
        <f t="shared" si="52"/>
        <v>0</v>
      </c>
    </row>
    <row r="209" spans="1:25" s="2" customFormat="1" ht="13.5" customHeight="1" x14ac:dyDescent="0.2">
      <c r="A209" s="35">
        <f t="shared" si="53"/>
        <v>205</v>
      </c>
      <c r="B209" s="234" t="s">
        <v>441</v>
      </c>
      <c r="C209" s="235">
        <v>39444</v>
      </c>
      <c r="D209" s="236"/>
      <c r="E209" s="236"/>
      <c r="F209" s="237"/>
      <c r="G209" s="238"/>
      <c r="H209" s="237"/>
      <c r="I209" s="56">
        <v>5</v>
      </c>
      <c r="J209" s="56">
        <v>0.2</v>
      </c>
      <c r="K209" s="36">
        <v>0</v>
      </c>
      <c r="L209" s="55"/>
      <c r="M209" s="238"/>
      <c r="N209" s="237">
        <v>0</v>
      </c>
      <c r="O209" s="239" t="s">
        <v>398</v>
      </c>
      <c r="P209" s="239">
        <v>1</v>
      </c>
      <c r="Q209" s="240"/>
      <c r="R209" s="241"/>
      <c r="S209" s="241">
        <f t="shared" si="41"/>
        <v>0</v>
      </c>
      <c r="T209" s="241">
        <f t="shared" si="42"/>
        <v>0</v>
      </c>
      <c r="U209" s="241"/>
      <c r="V209" s="242">
        <f t="shared" si="44"/>
        <v>0</v>
      </c>
      <c r="W209" s="3">
        <f t="shared" si="59"/>
        <v>0</v>
      </c>
      <c r="X209" s="3">
        <f t="shared" si="52"/>
        <v>0</v>
      </c>
    </row>
    <row r="210" spans="1:25" s="2" customFormat="1" ht="13.5" customHeight="1" x14ac:dyDescent="0.2">
      <c r="A210" s="22">
        <f t="shared" si="53"/>
        <v>206</v>
      </c>
      <c r="B210" s="34" t="s">
        <v>442</v>
      </c>
      <c r="C210" s="89">
        <v>39483</v>
      </c>
      <c r="D210" s="90">
        <v>10000000</v>
      </c>
      <c r="E210" s="90"/>
      <c r="F210" s="30">
        <f t="shared" ref="F210:F273" si="60">+D210+E210</f>
        <v>10000000</v>
      </c>
      <c r="G210" s="70">
        <v>9999000</v>
      </c>
      <c r="H210" s="30">
        <f t="shared" ref="H210:H222" si="61">+F210-G210</f>
        <v>1000</v>
      </c>
      <c r="I210" s="25">
        <v>5</v>
      </c>
      <c r="J210" s="31">
        <v>0.2</v>
      </c>
      <c r="K210" s="25">
        <v>0</v>
      </c>
      <c r="L210" s="53">
        <f t="shared" ref="L210:L222" si="62">ROUND(IF(F210*J210*K210/12&gt;=H210,H210-1000,F210*J210*K210/12),0)</f>
        <v>0</v>
      </c>
      <c r="M210" s="70">
        <f t="shared" ref="M210:M229" si="63">+G210+L210</f>
        <v>9999000</v>
      </c>
      <c r="N210" s="30">
        <f t="shared" ref="N210:N223" si="64">+F210-M210</f>
        <v>1000</v>
      </c>
      <c r="O210" s="54" t="s">
        <v>421</v>
      </c>
      <c r="P210" s="54">
        <v>2</v>
      </c>
      <c r="Q210" s="27"/>
      <c r="R210" s="4"/>
      <c r="S210" s="4">
        <f t="shared" si="41"/>
        <v>500000</v>
      </c>
      <c r="T210" s="4">
        <f t="shared" si="42"/>
        <v>-499000</v>
      </c>
      <c r="U210" s="4">
        <f t="shared" ref="U210:U229" si="65">N210-1000</f>
        <v>0</v>
      </c>
      <c r="V210" s="3">
        <f t="shared" si="44"/>
        <v>2000000</v>
      </c>
      <c r="W210" s="3">
        <f>ROUND(IF(H210&lt;=1000,0,V210/12*1),0)</f>
        <v>0</v>
      </c>
      <c r="X210" s="3">
        <f t="shared" si="52"/>
        <v>0</v>
      </c>
      <c r="Y210" s="2" t="b">
        <f t="shared" ref="Y210:Y273" si="66">L210=W210</f>
        <v>1</v>
      </c>
    </row>
    <row r="211" spans="1:25" s="2" customFormat="1" ht="13.5" customHeight="1" x14ac:dyDescent="0.2">
      <c r="A211" s="22">
        <f t="shared" si="53"/>
        <v>207</v>
      </c>
      <c r="B211" s="243" t="s">
        <v>443</v>
      </c>
      <c r="C211" s="101">
        <v>39501</v>
      </c>
      <c r="D211" s="244">
        <v>10000000</v>
      </c>
      <c r="E211" s="244"/>
      <c r="F211" s="30">
        <f t="shared" si="60"/>
        <v>10000000</v>
      </c>
      <c r="G211" s="70">
        <v>9999000</v>
      </c>
      <c r="H211" s="30">
        <f t="shared" si="61"/>
        <v>1000</v>
      </c>
      <c r="I211" s="39">
        <v>5</v>
      </c>
      <c r="J211" s="31">
        <v>0.2</v>
      </c>
      <c r="K211" s="25">
        <v>0</v>
      </c>
      <c r="L211" s="53">
        <f t="shared" si="62"/>
        <v>0</v>
      </c>
      <c r="M211" s="70">
        <f t="shared" si="63"/>
        <v>9999000</v>
      </c>
      <c r="N211" s="30">
        <f t="shared" si="64"/>
        <v>1000</v>
      </c>
      <c r="O211" s="58" t="s">
        <v>444</v>
      </c>
      <c r="P211" s="58">
        <v>1</v>
      </c>
      <c r="Q211" s="40"/>
      <c r="R211" s="4"/>
      <c r="S211" s="4">
        <f t="shared" si="41"/>
        <v>500000</v>
      </c>
      <c r="T211" s="4">
        <f t="shared" si="42"/>
        <v>-499000</v>
      </c>
      <c r="U211" s="4">
        <f t="shared" si="65"/>
        <v>0</v>
      </c>
      <c r="V211" s="3">
        <f t="shared" si="44"/>
        <v>2000000</v>
      </c>
      <c r="W211" s="3">
        <f>ROUND(IF(H211&lt;=1000,0,V211/12*1),0)</f>
        <v>0</v>
      </c>
      <c r="X211" s="3">
        <f t="shared" si="52"/>
        <v>0</v>
      </c>
      <c r="Y211" s="2" t="b">
        <f t="shared" si="66"/>
        <v>1</v>
      </c>
    </row>
    <row r="212" spans="1:25" s="2" customFormat="1" ht="13.5" customHeight="1" x14ac:dyDescent="0.2">
      <c r="A212" s="50">
        <f t="shared" si="53"/>
        <v>208</v>
      </c>
      <c r="B212" s="28" t="s">
        <v>76</v>
      </c>
      <c r="C212" s="77">
        <v>39534</v>
      </c>
      <c r="D212" s="233">
        <v>1295000</v>
      </c>
      <c r="E212" s="233"/>
      <c r="F212" s="30">
        <f t="shared" si="60"/>
        <v>1295000</v>
      </c>
      <c r="G212" s="70">
        <v>1294000</v>
      </c>
      <c r="H212" s="30">
        <f t="shared" si="61"/>
        <v>1000</v>
      </c>
      <c r="I212" s="31">
        <v>5</v>
      </c>
      <c r="J212" s="31">
        <v>0.2</v>
      </c>
      <c r="K212" s="25">
        <v>0</v>
      </c>
      <c r="L212" s="53">
        <f t="shared" si="62"/>
        <v>0</v>
      </c>
      <c r="M212" s="70">
        <f t="shared" si="63"/>
        <v>1294000</v>
      </c>
      <c r="N212" s="30">
        <f t="shared" si="64"/>
        <v>1000</v>
      </c>
      <c r="O212" s="102" t="s">
        <v>433</v>
      </c>
      <c r="P212" s="102">
        <v>1</v>
      </c>
      <c r="Q212" s="33"/>
      <c r="R212" s="4"/>
      <c r="S212" s="4">
        <f t="shared" si="41"/>
        <v>64750</v>
      </c>
      <c r="T212" s="4">
        <f t="shared" si="42"/>
        <v>-63750</v>
      </c>
      <c r="U212" s="4">
        <f t="shared" si="65"/>
        <v>0</v>
      </c>
      <c r="V212" s="3">
        <f t="shared" si="44"/>
        <v>259000</v>
      </c>
      <c r="W212" s="3">
        <f>ROUND(IF(H212&lt;=1000,0,V212/12*2),0)</f>
        <v>0</v>
      </c>
      <c r="X212" s="3">
        <f t="shared" si="52"/>
        <v>0</v>
      </c>
      <c r="Y212" s="2" t="b">
        <f t="shared" si="66"/>
        <v>1</v>
      </c>
    </row>
    <row r="213" spans="1:25" s="2" customFormat="1" ht="13.5" customHeight="1" x14ac:dyDescent="0.2">
      <c r="A213" s="50">
        <f t="shared" si="53"/>
        <v>209</v>
      </c>
      <c r="B213" s="34" t="s">
        <v>445</v>
      </c>
      <c r="C213" s="89">
        <v>39548</v>
      </c>
      <c r="D213" s="90">
        <v>3150000</v>
      </c>
      <c r="E213" s="90"/>
      <c r="F213" s="24">
        <f t="shared" si="60"/>
        <v>3150000</v>
      </c>
      <c r="G213" s="53">
        <v>3149000</v>
      </c>
      <c r="H213" s="24">
        <f t="shared" si="61"/>
        <v>1000</v>
      </c>
      <c r="I213" s="31">
        <v>5</v>
      </c>
      <c r="J213" s="31">
        <v>0.2</v>
      </c>
      <c r="K213" s="25">
        <v>0</v>
      </c>
      <c r="L213" s="53">
        <f t="shared" si="62"/>
        <v>0</v>
      </c>
      <c r="M213" s="53">
        <f t="shared" si="63"/>
        <v>3149000</v>
      </c>
      <c r="N213" s="24">
        <f t="shared" si="64"/>
        <v>1000</v>
      </c>
      <c r="O213" s="54" t="s">
        <v>421</v>
      </c>
      <c r="P213" s="54">
        <v>1</v>
      </c>
      <c r="Q213" s="27"/>
      <c r="R213" s="4"/>
      <c r="S213" s="4">
        <f t="shared" si="41"/>
        <v>157500</v>
      </c>
      <c r="T213" s="4">
        <f t="shared" si="42"/>
        <v>-156500</v>
      </c>
      <c r="U213" s="4">
        <f t="shared" si="65"/>
        <v>0</v>
      </c>
      <c r="V213" s="3">
        <f t="shared" si="44"/>
        <v>630000</v>
      </c>
      <c r="W213" s="3">
        <f t="shared" ref="W213:W229" si="67">ROUND(IF(H213&lt;=1000,0,V213/12*3),0)</f>
        <v>0</v>
      </c>
      <c r="X213" s="3">
        <f t="shared" si="52"/>
        <v>0</v>
      </c>
      <c r="Y213" s="2" t="b">
        <f t="shared" si="66"/>
        <v>1</v>
      </c>
    </row>
    <row r="214" spans="1:25" s="2" customFormat="1" ht="13.5" customHeight="1" x14ac:dyDescent="0.2">
      <c r="A214" s="50">
        <f t="shared" si="53"/>
        <v>210</v>
      </c>
      <c r="B214" s="28" t="s">
        <v>446</v>
      </c>
      <c r="C214" s="101">
        <v>39562</v>
      </c>
      <c r="D214" s="244">
        <v>1800000</v>
      </c>
      <c r="E214" s="244"/>
      <c r="F214" s="38">
        <f t="shared" si="60"/>
        <v>1800000</v>
      </c>
      <c r="G214" s="57">
        <v>1799000</v>
      </c>
      <c r="H214" s="38">
        <f t="shared" si="61"/>
        <v>1000</v>
      </c>
      <c r="I214" s="31">
        <v>5</v>
      </c>
      <c r="J214" s="31">
        <v>0.2</v>
      </c>
      <c r="K214" s="25">
        <v>0</v>
      </c>
      <c r="L214" s="53">
        <f t="shared" si="62"/>
        <v>0</v>
      </c>
      <c r="M214" s="53">
        <f t="shared" si="63"/>
        <v>1799000</v>
      </c>
      <c r="N214" s="24">
        <f t="shared" si="64"/>
        <v>1000</v>
      </c>
      <c r="O214" s="108" t="s">
        <v>447</v>
      </c>
      <c r="P214" s="58">
        <v>1</v>
      </c>
      <c r="Q214" s="40"/>
      <c r="R214" s="4"/>
      <c r="S214" s="4">
        <f t="shared" si="41"/>
        <v>90000</v>
      </c>
      <c r="T214" s="4">
        <f t="shared" si="42"/>
        <v>-89000</v>
      </c>
      <c r="U214" s="4">
        <f t="shared" si="65"/>
        <v>0</v>
      </c>
      <c r="V214" s="3">
        <f t="shared" si="44"/>
        <v>360000</v>
      </c>
      <c r="W214" s="3">
        <f t="shared" si="67"/>
        <v>0</v>
      </c>
      <c r="X214" s="3">
        <f t="shared" si="52"/>
        <v>0</v>
      </c>
      <c r="Y214" s="2" t="b">
        <f t="shared" si="66"/>
        <v>1</v>
      </c>
    </row>
    <row r="215" spans="1:25" s="2" customFormat="1" ht="13.5" customHeight="1" x14ac:dyDescent="0.2">
      <c r="A215" s="50">
        <f t="shared" si="53"/>
        <v>211</v>
      </c>
      <c r="B215" s="34" t="s">
        <v>448</v>
      </c>
      <c r="C215" s="89">
        <v>39927</v>
      </c>
      <c r="D215" s="90">
        <v>18000000</v>
      </c>
      <c r="E215" s="90"/>
      <c r="F215" s="24">
        <f t="shared" si="60"/>
        <v>18000000</v>
      </c>
      <c r="G215" s="53">
        <v>17999000</v>
      </c>
      <c r="H215" s="24">
        <f t="shared" si="61"/>
        <v>1000</v>
      </c>
      <c r="I215" s="31">
        <v>5</v>
      </c>
      <c r="J215" s="31">
        <v>0.2</v>
      </c>
      <c r="K215" s="25">
        <v>0</v>
      </c>
      <c r="L215" s="53">
        <f t="shared" si="62"/>
        <v>0</v>
      </c>
      <c r="M215" s="53">
        <f t="shared" si="63"/>
        <v>17999000</v>
      </c>
      <c r="N215" s="24">
        <f t="shared" si="64"/>
        <v>1000</v>
      </c>
      <c r="O215" s="108" t="s">
        <v>90</v>
      </c>
      <c r="P215" s="54">
        <v>1</v>
      </c>
      <c r="Q215" s="27"/>
      <c r="R215" s="4"/>
      <c r="S215" s="4">
        <f t="shared" si="41"/>
        <v>900000</v>
      </c>
      <c r="T215" s="4">
        <f t="shared" si="42"/>
        <v>-899000</v>
      </c>
      <c r="U215" s="4">
        <f t="shared" si="65"/>
        <v>0</v>
      </c>
      <c r="V215" s="3">
        <f t="shared" si="44"/>
        <v>3600000</v>
      </c>
      <c r="W215" s="3">
        <f t="shared" si="67"/>
        <v>0</v>
      </c>
      <c r="X215" s="3">
        <f t="shared" si="52"/>
        <v>0</v>
      </c>
      <c r="Y215" s="2" t="b">
        <f t="shared" si="66"/>
        <v>1</v>
      </c>
    </row>
    <row r="216" spans="1:25" s="2" customFormat="1" ht="13.5" customHeight="1" x14ac:dyDescent="0.2">
      <c r="A216" s="478">
        <f t="shared" si="53"/>
        <v>212</v>
      </c>
      <c r="B216" s="461" t="s">
        <v>449</v>
      </c>
      <c r="C216" s="462">
        <v>39931</v>
      </c>
      <c r="D216" s="463">
        <v>28500000</v>
      </c>
      <c r="E216" s="463">
        <v>-28500000</v>
      </c>
      <c r="F216" s="464">
        <f t="shared" si="60"/>
        <v>0</v>
      </c>
      <c r="G216" s="465">
        <v>28499000</v>
      </c>
      <c r="H216" s="464">
        <v>0</v>
      </c>
      <c r="I216" s="479">
        <v>5</v>
      </c>
      <c r="J216" s="479">
        <v>0.2</v>
      </c>
      <c r="K216" s="466">
        <v>0</v>
      </c>
      <c r="L216" s="465"/>
      <c r="M216" s="465"/>
      <c r="N216" s="464">
        <f t="shared" si="64"/>
        <v>0</v>
      </c>
      <c r="O216" s="480" t="s">
        <v>450</v>
      </c>
      <c r="P216" s="467">
        <v>1</v>
      </c>
      <c r="Q216" s="468" t="s">
        <v>1358</v>
      </c>
      <c r="R216" s="4"/>
      <c r="S216" s="4">
        <f t="shared" si="41"/>
        <v>1425000</v>
      </c>
      <c r="T216" s="4">
        <f t="shared" si="42"/>
        <v>-1425000</v>
      </c>
      <c r="U216" s="4">
        <f t="shared" si="65"/>
        <v>-1000</v>
      </c>
      <c r="V216" s="3">
        <f t="shared" si="44"/>
        <v>0</v>
      </c>
      <c r="W216" s="3">
        <f t="shared" si="67"/>
        <v>0</v>
      </c>
      <c r="X216" s="3">
        <f t="shared" si="52"/>
        <v>0</v>
      </c>
      <c r="Y216" s="2" t="b">
        <f t="shared" si="66"/>
        <v>1</v>
      </c>
    </row>
    <row r="217" spans="1:25" s="2" customFormat="1" ht="13.5" customHeight="1" x14ac:dyDescent="0.2">
      <c r="A217" s="50">
        <f t="shared" si="53"/>
        <v>213</v>
      </c>
      <c r="B217" s="34" t="s">
        <v>451</v>
      </c>
      <c r="C217" s="89">
        <v>39932</v>
      </c>
      <c r="D217" s="90">
        <v>60000000</v>
      </c>
      <c r="E217" s="90"/>
      <c r="F217" s="24">
        <f t="shared" si="60"/>
        <v>60000000</v>
      </c>
      <c r="G217" s="53">
        <v>59999000</v>
      </c>
      <c r="H217" s="24">
        <f t="shared" si="61"/>
        <v>1000</v>
      </c>
      <c r="I217" s="31">
        <v>5</v>
      </c>
      <c r="J217" s="31">
        <v>0.2</v>
      </c>
      <c r="K217" s="25">
        <v>0</v>
      </c>
      <c r="L217" s="53">
        <f t="shared" si="62"/>
        <v>0</v>
      </c>
      <c r="M217" s="53">
        <f t="shared" si="63"/>
        <v>59999000</v>
      </c>
      <c r="N217" s="24">
        <f t="shared" si="64"/>
        <v>1000</v>
      </c>
      <c r="O217" s="102" t="s">
        <v>421</v>
      </c>
      <c r="P217" s="54">
        <v>1</v>
      </c>
      <c r="Q217" s="27"/>
      <c r="R217" s="4"/>
      <c r="S217" s="4">
        <f t="shared" si="41"/>
        <v>3000000</v>
      </c>
      <c r="T217" s="4">
        <f t="shared" si="42"/>
        <v>-2999000</v>
      </c>
      <c r="U217" s="4">
        <f t="shared" si="65"/>
        <v>0</v>
      </c>
      <c r="V217" s="3">
        <f t="shared" si="44"/>
        <v>12000000</v>
      </c>
      <c r="W217" s="3">
        <f t="shared" si="67"/>
        <v>0</v>
      </c>
      <c r="X217" s="3">
        <f t="shared" si="52"/>
        <v>0</v>
      </c>
      <c r="Y217" s="2" t="b">
        <f t="shared" si="66"/>
        <v>1</v>
      </c>
    </row>
    <row r="218" spans="1:25" s="2" customFormat="1" ht="13.5" customHeight="1" x14ac:dyDescent="0.2">
      <c r="A218" s="50">
        <f t="shared" si="53"/>
        <v>214</v>
      </c>
      <c r="B218" s="34" t="s">
        <v>452</v>
      </c>
      <c r="C218" s="89">
        <v>39933</v>
      </c>
      <c r="D218" s="90">
        <v>9700000</v>
      </c>
      <c r="E218" s="90"/>
      <c r="F218" s="24">
        <f t="shared" si="60"/>
        <v>9700000</v>
      </c>
      <c r="G218" s="53">
        <v>9699000</v>
      </c>
      <c r="H218" s="24">
        <f t="shared" si="61"/>
        <v>1000</v>
      </c>
      <c r="I218" s="31">
        <v>5</v>
      </c>
      <c r="J218" s="31">
        <v>0.2</v>
      </c>
      <c r="K218" s="25">
        <v>0</v>
      </c>
      <c r="L218" s="53">
        <f t="shared" si="62"/>
        <v>0</v>
      </c>
      <c r="M218" s="53">
        <f t="shared" si="63"/>
        <v>9699000</v>
      </c>
      <c r="N218" s="24">
        <f t="shared" si="64"/>
        <v>1000</v>
      </c>
      <c r="O218" s="108" t="s">
        <v>444</v>
      </c>
      <c r="P218" s="54">
        <v>1</v>
      </c>
      <c r="Q218" s="27"/>
      <c r="R218" s="4"/>
      <c r="S218" s="4">
        <f t="shared" si="41"/>
        <v>485000</v>
      </c>
      <c r="T218" s="4">
        <f t="shared" si="42"/>
        <v>-484000</v>
      </c>
      <c r="U218" s="4">
        <f t="shared" si="65"/>
        <v>0</v>
      </c>
      <c r="V218" s="3">
        <f t="shared" si="44"/>
        <v>1940000</v>
      </c>
      <c r="W218" s="3">
        <f t="shared" si="67"/>
        <v>0</v>
      </c>
      <c r="X218" s="3">
        <f t="shared" si="52"/>
        <v>0</v>
      </c>
      <c r="Y218" s="2" t="b">
        <f t="shared" si="66"/>
        <v>1</v>
      </c>
    </row>
    <row r="219" spans="1:25" s="2" customFormat="1" ht="13.5" customHeight="1" x14ac:dyDescent="0.2">
      <c r="A219" s="50">
        <f t="shared" si="53"/>
        <v>215</v>
      </c>
      <c r="B219" s="34" t="s">
        <v>453</v>
      </c>
      <c r="C219" s="89">
        <v>39933</v>
      </c>
      <c r="D219" s="90">
        <v>1950000</v>
      </c>
      <c r="E219" s="90"/>
      <c r="F219" s="24">
        <f t="shared" si="60"/>
        <v>1950000</v>
      </c>
      <c r="G219" s="53">
        <v>1949000</v>
      </c>
      <c r="H219" s="24">
        <f t="shared" si="61"/>
        <v>1000</v>
      </c>
      <c r="I219" s="31">
        <v>5</v>
      </c>
      <c r="J219" s="31">
        <v>0.2</v>
      </c>
      <c r="K219" s="25">
        <v>0</v>
      </c>
      <c r="L219" s="53">
        <f t="shared" si="62"/>
        <v>0</v>
      </c>
      <c r="M219" s="53">
        <f t="shared" si="63"/>
        <v>1949000</v>
      </c>
      <c r="N219" s="24">
        <f t="shared" si="64"/>
        <v>1000</v>
      </c>
      <c r="O219" s="108" t="s">
        <v>333</v>
      </c>
      <c r="P219" s="54">
        <v>1</v>
      </c>
      <c r="Q219" s="27"/>
      <c r="R219" s="4"/>
      <c r="S219" s="4">
        <f t="shared" si="41"/>
        <v>97500</v>
      </c>
      <c r="T219" s="4">
        <f t="shared" si="42"/>
        <v>-96500</v>
      </c>
      <c r="U219" s="4">
        <f t="shared" si="65"/>
        <v>0</v>
      </c>
      <c r="V219" s="3">
        <f t="shared" si="44"/>
        <v>390000</v>
      </c>
      <c r="W219" s="3">
        <f t="shared" si="67"/>
        <v>0</v>
      </c>
      <c r="X219" s="3">
        <f t="shared" si="52"/>
        <v>0</v>
      </c>
      <c r="Y219" s="2" t="b">
        <f t="shared" si="66"/>
        <v>1</v>
      </c>
    </row>
    <row r="220" spans="1:25" s="2" customFormat="1" ht="13.5" customHeight="1" x14ac:dyDescent="0.2">
      <c r="A220" s="50">
        <f t="shared" si="53"/>
        <v>216</v>
      </c>
      <c r="B220" s="34" t="s">
        <v>273</v>
      </c>
      <c r="C220" s="89">
        <v>39946</v>
      </c>
      <c r="D220" s="90">
        <v>610000</v>
      </c>
      <c r="E220" s="90"/>
      <c r="F220" s="24">
        <f t="shared" si="60"/>
        <v>610000</v>
      </c>
      <c r="G220" s="53">
        <v>609000</v>
      </c>
      <c r="H220" s="24">
        <f t="shared" si="61"/>
        <v>1000</v>
      </c>
      <c r="I220" s="31">
        <v>5</v>
      </c>
      <c r="J220" s="31">
        <v>0.2</v>
      </c>
      <c r="K220" s="25">
        <v>0</v>
      </c>
      <c r="L220" s="53">
        <f t="shared" si="62"/>
        <v>0</v>
      </c>
      <c r="M220" s="53">
        <f t="shared" si="63"/>
        <v>609000</v>
      </c>
      <c r="N220" s="24">
        <f t="shared" si="64"/>
        <v>1000</v>
      </c>
      <c r="O220" s="108" t="s">
        <v>275</v>
      </c>
      <c r="P220" s="54">
        <v>1</v>
      </c>
      <c r="Q220" s="27"/>
      <c r="R220" s="4"/>
      <c r="S220" s="4">
        <f t="shared" si="41"/>
        <v>30500</v>
      </c>
      <c r="T220" s="4">
        <f t="shared" si="42"/>
        <v>-29500</v>
      </c>
      <c r="U220" s="4">
        <f t="shared" si="65"/>
        <v>0</v>
      </c>
      <c r="V220" s="3">
        <f t="shared" si="44"/>
        <v>122000</v>
      </c>
      <c r="W220" s="3">
        <f t="shared" si="67"/>
        <v>0</v>
      </c>
      <c r="X220" s="3">
        <f t="shared" si="52"/>
        <v>0</v>
      </c>
      <c r="Y220" s="2" t="b">
        <f t="shared" si="66"/>
        <v>1</v>
      </c>
    </row>
    <row r="221" spans="1:25" s="2" customFormat="1" ht="13.5" customHeight="1" x14ac:dyDescent="0.2">
      <c r="A221" s="50">
        <f t="shared" si="53"/>
        <v>217</v>
      </c>
      <c r="B221" s="243" t="s">
        <v>454</v>
      </c>
      <c r="C221" s="101">
        <v>39964</v>
      </c>
      <c r="D221" s="244">
        <v>74000000</v>
      </c>
      <c r="E221" s="244"/>
      <c r="F221" s="38">
        <f t="shared" si="60"/>
        <v>74000000</v>
      </c>
      <c r="G221" s="57">
        <v>73999000</v>
      </c>
      <c r="H221" s="38">
        <f t="shared" si="61"/>
        <v>1000</v>
      </c>
      <c r="I221" s="31">
        <v>5</v>
      </c>
      <c r="J221" s="31">
        <v>0.2</v>
      </c>
      <c r="K221" s="25">
        <v>0</v>
      </c>
      <c r="L221" s="53">
        <f t="shared" si="62"/>
        <v>0</v>
      </c>
      <c r="M221" s="70">
        <f t="shared" si="63"/>
        <v>73999000</v>
      </c>
      <c r="N221" s="30">
        <f t="shared" si="64"/>
        <v>1000</v>
      </c>
      <c r="O221" s="110" t="s">
        <v>74</v>
      </c>
      <c r="P221" s="58">
        <v>2</v>
      </c>
      <c r="Q221" s="40"/>
      <c r="R221" s="4"/>
      <c r="S221" s="4">
        <f t="shared" si="41"/>
        <v>3700000</v>
      </c>
      <c r="T221" s="4">
        <f t="shared" si="42"/>
        <v>-3699000</v>
      </c>
      <c r="U221" s="4">
        <f t="shared" si="65"/>
        <v>0</v>
      </c>
      <c r="V221" s="3">
        <f t="shared" si="44"/>
        <v>14800000</v>
      </c>
      <c r="W221" s="3">
        <f t="shared" si="67"/>
        <v>0</v>
      </c>
      <c r="X221" s="3">
        <f t="shared" si="52"/>
        <v>0</v>
      </c>
      <c r="Y221" s="2" t="b">
        <f t="shared" si="66"/>
        <v>1</v>
      </c>
    </row>
    <row r="222" spans="1:25" s="2" customFormat="1" ht="13.5" customHeight="1" x14ac:dyDescent="0.2">
      <c r="A222" s="22">
        <f t="shared" si="53"/>
        <v>218</v>
      </c>
      <c r="B222" s="34" t="s">
        <v>455</v>
      </c>
      <c r="C222" s="89">
        <v>40039</v>
      </c>
      <c r="D222" s="90">
        <v>9300000</v>
      </c>
      <c r="E222" s="90"/>
      <c r="F222" s="24">
        <f t="shared" si="60"/>
        <v>9300000</v>
      </c>
      <c r="G222" s="53">
        <v>9299000</v>
      </c>
      <c r="H222" s="24">
        <f t="shared" si="61"/>
        <v>1000</v>
      </c>
      <c r="I222" s="25">
        <v>5</v>
      </c>
      <c r="J222" s="25">
        <v>0.2</v>
      </c>
      <c r="K222" s="25">
        <v>0</v>
      </c>
      <c r="L222" s="53">
        <f t="shared" si="62"/>
        <v>0</v>
      </c>
      <c r="M222" s="53">
        <f t="shared" si="63"/>
        <v>9299000</v>
      </c>
      <c r="N222" s="24">
        <f t="shared" si="64"/>
        <v>1000</v>
      </c>
      <c r="O222" s="54" t="s">
        <v>444</v>
      </c>
      <c r="P222" s="54">
        <v>1</v>
      </c>
      <c r="Q222" s="27"/>
      <c r="R222" s="4"/>
      <c r="S222" s="4">
        <f t="shared" si="41"/>
        <v>465000</v>
      </c>
      <c r="T222" s="4">
        <f t="shared" si="42"/>
        <v>-464000</v>
      </c>
      <c r="U222" s="4">
        <f t="shared" si="65"/>
        <v>0</v>
      </c>
      <c r="V222" s="3">
        <f t="shared" si="44"/>
        <v>1860000</v>
      </c>
      <c r="W222" s="3">
        <f t="shared" si="67"/>
        <v>0</v>
      </c>
      <c r="X222" s="3">
        <f t="shared" si="52"/>
        <v>0</v>
      </c>
      <c r="Y222" s="2" t="b">
        <f t="shared" si="66"/>
        <v>1</v>
      </c>
    </row>
    <row r="223" spans="1:25" s="2" customFormat="1" ht="13.5" customHeight="1" x14ac:dyDescent="0.2">
      <c r="A223" s="460">
        <f t="shared" si="53"/>
        <v>219</v>
      </c>
      <c r="B223" s="461" t="s">
        <v>456</v>
      </c>
      <c r="C223" s="462">
        <v>40056</v>
      </c>
      <c r="D223" s="463">
        <v>11000000</v>
      </c>
      <c r="E223" s="463">
        <v>-11000000</v>
      </c>
      <c r="F223" s="464">
        <f t="shared" si="60"/>
        <v>0</v>
      </c>
      <c r="G223" s="465">
        <v>10999000</v>
      </c>
      <c r="H223" s="464">
        <v>0</v>
      </c>
      <c r="I223" s="466">
        <v>5</v>
      </c>
      <c r="J223" s="466">
        <v>0.2</v>
      </c>
      <c r="K223" s="466">
        <v>0</v>
      </c>
      <c r="L223" s="465"/>
      <c r="M223" s="465"/>
      <c r="N223" s="464">
        <f t="shared" si="64"/>
        <v>0</v>
      </c>
      <c r="O223" s="467" t="s">
        <v>213</v>
      </c>
      <c r="P223" s="467">
        <v>1</v>
      </c>
      <c r="Q223" s="468" t="s">
        <v>1358</v>
      </c>
      <c r="R223" s="4"/>
      <c r="S223" s="4">
        <f t="shared" si="41"/>
        <v>550000</v>
      </c>
      <c r="T223" s="4">
        <f t="shared" si="42"/>
        <v>-550000</v>
      </c>
      <c r="U223" s="4">
        <f t="shared" si="65"/>
        <v>-1000</v>
      </c>
      <c r="V223" s="3">
        <f t="shared" si="44"/>
        <v>0</v>
      </c>
      <c r="W223" s="3">
        <f t="shared" si="67"/>
        <v>0</v>
      </c>
      <c r="X223" s="3">
        <f t="shared" si="52"/>
        <v>0</v>
      </c>
      <c r="Y223" s="2" t="b">
        <f t="shared" si="66"/>
        <v>1</v>
      </c>
    </row>
    <row r="224" spans="1:25" s="2" customFormat="1" ht="13.5" customHeight="1" x14ac:dyDescent="0.2">
      <c r="A224" s="245">
        <f t="shared" si="53"/>
        <v>220</v>
      </c>
      <c r="B224" s="246" t="s">
        <v>457</v>
      </c>
      <c r="C224" s="103">
        <v>40102</v>
      </c>
      <c r="D224" s="247">
        <v>0</v>
      </c>
      <c r="E224" s="248"/>
      <c r="F224" s="104">
        <f t="shared" si="60"/>
        <v>0</v>
      </c>
      <c r="G224" s="105">
        <v>0</v>
      </c>
      <c r="H224" s="104">
        <v>0</v>
      </c>
      <c r="I224" s="106">
        <v>5</v>
      </c>
      <c r="J224" s="106">
        <v>0.2</v>
      </c>
      <c r="K224" s="106">
        <v>0</v>
      </c>
      <c r="L224" s="105"/>
      <c r="M224" s="105">
        <f t="shared" si="63"/>
        <v>0</v>
      </c>
      <c r="N224" s="104">
        <v>0</v>
      </c>
      <c r="O224" s="249" t="s">
        <v>458</v>
      </c>
      <c r="P224" s="109">
        <v>2</v>
      </c>
      <c r="Q224" s="107" t="s">
        <v>459</v>
      </c>
      <c r="R224" s="4"/>
      <c r="S224" s="4">
        <f t="shared" si="41"/>
        <v>0</v>
      </c>
      <c r="T224" s="4">
        <f t="shared" si="42"/>
        <v>0</v>
      </c>
      <c r="U224" s="4">
        <f t="shared" si="65"/>
        <v>-1000</v>
      </c>
      <c r="V224" s="3">
        <f t="shared" si="44"/>
        <v>0</v>
      </c>
      <c r="W224" s="3">
        <f t="shared" si="67"/>
        <v>0</v>
      </c>
      <c r="X224" s="3">
        <f t="shared" si="52"/>
        <v>0</v>
      </c>
      <c r="Y224" s="2" t="b">
        <f t="shared" si="66"/>
        <v>1</v>
      </c>
    </row>
    <row r="225" spans="1:25" s="2" customFormat="1" ht="13.5" customHeight="1" x14ac:dyDescent="0.2">
      <c r="A225" s="22">
        <f t="shared" si="53"/>
        <v>221</v>
      </c>
      <c r="B225" s="100" t="s">
        <v>460</v>
      </c>
      <c r="C225" s="89">
        <v>40117</v>
      </c>
      <c r="D225" s="90">
        <v>20000000</v>
      </c>
      <c r="E225" s="250"/>
      <c r="F225" s="24">
        <f t="shared" si="60"/>
        <v>20000000</v>
      </c>
      <c r="G225" s="53">
        <v>19999000</v>
      </c>
      <c r="H225" s="24">
        <f>+F225-G225</f>
        <v>1000</v>
      </c>
      <c r="I225" s="25">
        <v>5</v>
      </c>
      <c r="J225" s="25">
        <v>0.2</v>
      </c>
      <c r="K225" s="25">
        <v>0</v>
      </c>
      <c r="L225" s="53">
        <f>ROUND(IF(F225*J225*K225/12&gt;=H225,H225-1000,F225*J225*K225/12),0)</f>
        <v>0</v>
      </c>
      <c r="M225" s="53">
        <f t="shared" si="63"/>
        <v>19999000</v>
      </c>
      <c r="N225" s="24">
        <f t="shared" ref="N225:N238" si="68">+F225-M225</f>
        <v>1000</v>
      </c>
      <c r="O225" s="74" t="s">
        <v>272</v>
      </c>
      <c r="P225" s="54">
        <v>1</v>
      </c>
      <c r="Q225" s="27"/>
      <c r="R225" s="4"/>
      <c r="S225" s="4">
        <f t="shared" si="41"/>
        <v>1000000</v>
      </c>
      <c r="T225" s="4">
        <f t="shared" si="42"/>
        <v>-999000</v>
      </c>
      <c r="U225" s="4">
        <f t="shared" si="65"/>
        <v>0</v>
      </c>
      <c r="V225" s="3">
        <f t="shared" si="44"/>
        <v>4000000</v>
      </c>
      <c r="W225" s="3">
        <f t="shared" si="67"/>
        <v>0</v>
      </c>
      <c r="X225" s="3">
        <f t="shared" si="52"/>
        <v>0</v>
      </c>
      <c r="Y225" s="2" t="b">
        <f t="shared" si="66"/>
        <v>1</v>
      </c>
    </row>
    <row r="226" spans="1:25" s="2" customFormat="1" ht="13.5" customHeight="1" x14ac:dyDescent="0.2">
      <c r="A226" s="460">
        <f t="shared" si="53"/>
        <v>222</v>
      </c>
      <c r="B226" s="481" t="s">
        <v>461</v>
      </c>
      <c r="C226" s="462">
        <v>40162</v>
      </c>
      <c r="D226" s="463">
        <v>30200000</v>
      </c>
      <c r="E226" s="482">
        <v>-30200000</v>
      </c>
      <c r="F226" s="464">
        <f t="shared" si="60"/>
        <v>0</v>
      </c>
      <c r="G226" s="465">
        <v>30199000</v>
      </c>
      <c r="H226" s="464">
        <v>0</v>
      </c>
      <c r="I226" s="466">
        <v>5</v>
      </c>
      <c r="J226" s="466">
        <v>0.2</v>
      </c>
      <c r="K226" s="466">
        <v>0</v>
      </c>
      <c r="L226" s="465"/>
      <c r="M226" s="465"/>
      <c r="N226" s="464">
        <f t="shared" si="68"/>
        <v>0</v>
      </c>
      <c r="O226" s="483" t="s">
        <v>450</v>
      </c>
      <c r="P226" s="467">
        <v>1</v>
      </c>
      <c r="Q226" s="468" t="s">
        <v>1358</v>
      </c>
      <c r="R226" s="4"/>
      <c r="S226" s="4">
        <f t="shared" si="41"/>
        <v>1510000</v>
      </c>
      <c r="T226" s="4">
        <f t="shared" si="42"/>
        <v>-1510000</v>
      </c>
      <c r="U226" s="4">
        <f t="shared" si="65"/>
        <v>-1000</v>
      </c>
      <c r="V226" s="3">
        <f t="shared" si="44"/>
        <v>0</v>
      </c>
      <c r="W226" s="3">
        <f t="shared" si="67"/>
        <v>0</v>
      </c>
      <c r="X226" s="3">
        <f t="shared" si="52"/>
        <v>0</v>
      </c>
      <c r="Y226" s="2" t="b">
        <f t="shared" si="66"/>
        <v>1</v>
      </c>
    </row>
    <row r="227" spans="1:25" s="2" customFormat="1" ht="13.5" customHeight="1" x14ac:dyDescent="0.2">
      <c r="A227" s="460">
        <f t="shared" si="53"/>
        <v>223</v>
      </c>
      <c r="B227" s="481" t="s">
        <v>462</v>
      </c>
      <c r="C227" s="462">
        <v>40162</v>
      </c>
      <c r="D227" s="463">
        <v>29800000</v>
      </c>
      <c r="E227" s="482">
        <v>-29800000</v>
      </c>
      <c r="F227" s="464">
        <f t="shared" si="60"/>
        <v>0</v>
      </c>
      <c r="G227" s="465">
        <v>29799000</v>
      </c>
      <c r="H227" s="464">
        <v>0</v>
      </c>
      <c r="I227" s="466">
        <v>5</v>
      </c>
      <c r="J227" s="466">
        <v>0.2</v>
      </c>
      <c r="K227" s="466">
        <v>0</v>
      </c>
      <c r="L227" s="465"/>
      <c r="M227" s="465"/>
      <c r="N227" s="464">
        <f t="shared" si="68"/>
        <v>0</v>
      </c>
      <c r="O227" s="483" t="s">
        <v>450</v>
      </c>
      <c r="P227" s="467">
        <v>1</v>
      </c>
      <c r="Q227" s="468" t="s">
        <v>1358</v>
      </c>
      <c r="R227" s="4"/>
      <c r="S227" s="4">
        <f t="shared" si="41"/>
        <v>1490000</v>
      </c>
      <c r="T227" s="4">
        <f t="shared" si="42"/>
        <v>-1490000</v>
      </c>
      <c r="U227" s="4">
        <f t="shared" si="65"/>
        <v>-1000</v>
      </c>
      <c r="V227" s="3">
        <f t="shared" si="44"/>
        <v>0</v>
      </c>
      <c r="W227" s="3">
        <f t="shared" si="67"/>
        <v>0</v>
      </c>
      <c r="X227" s="3">
        <f t="shared" si="52"/>
        <v>0</v>
      </c>
      <c r="Y227" s="2" t="b">
        <f t="shared" si="66"/>
        <v>1</v>
      </c>
    </row>
    <row r="228" spans="1:25" s="2" customFormat="1" ht="13.5" customHeight="1" x14ac:dyDescent="0.2">
      <c r="A228" s="22">
        <f t="shared" si="53"/>
        <v>224</v>
      </c>
      <c r="B228" s="100" t="s">
        <v>463</v>
      </c>
      <c r="C228" s="89">
        <v>40178</v>
      </c>
      <c r="D228" s="90">
        <v>77500000</v>
      </c>
      <c r="E228" s="250"/>
      <c r="F228" s="24">
        <f t="shared" si="60"/>
        <v>77500000</v>
      </c>
      <c r="G228" s="53">
        <v>77499000</v>
      </c>
      <c r="H228" s="24">
        <f>+F228-G228</f>
        <v>1000</v>
      </c>
      <c r="I228" s="25">
        <v>5</v>
      </c>
      <c r="J228" s="25">
        <v>0.2</v>
      </c>
      <c r="K228" s="25">
        <v>0</v>
      </c>
      <c r="L228" s="53">
        <f>ROUND(IF(F228*J228*K228/12&gt;=H228,H228-1000,F228*J228*K228/12),0)</f>
        <v>0</v>
      </c>
      <c r="M228" s="53">
        <f t="shared" si="63"/>
        <v>77499000</v>
      </c>
      <c r="N228" s="24">
        <f t="shared" si="68"/>
        <v>1000</v>
      </c>
      <c r="O228" s="74" t="s">
        <v>464</v>
      </c>
      <c r="P228" s="54">
        <v>1</v>
      </c>
      <c r="Q228" s="27"/>
      <c r="R228" s="4"/>
      <c r="S228" s="4">
        <f t="shared" si="41"/>
        <v>3875000</v>
      </c>
      <c r="T228" s="4">
        <f t="shared" si="42"/>
        <v>-3874000</v>
      </c>
      <c r="U228" s="4">
        <f t="shared" si="65"/>
        <v>0</v>
      </c>
      <c r="V228" s="3">
        <f t="shared" si="44"/>
        <v>15500000</v>
      </c>
      <c r="W228" s="3">
        <f t="shared" si="67"/>
        <v>0</v>
      </c>
      <c r="X228" s="3">
        <f t="shared" si="52"/>
        <v>0</v>
      </c>
      <c r="Y228" s="2" t="b">
        <f t="shared" si="66"/>
        <v>1</v>
      </c>
    </row>
    <row r="229" spans="1:25" s="2" customFormat="1" ht="13.5" customHeight="1" x14ac:dyDescent="0.2">
      <c r="A229" s="22">
        <f t="shared" si="53"/>
        <v>225</v>
      </c>
      <c r="B229" s="34" t="s">
        <v>457</v>
      </c>
      <c r="C229" s="89">
        <v>40199</v>
      </c>
      <c r="D229" s="90">
        <v>35000000</v>
      </c>
      <c r="E229" s="90"/>
      <c r="F229" s="24">
        <f t="shared" si="60"/>
        <v>35000000</v>
      </c>
      <c r="G229" s="53">
        <v>34999000</v>
      </c>
      <c r="H229" s="24">
        <f>+F229-G229</f>
        <v>1000</v>
      </c>
      <c r="I229" s="25">
        <v>5</v>
      </c>
      <c r="J229" s="25">
        <v>0.2</v>
      </c>
      <c r="K229" s="25">
        <v>0</v>
      </c>
      <c r="L229" s="53">
        <f>ROUND(IF(F229*J229*K229/12&gt;=H229,H229-1000,F229*J229*K229/12),0)</f>
        <v>0</v>
      </c>
      <c r="M229" s="53">
        <f t="shared" si="63"/>
        <v>34999000</v>
      </c>
      <c r="N229" s="24">
        <f t="shared" si="68"/>
        <v>1000</v>
      </c>
      <c r="O229" s="74" t="s">
        <v>458</v>
      </c>
      <c r="P229" s="54">
        <v>1</v>
      </c>
      <c r="Q229" s="27"/>
      <c r="R229" s="4"/>
      <c r="S229" s="4">
        <f t="shared" si="41"/>
        <v>1750000</v>
      </c>
      <c r="T229" s="4">
        <f t="shared" si="42"/>
        <v>-1749000</v>
      </c>
      <c r="U229" s="4">
        <f t="shared" si="65"/>
        <v>0</v>
      </c>
      <c r="V229" s="3">
        <f t="shared" si="44"/>
        <v>7000000</v>
      </c>
      <c r="W229" s="3">
        <f t="shared" si="67"/>
        <v>0</v>
      </c>
      <c r="X229" s="3">
        <f t="shared" si="52"/>
        <v>0</v>
      </c>
      <c r="Y229" s="2" t="b">
        <f t="shared" si="66"/>
        <v>1</v>
      </c>
    </row>
    <row r="230" spans="1:25" s="2" customFormat="1" ht="13.5" customHeight="1" x14ac:dyDescent="0.2">
      <c r="A230" s="251">
        <f t="shared" si="53"/>
        <v>226</v>
      </c>
      <c r="B230" s="252" t="s">
        <v>457</v>
      </c>
      <c r="C230" s="253">
        <v>40199</v>
      </c>
      <c r="D230" s="254">
        <v>0</v>
      </c>
      <c r="E230" s="254"/>
      <c r="F230" s="255">
        <f t="shared" si="60"/>
        <v>0</v>
      </c>
      <c r="G230" s="256">
        <v>0</v>
      </c>
      <c r="H230" s="255">
        <v>0</v>
      </c>
      <c r="I230" s="257">
        <v>5</v>
      </c>
      <c r="J230" s="257">
        <v>0.2</v>
      </c>
      <c r="K230" s="257">
        <v>0</v>
      </c>
      <c r="L230" s="256"/>
      <c r="M230" s="256">
        <v>0</v>
      </c>
      <c r="N230" s="255">
        <f t="shared" si="68"/>
        <v>0</v>
      </c>
      <c r="O230" s="258" t="s">
        <v>458</v>
      </c>
      <c r="P230" s="259">
        <v>5</v>
      </c>
      <c r="Q230" s="260" t="s">
        <v>465</v>
      </c>
      <c r="R230" s="4"/>
      <c r="S230" s="4">
        <v>0</v>
      </c>
      <c r="T230" s="4">
        <f t="shared" si="42"/>
        <v>0</v>
      </c>
      <c r="U230" s="4">
        <f>N230</f>
        <v>0</v>
      </c>
      <c r="V230" s="3">
        <f t="shared" si="44"/>
        <v>0</v>
      </c>
      <c r="W230" s="3">
        <v>0</v>
      </c>
      <c r="X230" s="3">
        <f t="shared" si="52"/>
        <v>0</v>
      </c>
      <c r="Y230" s="2" t="b">
        <f t="shared" si="66"/>
        <v>1</v>
      </c>
    </row>
    <row r="231" spans="1:25" s="2" customFormat="1" ht="13.5" customHeight="1" x14ac:dyDescent="0.2">
      <c r="A231" s="22">
        <f t="shared" si="53"/>
        <v>227</v>
      </c>
      <c r="B231" s="34" t="s">
        <v>466</v>
      </c>
      <c r="C231" s="89">
        <v>40199</v>
      </c>
      <c r="D231" s="90">
        <v>4700000</v>
      </c>
      <c r="E231" s="90"/>
      <c r="F231" s="24">
        <f t="shared" si="60"/>
        <v>4700000</v>
      </c>
      <c r="G231" s="53">
        <v>4699000</v>
      </c>
      <c r="H231" s="24">
        <f t="shared" ref="H231:H238" si="69">+F231-G231</f>
        <v>1000</v>
      </c>
      <c r="I231" s="25">
        <v>5</v>
      </c>
      <c r="J231" s="25">
        <v>0.2</v>
      </c>
      <c r="K231" s="25">
        <v>0</v>
      </c>
      <c r="L231" s="53">
        <f t="shared" ref="L231:L238" si="70">ROUND(IF(F231*J231*K231/12&gt;=H231,H231-1000,F231*J231*K231/12),0)</f>
        <v>0</v>
      </c>
      <c r="M231" s="53">
        <f t="shared" ref="M231:M260" si="71">+G231+L231</f>
        <v>4699000</v>
      </c>
      <c r="N231" s="24">
        <f t="shared" si="68"/>
        <v>1000</v>
      </c>
      <c r="O231" s="74" t="s">
        <v>458</v>
      </c>
      <c r="P231" s="54">
        <v>1</v>
      </c>
      <c r="Q231" s="27"/>
      <c r="R231" s="4"/>
      <c r="S231" s="4">
        <f t="shared" ref="S231:S294" si="72">D231*0.05</f>
        <v>235000</v>
      </c>
      <c r="T231" s="4">
        <f t="shared" ref="T231:T294" si="73">N231-S231</f>
        <v>-234000</v>
      </c>
      <c r="U231" s="4">
        <f t="shared" ref="U231:U294" si="74">N231-1000</f>
        <v>0</v>
      </c>
      <c r="V231" s="3">
        <f t="shared" ref="V231:V294" si="75">F231/I231</f>
        <v>940000</v>
      </c>
      <c r="W231" s="3">
        <f t="shared" ref="W231:W294" si="76">ROUND(IF(H231&lt;=1000,0,V231/12*3),0)</f>
        <v>0</v>
      </c>
      <c r="X231" s="3">
        <f t="shared" si="52"/>
        <v>0</v>
      </c>
      <c r="Y231" s="2" t="b">
        <f t="shared" si="66"/>
        <v>1</v>
      </c>
    </row>
    <row r="232" spans="1:25" s="2" customFormat="1" ht="13.5" customHeight="1" x14ac:dyDescent="0.2">
      <c r="A232" s="22">
        <f t="shared" si="53"/>
        <v>228</v>
      </c>
      <c r="B232" s="34" t="s">
        <v>467</v>
      </c>
      <c r="C232" s="89">
        <v>40199</v>
      </c>
      <c r="D232" s="90">
        <v>2000000</v>
      </c>
      <c r="E232" s="90"/>
      <c r="F232" s="24">
        <f t="shared" si="60"/>
        <v>2000000</v>
      </c>
      <c r="G232" s="53">
        <v>1999000</v>
      </c>
      <c r="H232" s="24">
        <f t="shared" si="69"/>
        <v>1000</v>
      </c>
      <c r="I232" s="25">
        <v>5</v>
      </c>
      <c r="J232" s="25">
        <v>0.2</v>
      </c>
      <c r="K232" s="25">
        <v>0</v>
      </c>
      <c r="L232" s="53">
        <f t="shared" si="70"/>
        <v>0</v>
      </c>
      <c r="M232" s="53">
        <f t="shared" si="71"/>
        <v>1999000</v>
      </c>
      <c r="N232" s="24">
        <f t="shared" si="68"/>
        <v>1000</v>
      </c>
      <c r="O232" s="74" t="s">
        <v>458</v>
      </c>
      <c r="P232" s="54">
        <v>1</v>
      </c>
      <c r="Q232" s="27"/>
      <c r="R232" s="4"/>
      <c r="S232" s="4">
        <f t="shared" si="72"/>
        <v>100000</v>
      </c>
      <c r="T232" s="4">
        <f t="shared" si="73"/>
        <v>-99000</v>
      </c>
      <c r="U232" s="4">
        <f t="shared" si="74"/>
        <v>0</v>
      </c>
      <c r="V232" s="3">
        <f t="shared" si="75"/>
        <v>400000</v>
      </c>
      <c r="W232" s="3">
        <f t="shared" si="76"/>
        <v>0</v>
      </c>
      <c r="X232" s="3">
        <f t="shared" si="52"/>
        <v>0</v>
      </c>
      <c r="Y232" s="2" t="b">
        <f t="shared" si="66"/>
        <v>1</v>
      </c>
    </row>
    <row r="233" spans="1:25" s="2" customFormat="1" ht="13.5" customHeight="1" x14ac:dyDescent="0.2">
      <c r="A233" s="22">
        <f t="shared" si="53"/>
        <v>229</v>
      </c>
      <c r="B233" s="34" t="s">
        <v>468</v>
      </c>
      <c r="C233" s="89">
        <v>40203</v>
      </c>
      <c r="D233" s="90">
        <v>1950000</v>
      </c>
      <c r="E233" s="90"/>
      <c r="F233" s="24">
        <f t="shared" si="60"/>
        <v>1950000</v>
      </c>
      <c r="G233" s="53">
        <v>1949000</v>
      </c>
      <c r="H233" s="24">
        <f t="shared" si="69"/>
        <v>1000</v>
      </c>
      <c r="I233" s="25">
        <v>5</v>
      </c>
      <c r="J233" s="25">
        <v>0.2</v>
      </c>
      <c r="K233" s="25">
        <v>0</v>
      </c>
      <c r="L233" s="53">
        <f t="shared" si="70"/>
        <v>0</v>
      </c>
      <c r="M233" s="53">
        <f t="shared" si="71"/>
        <v>1949000</v>
      </c>
      <c r="N233" s="24">
        <f t="shared" si="68"/>
        <v>1000</v>
      </c>
      <c r="O233" s="54" t="s">
        <v>469</v>
      </c>
      <c r="P233" s="54">
        <v>1</v>
      </c>
      <c r="Q233" s="27"/>
      <c r="R233" s="4"/>
      <c r="S233" s="4">
        <f t="shared" si="72"/>
        <v>97500</v>
      </c>
      <c r="T233" s="4">
        <f t="shared" si="73"/>
        <v>-96500</v>
      </c>
      <c r="U233" s="4">
        <f t="shared" si="74"/>
        <v>0</v>
      </c>
      <c r="V233" s="3">
        <f t="shared" si="75"/>
        <v>390000</v>
      </c>
      <c r="W233" s="3">
        <f t="shared" si="76"/>
        <v>0</v>
      </c>
      <c r="X233" s="3">
        <f t="shared" si="52"/>
        <v>0</v>
      </c>
      <c r="Y233" s="2" t="b">
        <f t="shared" si="66"/>
        <v>1</v>
      </c>
    </row>
    <row r="234" spans="1:25" s="2" customFormat="1" ht="13.5" customHeight="1" x14ac:dyDescent="0.2">
      <c r="A234" s="22">
        <f t="shared" si="53"/>
        <v>230</v>
      </c>
      <c r="B234" s="34" t="s">
        <v>470</v>
      </c>
      <c r="C234" s="89">
        <v>40207</v>
      </c>
      <c r="D234" s="90">
        <v>84800000</v>
      </c>
      <c r="E234" s="90"/>
      <c r="F234" s="24">
        <f t="shared" si="60"/>
        <v>84800000</v>
      </c>
      <c r="G234" s="53">
        <v>84799000</v>
      </c>
      <c r="H234" s="24">
        <f t="shared" si="69"/>
        <v>1000</v>
      </c>
      <c r="I234" s="25">
        <v>5</v>
      </c>
      <c r="J234" s="25">
        <v>0.2</v>
      </c>
      <c r="K234" s="25">
        <v>0</v>
      </c>
      <c r="L234" s="53">
        <f t="shared" si="70"/>
        <v>0</v>
      </c>
      <c r="M234" s="53">
        <f t="shared" si="71"/>
        <v>84799000</v>
      </c>
      <c r="N234" s="24">
        <f t="shared" si="68"/>
        <v>1000</v>
      </c>
      <c r="O234" s="54" t="s">
        <v>213</v>
      </c>
      <c r="P234" s="54">
        <v>16</v>
      </c>
      <c r="Q234" s="27"/>
      <c r="R234" s="4"/>
      <c r="S234" s="4">
        <f t="shared" si="72"/>
        <v>4240000</v>
      </c>
      <c r="T234" s="4">
        <f t="shared" si="73"/>
        <v>-4239000</v>
      </c>
      <c r="U234" s="4">
        <f t="shared" si="74"/>
        <v>0</v>
      </c>
      <c r="V234" s="3">
        <f t="shared" si="75"/>
        <v>16960000</v>
      </c>
      <c r="W234" s="3">
        <f t="shared" si="76"/>
        <v>0</v>
      </c>
      <c r="X234" s="3">
        <f t="shared" si="52"/>
        <v>0</v>
      </c>
      <c r="Y234" s="2" t="b">
        <f t="shared" si="66"/>
        <v>1</v>
      </c>
    </row>
    <row r="235" spans="1:25" s="2" customFormat="1" ht="13.5" customHeight="1" x14ac:dyDescent="0.2">
      <c r="A235" s="460">
        <f t="shared" si="53"/>
        <v>231</v>
      </c>
      <c r="B235" s="461" t="s">
        <v>471</v>
      </c>
      <c r="C235" s="462">
        <v>40207</v>
      </c>
      <c r="D235" s="463">
        <v>29000000</v>
      </c>
      <c r="E235" s="463">
        <v>-29000000</v>
      </c>
      <c r="F235" s="464">
        <f t="shared" si="60"/>
        <v>0</v>
      </c>
      <c r="G235" s="465">
        <v>28999000</v>
      </c>
      <c r="H235" s="464">
        <v>0</v>
      </c>
      <c r="I235" s="466">
        <v>5</v>
      </c>
      <c r="J235" s="466">
        <v>0.2</v>
      </c>
      <c r="K235" s="466">
        <v>0</v>
      </c>
      <c r="L235" s="465"/>
      <c r="M235" s="465"/>
      <c r="N235" s="464">
        <f t="shared" si="68"/>
        <v>0</v>
      </c>
      <c r="O235" s="467" t="s">
        <v>472</v>
      </c>
      <c r="P235" s="467">
        <v>1</v>
      </c>
      <c r="Q235" s="468" t="s">
        <v>1358</v>
      </c>
      <c r="R235" s="4"/>
      <c r="S235" s="4">
        <f t="shared" si="72"/>
        <v>1450000</v>
      </c>
      <c r="T235" s="4">
        <f t="shared" si="73"/>
        <v>-1450000</v>
      </c>
      <c r="U235" s="4">
        <f t="shared" si="74"/>
        <v>-1000</v>
      </c>
      <c r="V235" s="3">
        <f t="shared" si="75"/>
        <v>0</v>
      </c>
      <c r="W235" s="3">
        <f t="shared" si="76"/>
        <v>0</v>
      </c>
      <c r="X235" s="3">
        <f t="shared" si="52"/>
        <v>0</v>
      </c>
      <c r="Y235" s="2" t="b">
        <f t="shared" si="66"/>
        <v>1</v>
      </c>
    </row>
    <row r="236" spans="1:25" s="2" customFormat="1" ht="13.5" customHeight="1" x14ac:dyDescent="0.2">
      <c r="A236" s="22">
        <f t="shared" si="53"/>
        <v>232</v>
      </c>
      <c r="B236" s="34" t="s">
        <v>468</v>
      </c>
      <c r="C236" s="89">
        <v>40211</v>
      </c>
      <c r="D236" s="90">
        <v>1950000</v>
      </c>
      <c r="E236" s="90"/>
      <c r="F236" s="24">
        <f t="shared" si="60"/>
        <v>1950000</v>
      </c>
      <c r="G236" s="53">
        <v>1949000</v>
      </c>
      <c r="H236" s="24">
        <f t="shared" si="69"/>
        <v>1000</v>
      </c>
      <c r="I236" s="25">
        <v>5</v>
      </c>
      <c r="J236" s="25">
        <v>0.2</v>
      </c>
      <c r="K236" s="25">
        <v>0</v>
      </c>
      <c r="L236" s="53">
        <f t="shared" si="70"/>
        <v>0</v>
      </c>
      <c r="M236" s="53">
        <f t="shared" si="71"/>
        <v>1949000</v>
      </c>
      <c r="N236" s="24">
        <f t="shared" si="68"/>
        <v>1000</v>
      </c>
      <c r="O236" s="54" t="s">
        <v>469</v>
      </c>
      <c r="P236" s="54">
        <v>1</v>
      </c>
      <c r="Q236" s="27"/>
      <c r="R236" s="4"/>
      <c r="S236" s="4">
        <f t="shared" si="72"/>
        <v>97500</v>
      </c>
      <c r="T236" s="4">
        <f t="shared" si="73"/>
        <v>-96500</v>
      </c>
      <c r="U236" s="4">
        <f t="shared" si="74"/>
        <v>0</v>
      </c>
      <c r="V236" s="3">
        <f t="shared" si="75"/>
        <v>390000</v>
      </c>
      <c r="W236" s="3">
        <f t="shared" si="76"/>
        <v>0</v>
      </c>
      <c r="X236" s="3">
        <f t="shared" si="52"/>
        <v>0</v>
      </c>
      <c r="Y236" s="2" t="b">
        <f t="shared" si="66"/>
        <v>1</v>
      </c>
    </row>
    <row r="237" spans="1:25" s="2" customFormat="1" ht="13.5" customHeight="1" x14ac:dyDescent="0.2">
      <c r="A237" s="22">
        <f t="shared" si="53"/>
        <v>233</v>
      </c>
      <c r="B237" s="34" t="s">
        <v>448</v>
      </c>
      <c r="C237" s="89">
        <v>40217</v>
      </c>
      <c r="D237" s="90">
        <v>18000000</v>
      </c>
      <c r="E237" s="90"/>
      <c r="F237" s="24">
        <f t="shared" si="60"/>
        <v>18000000</v>
      </c>
      <c r="G237" s="53">
        <v>17999000</v>
      </c>
      <c r="H237" s="24">
        <f t="shared" si="69"/>
        <v>1000</v>
      </c>
      <c r="I237" s="25">
        <v>5</v>
      </c>
      <c r="J237" s="25">
        <v>0.2</v>
      </c>
      <c r="K237" s="25">
        <v>0</v>
      </c>
      <c r="L237" s="53">
        <f t="shared" si="70"/>
        <v>0</v>
      </c>
      <c r="M237" s="53">
        <f t="shared" si="71"/>
        <v>17999000</v>
      </c>
      <c r="N237" s="24">
        <f t="shared" si="68"/>
        <v>1000</v>
      </c>
      <c r="O237" s="54" t="s">
        <v>90</v>
      </c>
      <c r="P237" s="54">
        <v>1</v>
      </c>
      <c r="Q237" s="27"/>
      <c r="R237" s="4"/>
      <c r="S237" s="4">
        <f t="shared" si="72"/>
        <v>900000</v>
      </c>
      <c r="T237" s="4">
        <f t="shared" si="73"/>
        <v>-899000</v>
      </c>
      <c r="U237" s="4">
        <f t="shared" si="74"/>
        <v>0</v>
      </c>
      <c r="V237" s="3">
        <f t="shared" si="75"/>
        <v>3600000</v>
      </c>
      <c r="W237" s="3">
        <f t="shared" si="76"/>
        <v>0</v>
      </c>
      <c r="X237" s="3">
        <f t="shared" si="52"/>
        <v>0</v>
      </c>
      <c r="Y237" s="2" t="b">
        <f t="shared" si="66"/>
        <v>1</v>
      </c>
    </row>
    <row r="238" spans="1:25" s="2" customFormat="1" ht="13.5" customHeight="1" x14ac:dyDescent="0.2">
      <c r="A238" s="22">
        <f t="shared" si="53"/>
        <v>234</v>
      </c>
      <c r="B238" s="100" t="s">
        <v>473</v>
      </c>
      <c r="C238" s="89">
        <v>40234</v>
      </c>
      <c r="D238" s="24">
        <v>62000000</v>
      </c>
      <c r="E238" s="111"/>
      <c r="F238" s="24">
        <f t="shared" si="60"/>
        <v>62000000</v>
      </c>
      <c r="G238" s="53">
        <v>61999000</v>
      </c>
      <c r="H238" s="24">
        <f t="shared" si="69"/>
        <v>1000</v>
      </c>
      <c r="I238" s="25">
        <v>5</v>
      </c>
      <c r="J238" s="25">
        <v>0.2</v>
      </c>
      <c r="K238" s="25">
        <v>0</v>
      </c>
      <c r="L238" s="53">
        <f t="shared" si="70"/>
        <v>0</v>
      </c>
      <c r="M238" s="53">
        <f t="shared" si="71"/>
        <v>61999000</v>
      </c>
      <c r="N238" s="24">
        <f t="shared" si="68"/>
        <v>1000</v>
      </c>
      <c r="O238" s="112" t="s">
        <v>92</v>
      </c>
      <c r="P238" s="54">
        <v>2</v>
      </c>
      <c r="Q238" s="27"/>
      <c r="R238" s="4"/>
      <c r="S238" s="4">
        <f t="shared" si="72"/>
        <v>3100000</v>
      </c>
      <c r="T238" s="4">
        <f t="shared" si="73"/>
        <v>-3099000</v>
      </c>
      <c r="U238" s="4">
        <f t="shared" si="74"/>
        <v>0</v>
      </c>
      <c r="V238" s="3">
        <f t="shared" si="75"/>
        <v>12400000</v>
      </c>
      <c r="W238" s="3">
        <f t="shared" si="76"/>
        <v>0</v>
      </c>
      <c r="X238" s="3">
        <f t="shared" si="52"/>
        <v>0</v>
      </c>
      <c r="Y238" s="2" t="b">
        <f t="shared" si="66"/>
        <v>1</v>
      </c>
    </row>
    <row r="239" spans="1:25" s="2" customFormat="1" ht="13.5" customHeight="1" x14ac:dyDescent="0.2">
      <c r="A239" s="245">
        <f t="shared" si="53"/>
        <v>235</v>
      </c>
      <c r="B239" s="246" t="s">
        <v>474</v>
      </c>
      <c r="C239" s="103">
        <v>40234</v>
      </c>
      <c r="D239" s="104">
        <v>0</v>
      </c>
      <c r="E239" s="261"/>
      <c r="F239" s="104">
        <f t="shared" si="60"/>
        <v>0</v>
      </c>
      <c r="G239" s="105">
        <v>0</v>
      </c>
      <c r="H239" s="104">
        <v>0</v>
      </c>
      <c r="I239" s="106">
        <v>5</v>
      </c>
      <c r="J239" s="106">
        <v>0.2</v>
      </c>
      <c r="K239" s="106">
        <v>0</v>
      </c>
      <c r="L239" s="105"/>
      <c r="M239" s="105">
        <f t="shared" si="71"/>
        <v>0</v>
      </c>
      <c r="N239" s="104">
        <v>0</v>
      </c>
      <c r="O239" s="262" t="s">
        <v>92</v>
      </c>
      <c r="P239" s="109">
        <v>3</v>
      </c>
      <c r="Q239" s="107" t="s">
        <v>459</v>
      </c>
      <c r="R239" s="4"/>
      <c r="S239" s="4">
        <f t="shared" si="72"/>
        <v>0</v>
      </c>
      <c r="T239" s="4">
        <f t="shared" si="73"/>
        <v>0</v>
      </c>
      <c r="U239" s="4">
        <f t="shared" si="74"/>
        <v>-1000</v>
      </c>
      <c r="V239" s="3">
        <f t="shared" si="75"/>
        <v>0</v>
      </c>
      <c r="W239" s="3">
        <f t="shared" si="76"/>
        <v>0</v>
      </c>
      <c r="X239" s="3">
        <f t="shared" si="52"/>
        <v>0</v>
      </c>
      <c r="Y239" s="2" t="b">
        <f t="shared" si="66"/>
        <v>1</v>
      </c>
    </row>
    <row r="240" spans="1:25" s="2" customFormat="1" ht="13.5" customHeight="1" x14ac:dyDescent="0.2">
      <c r="A240" s="263">
        <f t="shared" si="53"/>
        <v>236</v>
      </c>
      <c r="B240" s="264" t="s">
        <v>471</v>
      </c>
      <c r="C240" s="265">
        <v>40259</v>
      </c>
      <c r="D240" s="266">
        <v>0</v>
      </c>
      <c r="E240" s="266"/>
      <c r="F240" s="267">
        <f t="shared" si="60"/>
        <v>0</v>
      </c>
      <c r="G240" s="268"/>
      <c r="H240" s="267"/>
      <c r="I240" s="269">
        <v>5</v>
      </c>
      <c r="J240" s="269">
        <v>0.2</v>
      </c>
      <c r="K240" s="269">
        <v>0</v>
      </c>
      <c r="L240" s="268"/>
      <c r="M240" s="268"/>
      <c r="N240" s="267"/>
      <c r="O240" s="270" t="s">
        <v>472</v>
      </c>
      <c r="P240" s="270">
        <v>2</v>
      </c>
      <c r="Q240" s="271" t="s">
        <v>475</v>
      </c>
      <c r="R240" s="4"/>
      <c r="S240" s="4">
        <f t="shared" si="72"/>
        <v>0</v>
      </c>
      <c r="T240" s="4">
        <f t="shared" si="73"/>
        <v>0</v>
      </c>
      <c r="U240" s="4">
        <f t="shared" si="74"/>
        <v>-1000</v>
      </c>
      <c r="V240" s="3">
        <f t="shared" si="75"/>
        <v>0</v>
      </c>
      <c r="W240" s="3">
        <f t="shared" si="76"/>
        <v>0</v>
      </c>
      <c r="X240" s="3">
        <f t="shared" si="52"/>
        <v>0</v>
      </c>
      <c r="Y240" s="2" t="b">
        <f t="shared" si="66"/>
        <v>1</v>
      </c>
    </row>
    <row r="241" spans="1:26" s="2" customFormat="1" ht="13.5" customHeight="1" x14ac:dyDescent="0.2">
      <c r="A241" s="263">
        <f t="shared" si="53"/>
        <v>237</v>
      </c>
      <c r="B241" s="264" t="s">
        <v>476</v>
      </c>
      <c r="C241" s="265">
        <v>40259</v>
      </c>
      <c r="D241" s="266">
        <v>0</v>
      </c>
      <c r="E241" s="266"/>
      <c r="F241" s="267">
        <f t="shared" si="60"/>
        <v>0</v>
      </c>
      <c r="G241" s="268"/>
      <c r="H241" s="267"/>
      <c r="I241" s="269">
        <v>5</v>
      </c>
      <c r="J241" s="269">
        <v>0.2</v>
      </c>
      <c r="K241" s="269">
        <v>0</v>
      </c>
      <c r="L241" s="268"/>
      <c r="M241" s="268"/>
      <c r="N241" s="267"/>
      <c r="O241" s="270" t="s">
        <v>472</v>
      </c>
      <c r="P241" s="270">
        <v>1</v>
      </c>
      <c r="Q241" s="271" t="s">
        <v>475</v>
      </c>
      <c r="R241" s="4"/>
      <c r="S241" s="4">
        <f t="shared" si="72"/>
        <v>0</v>
      </c>
      <c r="T241" s="4">
        <f t="shared" si="73"/>
        <v>0</v>
      </c>
      <c r="U241" s="4">
        <f t="shared" si="74"/>
        <v>-1000</v>
      </c>
      <c r="V241" s="3">
        <f t="shared" si="75"/>
        <v>0</v>
      </c>
      <c r="W241" s="3">
        <f t="shared" si="76"/>
        <v>0</v>
      </c>
      <c r="X241" s="3">
        <f t="shared" si="52"/>
        <v>0</v>
      </c>
      <c r="Y241" s="2" t="b">
        <f t="shared" si="66"/>
        <v>1</v>
      </c>
    </row>
    <row r="242" spans="1:26" s="2" customFormat="1" ht="13.5" customHeight="1" x14ac:dyDescent="0.2">
      <c r="A242" s="185">
        <f t="shared" si="53"/>
        <v>238</v>
      </c>
      <c r="B242" s="186" t="s">
        <v>477</v>
      </c>
      <c r="C242" s="127">
        <v>40268</v>
      </c>
      <c r="D242" s="187">
        <v>359600000</v>
      </c>
      <c r="E242" s="187"/>
      <c r="F242" s="128">
        <f t="shared" si="60"/>
        <v>359600000</v>
      </c>
      <c r="G242" s="129">
        <v>359599000</v>
      </c>
      <c r="H242" s="128">
        <f t="shared" ref="H242:H260" si="77">+F242-G242</f>
        <v>1000</v>
      </c>
      <c r="I242" s="130">
        <v>5</v>
      </c>
      <c r="J242" s="130">
        <v>0.2</v>
      </c>
      <c r="K242" s="130">
        <v>0</v>
      </c>
      <c r="L242" s="129">
        <f t="shared" ref="L242:L260" si="78">ROUND(IF(F242*J242*K242/12&gt;=H242,H242-1000,F242*J242*K242/12),0)</f>
        <v>0</v>
      </c>
      <c r="M242" s="129">
        <f t="shared" si="71"/>
        <v>359599000</v>
      </c>
      <c r="N242" s="128">
        <f t="shared" ref="N242:N260" si="79">+F242-M242</f>
        <v>1000</v>
      </c>
      <c r="O242" s="188" t="s">
        <v>314</v>
      </c>
      <c r="P242" s="188">
        <v>1</v>
      </c>
      <c r="Q242" s="133" t="s">
        <v>320</v>
      </c>
      <c r="R242" s="4"/>
      <c r="S242" s="4">
        <f t="shared" si="72"/>
        <v>17980000</v>
      </c>
      <c r="T242" s="4">
        <f t="shared" si="73"/>
        <v>-17979000</v>
      </c>
      <c r="U242" s="4">
        <f t="shared" si="74"/>
        <v>0</v>
      </c>
      <c r="V242" s="3">
        <f t="shared" si="75"/>
        <v>71920000</v>
      </c>
      <c r="W242" s="3">
        <f t="shared" si="76"/>
        <v>0</v>
      </c>
      <c r="X242" s="3">
        <f t="shared" si="52"/>
        <v>0</v>
      </c>
      <c r="Y242" s="2" t="b">
        <f t="shared" si="66"/>
        <v>1</v>
      </c>
    </row>
    <row r="243" spans="1:26" s="2" customFormat="1" ht="13.5" customHeight="1" x14ac:dyDescent="0.2">
      <c r="A243" s="22">
        <f t="shared" si="53"/>
        <v>239</v>
      </c>
      <c r="B243" s="34" t="s">
        <v>478</v>
      </c>
      <c r="C243" s="89">
        <v>40268</v>
      </c>
      <c r="D243" s="90">
        <v>62000000</v>
      </c>
      <c r="E243" s="90"/>
      <c r="F243" s="24">
        <f t="shared" si="60"/>
        <v>62000000</v>
      </c>
      <c r="G243" s="53">
        <v>61999000</v>
      </c>
      <c r="H243" s="24">
        <f t="shared" si="77"/>
        <v>1000</v>
      </c>
      <c r="I243" s="25">
        <v>5</v>
      </c>
      <c r="J243" s="25">
        <v>0.2</v>
      </c>
      <c r="K243" s="25">
        <v>0</v>
      </c>
      <c r="L243" s="53">
        <f t="shared" si="78"/>
        <v>0</v>
      </c>
      <c r="M243" s="53">
        <f t="shared" si="71"/>
        <v>61999000</v>
      </c>
      <c r="N243" s="24">
        <f t="shared" si="79"/>
        <v>1000</v>
      </c>
      <c r="O243" s="54" t="s">
        <v>314</v>
      </c>
      <c r="P243" s="54">
        <v>1</v>
      </c>
      <c r="Q243" s="27"/>
      <c r="R243" s="4"/>
      <c r="S243" s="4">
        <f t="shared" si="72"/>
        <v>3100000</v>
      </c>
      <c r="T243" s="4">
        <f t="shared" si="73"/>
        <v>-3099000</v>
      </c>
      <c r="U243" s="4">
        <f t="shared" si="74"/>
        <v>0</v>
      </c>
      <c r="V243" s="3">
        <f t="shared" si="75"/>
        <v>12400000</v>
      </c>
      <c r="W243" s="3">
        <f t="shared" si="76"/>
        <v>0</v>
      </c>
      <c r="X243" s="3">
        <f t="shared" si="52"/>
        <v>0</v>
      </c>
      <c r="Y243" s="2" t="b">
        <f t="shared" si="66"/>
        <v>1</v>
      </c>
    </row>
    <row r="244" spans="1:26" s="2" customFormat="1" ht="13.5" customHeight="1" x14ac:dyDescent="0.2">
      <c r="A244" s="460">
        <f t="shared" si="53"/>
        <v>240</v>
      </c>
      <c r="B244" s="461" t="s">
        <v>479</v>
      </c>
      <c r="C244" s="462">
        <v>40268</v>
      </c>
      <c r="D244" s="463">
        <v>113200000</v>
      </c>
      <c r="E244" s="463">
        <v>-113200000</v>
      </c>
      <c r="F244" s="464">
        <f t="shared" si="60"/>
        <v>0</v>
      </c>
      <c r="G244" s="465">
        <v>113199000</v>
      </c>
      <c r="H244" s="464">
        <v>0</v>
      </c>
      <c r="I244" s="466">
        <v>5</v>
      </c>
      <c r="J244" s="466">
        <v>0.2</v>
      </c>
      <c r="K244" s="466">
        <v>0</v>
      </c>
      <c r="L244" s="465"/>
      <c r="M244" s="465"/>
      <c r="N244" s="464">
        <f t="shared" si="79"/>
        <v>0</v>
      </c>
      <c r="O244" s="467" t="s">
        <v>225</v>
      </c>
      <c r="P244" s="467">
        <v>2</v>
      </c>
      <c r="Q244" s="468" t="s">
        <v>1358</v>
      </c>
      <c r="R244" s="4"/>
      <c r="S244" s="4">
        <f t="shared" si="72"/>
        <v>5660000</v>
      </c>
      <c r="T244" s="4">
        <f t="shared" si="73"/>
        <v>-5660000</v>
      </c>
      <c r="U244" s="4">
        <f t="shared" si="74"/>
        <v>-1000</v>
      </c>
      <c r="V244" s="3">
        <f t="shared" si="75"/>
        <v>0</v>
      </c>
      <c r="W244" s="3">
        <f t="shared" si="76"/>
        <v>0</v>
      </c>
      <c r="X244" s="3">
        <f t="shared" si="52"/>
        <v>0</v>
      </c>
      <c r="Y244" s="2" t="b">
        <f t="shared" si="66"/>
        <v>1</v>
      </c>
    </row>
    <row r="245" spans="1:26" s="2" customFormat="1" ht="13.5" customHeight="1" x14ac:dyDescent="0.2">
      <c r="A245" s="22">
        <f t="shared" si="53"/>
        <v>241</v>
      </c>
      <c r="B245" s="34" t="s">
        <v>480</v>
      </c>
      <c r="C245" s="89">
        <v>40329</v>
      </c>
      <c r="D245" s="90">
        <v>371000000</v>
      </c>
      <c r="E245" s="90"/>
      <c r="F245" s="24">
        <f t="shared" si="60"/>
        <v>371000000</v>
      </c>
      <c r="G245" s="53">
        <v>370999000</v>
      </c>
      <c r="H245" s="24">
        <f t="shared" si="77"/>
        <v>1000</v>
      </c>
      <c r="I245" s="25">
        <v>5</v>
      </c>
      <c r="J245" s="25">
        <v>0.2</v>
      </c>
      <c r="K245" s="25">
        <v>0</v>
      </c>
      <c r="L245" s="53">
        <f t="shared" si="78"/>
        <v>0</v>
      </c>
      <c r="M245" s="53">
        <f t="shared" si="71"/>
        <v>370999000</v>
      </c>
      <c r="N245" s="24">
        <f t="shared" si="79"/>
        <v>1000</v>
      </c>
      <c r="O245" s="54" t="s">
        <v>272</v>
      </c>
      <c r="P245" s="54">
        <v>1</v>
      </c>
      <c r="Q245" s="27"/>
      <c r="R245" s="4"/>
      <c r="S245" s="4">
        <f t="shared" si="72"/>
        <v>18550000</v>
      </c>
      <c r="T245" s="4">
        <f t="shared" si="73"/>
        <v>-18549000</v>
      </c>
      <c r="U245" s="4">
        <f t="shared" si="74"/>
        <v>0</v>
      </c>
      <c r="V245" s="3">
        <f t="shared" si="75"/>
        <v>74200000</v>
      </c>
      <c r="W245" s="3">
        <f t="shared" si="76"/>
        <v>0</v>
      </c>
      <c r="X245" s="3">
        <f t="shared" si="52"/>
        <v>0</v>
      </c>
      <c r="Y245" s="2" t="b">
        <f t="shared" si="66"/>
        <v>1</v>
      </c>
    </row>
    <row r="246" spans="1:26" s="2" customFormat="1" ht="13.5" customHeight="1" x14ac:dyDescent="0.2">
      <c r="A246" s="22">
        <f t="shared" si="53"/>
        <v>242</v>
      </c>
      <c r="B246" s="34" t="s">
        <v>481</v>
      </c>
      <c r="C246" s="89">
        <v>40329</v>
      </c>
      <c r="D246" s="90">
        <v>371000000</v>
      </c>
      <c r="E246" s="90"/>
      <c r="F246" s="24">
        <f t="shared" si="60"/>
        <v>371000000</v>
      </c>
      <c r="G246" s="53">
        <v>370999000</v>
      </c>
      <c r="H246" s="24">
        <f t="shared" si="77"/>
        <v>1000</v>
      </c>
      <c r="I246" s="25">
        <v>5</v>
      </c>
      <c r="J246" s="25">
        <v>0.2</v>
      </c>
      <c r="K246" s="25">
        <v>0</v>
      </c>
      <c r="L246" s="53">
        <f t="shared" si="78"/>
        <v>0</v>
      </c>
      <c r="M246" s="53">
        <f t="shared" si="71"/>
        <v>370999000</v>
      </c>
      <c r="N246" s="24">
        <f t="shared" si="79"/>
        <v>1000</v>
      </c>
      <c r="O246" s="54" t="s">
        <v>272</v>
      </c>
      <c r="P246" s="54">
        <v>1</v>
      </c>
      <c r="Q246" s="27"/>
      <c r="R246" s="4"/>
      <c r="S246" s="4">
        <f t="shared" si="72"/>
        <v>18550000</v>
      </c>
      <c r="T246" s="4">
        <f t="shared" si="73"/>
        <v>-18549000</v>
      </c>
      <c r="U246" s="4">
        <f t="shared" si="74"/>
        <v>0</v>
      </c>
      <c r="V246" s="3">
        <f t="shared" si="75"/>
        <v>74200000</v>
      </c>
      <c r="W246" s="3">
        <f t="shared" si="76"/>
        <v>0</v>
      </c>
      <c r="X246" s="3">
        <f t="shared" si="52"/>
        <v>0</v>
      </c>
      <c r="Y246" s="2" t="b">
        <f t="shared" si="66"/>
        <v>1</v>
      </c>
    </row>
    <row r="247" spans="1:26" s="2" customFormat="1" ht="13.5" customHeight="1" x14ac:dyDescent="0.2">
      <c r="A247" s="22">
        <f t="shared" si="53"/>
        <v>243</v>
      </c>
      <c r="B247" s="34" t="s">
        <v>482</v>
      </c>
      <c r="C247" s="89">
        <v>40330</v>
      </c>
      <c r="D247" s="90">
        <v>27700000</v>
      </c>
      <c r="E247" s="90"/>
      <c r="F247" s="24">
        <f t="shared" si="60"/>
        <v>27700000</v>
      </c>
      <c r="G247" s="53">
        <v>27699000</v>
      </c>
      <c r="H247" s="24">
        <f t="shared" si="77"/>
        <v>1000</v>
      </c>
      <c r="I247" s="25">
        <v>5</v>
      </c>
      <c r="J247" s="25">
        <v>0.2</v>
      </c>
      <c r="K247" s="25">
        <v>0</v>
      </c>
      <c r="L247" s="53">
        <f t="shared" si="78"/>
        <v>0</v>
      </c>
      <c r="M247" s="53">
        <f t="shared" si="71"/>
        <v>27699000</v>
      </c>
      <c r="N247" s="24">
        <f t="shared" si="79"/>
        <v>1000</v>
      </c>
      <c r="O247" s="54" t="s">
        <v>483</v>
      </c>
      <c r="P247" s="54">
        <v>1</v>
      </c>
      <c r="Q247" s="27"/>
      <c r="R247" s="4"/>
      <c r="S247" s="4">
        <f t="shared" si="72"/>
        <v>1385000</v>
      </c>
      <c r="T247" s="4">
        <f t="shared" si="73"/>
        <v>-1384000</v>
      </c>
      <c r="U247" s="4">
        <f t="shared" si="74"/>
        <v>0</v>
      </c>
      <c r="V247" s="3">
        <f t="shared" si="75"/>
        <v>5540000</v>
      </c>
      <c r="W247" s="3">
        <f t="shared" si="76"/>
        <v>0</v>
      </c>
      <c r="X247" s="3">
        <f t="shared" si="52"/>
        <v>0</v>
      </c>
      <c r="Y247" s="2" t="b">
        <f t="shared" si="66"/>
        <v>1</v>
      </c>
    </row>
    <row r="248" spans="1:26" s="2" customFormat="1" ht="13.5" customHeight="1" x14ac:dyDescent="0.2">
      <c r="A248" s="22">
        <f t="shared" si="53"/>
        <v>244</v>
      </c>
      <c r="B248" s="34" t="s">
        <v>377</v>
      </c>
      <c r="C248" s="89">
        <v>40343</v>
      </c>
      <c r="D248" s="90">
        <v>159000000</v>
      </c>
      <c r="E248" s="90"/>
      <c r="F248" s="24">
        <f t="shared" si="60"/>
        <v>159000000</v>
      </c>
      <c r="G248" s="53">
        <v>158999000</v>
      </c>
      <c r="H248" s="24">
        <f t="shared" si="77"/>
        <v>1000</v>
      </c>
      <c r="I248" s="25">
        <v>5</v>
      </c>
      <c r="J248" s="25">
        <v>0.2</v>
      </c>
      <c r="K248" s="25">
        <v>0</v>
      </c>
      <c r="L248" s="53">
        <f t="shared" si="78"/>
        <v>0</v>
      </c>
      <c r="M248" s="53">
        <f t="shared" si="71"/>
        <v>158999000</v>
      </c>
      <c r="N248" s="24">
        <f t="shared" si="79"/>
        <v>1000</v>
      </c>
      <c r="O248" s="54" t="s">
        <v>484</v>
      </c>
      <c r="P248" s="54">
        <v>1</v>
      </c>
      <c r="Q248" s="27"/>
      <c r="R248" s="4"/>
      <c r="S248" s="4">
        <f t="shared" si="72"/>
        <v>7950000</v>
      </c>
      <c r="T248" s="4">
        <f t="shared" si="73"/>
        <v>-7949000</v>
      </c>
      <c r="U248" s="4">
        <f t="shared" si="74"/>
        <v>0</v>
      </c>
      <c r="V248" s="3">
        <f t="shared" si="75"/>
        <v>31800000</v>
      </c>
      <c r="W248" s="3">
        <f t="shared" si="76"/>
        <v>0</v>
      </c>
      <c r="X248" s="3">
        <f t="shared" si="52"/>
        <v>0</v>
      </c>
      <c r="Y248" s="2" t="b">
        <f t="shared" si="66"/>
        <v>1</v>
      </c>
    </row>
    <row r="249" spans="1:26" s="2" customFormat="1" ht="13.5" customHeight="1" x14ac:dyDescent="0.2">
      <c r="A249" s="22">
        <f t="shared" si="53"/>
        <v>245</v>
      </c>
      <c r="B249" s="34" t="s">
        <v>377</v>
      </c>
      <c r="C249" s="89">
        <v>40343</v>
      </c>
      <c r="D249" s="90">
        <v>455000000</v>
      </c>
      <c r="E249" s="90"/>
      <c r="F249" s="24">
        <f t="shared" si="60"/>
        <v>455000000</v>
      </c>
      <c r="G249" s="53">
        <v>454999000</v>
      </c>
      <c r="H249" s="24">
        <f t="shared" si="77"/>
        <v>1000</v>
      </c>
      <c r="I249" s="25">
        <v>5</v>
      </c>
      <c r="J249" s="25">
        <v>0.2</v>
      </c>
      <c r="K249" s="25">
        <v>0</v>
      </c>
      <c r="L249" s="53">
        <f t="shared" si="78"/>
        <v>0</v>
      </c>
      <c r="M249" s="53">
        <f t="shared" si="71"/>
        <v>454999000</v>
      </c>
      <c r="N249" s="24">
        <f t="shared" si="79"/>
        <v>1000</v>
      </c>
      <c r="O249" s="54" t="s">
        <v>484</v>
      </c>
      <c r="P249" s="54">
        <v>3</v>
      </c>
      <c r="Q249" s="27"/>
      <c r="R249" s="4"/>
      <c r="S249" s="4">
        <f t="shared" si="72"/>
        <v>22750000</v>
      </c>
      <c r="T249" s="4">
        <f t="shared" si="73"/>
        <v>-22749000</v>
      </c>
      <c r="U249" s="4">
        <f t="shared" si="74"/>
        <v>0</v>
      </c>
      <c r="V249" s="3">
        <f t="shared" si="75"/>
        <v>91000000</v>
      </c>
      <c r="W249" s="3">
        <f t="shared" si="76"/>
        <v>0</v>
      </c>
      <c r="X249" s="3">
        <f t="shared" si="52"/>
        <v>0</v>
      </c>
      <c r="Y249" s="2" t="b">
        <f t="shared" si="66"/>
        <v>1</v>
      </c>
    </row>
    <row r="250" spans="1:26" s="2" customFormat="1" ht="13.5" customHeight="1" x14ac:dyDescent="0.2">
      <c r="A250" s="22">
        <f t="shared" si="53"/>
        <v>246</v>
      </c>
      <c r="B250" s="34" t="s">
        <v>455</v>
      </c>
      <c r="C250" s="89">
        <v>40354</v>
      </c>
      <c r="D250" s="90">
        <v>9090909</v>
      </c>
      <c r="E250" s="90"/>
      <c r="F250" s="24">
        <f t="shared" si="60"/>
        <v>9090909</v>
      </c>
      <c r="G250" s="53">
        <v>9089909</v>
      </c>
      <c r="H250" s="24">
        <f t="shared" si="77"/>
        <v>1000</v>
      </c>
      <c r="I250" s="25">
        <v>5</v>
      </c>
      <c r="J250" s="25">
        <v>0.2</v>
      </c>
      <c r="K250" s="25">
        <v>0</v>
      </c>
      <c r="L250" s="53">
        <f t="shared" si="78"/>
        <v>0</v>
      </c>
      <c r="M250" s="53">
        <f t="shared" si="71"/>
        <v>9089909</v>
      </c>
      <c r="N250" s="24">
        <f t="shared" si="79"/>
        <v>1000</v>
      </c>
      <c r="O250" s="54" t="s">
        <v>444</v>
      </c>
      <c r="P250" s="54">
        <v>1</v>
      </c>
      <c r="Q250" s="27"/>
      <c r="R250" s="4"/>
      <c r="S250" s="4">
        <f t="shared" si="72"/>
        <v>454545.45</v>
      </c>
      <c r="T250" s="4">
        <f t="shared" si="73"/>
        <v>-453545.45</v>
      </c>
      <c r="U250" s="4">
        <f t="shared" si="74"/>
        <v>0</v>
      </c>
      <c r="V250" s="3">
        <f t="shared" si="75"/>
        <v>1818181.8</v>
      </c>
      <c r="W250" s="3">
        <f t="shared" si="76"/>
        <v>0</v>
      </c>
      <c r="X250" s="3">
        <f t="shared" si="52"/>
        <v>0</v>
      </c>
      <c r="Y250" s="2" t="b">
        <f t="shared" si="66"/>
        <v>1</v>
      </c>
    </row>
    <row r="251" spans="1:26" s="2" customFormat="1" ht="13.5" customHeight="1" x14ac:dyDescent="0.2">
      <c r="A251" s="22">
        <f t="shared" si="53"/>
        <v>247</v>
      </c>
      <c r="B251" s="34" t="s">
        <v>454</v>
      </c>
      <c r="C251" s="89">
        <v>40358</v>
      </c>
      <c r="D251" s="90">
        <v>86000000</v>
      </c>
      <c r="E251" s="90"/>
      <c r="F251" s="24">
        <f t="shared" si="60"/>
        <v>86000000</v>
      </c>
      <c r="G251" s="53">
        <v>85999000</v>
      </c>
      <c r="H251" s="24">
        <f t="shared" si="77"/>
        <v>1000</v>
      </c>
      <c r="I251" s="25">
        <v>5</v>
      </c>
      <c r="J251" s="25">
        <v>0.2</v>
      </c>
      <c r="K251" s="25">
        <v>0</v>
      </c>
      <c r="L251" s="53">
        <f t="shared" si="78"/>
        <v>0</v>
      </c>
      <c r="M251" s="53">
        <f t="shared" si="71"/>
        <v>85999000</v>
      </c>
      <c r="N251" s="24">
        <f t="shared" si="79"/>
        <v>1000</v>
      </c>
      <c r="O251" s="54" t="s">
        <v>92</v>
      </c>
      <c r="P251" s="54">
        <v>2</v>
      </c>
      <c r="Q251" s="27"/>
      <c r="R251" s="4"/>
      <c r="S251" s="4">
        <f t="shared" si="72"/>
        <v>4300000</v>
      </c>
      <c r="T251" s="4">
        <f t="shared" si="73"/>
        <v>-4299000</v>
      </c>
      <c r="U251" s="4">
        <f t="shared" si="74"/>
        <v>0</v>
      </c>
      <c r="V251" s="3">
        <f t="shared" si="75"/>
        <v>17200000</v>
      </c>
      <c r="W251" s="3">
        <f t="shared" si="76"/>
        <v>0</v>
      </c>
      <c r="X251" s="3">
        <f t="shared" si="52"/>
        <v>0</v>
      </c>
      <c r="Y251" s="2" t="b">
        <f t="shared" si="66"/>
        <v>1</v>
      </c>
    </row>
    <row r="252" spans="1:26" s="2" customFormat="1" ht="13.5" customHeight="1" x14ac:dyDescent="0.2">
      <c r="A252" s="22">
        <f t="shared" si="53"/>
        <v>248</v>
      </c>
      <c r="B252" s="34" t="s">
        <v>485</v>
      </c>
      <c r="C252" s="89">
        <v>40358</v>
      </c>
      <c r="D252" s="90">
        <v>86000000</v>
      </c>
      <c r="E252" s="90"/>
      <c r="F252" s="24">
        <f t="shared" si="60"/>
        <v>86000000</v>
      </c>
      <c r="G252" s="53">
        <v>85999000</v>
      </c>
      <c r="H252" s="24">
        <f t="shared" si="77"/>
        <v>1000</v>
      </c>
      <c r="I252" s="25">
        <v>5</v>
      </c>
      <c r="J252" s="25">
        <v>0.2</v>
      </c>
      <c r="K252" s="25">
        <v>0</v>
      </c>
      <c r="L252" s="53">
        <f t="shared" si="78"/>
        <v>0</v>
      </c>
      <c r="M252" s="53">
        <f t="shared" si="71"/>
        <v>85999000</v>
      </c>
      <c r="N252" s="24">
        <f t="shared" si="79"/>
        <v>1000</v>
      </c>
      <c r="O252" s="54" t="s">
        <v>92</v>
      </c>
      <c r="P252" s="54">
        <v>2</v>
      </c>
      <c r="Q252" s="27"/>
      <c r="R252" s="4"/>
      <c r="S252" s="4">
        <f t="shared" si="72"/>
        <v>4300000</v>
      </c>
      <c r="T252" s="4">
        <f t="shared" si="73"/>
        <v>-4299000</v>
      </c>
      <c r="U252" s="4">
        <f t="shared" si="74"/>
        <v>0</v>
      </c>
      <c r="V252" s="3">
        <f t="shared" si="75"/>
        <v>17200000</v>
      </c>
      <c r="W252" s="3">
        <f t="shared" si="76"/>
        <v>0</v>
      </c>
      <c r="X252" s="3">
        <f t="shared" si="52"/>
        <v>0</v>
      </c>
      <c r="Y252" s="2" t="b">
        <f t="shared" si="66"/>
        <v>1</v>
      </c>
    </row>
    <row r="253" spans="1:26" s="2" customFormat="1" ht="13.5" customHeight="1" x14ac:dyDescent="0.2">
      <c r="A253" s="22">
        <f t="shared" si="53"/>
        <v>249</v>
      </c>
      <c r="B253" s="34" t="s">
        <v>454</v>
      </c>
      <c r="C253" s="89">
        <v>40359</v>
      </c>
      <c r="D253" s="90">
        <v>324000000</v>
      </c>
      <c r="E253" s="90">
        <v>-121500000</v>
      </c>
      <c r="F253" s="24">
        <f t="shared" si="60"/>
        <v>202500000</v>
      </c>
      <c r="G253" s="53">
        <v>323999000</v>
      </c>
      <c r="H253" s="24">
        <v>1000</v>
      </c>
      <c r="I253" s="25">
        <v>5</v>
      </c>
      <c r="J253" s="25">
        <v>0.2</v>
      </c>
      <c r="K253" s="25">
        <v>0</v>
      </c>
      <c r="L253" s="53"/>
      <c r="M253" s="53">
        <f t="shared" si="71"/>
        <v>323999000</v>
      </c>
      <c r="N253" s="24">
        <v>1000</v>
      </c>
      <c r="O253" s="54" t="s">
        <v>458</v>
      </c>
      <c r="P253" s="54">
        <v>8</v>
      </c>
      <c r="Q253" s="27" t="s">
        <v>1356</v>
      </c>
      <c r="R253" s="4"/>
      <c r="S253" s="4">
        <f t="shared" si="72"/>
        <v>16200000</v>
      </c>
      <c r="T253" s="4">
        <f t="shared" si="73"/>
        <v>-16199000</v>
      </c>
      <c r="U253" s="4">
        <f t="shared" si="74"/>
        <v>0</v>
      </c>
      <c r="V253" s="3">
        <f t="shared" si="75"/>
        <v>40500000</v>
      </c>
      <c r="W253" s="3">
        <f t="shared" si="76"/>
        <v>0</v>
      </c>
      <c r="X253" s="3">
        <f t="shared" si="52"/>
        <v>0</v>
      </c>
      <c r="Y253" s="2" t="b">
        <f t="shared" si="66"/>
        <v>1</v>
      </c>
      <c r="Z253" s="2" t="s">
        <v>1361</v>
      </c>
    </row>
    <row r="254" spans="1:26" s="2" customFormat="1" ht="13.5" customHeight="1" x14ac:dyDescent="0.2">
      <c r="A254" s="22">
        <f t="shared" si="53"/>
        <v>250</v>
      </c>
      <c r="B254" s="34" t="s">
        <v>94</v>
      </c>
      <c r="C254" s="89">
        <v>40359</v>
      </c>
      <c r="D254" s="90">
        <v>86000000</v>
      </c>
      <c r="E254" s="90"/>
      <c r="F254" s="24">
        <f t="shared" si="60"/>
        <v>86000000</v>
      </c>
      <c r="G254" s="53">
        <v>85999000</v>
      </c>
      <c r="H254" s="24">
        <f t="shared" si="77"/>
        <v>1000</v>
      </c>
      <c r="I254" s="25">
        <v>5</v>
      </c>
      <c r="J254" s="25">
        <v>0.2</v>
      </c>
      <c r="K254" s="25">
        <v>0</v>
      </c>
      <c r="L254" s="53">
        <f t="shared" si="78"/>
        <v>0</v>
      </c>
      <c r="M254" s="53">
        <f t="shared" si="71"/>
        <v>85999000</v>
      </c>
      <c r="N254" s="24">
        <f t="shared" si="79"/>
        <v>1000</v>
      </c>
      <c r="O254" s="54" t="s">
        <v>458</v>
      </c>
      <c r="P254" s="54">
        <v>2</v>
      </c>
      <c r="Q254" s="27"/>
      <c r="R254" s="4"/>
      <c r="S254" s="4">
        <f t="shared" si="72"/>
        <v>4300000</v>
      </c>
      <c r="T254" s="4">
        <f t="shared" si="73"/>
        <v>-4299000</v>
      </c>
      <c r="U254" s="4">
        <f t="shared" si="74"/>
        <v>0</v>
      </c>
      <c r="V254" s="3">
        <f t="shared" si="75"/>
        <v>17200000</v>
      </c>
      <c r="W254" s="3">
        <f t="shared" si="76"/>
        <v>0</v>
      </c>
      <c r="X254" s="3">
        <f t="shared" si="52"/>
        <v>0</v>
      </c>
      <c r="Y254" s="2" t="b">
        <f t="shared" si="66"/>
        <v>1</v>
      </c>
    </row>
    <row r="255" spans="1:26" s="2" customFormat="1" ht="13.5" customHeight="1" x14ac:dyDescent="0.2">
      <c r="A255" s="22">
        <f t="shared" si="53"/>
        <v>251</v>
      </c>
      <c r="B255" s="272" t="s">
        <v>486</v>
      </c>
      <c r="C255" s="273">
        <v>40372</v>
      </c>
      <c r="D255" s="233">
        <v>35500000</v>
      </c>
      <c r="E255" s="274"/>
      <c r="F255" s="30">
        <f t="shared" si="60"/>
        <v>35500000</v>
      </c>
      <c r="G255" s="53">
        <v>35499000</v>
      </c>
      <c r="H255" s="24">
        <f t="shared" si="77"/>
        <v>1000</v>
      </c>
      <c r="I255" s="25">
        <v>5</v>
      </c>
      <c r="J255" s="25">
        <v>0.2</v>
      </c>
      <c r="K255" s="25">
        <v>0</v>
      </c>
      <c r="L255" s="53">
        <f t="shared" si="78"/>
        <v>0</v>
      </c>
      <c r="M255" s="53">
        <f t="shared" si="71"/>
        <v>35499000</v>
      </c>
      <c r="N255" s="24">
        <f t="shared" si="79"/>
        <v>1000</v>
      </c>
      <c r="O255" s="74" t="s">
        <v>90</v>
      </c>
      <c r="P255" s="275">
        <v>1</v>
      </c>
      <c r="Q255" s="27"/>
      <c r="R255" s="4"/>
      <c r="S255" s="4">
        <f t="shared" si="72"/>
        <v>1775000</v>
      </c>
      <c r="T255" s="4">
        <f t="shared" si="73"/>
        <v>-1774000</v>
      </c>
      <c r="U255" s="4">
        <f t="shared" si="74"/>
        <v>0</v>
      </c>
      <c r="V255" s="3">
        <f t="shared" si="75"/>
        <v>7100000</v>
      </c>
      <c r="W255" s="3">
        <f t="shared" si="76"/>
        <v>0</v>
      </c>
      <c r="X255" s="3">
        <f t="shared" si="52"/>
        <v>0</v>
      </c>
      <c r="Y255" s="2" t="b">
        <f t="shared" si="66"/>
        <v>1</v>
      </c>
    </row>
    <row r="256" spans="1:26" s="2" customFormat="1" ht="13.5" customHeight="1" x14ac:dyDescent="0.2">
      <c r="A256" s="22">
        <f t="shared" si="53"/>
        <v>252</v>
      </c>
      <c r="B256" s="276" t="s">
        <v>467</v>
      </c>
      <c r="C256" s="232">
        <v>40372</v>
      </c>
      <c r="D256" s="90">
        <v>5000000</v>
      </c>
      <c r="E256" s="5"/>
      <c r="F256" s="24">
        <f t="shared" si="60"/>
        <v>5000000</v>
      </c>
      <c r="G256" s="53">
        <v>4999000</v>
      </c>
      <c r="H256" s="24">
        <f t="shared" si="77"/>
        <v>1000</v>
      </c>
      <c r="I256" s="25">
        <v>5</v>
      </c>
      <c r="J256" s="25">
        <v>0.2</v>
      </c>
      <c r="K256" s="25">
        <v>0</v>
      </c>
      <c r="L256" s="53">
        <f t="shared" si="78"/>
        <v>0</v>
      </c>
      <c r="M256" s="53">
        <f t="shared" si="71"/>
        <v>4999000</v>
      </c>
      <c r="N256" s="24">
        <f t="shared" si="79"/>
        <v>1000</v>
      </c>
      <c r="O256" s="74" t="s">
        <v>458</v>
      </c>
      <c r="P256" s="275">
        <v>1</v>
      </c>
      <c r="Q256" s="27"/>
      <c r="R256" s="4"/>
      <c r="S256" s="4">
        <f t="shared" si="72"/>
        <v>250000</v>
      </c>
      <c r="T256" s="4">
        <f t="shared" si="73"/>
        <v>-249000</v>
      </c>
      <c r="U256" s="4">
        <f t="shared" si="74"/>
        <v>0</v>
      </c>
      <c r="V256" s="3">
        <f t="shared" si="75"/>
        <v>1000000</v>
      </c>
      <c r="W256" s="3">
        <f t="shared" si="76"/>
        <v>0</v>
      </c>
      <c r="X256" s="3">
        <f t="shared" si="52"/>
        <v>0</v>
      </c>
      <c r="Y256" s="2" t="b">
        <f t="shared" si="66"/>
        <v>1</v>
      </c>
    </row>
    <row r="257" spans="1:25" s="2" customFormat="1" ht="13.5" customHeight="1" x14ac:dyDescent="0.2">
      <c r="A257" s="22">
        <f t="shared" si="53"/>
        <v>253</v>
      </c>
      <c r="B257" s="276" t="s">
        <v>255</v>
      </c>
      <c r="C257" s="232">
        <v>40372</v>
      </c>
      <c r="D257" s="90">
        <v>5500000</v>
      </c>
      <c r="E257" s="5"/>
      <c r="F257" s="24">
        <f t="shared" si="60"/>
        <v>5500000</v>
      </c>
      <c r="G257" s="53">
        <v>5499000</v>
      </c>
      <c r="H257" s="24">
        <f t="shared" si="77"/>
        <v>1000</v>
      </c>
      <c r="I257" s="25">
        <v>5</v>
      </c>
      <c r="J257" s="25">
        <v>0.2</v>
      </c>
      <c r="K257" s="25">
        <v>0</v>
      </c>
      <c r="L257" s="53">
        <f t="shared" si="78"/>
        <v>0</v>
      </c>
      <c r="M257" s="53">
        <f t="shared" si="71"/>
        <v>5499000</v>
      </c>
      <c r="N257" s="24">
        <f t="shared" si="79"/>
        <v>1000</v>
      </c>
      <c r="O257" s="74" t="s">
        <v>458</v>
      </c>
      <c r="P257" s="275">
        <v>1</v>
      </c>
      <c r="Q257" s="27"/>
      <c r="R257" s="4"/>
      <c r="S257" s="4">
        <f t="shared" si="72"/>
        <v>275000</v>
      </c>
      <c r="T257" s="4">
        <f t="shared" si="73"/>
        <v>-274000</v>
      </c>
      <c r="U257" s="4">
        <f t="shared" si="74"/>
        <v>0</v>
      </c>
      <c r="V257" s="3">
        <f t="shared" si="75"/>
        <v>1100000</v>
      </c>
      <c r="W257" s="3">
        <f t="shared" si="76"/>
        <v>0</v>
      </c>
      <c r="X257" s="3">
        <f t="shared" si="52"/>
        <v>0</v>
      </c>
      <c r="Y257" s="2" t="b">
        <f t="shared" si="66"/>
        <v>1</v>
      </c>
    </row>
    <row r="258" spans="1:25" s="2" customFormat="1" ht="13.5" customHeight="1" x14ac:dyDescent="0.2">
      <c r="A258" s="460">
        <f t="shared" si="53"/>
        <v>254</v>
      </c>
      <c r="B258" s="484" t="s">
        <v>487</v>
      </c>
      <c r="C258" s="473">
        <v>40374</v>
      </c>
      <c r="D258" s="463">
        <v>61000000</v>
      </c>
      <c r="E258" s="485">
        <v>-61000000</v>
      </c>
      <c r="F258" s="464">
        <f t="shared" si="60"/>
        <v>0</v>
      </c>
      <c r="G258" s="465">
        <v>60999000</v>
      </c>
      <c r="H258" s="464">
        <v>0</v>
      </c>
      <c r="I258" s="466">
        <v>5</v>
      </c>
      <c r="J258" s="466">
        <v>0.2</v>
      </c>
      <c r="K258" s="466">
        <v>0</v>
      </c>
      <c r="L258" s="465"/>
      <c r="M258" s="465"/>
      <c r="N258" s="464">
        <f t="shared" si="79"/>
        <v>0</v>
      </c>
      <c r="O258" s="483" t="s">
        <v>450</v>
      </c>
      <c r="P258" s="486">
        <v>2</v>
      </c>
      <c r="Q258" s="468" t="s">
        <v>1358</v>
      </c>
      <c r="R258" s="4"/>
      <c r="S258" s="4">
        <f t="shared" si="72"/>
        <v>3050000</v>
      </c>
      <c r="T258" s="4">
        <f t="shared" si="73"/>
        <v>-3050000</v>
      </c>
      <c r="U258" s="4">
        <f t="shared" si="74"/>
        <v>-1000</v>
      </c>
      <c r="V258" s="3">
        <f t="shared" si="75"/>
        <v>0</v>
      </c>
      <c r="W258" s="3">
        <f t="shared" si="76"/>
        <v>0</v>
      </c>
      <c r="X258" s="3">
        <f t="shared" si="52"/>
        <v>0</v>
      </c>
      <c r="Y258" s="2" t="b">
        <f t="shared" si="66"/>
        <v>1</v>
      </c>
    </row>
    <row r="259" spans="1:25" s="2" customFormat="1" ht="13.5" customHeight="1" x14ac:dyDescent="0.2">
      <c r="A259" s="460">
        <f t="shared" si="53"/>
        <v>255</v>
      </c>
      <c r="B259" s="484" t="s">
        <v>476</v>
      </c>
      <c r="C259" s="473">
        <v>40374</v>
      </c>
      <c r="D259" s="463">
        <v>31000000</v>
      </c>
      <c r="E259" s="485">
        <v>-31000000</v>
      </c>
      <c r="F259" s="464">
        <f t="shared" si="60"/>
        <v>0</v>
      </c>
      <c r="G259" s="465">
        <v>30999000</v>
      </c>
      <c r="H259" s="464">
        <v>0</v>
      </c>
      <c r="I259" s="466">
        <v>5</v>
      </c>
      <c r="J259" s="466">
        <v>0.2</v>
      </c>
      <c r="K259" s="466">
        <v>0</v>
      </c>
      <c r="L259" s="465"/>
      <c r="M259" s="465"/>
      <c r="N259" s="464">
        <f t="shared" si="79"/>
        <v>0</v>
      </c>
      <c r="O259" s="483" t="s">
        <v>450</v>
      </c>
      <c r="P259" s="486">
        <v>1</v>
      </c>
      <c r="Q259" s="468" t="s">
        <v>1358</v>
      </c>
      <c r="R259" s="4"/>
      <c r="S259" s="4">
        <f t="shared" si="72"/>
        <v>1550000</v>
      </c>
      <c r="T259" s="4">
        <f t="shared" si="73"/>
        <v>-1550000</v>
      </c>
      <c r="U259" s="4">
        <f t="shared" si="74"/>
        <v>-1000</v>
      </c>
      <c r="V259" s="3">
        <f t="shared" si="75"/>
        <v>0</v>
      </c>
      <c r="W259" s="3">
        <f t="shared" si="76"/>
        <v>0</v>
      </c>
      <c r="X259" s="3">
        <f t="shared" si="52"/>
        <v>0</v>
      </c>
      <c r="Y259" s="2" t="b">
        <f t="shared" si="66"/>
        <v>1</v>
      </c>
    </row>
    <row r="260" spans="1:25" s="2" customFormat="1" ht="13.5" customHeight="1" x14ac:dyDescent="0.2">
      <c r="A260" s="22">
        <f t="shared" si="53"/>
        <v>256</v>
      </c>
      <c r="B260" s="276" t="s">
        <v>488</v>
      </c>
      <c r="C260" s="232">
        <v>40380</v>
      </c>
      <c r="D260" s="90">
        <v>35000000</v>
      </c>
      <c r="E260" s="5"/>
      <c r="F260" s="24">
        <f t="shared" si="60"/>
        <v>35000000</v>
      </c>
      <c r="G260" s="53">
        <v>34999000</v>
      </c>
      <c r="H260" s="24">
        <f t="shared" si="77"/>
        <v>1000</v>
      </c>
      <c r="I260" s="25">
        <v>5</v>
      </c>
      <c r="J260" s="25">
        <v>0.2</v>
      </c>
      <c r="K260" s="25">
        <v>0</v>
      </c>
      <c r="L260" s="53">
        <f t="shared" si="78"/>
        <v>0</v>
      </c>
      <c r="M260" s="53">
        <f t="shared" si="71"/>
        <v>34999000</v>
      </c>
      <c r="N260" s="24">
        <f t="shared" si="79"/>
        <v>1000</v>
      </c>
      <c r="O260" s="74" t="s">
        <v>99</v>
      </c>
      <c r="P260" s="275">
        <v>1</v>
      </c>
      <c r="Q260" s="27"/>
      <c r="R260" s="4"/>
      <c r="S260" s="4">
        <f t="shared" si="72"/>
        <v>1750000</v>
      </c>
      <c r="T260" s="4">
        <f t="shared" si="73"/>
        <v>-1749000</v>
      </c>
      <c r="U260" s="4">
        <f t="shared" si="74"/>
        <v>0</v>
      </c>
      <c r="V260" s="3">
        <f t="shared" si="75"/>
        <v>7000000</v>
      </c>
      <c r="W260" s="3">
        <f t="shared" si="76"/>
        <v>0</v>
      </c>
      <c r="X260" s="3">
        <f t="shared" si="52"/>
        <v>0</v>
      </c>
      <c r="Y260" s="2" t="b">
        <f t="shared" si="66"/>
        <v>1</v>
      </c>
    </row>
    <row r="261" spans="1:25" s="2" customFormat="1" ht="13.5" customHeight="1" x14ac:dyDescent="0.2">
      <c r="A261" s="208">
        <f t="shared" si="53"/>
        <v>257</v>
      </c>
      <c r="B261" s="277" t="s">
        <v>489</v>
      </c>
      <c r="C261" s="278">
        <v>40380</v>
      </c>
      <c r="D261" s="211">
        <v>0</v>
      </c>
      <c r="E261" s="279"/>
      <c r="F261" s="24">
        <f t="shared" si="60"/>
        <v>0</v>
      </c>
      <c r="G261" s="213"/>
      <c r="H261" s="212"/>
      <c r="I261" s="214">
        <v>5</v>
      </c>
      <c r="J261" s="214">
        <v>0.2</v>
      </c>
      <c r="K261" s="25">
        <v>0</v>
      </c>
      <c r="L261" s="213">
        <v>0</v>
      </c>
      <c r="M261" s="213"/>
      <c r="N261" s="212"/>
      <c r="O261" s="280" t="s">
        <v>99</v>
      </c>
      <c r="P261" s="281">
        <v>1</v>
      </c>
      <c r="Q261" s="282" t="s">
        <v>95</v>
      </c>
      <c r="R261" s="4"/>
      <c r="S261" s="4">
        <f t="shared" si="72"/>
        <v>0</v>
      </c>
      <c r="T261" s="4">
        <f t="shared" si="73"/>
        <v>0</v>
      </c>
      <c r="U261" s="4">
        <f t="shared" si="74"/>
        <v>-1000</v>
      </c>
      <c r="V261" s="3">
        <f t="shared" si="75"/>
        <v>0</v>
      </c>
      <c r="W261" s="3">
        <f t="shared" si="76"/>
        <v>0</v>
      </c>
      <c r="X261" s="3">
        <f t="shared" ref="X261:X324" si="80">L261-W261</f>
        <v>0</v>
      </c>
      <c r="Y261" s="2" t="b">
        <f t="shared" si="66"/>
        <v>1</v>
      </c>
    </row>
    <row r="262" spans="1:25" s="2" customFormat="1" ht="13.5" customHeight="1" x14ac:dyDescent="0.2">
      <c r="A262" s="22">
        <f t="shared" ref="A262:A325" si="81">+A261+1</f>
        <v>258</v>
      </c>
      <c r="B262" s="276" t="s">
        <v>489</v>
      </c>
      <c r="C262" s="232">
        <v>40380</v>
      </c>
      <c r="D262" s="90">
        <v>33000000</v>
      </c>
      <c r="E262" s="5"/>
      <c r="F262" s="24">
        <f t="shared" si="60"/>
        <v>33000000</v>
      </c>
      <c r="G262" s="53">
        <v>32999000</v>
      </c>
      <c r="H262" s="24">
        <f t="shared" ref="H262:H325" si="82">+F262-G262</f>
        <v>1000</v>
      </c>
      <c r="I262" s="25">
        <v>5</v>
      </c>
      <c r="J262" s="25">
        <v>0.2</v>
      </c>
      <c r="K262" s="25">
        <v>0</v>
      </c>
      <c r="L262" s="53">
        <f t="shared" ref="L262:L304" si="83">ROUND(IF(F262*J262*K262/12&gt;=H262,H262-1000,F262*J262*K262/12),0)</f>
        <v>0</v>
      </c>
      <c r="M262" s="53">
        <f t="shared" ref="M262:M325" si="84">+G262+L262</f>
        <v>32999000</v>
      </c>
      <c r="N262" s="24">
        <f t="shared" ref="N262:N325" si="85">+F262-M262</f>
        <v>1000</v>
      </c>
      <c r="O262" s="74" t="s">
        <v>99</v>
      </c>
      <c r="P262" s="275">
        <v>1</v>
      </c>
      <c r="Q262" s="27"/>
      <c r="R262" s="4"/>
      <c r="S262" s="4">
        <f t="shared" si="72"/>
        <v>1650000</v>
      </c>
      <c r="T262" s="4">
        <f t="shared" si="73"/>
        <v>-1649000</v>
      </c>
      <c r="U262" s="4">
        <f t="shared" si="74"/>
        <v>0</v>
      </c>
      <c r="V262" s="3">
        <f t="shared" si="75"/>
        <v>6600000</v>
      </c>
      <c r="W262" s="3">
        <f t="shared" si="76"/>
        <v>0</v>
      </c>
      <c r="X262" s="3">
        <f t="shared" si="80"/>
        <v>0</v>
      </c>
      <c r="Y262" s="2" t="b">
        <f t="shared" si="66"/>
        <v>1</v>
      </c>
    </row>
    <row r="263" spans="1:25" s="2" customFormat="1" ht="13.5" customHeight="1" x14ac:dyDescent="0.2">
      <c r="A263" s="22">
        <f t="shared" si="81"/>
        <v>259</v>
      </c>
      <c r="B263" s="276" t="s">
        <v>490</v>
      </c>
      <c r="C263" s="232">
        <v>40388</v>
      </c>
      <c r="D263" s="90">
        <v>7700000</v>
      </c>
      <c r="E263" s="5"/>
      <c r="F263" s="24">
        <f t="shared" si="60"/>
        <v>7700000</v>
      </c>
      <c r="G263" s="53">
        <v>7699000</v>
      </c>
      <c r="H263" s="24">
        <f t="shared" si="82"/>
        <v>1000</v>
      </c>
      <c r="I263" s="25">
        <v>5</v>
      </c>
      <c r="J263" s="25">
        <v>0.2</v>
      </c>
      <c r="K263" s="25">
        <v>0</v>
      </c>
      <c r="L263" s="53">
        <f t="shared" si="83"/>
        <v>0</v>
      </c>
      <c r="M263" s="53">
        <f t="shared" si="84"/>
        <v>7699000</v>
      </c>
      <c r="N263" s="24">
        <f t="shared" si="85"/>
        <v>1000</v>
      </c>
      <c r="O263" s="74" t="s">
        <v>96</v>
      </c>
      <c r="P263" s="275">
        <v>1</v>
      </c>
      <c r="Q263" s="27"/>
      <c r="R263" s="4"/>
      <c r="S263" s="4">
        <f t="shared" si="72"/>
        <v>385000</v>
      </c>
      <c r="T263" s="4">
        <f t="shared" si="73"/>
        <v>-384000</v>
      </c>
      <c r="U263" s="4">
        <f t="shared" si="74"/>
        <v>0</v>
      </c>
      <c r="V263" s="3">
        <f t="shared" si="75"/>
        <v>1540000</v>
      </c>
      <c r="W263" s="3">
        <f t="shared" si="76"/>
        <v>0</v>
      </c>
      <c r="X263" s="3">
        <f t="shared" si="80"/>
        <v>0</v>
      </c>
      <c r="Y263" s="2" t="b">
        <f t="shared" si="66"/>
        <v>1</v>
      </c>
    </row>
    <row r="264" spans="1:25" s="2" customFormat="1" ht="13.5" customHeight="1" x14ac:dyDescent="0.2">
      <c r="A264" s="22">
        <f t="shared" si="81"/>
        <v>260</v>
      </c>
      <c r="B264" s="276" t="s">
        <v>491</v>
      </c>
      <c r="C264" s="232">
        <v>40389</v>
      </c>
      <c r="D264" s="90">
        <v>121500000</v>
      </c>
      <c r="E264" s="5"/>
      <c r="F264" s="24">
        <f t="shared" si="60"/>
        <v>121500000</v>
      </c>
      <c r="G264" s="53">
        <v>121499000</v>
      </c>
      <c r="H264" s="24">
        <f t="shared" si="82"/>
        <v>1000</v>
      </c>
      <c r="I264" s="25">
        <v>5</v>
      </c>
      <c r="J264" s="25">
        <v>0.2</v>
      </c>
      <c r="K264" s="25">
        <v>0</v>
      </c>
      <c r="L264" s="53">
        <f t="shared" si="83"/>
        <v>0</v>
      </c>
      <c r="M264" s="53">
        <f t="shared" si="84"/>
        <v>121499000</v>
      </c>
      <c r="N264" s="24">
        <f t="shared" si="85"/>
        <v>1000</v>
      </c>
      <c r="O264" s="74" t="s">
        <v>92</v>
      </c>
      <c r="P264" s="275">
        <v>3</v>
      </c>
      <c r="Q264" s="27"/>
      <c r="R264" s="4"/>
      <c r="S264" s="4">
        <f t="shared" si="72"/>
        <v>6075000</v>
      </c>
      <c r="T264" s="4">
        <f t="shared" si="73"/>
        <v>-6074000</v>
      </c>
      <c r="U264" s="4">
        <f t="shared" si="74"/>
        <v>0</v>
      </c>
      <c r="V264" s="3">
        <f t="shared" si="75"/>
        <v>24300000</v>
      </c>
      <c r="W264" s="3">
        <f t="shared" si="76"/>
        <v>0</v>
      </c>
      <c r="X264" s="3">
        <f t="shared" si="80"/>
        <v>0</v>
      </c>
      <c r="Y264" s="2" t="b">
        <f t="shared" si="66"/>
        <v>1</v>
      </c>
    </row>
    <row r="265" spans="1:25" s="2" customFormat="1" ht="13.5" customHeight="1" x14ac:dyDescent="0.2">
      <c r="A265" s="22">
        <f t="shared" si="81"/>
        <v>261</v>
      </c>
      <c r="B265" s="276" t="s">
        <v>492</v>
      </c>
      <c r="C265" s="232">
        <v>40389</v>
      </c>
      <c r="D265" s="90">
        <v>129000000</v>
      </c>
      <c r="E265" s="5"/>
      <c r="F265" s="24">
        <f t="shared" si="60"/>
        <v>129000000</v>
      </c>
      <c r="G265" s="53">
        <v>128999000</v>
      </c>
      <c r="H265" s="24">
        <f t="shared" si="82"/>
        <v>1000</v>
      </c>
      <c r="I265" s="25">
        <v>5</v>
      </c>
      <c r="J265" s="25">
        <v>0.2</v>
      </c>
      <c r="K265" s="25">
        <v>0</v>
      </c>
      <c r="L265" s="53">
        <f t="shared" si="83"/>
        <v>0</v>
      </c>
      <c r="M265" s="53">
        <f t="shared" si="84"/>
        <v>128999000</v>
      </c>
      <c r="N265" s="24">
        <f t="shared" si="85"/>
        <v>1000</v>
      </c>
      <c r="O265" s="74" t="s">
        <v>92</v>
      </c>
      <c r="P265" s="275">
        <v>3</v>
      </c>
      <c r="Q265" s="27"/>
      <c r="R265" s="4"/>
      <c r="S265" s="4">
        <f t="shared" si="72"/>
        <v>6450000</v>
      </c>
      <c r="T265" s="4">
        <f t="shared" si="73"/>
        <v>-6449000</v>
      </c>
      <c r="U265" s="4">
        <f t="shared" si="74"/>
        <v>0</v>
      </c>
      <c r="V265" s="3">
        <f t="shared" si="75"/>
        <v>25800000</v>
      </c>
      <c r="W265" s="3">
        <f t="shared" si="76"/>
        <v>0</v>
      </c>
      <c r="X265" s="3">
        <f t="shared" si="80"/>
        <v>0</v>
      </c>
      <c r="Y265" s="2" t="b">
        <f t="shared" si="66"/>
        <v>1</v>
      </c>
    </row>
    <row r="266" spans="1:25" s="2" customFormat="1" ht="13.5" customHeight="1" x14ac:dyDescent="0.2">
      <c r="A266" s="22">
        <f t="shared" si="81"/>
        <v>262</v>
      </c>
      <c r="B266" s="276" t="s">
        <v>493</v>
      </c>
      <c r="C266" s="232">
        <v>40406</v>
      </c>
      <c r="D266" s="90">
        <v>25000000</v>
      </c>
      <c r="E266" s="5"/>
      <c r="F266" s="24">
        <f t="shared" si="60"/>
        <v>25000000</v>
      </c>
      <c r="G266" s="53">
        <v>24999000</v>
      </c>
      <c r="H266" s="24">
        <f t="shared" si="82"/>
        <v>1000</v>
      </c>
      <c r="I266" s="25">
        <v>5</v>
      </c>
      <c r="J266" s="25">
        <v>0.2</v>
      </c>
      <c r="K266" s="25">
        <v>0</v>
      </c>
      <c r="L266" s="53">
        <f t="shared" si="83"/>
        <v>0</v>
      </c>
      <c r="M266" s="53">
        <f t="shared" si="84"/>
        <v>24999000</v>
      </c>
      <c r="N266" s="24">
        <f t="shared" si="85"/>
        <v>1000</v>
      </c>
      <c r="O266" s="74" t="s">
        <v>494</v>
      </c>
      <c r="P266" s="275">
        <v>1</v>
      </c>
      <c r="Q266" s="27"/>
      <c r="R266" s="4"/>
      <c r="S266" s="4">
        <f t="shared" si="72"/>
        <v>1250000</v>
      </c>
      <c r="T266" s="4">
        <f t="shared" si="73"/>
        <v>-1249000</v>
      </c>
      <c r="U266" s="4">
        <f t="shared" si="74"/>
        <v>0</v>
      </c>
      <c r="V266" s="3">
        <f t="shared" si="75"/>
        <v>5000000</v>
      </c>
      <c r="W266" s="3">
        <f t="shared" si="76"/>
        <v>0</v>
      </c>
      <c r="X266" s="3">
        <f t="shared" si="80"/>
        <v>0</v>
      </c>
      <c r="Y266" s="2" t="b">
        <f t="shared" si="66"/>
        <v>1</v>
      </c>
    </row>
    <row r="267" spans="1:25" s="2" customFormat="1" ht="13.5" customHeight="1" x14ac:dyDescent="0.2">
      <c r="A267" s="22">
        <f t="shared" si="81"/>
        <v>263</v>
      </c>
      <c r="B267" s="276" t="s">
        <v>468</v>
      </c>
      <c r="C267" s="232">
        <v>40416</v>
      </c>
      <c r="D267" s="90">
        <v>3900000</v>
      </c>
      <c r="E267" s="5"/>
      <c r="F267" s="24">
        <f t="shared" si="60"/>
        <v>3900000</v>
      </c>
      <c r="G267" s="53">
        <v>3899000</v>
      </c>
      <c r="H267" s="24">
        <f t="shared" si="82"/>
        <v>1000</v>
      </c>
      <c r="I267" s="25">
        <v>5</v>
      </c>
      <c r="J267" s="25">
        <v>0.2</v>
      </c>
      <c r="K267" s="25">
        <v>0</v>
      </c>
      <c r="L267" s="53">
        <f t="shared" si="83"/>
        <v>0</v>
      </c>
      <c r="M267" s="53">
        <f t="shared" si="84"/>
        <v>3899000</v>
      </c>
      <c r="N267" s="24">
        <f t="shared" si="85"/>
        <v>1000</v>
      </c>
      <c r="O267" s="74" t="s">
        <v>495</v>
      </c>
      <c r="P267" s="275">
        <v>2</v>
      </c>
      <c r="Q267" s="27"/>
      <c r="R267" s="4"/>
      <c r="S267" s="4">
        <f t="shared" si="72"/>
        <v>195000</v>
      </c>
      <c r="T267" s="4">
        <f t="shared" si="73"/>
        <v>-194000</v>
      </c>
      <c r="U267" s="4">
        <f t="shared" si="74"/>
        <v>0</v>
      </c>
      <c r="V267" s="3">
        <f t="shared" si="75"/>
        <v>780000</v>
      </c>
      <c r="W267" s="3">
        <f t="shared" si="76"/>
        <v>0</v>
      </c>
      <c r="X267" s="3">
        <f t="shared" si="80"/>
        <v>0</v>
      </c>
      <c r="Y267" s="2" t="b">
        <f t="shared" si="66"/>
        <v>1</v>
      </c>
    </row>
    <row r="268" spans="1:25" s="2" customFormat="1" ht="13.5" customHeight="1" x14ac:dyDescent="0.2">
      <c r="A268" s="22">
        <f t="shared" si="81"/>
        <v>264</v>
      </c>
      <c r="B268" s="276" t="s">
        <v>496</v>
      </c>
      <c r="C268" s="232">
        <v>40416</v>
      </c>
      <c r="D268" s="90">
        <v>3600000</v>
      </c>
      <c r="E268" s="5"/>
      <c r="F268" s="24">
        <f t="shared" si="60"/>
        <v>3600000</v>
      </c>
      <c r="G268" s="53">
        <v>3599000</v>
      </c>
      <c r="H268" s="24">
        <f t="shared" si="82"/>
        <v>1000</v>
      </c>
      <c r="I268" s="25">
        <v>5</v>
      </c>
      <c r="J268" s="25">
        <v>0.2</v>
      </c>
      <c r="K268" s="25">
        <v>0</v>
      </c>
      <c r="L268" s="53">
        <f t="shared" si="83"/>
        <v>0</v>
      </c>
      <c r="M268" s="53">
        <f t="shared" si="84"/>
        <v>3599000</v>
      </c>
      <c r="N268" s="24">
        <f t="shared" si="85"/>
        <v>1000</v>
      </c>
      <c r="O268" s="74" t="s">
        <v>495</v>
      </c>
      <c r="P268" s="275">
        <v>1</v>
      </c>
      <c r="Q268" s="27"/>
      <c r="R268" s="4"/>
      <c r="S268" s="4">
        <f t="shared" si="72"/>
        <v>180000</v>
      </c>
      <c r="T268" s="4">
        <f t="shared" si="73"/>
        <v>-179000</v>
      </c>
      <c r="U268" s="4">
        <f t="shared" si="74"/>
        <v>0</v>
      </c>
      <c r="V268" s="3">
        <f t="shared" si="75"/>
        <v>720000</v>
      </c>
      <c r="W268" s="3">
        <f t="shared" si="76"/>
        <v>0</v>
      </c>
      <c r="X268" s="3">
        <f t="shared" si="80"/>
        <v>0</v>
      </c>
      <c r="Y268" s="2" t="b">
        <f t="shared" si="66"/>
        <v>1</v>
      </c>
    </row>
    <row r="269" spans="1:25" s="2" customFormat="1" ht="13.5" customHeight="1" x14ac:dyDescent="0.2">
      <c r="A269" s="22">
        <f t="shared" si="81"/>
        <v>265</v>
      </c>
      <c r="B269" s="283" t="s">
        <v>377</v>
      </c>
      <c r="C269" s="284">
        <v>40418</v>
      </c>
      <c r="D269" s="285">
        <v>300000000</v>
      </c>
      <c r="E269" s="286"/>
      <c r="F269" s="287">
        <f t="shared" si="60"/>
        <v>300000000</v>
      </c>
      <c r="G269" s="53">
        <v>299999000</v>
      </c>
      <c r="H269" s="24">
        <f t="shared" si="82"/>
        <v>1000</v>
      </c>
      <c r="I269" s="25">
        <v>5</v>
      </c>
      <c r="J269" s="25">
        <v>0.2</v>
      </c>
      <c r="K269" s="25">
        <v>0</v>
      </c>
      <c r="L269" s="53">
        <f t="shared" si="83"/>
        <v>0</v>
      </c>
      <c r="M269" s="53">
        <f t="shared" si="84"/>
        <v>299999000</v>
      </c>
      <c r="N269" s="24">
        <f t="shared" si="85"/>
        <v>1000</v>
      </c>
      <c r="O269" s="74" t="s">
        <v>484</v>
      </c>
      <c r="P269" s="275">
        <v>2</v>
      </c>
      <c r="Q269" s="27"/>
      <c r="R269" s="4"/>
      <c r="S269" s="4">
        <f t="shared" si="72"/>
        <v>15000000</v>
      </c>
      <c r="T269" s="4">
        <f t="shared" si="73"/>
        <v>-14999000</v>
      </c>
      <c r="U269" s="4">
        <f t="shared" si="74"/>
        <v>0</v>
      </c>
      <c r="V269" s="3">
        <f t="shared" si="75"/>
        <v>60000000</v>
      </c>
      <c r="W269" s="3">
        <f t="shared" si="76"/>
        <v>0</v>
      </c>
      <c r="X269" s="3">
        <f t="shared" si="80"/>
        <v>0</v>
      </c>
      <c r="Y269" s="2" t="b">
        <f t="shared" si="66"/>
        <v>1</v>
      </c>
    </row>
    <row r="270" spans="1:25" s="2" customFormat="1" ht="13.5" customHeight="1" x14ac:dyDescent="0.2">
      <c r="A270" s="22">
        <f t="shared" si="81"/>
        <v>266</v>
      </c>
      <c r="B270" s="114" t="s">
        <v>497</v>
      </c>
      <c r="C270" s="89">
        <v>40491</v>
      </c>
      <c r="D270" s="24">
        <v>47080000</v>
      </c>
      <c r="E270" s="115"/>
      <c r="F270" s="24">
        <f t="shared" si="60"/>
        <v>47080000</v>
      </c>
      <c r="G270" s="53">
        <v>47079000</v>
      </c>
      <c r="H270" s="24">
        <f t="shared" si="82"/>
        <v>1000</v>
      </c>
      <c r="I270" s="25">
        <v>5</v>
      </c>
      <c r="J270" s="25">
        <v>0.2</v>
      </c>
      <c r="K270" s="25">
        <v>0</v>
      </c>
      <c r="L270" s="53">
        <f t="shared" si="83"/>
        <v>0</v>
      </c>
      <c r="M270" s="53">
        <f t="shared" si="84"/>
        <v>47079000</v>
      </c>
      <c r="N270" s="24">
        <f t="shared" si="85"/>
        <v>1000</v>
      </c>
      <c r="O270" s="120" t="s">
        <v>283</v>
      </c>
      <c r="P270" s="121">
        <v>1</v>
      </c>
      <c r="Q270" s="123" t="s">
        <v>498</v>
      </c>
      <c r="R270" s="4"/>
      <c r="S270" s="4">
        <f t="shared" si="72"/>
        <v>2354000</v>
      </c>
      <c r="T270" s="4">
        <f t="shared" si="73"/>
        <v>-2353000</v>
      </c>
      <c r="U270" s="4">
        <f t="shared" si="74"/>
        <v>0</v>
      </c>
      <c r="V270" s="3">
        <f t="shared" si="75"/>
        <v>9416000</v>
      </c>
      <c r="W270" s="3">
        <f t="shared" si="76"/>
        <v>0</v>
      </c>
      <c r="X270" s="3">
        <f t="shared" si="80"/>
        <v>0</v>
      </c>
      <c r="Y270" s="2" t="b">
        <f t="shared" si="66"/>
        <v>1</v>
      </c>
    </row>
    <row r="271" spans="1:25" s="2" customFormat="1" ht="13.5" customHeight="1" x14ac:dyDescent="0.2">
      <c r="A271" s="22">
        <f t="shared" si="81"/>
        <v>267</v>
      </c>
      <c r="B271" s="114" t="s">
        <v>499</v>
      </c>
      <c r="C271" s="89">
        <v>40498</v>
      </c>
      <c r="D271" s="24">
        <v>9600000</v>
      </c>
      <c r="E271" s="115"/>
      <c r="F271" s="24">
        <f t="shared" si="60"/>
        <v>9600000</v>
      </c>
      <c r="G271" s="53">
        <v>9599000</v>
      </c>
      <c r="H271" s="24">
        <f t="shared" si="82"/>
        <v>1000</v>
      </c>
      <c r="I271" s="25">
        <v>5</v>
      </c>
      <c r="J271" s="25">
        <v>0.2</v>
      </c>
      <c r="K271" s="25">
        <v>0</v>
      </c>
      <c r="L271" s="53">
        <f t="shared" si="83"/>
        <v>0</v>
      </c>
      <c r="M271" s="53">
        <f t="shared" si="84"/>
        <v>9599000</v>
      </c>
      <c r="N271" s="24">
        <f t="shared" si="85"/>
        <v>1000</v>
      </c>
      <c r="O271" s="120" t="s">
        <v>288</v>
      </c>
      <c r="P271" s="121">
        <v>3</v>
      </c>
      <c r="Q271" s="123" t="s">
        <v>498</v>
      </c>
      <c r="R271" s="4"/>
      <c r="S271" s="4">
        <f t="shared" si="72"/>
        <v>480000</v>
      </c>
      <c r="T271" s="4">
        <f t="shared" si="73"/>
        <v>-479000</v>
      </c>
      <c r="U271" s="4">
        <f t="shared" si="74"/>
        <v>0</v>
      </c>
      <c r="V271" s="3">
        <f t="shared" si="75"/>
        <v>1920000</v>
      </c>
      <c r="W271" s="3">
        <f t="shared" si="76"/>
        <v>0</v>
      </c>
      <c r="X271" s="3">
        <f t="shared" si="80"/>
        <v>0</v>
      </c>
      <c r="Y271" s="2" t="b">
        <f t="shared" si="66"/>
        <v>1</v>
      </c>
    </row>
    <row r="272" spans="1:25" s="2" customFormat="1" ht="13.5" customHeight="1" x14ac:dyDescent="0.2">
      <c r="A272" s="22">
        <f t="shared" si="81"/>
        <v>268</v>
      </c>
      <c r="B272" s="114" t="s">
        <v>500</v>
      </c>
      <c r="C272" s="89">
        <v>40500</v>
      </c>
      <c r="D272" s="24">
        <v>8340000</v>
      </c>
      <c r="E272" s="115"/>
      <c r="F272" s="24">
        <f t="shared" si="60"/>
        <v>8340000</v>
      </c>
      <c r="G272" s="53">
        <v>8339000</v>
      </c>
      <c r="H272" s="24">
        <f t="shared" si="82"/>
        <v>1000</v>
      </c>
      <c r="I272" s="25">
        <v>5</v>
      </c>
      <c r="J272" s="25">
        <v>0.2</v>
      </c>
      <c r="K272" s="25">
        <v>0</v>
      </c>
      <c r="L272" s="53">
        <f t="shared" si="83"/>
        <v>0</v>
      </c>
      <c r="M272" s="53">
        <f t="shared" si="84"/>
        <v>8339000</v>
      </c>
      <c r="N272" s="24">
        <f t="shared" si="85"/>
        <v>1000</v>
      </c>
      <c r="O272" s="120" t="s">
        <v>433</v>
      </c>
      <c r="P272" s="121">
        <v>6</v>
      </c>
      <c r="Q272" s="123" t="s">
        <v>498</v>
      </c>
      <c r="R272" s="4"/>
      <c r="S272" s="4">
        <f t="shared" si="72"/>
        <v>417000</v>
      </c>
      <c r="T272" s="4">
        <f t="shared" si="73"/>
        <v>-416000</v>
      </c>
      <c r="U272" s="4">
        <f t="shared" si="74"/>
        <v>0</v>
      </c>
      <c r="V272" s="3">
        <f t="shared" si="75"/>
        <v>1668000</v>
      </c>
      <c r="W272" s="3">
        <f t="shared" si="76"/>
        <v>0</v>
      </c>
      <c r="X272" s="3">
        <f t="shared" si="80"/>
        <v>0</v>
      </c>
      <c r="Y272" s="2" t="b">
        <f t="shared" si="66"/>
        <v>1</v>
      </c>
    </row>
    <row r="273" spans="1:26" s="2" customFormat="1" ht="13.5" customHeight="1" x14ac:dyDescent="0.2">
      <c r="A273" s="22">
        <f t="shared" si="81"/>
        <v>269</v>
      </c>
      <c r="B273" s="114" t="s">
        <v>325</v>
      </c>
      <c r="C273" s="89">
        <v>40506</v>
      </c>
      <c r="D273" s="24">
        <v>31400000</v>
      </c>
      <c r="E273" s="115"/>
      <c r="F273" s="24">
        <f t="shared" si="60"/>
        <v>31400000</v>
      </c>
      <c r="G273" s="53">
        <v>31399000</v>
      </c>
      <c r="H273" s="24">
        <f t="shared" si="82"/>
        <v>1000</v>
      </c>
      <c r="I273" s="25">
        <v>5</v>
      </c>
      <c r="J273" s="25">
        <v>0.2</v>
      </c>
      <c r="K273" s="25">
        <v>0</v>
      </c>
      <c r="L273" s="53">
        <f t="shared" si="83"/>
        <v>0</v>
      </c>
      <c r="M273" s="53">
        <f t="shared" si="84"/>
        <v>31399000</v>
      </c>
      <c r="N273" s="24">
        <f t="shared" si="85"/>
        <v>1000</v>
      </c>
      <c r="O273" s="120" t="s">
        <v>501</v>
      </c>
      <c r="P273" s="121">
        <v>2</v>
      </c>
      <c r="Q273" s="123" t="s">
        <v>498</v>
      </c>
      <c r="R273" s="4"/>
      <c r="S273" s="4">
        <f t="shared" si="72"/>
        <v>1570000</v>
      </c>
      <c r="T273" s="4">
        <f t="shared" si="73"/>
        <v>-1569000</v>
      </c>
      <c r="U273" s="4">
        <f t="shared" si="74"/>
        <v>0</v>
      </c>
      <c r="V273" s="3">
        <f t="shared" si="75"/>
        <v>6280000</v>
      </c>
      <c r="W273" s="3">
        <f t="shared" si="76"/>
        <v>0</v>
      </c>
      <c r="X273" s="3">
        <f t="shared" si="80"/>
        <v>0</v>
      </c>
      <c r="Y273" s="2" t="b">
        <f t="shared" si="66"/>
        <v>1</v>
      </c>
    </row>
    <row r="274" spans="1:26" s="2" customFormat="1" ht="13.5" customHeight="1" x14ac:dyDescent="0.2">
      <c r="A274" s="22">
        <f t="shared" si="81"/>
        <v>270</v>
      </c>
      <c r="B274" s="114" t="s">
        <v>502</v>
      </c>
      <c r="C274" s="89">
        <v>40512</v>
      </c>
      <c r="D274" s="24">
        <v>86200000</v>
      </c>
      <c r="E274" s="115"/>
      <c r="F274" s="24">
        <f t="shared" ref="F274:F337" si="86">+D274+E274</f>
        <v>86200000</v>
      </c>
      <c r="G274" s="53">
        <v>86199000</v>
      </c>
      <c r="H274" s="24">
        <f t="shared" si="82"/>
        <v>1000</v>
      </c>
      <c r="I274" s="25">
        <v>5</v>
      </c>
      <c r="J274" s="25">
        <v>0.2</v>
      </c>
      <c r="K274" s="25">
        <v>0</v>
      </c>
      <c r="L274" s="53">
        <f t="shared" si="83"/>
        <v>0</v>
      </c>
      <c r="M274" s="53">
        <f t="shared" si="84"/>
        <v>86199000</v>
      </c>
      <c r="N274" s="24">
        <f t="shared" si="85"/>
        <v>1000</v>
      </c>
      <c r="O274" s="120" t="s">
        <v>90</v>
      </c>
      <c r="P274" s="121">
        <v>2</v>
      </c>
      <c r="Q274" s="123" t="s">
        <v>498</v>
      </c>
      <c r="R274" s="4"/>
      <c r="S274" s="4">
        <f t="shared" si="72"/>
        <v>4310000</v>
      </c>
      <c r="T274" s="4">
        <f t="shared" si="73"/>
        <v>-4309000</v>
      </c>
      <c r="U274" s="4">
        <f t="shared" si="74"/>
        <v>0</v>
      </c>
      <c r="V274" s="3">
        <f t="shared" si="75"/>
        <v>17240000</v>
      </c>
      <c r="W274" s="3">
        <f t="shared" si="76"/>
        <v>0</v>
      </c>
      <c r="X274" s="3">
        <f t="shared" si="80"/>
        <v>0</v>
      </c>
      <c r="Y274" s="2" t="b">
        <f t="shared" ref="Y274:Y337" si="87">L274=W274</f>
        <v>1</v>
      </c>
    </row>
    <row r="275" spans="1:26" s="2" customFormat="1" ht="13.5" customHeight="1" x14ac:dyDescent="0.2">
      <c r="A275" s="22">
        <f t="shared" si="81"/>
        <v>271</v>
      </c>
      <c r="B275" s="118" t="s">
        <v>503</v>
      </c>
      <c r="C275" s="77">
        <v>40537</v>
      </c>
      <c r="D275" s="30">
        <v>13000000</v>
      </c>
      <c r="E275" s="119"/>
      <c r="F275" s="30">
        <f t="shared" si="86"/>
        <v>13000000</v>
      </c>
      <c r="G275" s="70">
        <v>12999000</v>
      </c>
      <c r="H275" s="30">
        <f t="shared" si="82"/>
        <v>1000</v>
      </c>
      <c r="I275" s="31">
        <v>5</v>
      </c>
      <c r="J275" s="31">
        <v>0.2</v>
      </c>
      <c r="K275" s="25">
        <v>0</v>
      </c>
      <c r="L275" s="53">
        <f t="shared" si="83"/>
        <v>0</v>
      </c>
      <c r="M275" s="70">
        <f t="shared" si="84"/>
        <v>12999000</v>
      </c>
      <c r="N275" s="30">
        <f t="shared" si="85"/>
        <v>1000</v>
      </c>
      <c r="O275" s="135" t="s">
        <v>100</v>
      </c>
      <c r="P275" s="136">
        <v>1</v>
      </c>
      <c r="Q275" s="137" t="s">
        <v>498</v>
      </c>
      <c r="R275" s="4"/>
      <c r="S275" s="4">
        <f t="shared" si="72"/>
        <v>650000</v>
      </c>
      <c r="T275" s="4">
        <f t="shared" si="73"/>
        <v>-649000</v>
      </c>
      <c r="U275" s="4">
        <f t="shared" si="74"/>
        <v>0</v>
      </c>
      <c r="V275" s="3">
        <f t="shared" si="75"/>
        <v>2600000</v>
      </c>
      <c r="W275" s="3">
        <f t="shared" si="76"/>
        <v>0</v>
      </c>
      <c r="X275" s="3">
        <f t="shared" si="80"/>
        <v>0</v>
      </c>
      <c r="Y275" s="2" t="b">
        <f t="shared" si="87"/>
        <v>1</v>
      </c>
    </row>
    <row r="276" spans="1:26" s="2" customFormat="1" ht="13.5" customHeight="1" x14ac:dyDescent="0.2">
      <c r="A276" s="22">
        <f t="shared" si="81"/>
        <v>272</v>
      </c>
      <c r="B276" s="114" t="s">
        <v>479</v>
      </c>
      <c r="C276" s="89">
        <v>40546</v>
      </c>
      <c r="D276" s="24">
        <v>50000000</v>
      </c>
      <c r="E276" s="115"/>
      <c r="F276" s="24">
        <f t="shared" si="86"/>
        <v>50000000</v>
      </c>
      <c r="G276" s="53">
        <v>49999000</v>
      </c>
      <c r="H276" s="24">
        <f t="shared" si="82"/>
        <v>1000</v>
      </c>
      <c r="I276" s="25">
        <v>5</v>
      </c>
      <c r="J276" s="25">
        <v>0.2</v>
      </c>
      <c r="K276" s="25">
        <v>0</v>
      </c>
      <c r="L276" s="53">
        <f t="shared" si="83"/>
        <v>0</v>
      </c>
      <c r="M276" s="53">
        <f t="shared" si="84"/>
        <v>49999000</v>
      </c>
      <c r="N276" s="24">
        <f t="shared" si="85"/>
        <v>1000</v>
      </c>
      <c r="O276" s="120" t="s">
        <v>225</v>
      </c>
      <c r="P276" s="121">
        <v>1</v>
      </c>
      <c r="Q276" s="123" t="s">
        <v>498</v>
      </c>
      <c r="R276" s="4"/>
      <c r="S276" s="4">
        <f t="shared" si="72"/>
        <v>2500000</v>
      </c>
      <c r="T276" s="4">
        <f t="shared" si="73"/>
        <v>-2499000</v>
      </c>
      <c r="U276" s="4">
        <f t="shared" si="74"/>
        <v>0</v>
      </c>
      <c r="V276" s="3">
        <f t="shared" si="75"/>
        <v>10000000</v>
      </c>
      <c r="W276" s="3">
        <f t="shared" si="76"/>
        <v>0</v>
      </c>
      <c r="X276" s="3">
        <f t="shared" si="80"/>
        <v>0</v>
      </c>
      <c r="Y276" s="2" t="b">
        <f t="shared" si="87"/>
        <v>1</v>
      </c>
    </row>
    <row r="277" spans="1:26" s="2" customFormat="1" ht="13.5" customHeight="1" x14ac:dyDescent="0.2">
      <c r="A277" s="22">
        <f t="shared" si="81"/>
        <v>273</v>
      </c>
      <c r="B277" s="114" t="s">
        <v>479</v>
      </c>
      <c r="C277" s="89">
        <v>40546</v>
      </c>
      <c r="D277" s="24">
        <v>150000000</v>
      </c>
      <c r="E277" s="115"/>
      <c r="F277" s="24">
        <f t="shared" si="86"/>
        <v>150000000</v>
      </c>
      <c r="G277" s="53">
        <v>149999000</v>
      </c>
      <c r="H277" s="24">
        <f t="shared" si="82"/>
        <v>1000</v>
      </c>
      <c r="I277" s="25">
        <v>5</v>
      </c>
      <c r="J277" s="25">
        <v>0.2</v>
      </c>
      <c r="K277" s="25">
        <v>0</v>
      </c>
      <c r="L277" s="53">
        <f t="shared" si="83"/>
        <v>0</v>
      </c>
      <c r="M277" s="53">
        <f t="shared" si="84"/>
        <v>149999000</v>
      </c>
      <c r="N277" s="24">
        <f t="shared" si="85"/>
        <v>1000</v>
      </c>
      <c r="O277" s="120" t="s">
        <v>225</v>
      </c>
      <c r="P277" s="121">
        <v>3</v>
      </c>
      <c r="Q277" s="123" t="s">
        <v>498</v>
      </c>
      <c r="R277" s="4"/>
      <c r="S277" s="4">
        <f t="shared" si="72"/>
        <v>7500000</v>
      </c>
      <c r="T277" s="4">
        <f t="shared" si="73"/>
        <v>-7499000</v>
      </c>
      <c r="U277" s="4">
        <f t="shared" si="74"/>
        <v>0</v>
      </c>
      <c r="V277" s="3">
        <f t="shared" si="75"/>
        <v>30000000</v>
      </c>
      <c r="W277" s="3">
        <f t="shared" si="76"/>
        <v>0</v>
      </c>
      <c r="X277" s="3">
        <f t="shared" si="80"/>
        <v>0</v>
      </c>
      <c r="Y277" s="2" t="b">
        <f t="shared" si="87"/>
        <v>1</v>
      </c>
    </row>
    <row r="278" spans="1:26" s="2" customFormat="1" ht="13.5" customHeight="1" x14ac:dyDescent="0.2">
      <c r="A278" s="185">
        <f t="shared" si="81"/>
        <v>274</v>
      </c>
      <c r="B278" s="126" t="s">
        <v>386</v>
      </c>
      <c r="C278" s="127">
        <v>40633</v>
      </c>
      <c r="D278" s="128">
        <v>2530000000</v>
      </c>
      <c r="E278" s="288"/>
      <c r="F278" s="128">
        <f t="shared" si="86"/>
        <v>2530000000</v>
      </c>
      <c r="G278" s="129">
        <v>2529999000</v>
      </c>
      <c r="H278" s="128">
        <f t="shared" si="82"/>
        <v>1000</v>
      </c>
      <c r="I278" s="130">
        <v>5</v>
      </c>
      <c r="J278" s="130">
        <v>0.2</v>
      </c>
      <c r="K278" s="25">
        <v>0</v>
      </c>
      <c r="L278" s="129">
        <f t="shared" si="83"/>
        <v>0</v>
      </c>
      <c r="M278" s="129">
        <f t="shared" si="84"/>
        <v>2529999000</v>
      </c>
      <c r="N278" s="128">
        <f t="shared" si="85"/>
        <v>1000</v>
      </c>
      <c r="O278" s="131" t="s">
        <v>504</v>
      </c>
      <c r="P278" s="132">
        <v>1</v>
      </c>
      <c r="Q278" s="133" t="s">
        <v>505</v>
      </c>
      <c r="R278" s="4"/>
      <c r="S278" s="4">
        <f t="shared" si="72"/>
        <v>126500000</v>
      </c>
      <c r="T278" s="4">
        <f t="shared" si="73"/>
        <v>-126499000</v>
      </c>
      <c r="U278" s="4">
        <f t="shared" si="74"/>
        <v>0</v>
      </c>
      <c r="V278" s="3">
        <f t="shared" si="75"/>
        <v>506000000</v>
      </c>
      <c r="W278" s="3">
        <f t="shared" si="76"/>
        <v>0</v>
      </c>
      <c r="X278" s="3">
        <f t="shared" si="80"/>
        <v>0</v>
      </c>
      <c r="Y278" s="2" t="b">
        <f t="shared" si="87"/>
        <v>1</v>
      </c>
    </row>
    <row r="279" spans="1:26" s="2" customFormat="1" ht="13.5" customHeight="1" x14ac:dyDescent="0.2">
      <c r="A279" s="22">
        <f t="shared" si="81"/>
        <v>275</v>
      </c>
      <c r="B279" s="114" t="s">
        <v>506</v>
      </c>
      <c r="C279" s="89">
        <v>40661</v>
      </c>
      <c r="D279" s="24">
        <v>130000000</v>
      </c>
      <c r="E279" s="115">
        <v>-65000000</v>
      </c>
      <c r="F279" s="24">
        <f t="shared" si="86"/>
        <v>65000000</v>
      </c>
      <c r="G279" s="53">
        <v>129999000</v>
      </c>
      <c r="H279" s="24">
        <v>1000</v>
      </c>
      <c r="I279" s="25">
        <v>5</v>
      </c>
      <c r="J279" s="25">
        <v>0.2</v>
      </c>
      <c r="K279" s="25">
        <v>0</v>
      </c>
      <c r="L279" s="53"/>
      <c r="M279" s="53">
        <f t="shared" si="84"/>
        <v>129999000</v>
      </c>
      <c r="N279" s="24">
        <v>1000</v>
      </c>
      <c r="O279" s="120"/>
      <c r="P279" s="121">
        <v>2</v>
      </c>
      <c r="Q279" s="123" t="s">
        <v>1360</v>
      </c>
      <c r="R279" s="4"/>
      <c r="S279" s="4">
        <f t="shared" si="72"/>
        <v>6500000</v>
      </c>
      <c r="T279" s="4">
        <f t="shared" si="73"/>
        <v>-6499000</v>
      </c>
      <c r="U279" s="4">
        <f t="shared" si="74"/>
        <v>0</v>
      </c>
      <c r="V279" s="3">
        <f t="shared" si="75"/>
        <v>13000000</v>
      </c>
      <c r="W279" s="3">
        <f t="shared" si="76"/>
        <v>0</v>
      </c>
      <c r="X279" s="3">
        <f t="shared" si="80"/>
        <v>0</v>
      </c>
      <c r="Y279" s="2" t="b">
        <f t="shared" si="87"/>
        <v>1</v>
      </c>
      <c r="Z279" s="2" t="s">
        <v>1359</v>
      </c>
    </row>
    <row r="280" spans="1:26" s="2" customFormat="1" ht="13.5" customHeight="1" x14ac:dyDescent="0.2">
      <c r="A280" s="22">
        <f t="shared" si="81"/>
        <v>276</v>
      </c>
      <c r="B280" s="114" t="s">
        <v>507</v>
      </c>
      <c r="C280" s="89">
        <v>40661</v>
      </c>
      <c r="D280" s="24">
        <v>360000000</v>
      </c>
      <c r="E280" s="115"/>
      <c r="F280" s="24">
        <f t="shared" si="86"/>
        <v>360000000</v>
      </c>
      <c r="G280" s="53">
        <v>359999000</v>
      </c>
      <c r="H280" s="24">
        <f t="shared" si="82"/>
        <v>1000</v>
      </c>
      <c r="I280" s="25">
        <v>5</v>
      </c>
      <c r="J280" s="25">
        <v>0.2</v>
      </c>
      <c r="K280" s="25">
        <v>0</v>
      </c>
      <c r="L280" s="53">
        <f t="shared" si="83"/>
        <v>0</v>
      </c>
      <c r="M280" s="53">
        <f t="shared" si="84"/>
        <v>359999000</v>
      </c>
      <c r="N280" s="24">
        <f t="shared" si="85"/>
        <v>1000</v>
      </c>
      <c r="O280" s="120"/>
      <c r="P280" s="121">
        <v>4</v>
      </c>
      <c r="Q280" s="123" t="s">
        <v>498</v>
      </c>
      <c r="R280" s="4"/>
      <c r="S280" s="4">
        <f t="shared" si="72"/>
        <v>18000000</v>
      </c>
      <c r="T280" s="4">
        <f t="shared" si="73"/>
        <v>-17999000</v>
      </c>
      <c r="U280" s="4">
        <f t="shared" si="74"/>
        <v>0</v>
      </c>
      <c r="V280" s="3">
        <f t="shared" si="75"/>
        <v>72000000</v>
      </c>
      <c r="W280" s="3">
        <f t="shared" si="76"/>
        <v>0</v>
      </c>
      <c r="X280" s="3">
        <f t="shared" si="80"/>
        <v>0</v>
      </c>
      <c r="Y280" s="2" t="b">
        <f t="shared" si="87"/>
        <v>1</v>
      </c>
    </row>
    <row r="281" spans="1:26" s="2" customFormat="1" ht="13.5" customHeight="1" x14ac:dyDescent="0.2">
      <c r="A281" s="22">
        <f t="shared" si="81"/>
        <v>277</v>
      </c>
      <c r="B281" s="114" t="s">
        <v>507</v>
      </c>
      <c r="C281" s="89">
        <v>40661</v>
      </c>
      <c r="D281" s="24">
        <v>170000000</v>
      </c>
      <c r="E281" s="115"/>
      <c r="F281" s="24">
        <f t="shared" si="86"/>
        <v>170000000</v>
      </c>
      <c r="G281" s="53">
        <v>169999000</v>
      </c>
      <c r="H281" s="24">
        <f t="shared" si="82"/>
        <v>1000</v>
      </c>
      <c r="I281" s="25">
        <v>5</v>
      </c>
      <c r="J281" s="25">
        <v>0.2</v>
      </c>
      <c r="K281" s="25">
        <v>0</v>
      </c>
      <c r="L281" s="53">
        <f t="shared" si="83"/>
        <v>0</v>
      </c>
      <c r="M281" s="53">
        <f t="shared" si="84"/>
        <v>169999000</v>
      </c>
      <c r="N281" s="24">
        <f t="shared" si="85"/>
        <v>1000</v>
      </c>
      <c r="O281" s="120"/>
      <c r="P281" s="121">
        <v>2</v>
      </c>
      <c r="Q281" s="123" t="s">
        <v>498</v>
      </c>
      <c r="R281" s="4"/>
      <c r="S281" s="4">
        <f t="shared" si="72"/>
        <v>8500000</v>
      </c>
      <c r="T281" s="4">
        <f t="shared" si="73"/>
        <v>-8499000</v>
      </c>
      <c r="U281" s="4">
        <f t="shared" si="74"/>
        <v>0</v>
      </c>
      <c r="V281" s="3">
        <f t="shared" si="75"/>
        <v>34000000</v>
      </c>
      <c r="W281" s="3">
        <f t="shared" si="76"/>
        <v>0</v>
      </c>
      <c r="X281" s="3">
        <f t="shared" si="80"/>
        <v>0</v>
      </c>
      <c r="Y281" s="2" t="b">
        <f t="shared" si="87"/>
        <v>1</v>
      </c>
    </row>
    <row r="282" spans="1:26" s="2" customFormat="1" ht="13.5" customHeight="1" x14ac:dyDescent="0.2">
      <c r="A282" s="22">
        <f t="shared" si="81"/>
        <v>278</v>
      </c>
      <c r="B282" s="114" t="s">
        <v>508</v>
      </c>
      <c r="C282" s="89">
        <v>40661</v>
      </c>
      <c r="D282" s="24">
        <v>145000000</v>
      </c>
      <c r="E282" s="115"/>
      <c r="F282" s="24">
        <f t="shared" si="86"/>
        <v>145000000</v>
      </c>
      <c r="G282" s="53">
        <v>144999000</v>
      </c>
      <c r="H282" s="24">
        <f t="shared" si="82"/>
        <v>1000</v>
      </c>
      <c r="I282" s="25">
        <v>5</v>
      </c>
      <c r="J282" s="25">
        <v>0.2</v>
      </c>
      <c r="K282" s="25">
        <v>0</v>
      </c>
      <c r="L282" s="53">
        <f t="shared" si="83"/>
        <v>0</v>
      </c>
      <c r="M282" s="53">
        <f t="shared" si="84"/>
        <v>144999000</v>
      </c>
      <c r="N282" s="24">
        <f t="shared" si="85"/>
        <v>1000</v>
      </c>
      <c r="O282" s="120"/>
      <c r="P282" s="121">
        <v>1</v>
      </c>
      <c r="Q282" s="123" t="s">
        <v>498</v>
      </c>
      <c r="R282" s="4"/>
      <c r="S282" s="4">
        <f t="shared" si="72"/>
        <v>7250000</v>
      </c>
      <c r="T282" s="4">
        <f t="shared" si="73"/>
        <v>-7249000</v>
      </c>
      <c r="U282" s="4">
        <f t="shared" si="74"/>
        <v>0</v>
      </c>
      <c r="V282" s="3">
        <f t="shared" si="75"/>
        <v>29000000</v>
      </c>
      <c r="W282" s="3">
        <f t="shared" si="76"/>
        <v>0</v>
      </c>
      <c r="X282" s="3">
        <f t="shared" si="80"/>
        <v>0</v>
      </c>
      <c r="Y282" s="2" t="b">
        <f t="shared" si="87"/>
        <v>1</v>
      </c>
    </row>
    <row r="283" spans="1:26" s="2" customFormat="1" ht="13.5" customHeight="1" x14ac:dyDescent="0.2">
      <c r="A283" s="460">
        <f t="shared" si="81"/>
        <v>279</v>
      </c>
      <c r="B283" s="487" t="s">
        <v>509</v>
      </c>
      <c r="C283" s="462">
        <v>40661</v>
      </c>
      <c r="D283" s="464">
        <v>23000000</v>
      </c>
      <c r="E283" s="488">
        <v>-23000000</v>
      </c>
      <c r="F283" s="464">
        <f t="shared" si="86"/>
        <v>0</v>
      </c>
      <c r="G283" s="465">
        <v>22999000</v>
      </c>
      <c r="H283" s="464">
        <v>0</v>
      </c>
      <c r="I283" s="466">
        <v>5</v>
      </c>
      <c r="J283" s="466">
        <v>0.2</v>
      </c>
      <c r="K283" s="466">
        <v>0</v>
      </c>
      <c r="L283" s="465"/>
      <c r="M283" s="465"/>
      <c r="N283" s="464">
        <f t="shared" si="85"/>
        <v>0</v>
      </c>
      <c r="O283" s="489"/>
      <c r="P283" s="490">
        <v>2</v>
      </c>
      <c r="Q283" s="491" t="s">
        <v>1349</v>
      </c>
      <c r="R283" s="4"/>
      <c r="S283" s="4">
        <f t="shared" si="72"/>
        <v>1150000</v>
      </c>
      <c r="T283" s="4">
        <f t="shared" si="73"/>
        <v>-1150000</v>
      </c>
      <c r="U283" s="4">
        <f t="shared" si="74"/>
        <v>-1000</v>
      </c>
      <c r="V283" s="3">
        <f t="shared" si="75"/>
        <v>0</v>
      </c>
      <c r="W283" s="3">
        <f t="shared" si="76"/>
        <v>0</v>
      </c>
      <c r="X283" s="3">
        <f t="shared" si="80"/>
        <v>0</v>
      </c>
      <c r="Y283" s="2" t="b">
        <f t="shared" si="87"/>
        <v>1</v>
      </c>
    </row>
    <row r="284" spans="1:26" s="2" customFormat="1" ht="13.5" customHeight="1" x14ac:dyDescent="0.2">
      <c r="A284" s="460">
        <f t="shared" si="81"/>
        <v>280</v>
      </c>
      <c r="B284" s="487" t="s">
        <v>509</v>
      </c>
      <c r="C284" s="462">
        <v>40661</v>
      </c>
      <c r="D284" s="464">
        <v>23000000</v>
      </c>
      <c r="E284" s="488">
        <v>-23000000</v>
      </c>
      <c r="F284" s="464">
        <f t="shared" si="86"/>
        <v>0</v>
      </c>
      <c r="G284" s="465">
        <v>22999000</v>
      </c>
      <c r="H284" s="464">
        <v>0</v>
      </c>
      <c r="I284" s="466">
        <v>5</v>
      </c>
      <c r="J284" s="466">
        <v>0.2</v>
      </c>
      <c r="K284" s="466">
        <v>0</v>
      </c>
      <c r="L284" s="465"/>
      <c r="M284" s="465"/>
      <c r="N284" s="464">
        <f t="shared" si="85"/>
        <v>0</v>
      </c>
      <c r="O284" s="489"/>
      <c r="P284" s="490">
        <v>1</v>
      </c>
      <c r="Q284" s="491" t="s">
        <v>1349</v>
      </c>
      <c r="R284" s="4"/>
      <c r="S284" s="4">
        <f t="shared" si="72"/>
        <v>1150000</v>
      </c>
      <c r="T284" s="4">
        <f t="shared" si="73"/>
        <v>-1150000</v>
      </c>
      <c r="U284" s="4">
        <f t="shared" si="74"/>
        <v>-1000</v>
      </c>
      <c r="V284" s="3">
        <f t="shared" si="75"/>
        <v>0</v>
      </c>
      <c r="W284" s="3">
        <f t="shared" si="76"/>
        <v>0</v>
      </c>
      <c r="X284" s="3">
        <f t="shared" si="80"/>
        <v>0</v>
      </c>
      <c r="Y284" s="2" t="b">
        <f t="shared" si="87"/>
        <v>1</v>
      </c>
    </row>
    <row r="285" spans="1:26" s="2" customFormat="1" ht="13.5" customHeight="1" x14ac:dyDescent="0.2">
      <c r="A285" s="185">
        <f t="shared" si="81"/>
        <v>281</v>
      </c>
      <c r="B285" s="126" t="s">
        <v>510</v>
      </c>
      <c r="C285" s="127">
        <v>40661</v>
      </c>
      <c r="D285" s="128">
        <v>1968800000</v>
      </c>
      <c r="E285" s="288"/>
      <c r="F285" s="128">
        <f t="shared" si="86"/>
        <v>1968800000</v>
      </c>
      <c r="G285" s="129">
        <v>1968799000</v>
      </c>
      <c r="H285" s="128">
        <f t="shared" si="82"/>
        <v>1000</v>
      </c>
      <c r="I285" s="130">
        <v>5</v>
      </c>
      <c r="J285" s="130">
        <v>0.2</v>
      </c>
      <c r="K285" s="25">
        <v>0</v>
      </c>
      <c r="L285" s="129">
        <f t="shared" si="83"/>
        <v>0</v>
      </c>
      <c r="M285" s="129">
        <f t="shared" si="84"/>
        <v>1968799000</v>
      </c>
      <c r="N285" s="128">
        <f t="shared" si="85"/>
        <v>1000</v>
      </c>
      <c r="O285" s="131"/>
      <c r="P285" s="132">
        <v>5</v>
      </c>
      <c r="Q285" s="133" t="s">
        <v>511</v>
      </c>
      <c r="R285" s="4"/>
      <c r="S285" s="4">
        <f t="shared" si="72"/>
        <v>98440000</v>
      </c>
      <c r="T285" s="4">
        <f t="shared" si="73"/>
        <v>-98439000</v>
      </c>
      <c r="U285" s="4">
        <f t="shared" si="74"/>
        <v>0</v>
      </c>
      <c r="V285" s="3">
        <f t="shared" si="75"/>
        <v>393760000</v>
      </c>
      <c r="W285" s="3">
        <f t="shared" si="76"/>
        <v>0</v>
      </c>
      <c r="X285" s="3">
        <f t="shared" si="80"/>
        <v>0</v>
      </c>
      <c r="Y285" s="2" t="b">
        <f t="shared" si="87"/>
        <v>1</v>
      </c>
    </row>
    <row r="286" spans="1:26" s="2" customFormat="1" ht="13.5" customHeight="1" x14ac:dyDescent="0.2">
      <c r="A286" s="22">
        <f t="shared" si="81"/>
        <v>282</v>
      </c>
      <c r="B286" s="114" t="s">
        <v>512</v>
      </c>
      <c r="C286" s="89">
        <v>40661</v>
      </c>
      <c r="D286" s="24">
        <v>330000000</v>
      </c>
      <c r="E286" s="115"/>
      <c r="F286" s="24">
        <f t="shared" si="86"/>
        <v>330000000</v>
      </c>
      <c r="G286" s="53">
        <v>329999000</v>
      </c>
      <c r="H286" s="24">
        <f t="shared" si="82"/>
        <v>1000</v>
      </c>
      <c r="I286" s="25">
        <v>5</v>
      </c>
      <c r="J286" s="25">
        <v>0.2</v>
      </c>
      <c r="K286" s="25">
        <v>0</v>
      </c>
      <c r="L286" s="53">
        <f t="shared" si="83"/>
        <v>0</v>
      </c>
      <c r="M286" s="53">
        <f t="shared" si="84"/>
        <v>329999000</v>
      </c>
      <c r="N286" s="24">
        <f t="shared" si="85"/>
        <v>1000</v>
      </c>
      <c r="O286" s="120"/>
      <c r="P286" s="121">
        <v>1</v>
      </c>
      <c r="Q286" s="123" t="s">
        <v>498</v>
      </c>
      <c r="R286" s="4"/>
      <c r="S286" s="4">
        <f t="shared" si="72"/>
        <v>16500000</v>
      </c>
      <c r="T286" s="4">
        <f t="shared" si="73"/>
        <v>-16499000</v>
      </c>
      <c r="U286" s="4">
        <f t="shared" si="74"/>
        <v>0</v>
      </c>
      <c r="V286" s="3">
        <f t="shared" si="75"/>
        <v>66000000</v>
      </c>
      <c r="W286" s="3">
        <f t="shared" si="76"/>
        <v>0</v>
      </c>
      <c r="X286" s="3">
        <f t="shared" si="80"/>
        <v>0</v>
      </c>
      <c r="Y286" s="2" t="b">
        <f t="shared" si="87"/>
        <v>1</v>
      </c>
    </row>
    <row r="287" spans="1:26" s="2" customFormat="1" ht="13.5" customHeight="1" x14ac:dyDescent="0.2">
      <c r="A287" s="422">
        <f t="shared" si="81"/>
        <v>283</v>
      </c>
      <c r="B287" s="423" t="s">
        <v>513</v>
      </c>
      <c r="C287" s="424">
        <v>40661</v>
      </c>
      <c r="D287" s="425">
        <v>370400000</v>
      </c>
      <c r="E287" s="426"/>
      <c r="F287" s="425">
        <f t="shared" si="86"/>
        <v>370400000</v>
      </c>
      <c r="G287" s="427">
        <v>370399000</v>
      </c>
      <c r="H287" s="425">
        <v>1000</v>
      </c>
      <c r="I287" s="428">
        <v>5</v>
      </c>
      <c r="J287" s="428">
        <v>0.2</v>
      </c>
      <c r="K287" s="428">
        <v>0</v>
      </c>
      <c r="L287" s="427">
        <f t="shared" si="83"/>
        <v>0</v>
      </c>
      <c r="M287" s="427">
        <f>+G287+L287</f>
        <v>370399000</v>
      </c>
      <c r="N287" s="425">
        <f t="shared" si="85"/>
        <v>1000</v>
      </c>
      <c r="O287" s="429"/>
      <c r="P287" s="430">
        <v>1</v>
      </c>
      <c r="Q287" s="431" t="s">
        <v>1253</v>
      </c>
      <c r="R287" s="4"/>
      <c r="S287" s="4">
        <f t="shared" si="72"/>
        <v>18520000</v>
      </c>
      <c r="T287" s="4">
        <f t="shared" si="73"/>
        <v>-18519000</v>
      </c>
      <c r="U287" s="4">
        <f t="shared" si="74"/>
        <v>0</v>
      </c>
      <c r="V287" s="3">
        <f t="shared" si="75"/>
        <v>74080000</v>
      </c>
      <c r="W287" s="3">
        <f t="shared" si="76"/>
        <v>0</v>
      </c>
      <c r="X287" s="3">
        <f t="shared" si="80"/>
        <v>0</v>
      </c>
      <c r="Y287" s="2" t="b">
        <f t="shared" si="87"/>
        <v>1</v>
      </c>
    </row>
    <row r="288" spans="1:26" s="2" customFormat="1" ht="13.5" customHeight="1" x14ac:dyDescent="0.2">
      <c r="A288" s="22">
        <f t="shared" si="81"/>
        <v>284</v>
      </c>
      <c r="B288" s="114" t="s">
        <v>514</v>
      </c>
      <c r="C288" s="89">
        <v>40661</v>
      </c>
      <c r="D288" s="24">
        <v>75000000</v>
      </c>
      <c r="E288" s="115"/>
      <c r="F288" s="24">
        <f t="shared" si="86"/>
        <v>75000000</v>
      </c>
      <c r="G288" s="53">
        <v>74999000</v>
      </c>
      <c r="H288" s="24">
        <f t="shared" si="82"/>
        <v>1000</v>
      </c>
      <c r="I288" s="25">
        <v>5</v>
      </c>
      <c r="J288" s="25">
        <v>0.2</v>
      </c>
      <c r="K288" s="25">
        <v>0</v>
      </c>
      <c r="L288" s="53">
        <f t="shared" si="83"/>
        <v>0</v>
      </c>
      <c r="M288" s="53">
        <f t="shared" si="84"/>
        <v>74999000</v>
      </c>
      <c r="N288" s="24">
        <f t="shared" si="85"/>
        <v>1000</v>
      </c>
      <c r="O288" s="120"/>
      <c r="P288" s="121">
        <v>1</v>
      </c>
      <c r="Q288" s="123" t="s">
        <v>498</v>
      </c>
      <c r="R288" s="4"/>
      <c r="S288" s="4">
        <f t="shared" si="72"/>
        <v>3750000</v>
      </c>
      <c r="T288" s="4">
        <f t="shared" si="73"/>
        <v>-3749000</v>
      </c>
      <c r="U288" s="4">
        <f t="shared" si="74"/>
        <v>0</v>
      </c>
      <c r="V288" s="3">
        <f t="shared" si="75"/>
        <v>15000000</v>
      </c>
      <c r="W288" s="3">
        <f t="shared" si="76"/>
        <v>0</v>
      </c>
      <c r="X288" s="3">
        <f t="shared" si="80"/>
        <v>0</v>
      </c>
      <c r="Y288" s="2" t="b">
        <f t="shared" si="87"/>
        <v>1</v>
      </c>
    </row>
    <row r="289" spans="1:26" s="2" customFormat="1" ht="13.5" customHeight="1" x14ac:dyDescent="0.2">
      <c r="A289" s="22">
        <f t="shared" si="81"/>
        <v>285</v>
      </c>
      <c r="B289" s="114" t="s">
        <v>515</v>
      </c>
      <c r="C289" s="89">
        <v>40661</v>
      </c>
      <c r="D289" s="24">
        <v>15000000</v>
      </c>
      <c r="E289" s="115"/>
      <c r="F289" s="24">
        <f t="shared" si="86"/>
        <v>15000000</v>
      </c>
      <c r="G289" s="53">
        <v>14999000</v>
      </c>
      <c r="H289" s="24">
        <f t="shared" si="82"/>
        <v>1000</v>
      </c>
      <c r="I289" s="25">
        <v>5</v>
      </c>
      <c r="J289" s="25">
        <v>0.2</v>
      </c>
      <c r="K289" s="25">
        <v>0</v>
      </c>
      <c r="L289" s="53">
        <f t="shared" si="83"/>
        <v>0</v>
      </c>
      <c r="M289" s="53">
        <f t="shared" si="84"/>
        <v>14999000</v>
      </c>
      <c r="N289" s="24">
        <f t="shared" si="85"/>
        <v>1000</v>
      </c>
      <c r="O289" s="120"/>
      <c r="P289" s="121">
        <v>1</v>
      </c>
      <c r="Q289" s="123" t="s">
        <v>498</v>
      </c>
      <c r="R289" s="4"/>
      <c r="S289" s="4">
        <f t="shared" si="72"/>
        <v>750000</v>
      </c>
      <c r="T289" s="4">
        <f t="shared" si="73"/>
        <v>-749000</v>
      </c>
      <c r="U289" s="4">
        <f t="shared" si="74"/>
        <v>0</v>
      </c>
      <c r="V289" s="3">
        <f t="shared" si="75"/>
        <v>3000000</v>
      </c>
      <c r="W289" s="3">
        <f t="shared" si="76"/>
        <v>0</v>
      </c>
      <c r="X289" s="3">
        <f t="shared" si="80"/>
        <v>0</v>
      </c>
      <c r="Y289" s="2" t="b">
        <f t="shared" si="87"/>
        <v>1</v>
      </c>
    </row>
    <row r="290" spans="1:26" s="2" customFormat="1" ht="13.5" customHeight="1" x14ac:dyDescent="0.2">
      <c r="A290" s="22">
        <f t="shared" si="81"/>
        <v>286</v>
      </c>
      <c r="B290" s="114" t="s">
        <v>516</v>
      </c>
      <c r="C290" s="89">
        <v>40661</v>
      </c>
      <c r="D290" s="24">
        <v>13000000</v>
      </c>
      <c r="E290" s="115"/>
      <c r="F290" s="24">
        <f t="shared" si="86"/>
        <v>13000000</v>
      </c>
      <c r="G290" s="53">
        <v>12999000</v>
      </c>
      <c r="H290" s="24">
        <f t="shared" si="82"/>
        <v>1000</v>
      </c>
      <c r="I290" s="25">
        <v>5</v>
      </c>
      <c r="J290" s="25">
        <v>0.2</v>
      </c>
      <c r="K290" s="25">
        <v>0</v>
      </c>
      <c r="L290" s="53">
        <f t="shared" si="83"/>
        <v>0</v>
      </c>
      <c r="M290" s="53">
        <f t="shared" si="84"/>
        <v>12999000</v>
      </c>
      <c r="N290" s="24">
        <f t="shared" si="85"/>
        <v>1000</v>
      </c>
      <c r="O290" s="120"/>
      <c r="P290" s="121">
        <v>1</v>
      </c>
      <c r="Q290" s="123" t="s">
        <v>498</v>
      </c>
      <c r="R290" s="4"/>
      <c r="S290" s="4">
        <f t="shared" si="72"/>
        <v>650000</v>
      </c>
      <c r="T290" s="4">
        <f t="shared" si="73"/>
        <v>-649000</v>
      </c>
      <c r="U290" s="4">
        <f t="shared" si="74"/>
        <v>0</v>
      </c>
      <c r="V290" s="3">
        <f t="shared" si="75"/>
        <v>2600000</v>
      </c>
      <c r="W290" s="3">
        <f t="shared" si="76"/>
        <v>0</v>
      </c>
      <c r="X290" s="3">
        <f t="shared" si="80"/>
        <v>0</v>
      </c>
      <c r="Y290" s="2" t="b">
        <f t="shared" si="87"/>
        <v>1</v>
      </c>
    </row>
    <row r="291" spans="1:26" s="2" customFormat="1" ht="13.5" customHeight="1" x14ac:dyDescent="0.2">
      <c r="A291" s="22">
        <f t="shared" si="81"/>
        <v>287</v>
      </c>
      <c r="B291" s="114" t="s">
        <v>517</v>
      </c>
      <c r="C291" s="89">
        <v>40661</v>
      </c>
      <c r="D291" s="24">
        <v>15000000</v>
      </c>
      <c r="E291" s="115"/>
      <c r="F291" s="24">
        <f t="shared" si="86"/>
        <v>15000000</v>
      </c>
      <c r="G291" s="53">
        <v>14999000</v>
      </c>
      <c r="H291" s="24">
        <f t="shared" si="82"/>
        <v>1000</v>
      </c>
      <c r="I291" s="25">
        <v>5</v>
      </c>
      <c r="J291" s="25">
        <v>0.2</v>
      </c>
      <c r="K291" s="25">
        <v>0</v>
      </c>
      <c r="L291" s="53">
        <f t="shared" si="83"/>
        <v>0</v>
      </c>
      <c r="M291" s="53">
        <f t="shared" si="84"/>
        <v>14999000</v>
      </c>
      <c r="N291" s="24">
        <f t="shared" si="85"/>
        <v>1000</v>
      </c>
      <c r="O291" s="120"/>
      <c r="P291" s="121">
        <v>1</v>
      </c>
      <c r="Q291" s="123" t="s">
        <v>498</v>
      </c>
      <c r="R291" s="4"/>
      <c r="S291" s="4">
        <f t="shared" si="72"/>
        <v>750000</v>
      </c>
      <c r="T291" s="4">
        <f t="shared" si="73"/>
        <v>-749000</v>
      </c>
      <c r="U291" s="4">
        <f t="shared" si="74"/>
        <v>0</v>
      </c>
      <c r="V291" s="3">
        <f t="shared" si="75"/>
        <v>3000000</v>
      </c>
      <c r="W291" s="3">
        <f t="shared" si="76"/>
        <v>0</v>
      </c>
      <c r="X291" s="3">
        <f t="shared" si="80"/>
        <v>0</v>
      </c>
      <c r="Y291" s="2" t="b">
        <f t="shared" si="87"/>
        <v>1</v>
      </c>
    </row>
    <row r="292" spans="1:26" s="2" customFormat="1" ht="13.5" customHeight="1" x14ac:dyDescent="0.2">
      <c r="A292" s="22">
        <f t="shared" si="81"/>
        <v>288</v>
      </c>
      <c r="B292" s="114" t="s">
        <v>518</v>
      </c>
      <c r="C292" s="89">
        <v>40661</v>
      </c>
      <c r="D292" s="24">
        <v>10000000</v>
      </c>
      <c r="E292" s="115"/>
      <c r="F292" s="24">
        <f t="shared" si="86"/>
        <v>10000000</v>
      </c>
      <c r="G292" s="53">
        <v>9999000</v>
      </c>
      <c r="H292" s="24">
        <f t="shared" si="82"/>
        <v>1000</v>
      </c>
      <c r="I292" s="25">
        <v>5</v>
      </c>
      <c r="J292" s="25">
        <v>0.2</v>
      </c>
      <c r="K292" s="25">
        <v>0</v>
      </c>
      <c r="L292" s="53">
        <f t="shared" si="83"/>
        <v>0</v>
      </c>
      <c r="M292" s="53">
        <f t="shared" si="84"/>
        <v>9999000</v>
      </c>
      <c r="N292" s="24">
        <f t="shared" si="85"/>
        <v>1000</v>
      </c>
      <c r="O292" s="120"/>
      <c r="P292" s="121">
        <v>1</v>
      </c>
      <c r="Q292" s="123" t="s">
        <v>498</v>
      </c>
      <c r="R292" s="4"/>
      <c r="S292" s="4">
        <f t="shared" si="72"/>
        <v>500000</v>
      </c>
      <c r="T292" s="4">
        <f t="shared" si="73"/>
        <v>-499000</v>
      </c>
      <c r="U292" s="4">
        <f t="shared" si="74"/>
        <v>0</v>
      </c>
      <c r="V292" s="3">
        <f t="shared" si="75"/>
        <v>2000000</v>
      </c>
      <c r="W292" s="3">
        <f t="shared" si="76"/>
        <v>0</v>
      </c>
      <c r="X292" s="3">
        <f t="shared" si="80"/>
        <v>0</v>
      </c>
      <c r="Y292" s="2" t="b">
        <f t="shared" si="87"/>
        <v>1</v>
      </c>
    </row>
    <row r="293" spans="1:26" s="2" customFormat="1" ht="13.5" customHeight="1" x14ac:dyDescent="0.2">
      <c r="A293" s="22">
        <f t="shared" si="81"/>
        <v>289</v>
      </c>
      <c r="B293" s="114" t="s">
        <v>519</v>
      </c>
      <c r="C293" s="89">
        <v>40661</v>
      </c>
      <c r="D293" s="24">
        <v>23000000</v>
      </c>
      <c r="E293" s="115"/>
      <c r="F293" s="24">
        <f t="shared" si="86"/>
        <v>23000000</v>
      </c>
      <c r="G293" s="53">
        <v>22999000</v>
      </c>
      <c r="H293" s="24">
        <f t="shared" si="82"/>
        <v>1000</v>
      </c>
      <c r="I293" s="25">
        <v>5</v>
      </c>
      <c r="J293" s="25">
        <v>0.2</v>
      </c>
      <c r="K293" s="25">
        <v>0</v>
      </c>
      <c r="L293" s="53">
        <f t="shared" si="83"/>
        <v>0</v>
      </c>
      <c r="M293" s="53">
        <f t="shared" si="84"/>
        <v>22999000</v>
      </c>
      <c r="N293" s="24">
        <f t="shared" si="85"/>
        <v>1000</v>
      </c>
      <c r="O293" s="120"/>
      <c r="P293" s="121">
        <v>1</v>
      </c>
      <c r="Q293" s="123" t="s">
        <v>498</v>
      </c>
      <c r="R293" s="4"/>
      <c r="S293" s="4">
        <f t="shared" si="72"/>
        <v>1150000</v>
      </c>
      <c r="T293" s="4">
        <f t="shared" si="73"/>
        <v>-1149000</v>
      </c>
      <c r="U293" s="4">
        <f t="shared" si="74"/>
        <v>0</v>
      </c>
      <c r="V293" s="3">
        <f t="shared" si="75"/>
        <v>4600000</v>
      </c>
      <c r="W293" s="3">
        <f t="shared" si="76"/>
        <v>0</v>
      </c>
      <c r="X293" s="3">
        <f t="shared" si="80"/>
        <v>0</v>
      </c>
      <c r="Y293" s="2" t="b">
        <f t="shared" si="87"/>
        <v>1</v>
      </c>
    </row>
    <row r="294" spans="1:26" s="2" customFormat="1" ht="13.5" customHeight="1" x14ac:dyDescent="0.2">
      <c r="A294" s="22">
        <f t="shared" si="81"/>
        <v>290</v>
      </c>
      <c r="B294" s="114" t="s">
        <v>520</v>
      </c>
      <c r="C294" s="89">
        <v>40661</v>
      </c>
      <c r="D294" s="24">
        <v>28000000</v>
      </c>
      <c r="E294" s="115">
        <v>-14000000</v>
      </c>
      <c r="F294" s="24">
        <f t="shared" si="86"/>
        <v>14000000</v>
      </c>
      <c r="G294" s="53">
        <v>27999000</v>
      </c>
      <c r="H294" s="24">
        <v>1000</v>
      </c>
      <c r="I294" s="25">
        <v>5</v>
      </c>
      <c r="J294" s="25">
        <v>0.2</v>
      </c>
      <c r="K294" s="25">
        <v>0</v>
      </c>
      <c r="L294" s="53"/>
      <c r="M294" s="53">
        <f t="shared" si="84"/>
        <v>27999000</v>
      </c>
      <c r="N294" s="24">
        <v>1000</v>
      </c>
      <c r="O294" s="120"/>
      <c r="P294" s="121">
        <v>4</v>
      </c>
      <c r="Q294" s="123" t="s">
        <v>1350</v>
      </c>
      <c r="R294" s="4"/>
      <c r="S294" s="4">
        <f t="shared" si="72"/>
        <v>1400000</v>
      </c>
      <c r="T294" s="4">
        <f t="shared" si="73"/>
        <v>-1399000</v>
      </c>
      <c r="U294" s="4">
        <f t="shared" si="74"/>
        <v>0</v>
      </c>
      <c r="V294" s="3">
        <f t="shared" si="75"/>
        <v>2800000</v>
      </c>
      <c r="W294" s="3">
        <f t="shared" si="76"/>
        <v>0</v>
      </c>
      <c r="X294" s="3">
        <f t="shared" si="80"/>
        <v>0</v>
      </c>
      <c r="Y294" s="2" t="b">
        <f t="shared" si="87"/>
        <v>1</v>
      </c>
      <c r="Z294" s="2" t="s">
        <v>1362</v>
      </c>
    </row>
    <row r="295" spans="1:26" s="2" customFormat="1" ht="13.5" customHeight="1" x14ac:dyDescent="0.2">
      <c r="A295" s="22">
        <f t="shared" si="81"/>
        <v>291</v>
      </c>
      <c r="B295" s="114" t="s">
        <v>215</v>
      </c>
      <c r="C295" s="89">
        <v>40661</v>
      </c>
      <c r="D295" s="24">
        <v>30000000</v>
      </c>
      <c r="E295" s="115"/>
      <c r="F295" s="24">
        <f t="shared" si="86"/>
        <v>30000000</v>
      </c>
      <c r="G295" s="53">
        <v>29999000</v>
      </c>
      <c r="H295" s="24">
        <f t="shared" si="82"/>
        <v>1000</v>
      </c>
      <c r="I295" s="25">
        <v>5</v>
      </c>
      <c r="J295" s="25">
        <v>0.2</v>
      </c>
      <c r="K295" s="25">
        <v>0</v>
      </c>
      <c r="L295" s="53">
        <f t="shared" si="83"/>
        <v>0</v>
      </c>
      <c r="M295" s="53">
        <f t="shared" si="84"/>
        <v>29999000</v>
      </c>
      <c r="N295" s="24">
        <f t="shared" si="85"/>
        <v>1000</v>
      </c>
      <c r="O295" s="120"/>
      <c r="P295" s="121">
        <v>2</v>
      </c>
      <c r="Q295" s="123" t="s">
        <v>498</v>
      </c>
      <c r="R295" s="4"/>
      <c r="S295" s="4">
        <f t="shared" ref="S295:S303" si="88">D295*0.05</f>
        <v>1500000</v>
      </c>
      <c r="T295" s="4">
        <f t="shared" ref="T295:T358" si="89">N295-S295</f>
        <v>-1499000</v>
      </c>
      <c r="U295" s="4">
        <f t="shared" ref="U295:U358" si="90">N295-1000</f>
        <v>0</v>
      </c>
      <c r="V295" s="3">
        <f t="shared" ref="V295:V358" si="91">F295/I295</f>
        <v>6000000</v>
      </c>
      <c r="W295" s="3">
        <f t="shared" ref="W295:W303" si="92">ROUND(IF(H295&lt;=1000,0,V295/12*3),0)</f>
        <v>0</v>
      </c>
      <c r="X295" s="3">
        <f t="shared" si="80"/>
        <v>0</v>
      </c>
      <c r="Y295" s="2" t="b">
        <f t="shared" si="87"/>
        <v>1</v>
      </c>
    </row>
    <row r="296" spans="1:26" s="2" customFormat="1" ht="13.5" customHeight="1" x14ac:dyDescent="0.2">
      <c r="A296" s="460">
        <f t="shared" si="81"/>
        <v>292</v>
      </c>
      <c r="B296" s="487" t="s">
        <v>521</v>
      </c>
      <c r="C296" s="462">
        <v>40661</v>
      </c>
      <c r="D296" s="464">
        <v>26000000</v>
      </c>
      <c r="E296" s="488">
        <v>-26000000</v>
      </c>
      <c r="F296" s="464">
        <f t="shared" si="86"/>
        <v>0</v>
      </c>
      <c r="G296" s="465">
        <v>25999000</v>
      </c>
      <c r="H296" s="464">
        <v>0</v>
      </c>
      <c r="I296" s="466">
        <v>5</v>
      </c>
      <c r="J296" s="466">
        <v>0.2</v>
      </c>
      <c r="K296" s="466">
        <v>0</v>
      </c>
      <c r="L296" s="465"/>
      <c r="M296" s="465"/>
      <c r="N296" s="464">
        <f t="shared" si="85"/>
        <v>0</v>
      </c>
      <c r="O296" s="489"/>
      <c r="P296" s="490">
        <v>1</v>
      </c>
      <c r="Q296" s="491" t="s">
        <v>1358</v>
      </c>
      <c r="R296" s="4"/>
      <c r="S296" s="4">
        <f t="shared" si="88"/>
        <v>1300000</v>
      </c>
      <c r="T296" s="4">
        <f t="shared" si="89"/>
        <v>-1300000</v>
      </c>
      <c r="U296" s="4">
        <f t="shared" si="90"/>
        <v>-1000</v>
      </c>
      <c r="V296" s="3">
        <f t="shared" si="91"/>
        <v>0</v>
      </c>
      <c r="W296" s="3">
        <f t="shared" si="92"/>
        <v>0</v>
      </c>
      <c r="X296" s="3">
        <f t="shared" si="80"/>
        <v>0</v>
      </c>
      <c r="Y296" s="2" t="b">
        <f t="shared" si="87"/>
        <v>1</v>
      </c>
    </row>
    <row r="297" spans="1:26" s="2" customFormat="1" ht="13.5" customHeight="1" x14ac:dyDescent="0.2">
      <c r="A297" s="22">
        <f t="shared" si="81"/>
        <v>293</v>
      </c>
      <c r="B297" s="114" t="s">
        <v>522</v>
      </c>
      <c r="C297" s="89">
        <v>40661</v>
      </c>
      <c r="D297" s="24">
        <v>114000000</v>
      </c>
      <c r="E297" s="115"/>
      <c r="F297" s="24">
        <f t="shared" si="86"/>
        <v>114000000</v>
      </c>
      <c r="G297" s="53">
        <v>113999000</v>
      </c>
      <c r="H297" s="24">
        <f t="shared" si="82"/>
        <v>1000</v>
      </c>
      <c r="I297" s="25">
        <v>5</v>
      </c>
      <c r="J297" s="25">
        <v>0.2</v>
      </c>
      <c r="K297" s="25">
        <v>0</v>
      </c>
      <c r="L297" s="53">
        <f t="shared" si="83"/>
        <v>0</v>
      </c>
      <c r="M297" s="53">
        <f t="shared" si="84"/>
        <v>113999000</v>
      </c>
      <c r="N297" s="24">
        <f t="shared" si="85"/>
        <v>1000</v>
      </c>
      <c r="O297" s="120"/>
      <c r="P297" s="121">
        <v>59</v>
      </c>
      <c r="Q297" s="123" t="s">
        <v>498</v>
      </c>
      <c r="R297" s="4"/>
      <c r="S297" s="4">
        <f t="shared" si="88"/>
        <v>5700000</v>
      </c>
      <c r="T297" s="4">
        <f t="shared" si="89"/>
        <v>-5699000</v>
      </c>
      <c r="U297" s="4">
        <f t="shared" si="90"/>
        <v>0</v>
      </c>
      <c r="V297" s="3">
        <f t="shared" si="91"/>
        <v>22800000</v>
      </c>
      <c r="W297" s="3">
        <f t="shared" si="92"/>
        <v>0</v>
      </c>
      <c r="X297" s="3">
        <f t="shared" si="80"/>
        <v>0</v>
      </c>
      <c r="Y297" s="2" t="b">
        <f t="shared" si="87"/>
        <v>1</v>
      </c>
    </row>
    <row r="298" spans="1:26" s="2" customFormat="1" ht="13.5" customHeight="1" x14ac:dyDescent="0.2">
      <c r="A298" s="22">
        <f t="shared" si="81"/>
        <v>294</v>
      </c>
      <c r="B298" s="114" t="s">
        <v>523</v>
      </c>
      <c r="C298" s="89">
        <v>40662</v>
      </c>
      <c r="D298" s="24">
        <v>1080000000</v>
      </c>
      <c r="E298" s="115">
        <v>-720000000</v>
      </c>
      <c r="F298" s="24">
        <f t="shared" si="86"/>
        <v>360000000</v>
      </c>
      <c r="G298" s="53">
        <v>1079999000</v>
      </c>
      <c r="H298" s="24">
        <v>1000</v>
      </c>
      <c r="I298" s="25">
        <v>5</v>
      </c>
      <c r="J298" s="25">
        <v>0.2</v>
      </c>
      <c r="K298" s="25">
        <v>0</v>
      </c>
      <c r="L298" s="53"/>
      <c r="M298" s="53">
        <f t="shared" si="84"/>
        <v>1079999000</v>
      </c>
      <c r="N298" s="24">
        <v>1000</v>
      </c>
      <c r="O298" s="120"/>
      <c r="P298" s="121">
        <v>3</v>
      </c>
      <c r="Q298" s="123" t="s">
        <v>1349</v>
      </c>
      <c r="R298" s="4"/>
      <c r="S298" s="4">
        <f t="shared" si="88"/>
        <v>54000000</v>
      </c>
      <c r="T298" s="4">
        <f t="shared" si="89"/>
        <v>-53999000</v>
      </c>
      <c r="U298" s="4">
        <f t="shared" si="90"/>
        <v>0</v>
      </c>
      <c r="V298" s="3">
        <f t="shared" si="91"/>
        <v>72000000</v>
      </c>
      <c r="W298" s="3">
        <f t="shared" si="92"/>
        <v>0</v>
      </c>
      <c r="X298" s="3">
        <f t="shared" si="80"/>
        <v>0</v>
      </c>
      <c r="Y298" s="2" t="b">
        <f t="shared" si="87"/>
        <v>1</v>
      </c>
      <c r="Z298" s="2" t="s">
        <v>1362</v>
      </c>
    </row>
    <row r="299" spans="1:26" s="2" customFormat="1" ht="13.5" customHeight="1" x14ac:dyDescent="0.2">
      <c r="A299" s="22">
        <f t="shared" si="81"/>
        <v>295</v>
      </c>
      <c r="B299" s="114" t="s">
        <v>524</v>
      </c>
      <c r="C299" s="89">
        <v>40688</v>
      </c>
      <c r="D299" s="24">
        <v>340000000</v>
      </c>
      <c r="E299" s="115"/>
      <c r="F299" s="24">
        <f t="shared" si="86"/>
        <v>340000000</v>
      </c>
      <c r="G299" s="53">
        <v>339999000</v>
      </c>
      <c r="H299" s="24">
        <f t="shared" si="82"/>
        <v>1000</v>
      </c>
      <c r="I299" s="25">
        <v>5</v>
      </c>
      <c r="J299" s="25">
        <v>0.2</v>
      </c>
      <c r="K299" s="25">
        <v>0</v>
      </c>
      <c r="L299" s="53">
        <f t="shared" si="83"/>
        <v>0</v>
      </c>
      <c r="M299" s="53">
        <f t="shared" si="84"/>
        <v>339999000</v>
      </c>
      <c r="N299" s="24">
        <f t="shared" si="85"/>
        <v>1000</v>
      </c>
      <c r="O299" s="120"/>
      <c r="P299" s="121">
        <v>1</v>
      </c>
      <c r="Q299" s="123" t="s">
        <v>498</v>
      </c>
      <c r="R299" s="4"/>
      <c r="S299" s="4">
        <f t="shared" si="88"/>
        <v>17000000</v>
      </c>
      <c r="T299" s="4">
        <f t="shared" si="89"/>
        <v>-16999000</v>
      </c>
      <c r="U299" s="4">
        <f t="shared" si="90"/>
        <v>0</v>
      </c>
      <c r="V299" s="3">
        <f t="shared" si="91"/>
        <v>68000000</v>
      </c>
      <c r="W299" s="3">
        <f t="shared" si="92"/>
        <v>0</v>
      </c>
      <c r="X299" s="3">
        <f t="shared" si="80"/>
        <v>0</v>
      </c>
      <c r="Y299" s="2" t="b">
        <f t="shared" si="87"/>
        <v>1</v>
      </c>
    </row>
    <row r="300" spans="1:26" s="2" customFormat="1" ht="13.5" customHeight="1" x14ac:dyDescent="0.2">
      <c r="A300" s="22">
        <f t="shared" si="81"/>
        <v>296</v>
      </c>
      <c r="B300" s="114" t="s">
        <v>310</v>
      </c>
      <c r="C300" s="89">
        <v>40694</v>
      </c>
      <c r="D300" s="24">
        <v>100000000</v>
      </c>
      <c r="E300" s="115"/>
      <c r="F300" s="24">
        <f t="shared" si="86"/>
        <v>100000000</v>
      </c>
      <c r="G300" s="53">
        <v>99999000</v>
      </c>
      <c r="H300" s="24">
        <f t="shared" si="82"/>
        <v>1000</v>
      </c>
      <c r="I300" s="25">
        <v>5</v>
      </c>
      <c r="J300" s="25">
        <v>0.2</v>
      </c>
      <c r="K300" s="25">
        <v>0</v>
      </c>
      <c r="L300" s="53">
        <f t="shared" si="83"/>
        <v>0</v>
      </c>
      <c r="M300" s="53">
        <f t="shared" si="84"/>
        <v>99999000</v>
      </c>
      <c r="N300" s="24">
        <f t="shared" si="85"/>
        <v>1000</v>
      </c>
      <c r="O300" s="120"/>
      <c r="P300" s="121">
        <v>1</v>
      </c>
      <c r="Q300" s="123" t="s">
        <v>498</v>
      </c>
      <c r="R300" s="4"/>
      <c r="S300" s="4">
        <f t="shared" si="88"/>
        <v>5000000</v>
      </c>
      <c r="T300" s="4">
        <f t="shared" si="89"/>
        <v>-4999000</v>
      </c>
      <c r="U300" s="4">
        <f t="shared" si="90"/>
        <v>0</v>
      </c>
      <c r="V300" s="3">
        <f t="shared" si="91"/>
        <v>20000000</v>
      </c>
      <c r="W300" s="3">
        <f t="shared" si="92"/>
        <v>0</v>
      </c>
      <c r="X300" s="3">
        <f t="shared" si="80"/>
        <v>0</v>
      </c>
      <c r="Y300" s="2" t="b">
        <f t="shared" si="87"/>
        <v>1</v>
      </c>
    </row>
    <row r="301" spans="1:26" s="2" customFormat="1" ht="13.5" customHeight="1" x14ac:dyDescent="0.2">
      <c r="A301" s="22">
        <f t="shared" si="81"/>
        <v>297</v>
      </c>
      <c r="B301" s="114" t="s">
        <v>408</v>
      </c>
      <c r="C301" s="89">
        <v>40718</v>
      </c>
      <c r="D301" s="24">
        <v>45000000</v>
      </c>
      <c r="E301" s="115"/>
      <c r="F301" s="24">
        <f t="shared" si="86"/>
        <v>45000000</v>
      </c>
      <c r="G301" s="53">
        <v>44999000</v>
      </c>
      <c r="H301" s="24">
        <f t="shared" si="82"/>
        <v>1000</v>
      </c>
      <c r="I301" s="25">
        <v>5</v>
      </c>
      <c r="J301" s="25">
        <v>0.2</v>
      </c>
      <c r="K301" s="25">
        <v>0</v>
      </c>
      <c r="L301" s="53">
        <f t="shared" si="83"/>
        <v>0</v>
      </c>
      <c r="M301" s="53">
        <f t="shared" si="84"/>
        <v>44999000</v>
      </c>
      <c r="N301" s="24">
        <f t="shared" si="85"/>
        <v>1000</v>
      </c>
      <c r="O301" s="120"/>
      <c r="P301" s="121">
        <v>1</v>
      </c>
      <c r="Q301" s="123" t="s">
        <v>498</v>
      </c>
      <c r="R301" s="4"/>
      <c r="S301" s="4">
        <f t="shared" si="88"/>
        <v>2250000</v>
      </c>
      <c r="T301" s="4">
        <f t="shared" si="89"/>
        <v>-2249000</v>
      </c>
      <c r="U301" s="4">
        <f t="shared" si="90"/>
        <v>0</v>
      </c>
      <c r="V301" s="3">
        <f t="shared" si="91"/>
        <v>9000000</v>
      </c>
      <c r="W301" s="3">
        <f t="shared" si="92"/>
        <v>0</v>
      </c>
      <c r="X301" s="3">
        <f t="shared" si="80"/>
        <v>0</v>
      </c>
      <c r="Y301" s="2" t="b">
        <f t="shared" si="87"/>
        <v>1</v>
      </c>
    </row>
    <row r="302" spans="1:26" s="2" customFormat="1" ht="13.5" customHeight="1" x14ac:dyDescent="0.2">
      <c r="A302" s="185">
        <f t="shared" si="81"/>
        <v>298</v>
      </c>
      <c r="B302" s="126" t="s">
        <v>525</v>
      </c>
      <c r="C302" s="127">
        <v>40729</v>
      </c>
      <c r="D302" s="128">
        <v>134300000</v>
      </c>
      <c r="E302" s="288"/>
      <c r="F302" s="128">
        <f t="shared" si="86"/>
        <v>134300000</v>
      </c>
      <c r="G302" s="129">
        <v>134299000</v>
      </c>
      <c r="H302" s="128">
        <f t="shared" si="82"/>
        <v>1000</v>
      </c>
      <c r="I302" s="130">
        <v>5</v>
      </c>
      <c r="J302" s="130">
        <v>0.2</v>
      </c>
      <c r="K302" s="130">
        <v>0</v>
      </c>
      <c r="L302" s="129">
        <f t="shared" si="83"/>
        <v>0</v>
      </c>
      <c r="M302" s="129">
        <f t="shared" si="84"/>
        <v>134299000</v>
      </c>
      <c r="N302" s="128">
        <f t="shared" si="85"/>
        <v>1000</v>
      </c>
      <c r="O302" s="131" t="s">
        <v>526</v>
      </c>
      <c r="P302" s="132">
        <v>1</v>
      </c>
      <c r="Q302" s="133" t="s">
        <v>527</v>
      </c>
      <c r="R302" s="4"/>
      <c r="S302" s="4">
        <f t="shared" si="88"/>
        <v>6715000</v>
      </c>
      <c r="T302" s="4">
        <f t="shared" si="89"/>
        <v>-6714000</v>
      </c>
      <c r="U302" s="4">
        <f t="shared" si="90"/>
        <v>0</v>
      </c>
      <c r="V302" s="3">
        <f t="shared" si="91"/>
        <v>26860000</v>
      </c>
      <c r="W302" s="3">
        <f t="shared" si="92"/>
        <v>0</v>
      </c>
      <c r="X302" s="3">
        <f t="shared" si="80"/>
        <v>0</v>
      </c>
      <c r="Y302" s="2" t="b">
        <f t="shared" si="87"/>
        <v>1</v>
      </c>
    </row>
    <row r="303" spans="1:26" s="2" customFormat="1" ht="13.5" customHeight="1" x14ac:dyDescent="0.2">
      <c r="A303" s="22">
        <f t="shared" si="81"/>
        <v>299</v>
      </c>
      <c r="B303" s="492" t="s">
        <v>528</v>
      </c>
      <c r="C303" s="77">
        <v>40661</v>
      </c>
      <c r="D303" s="38">
        <v>40000000</v>
      </c>
      <c r="E303" s="493"/>
      <c r="F303" s="38">
        <f t="shared" si="86"/>
        <v>40000000</v>
      </c>
      <c r="G303" s="57">
        <v>39999000</v>
      </c>
      <c r="H303" s="94">
        <f t="shared" si="82"/>
        <v>1000</v>
      </c>
      <c r="I303" s="39">
        <v>5</v>
      </c>
      <c r="J303" s="39">
        <v>0.2</v>
      </c>
      <c r="K303" s="25">
        <v>0</v>
      </c>
      <c r="L303" s="57"/>
      <c r="M303" s="95">
        <f t="shared" si="84"/>
        <v>39999000</v>
      </c>
      <c r="N303" s="24">
        <f t="shared" si="85"/>
        <v>1000</v>
      </c>
      <c r="O303" s="116"/>
      <c r="P303" s="117">
        <v>1</v>
      </c>
      <c r="Q303" s="123"/>
      <c r="R303" s="4"/>
      <c r="S303" s="4">
        <f t="shared" si="88"/>
        <v>2000000</v>
      </c>
      <c r="T303" s="4">
        <f t="shared" si="89"/>
        <v>-1999000</v>
      </c>
      <c r="U303" s="4">
        <f t="shared" si="90"/>
        <v>0</v>
      </c>
      <c r="V303" s="3">
        <f t="shared" si="91"/>
        <v>8000000</v>
      </c>
      <c r="W303" s="3">
        <f t="shared" si="92"/>
        <v>0</v>
      </c>
      <c r="X303" s="3">
        <f t="shared" si="80"/>
        <v>0</v>
      </c>
      <c r="Y303" s="2" t="b">
        <f t="shared" si="87"/>
        <v>1</v>
      </c>
    </row>
    <row r="304" spans="1:26" s="2" customFormat="1" ht="13.5" customHeight="1" x14ac:dyDescent="0.2">
      <c r="A304" s="22">
        <f t="shared" si="81"/>
        <v>300</v>
      </c>
      <c r="B304" s="124" t="s">
        <v>529</v>
      </c>
      <c r="C304" s="93">
        <v>41380</v>
      </c>
      <c r="D304" s="94">
        <v>2586810</v>
      </c>
      <c r="E304" s="134"/>
      <c r="F304" s="94">
        <f t="shared" si="86"/>
        <v>2586810</v>
      </c>
      <c r="G304" s="95">
        <v>2585810</v>
      </c>
      <c r="H304" s="94">
        <f t="shared" si="82"/>
        <v>1000</v>
      </c>
      <c r="I304" s="96">
        <v>5</v>
      </c>
      <c r="J304" s="96">
        <v>0.2</v>
      </c>
      <c r="K304" s="25">
        <v>0</v>
      </c>
      <c r="L304" s="95">
        <f t="shared" si="83"/>
        <v>0</v>
      </c>
      <c r="M304" s="95">
        <f t="shared" si="84"/>
        <v>2585810</v>
      </c>
      <c r="N304" s="94">
        <f t="shared" si="85"/>
        <v>1000</v>
      </c>
      <c r="O304" s="290" t="s">
        <v>530</v>
      </c>
      <c r="P304" s="291">
        <v>1</v>
      </c>
      <c r="Q304" s="125" t="s">
        <v>498</v>
      </c>
      <c r="R304" s="4"/>
      <c r="S304" s="4">
        <f t="shared" ref="S304:S361" si="93">F304*0.05</f>
        <v>129340.5</v>
      </c>
      <c r="T304" s="4">
        <f t="shared" si="89"/>
        <v>-128340.5</v>
      </c>
      <c r="U304" s="4">
        <f t="shared" si="90"/>
        <v>0</v>
      </c>
      <c r="V304" s="3">
        <f t="shared" si="91"/>
        <v>517362</v>
      </c>
      <c r="W304" s="3">
        <f>ROUND(IF(H304&lt;=1000,0,V304/12*K304),0)-1001</f>
        <v>-1001</v>
      </c>
      <c r="X304" s="3">
        <f t="shared" si="80"/>
        <v>1001</v>
      </c>
      <c r="Y304" s="2" t="b">
        <f t="shared" si="87"/>
        <v>0</v>
      </c>
    </row>
    <row r="305" spans="1:25" s="2" customFormat="1" ht="13.5" customHeight="1" x14ac:dyDescent="0.2">
      <c r="A305" s="22">
        <f t="shared" si="81"/>
        <v>301</v>
      </c>
      <c r="B305" s="289" t="s">
        <v>531</v>
      </c>
      <c r="C305" s="292">
        <v>41445</v>
      </c>
      <c r="D305" s="140">
        <v>29000000</v>
      </c>
      <c r="E305" s="293"/>
      <c r="F305" s="94">
        <f t="shared" si="86"/>
        <v>29000000</v>
      </c>
      <c r="G305" s="294">
        <v>28999000</v>
      </c>
      <c r="H305" s="94">
        <f t="shared" si="82"/>
        <v>1000</v>
      </c>
      <c r="I305" s="295">
        <v>5</v>
      </c>
      <c r="J305" s="295">
        <v>0.2</v>
      </c>
      <c r="K305" s="25">
        <v>0</v>
      </c>
      <c r="L305" s="294">
        <f>ROUND(IF(F305*J305*K305/12&gt;=H305,H305-1000,F305*J305*K305/12),0)</f>
        <v>0</v>
      </c>
      <c r="M305" s="294">
        <f t="shared" si="84"/>
        <v>28999000</v>
      </c>
      <c r="N305" s="140">
        <f t="shared" si="85"/>
        <v>1000</v>
      </c>
      <c r="O305" s="296" t="s">
        <v>532</v>
      </c>
      <c r="P305" s="297">
        <v>1</v>
      </c>
      <c r="Q305" s="298" t="s">
        <v>498</v>
      </c>
      <c r="R305" s="4"/>
      <c r="S305" s="4">
        <f t="shared" si="93"/>
        <v>1450000</v>
      </c>
      <c r="T305" s="4">
        <f t="shared" si="89"/>
        <v>-1449000</v>
      </c>
      <c r="U305" s="4">
        <f t="shared" si="90"/>
        <v>0</v>
      </c>
      <c r="V305" s="3">
        <f t="shared" si="91"/>
        <v>5800000</v>
      </c>
      <c r="W305" s="3">
        <f>ROUND(IF(H305&lt;=1000,0,V305/12*K305),0)-1000</f>
        <v>-1000</v>
      </c>
      <c r="X305" s="3">
        <f t="shared" si="80"/>
        <v>1000</v>
      </c>
      <c r="Y305" s="2" t="b">
        <f t="shared" si="87"/>
        <v>0</v>
      </c>
    </row>
    <row r="306" spans="1:25" s="2" customFormat="1" ht="13.5" customHeight="1" x14ac:dyDescent="0.2">
      <c r="A306" s="22">
        <f t="shared" si="81"/>
        <v>302</v>
      </c>
      <c r="B306" s="138" t="s">
        <v>533</v>
      </c>
      <c r="C306" s="139">
        <v>41591</v>
      </c>
      <c r="D306" s="140">
        <v>108000000</v>
      </c>
      <c r="E306" s="293"/>
      <c r="F306" s="94">
        <f t="shared" si="86"/>
        <v>108000000</v>
      </c>
      <c r="G306" s="294">
        <v>107999000</v>
      </c>
      <c r="H306" s="94">
        <f t="shared" si="82"/>
        <v>1000</v>
      </c>
      <c r="I306" s="295">
        <v>5</v>
      </c>
      <c r="J306" s="295">
        <v>0.2</v>
      </c>
      <c r="K306" s="25">
        <v>0</v>
      </c>
      <c r="L306" s="294">
        <f t="shared" ref="L306:L360" si="94">ROUND(IF(F306*J306*K306/12&gt;=H306,H306-1000,F306*J306*K306/12),0)</f>
        <v>0</v>
      </c>
      <c r="M306" s="294">
        <f t="shared" si="84"/>
        <v>107999000</v>
      </c>
      <c r="N306" s="140">
        <f t="shared" si="85"/>
        <v>1000</v>
      </c>
      <c r="O306" s="296" t="s">
        <v>314</v>
      </c>
      <c r="P306" s="297">
        <v>1</v>
      </c>
      <c r="Q306" s="298" t="s">
        <v>498</v>
      </c>
      <c r="R306" s="4"/>
      <c r="S306" s="4">
        <f t="shared" si="93"/>
        <v>5400000</v>
      </c>
      <c r="T306" s="4">
        <f t="shared" si="89"/>
        <v>-5399000</v>
      </c>
      <c r="U306" s="4">
        <f t="shared" si="90"/>
        <v>0</v>
      </c>
      <c r="V306" s="3">
        <f t="shared" si="91"/>
        <v>21600000</v>
      </c>
      <c r="W306" s="3">
        <f>ROUND(IF(H306&lt;=1000,0,V306/12*K306),0)-1000</f>
        <v>-1000</v>
      </c>
      <c r="X306" s="3">
        <f t="shared" si="80"/>
        <v>1000</v>
      </c>
      <c r="Y306" s="2" t="b">
        <f t="shared" si="87"/>
        <v>0</v>
      </c>
    </row>
    <row r="307" spans="1:25" s="2" customFormat="1" ht="13.5" customHeight="1" x14ac:dyDescent="0.2">
      <c r="A307" s="22">
        <f t="shared" si="81"/>
        <v>303</v>
      </c>
      <c r="B307" s="138" t="s">
        <v>534</v>
      </c>
      <c r="C307" s="139">
        <v>41659</v>
      </c>
      <c r="D307" s="293">
        <v>5800000</v>
      </c>
      <c r="E307" s="293"/>
      <c r="F307" s="94">
        <f t="shared" si="86"/>
        <v>5800000</v>
      </c>
      <c r="G307" s="294">
        <v>5799000</v>
      </c>
      <c r="H307" s="94">
        <f t="shared" si="82"/>
        <v>1000</v>
      </c>
      <c r="I307" s="295">
        <v>5</v>
      </c>
      <c r="J307" s="295">
        <v>0.2</v>
      </c>
      <c r="K307" s="25">
        <v>0</v>
      </c>
      <c r="L307" s="294">
        <f t="shared" si="94"/>
        <v>0</v>
      </c>
      <c r="M307" s="294">
        <f t="shared" si="84"/>
        <v>5799000</v>
      </c>
      <c r="N307" s="140">
        <f t="shared" si="85"/>
        <v>1000</v>
      </c>
      <c r="O307" s="296" t="s">
        <v>535</v>
      </c>
      <c r="P307" s="297">
        <v>1</v>
      </c>
      <c r="Q307" s="298" t="s">
        <v>498</v>
      </c>
      <c r="R307" s="4"/>
      <c r="S307" s="4">
        <f t="shared" si="93"/>
        <v>290000</v>
      </c>
      <c r="T307" s="4">
        <f t="shared" si="89"/>
        <v>-289000</v>
      </c>
      <c r="U307" s="4">
        <f t="shared" si="90"/>
        <v>0</v>
      </c>
      <c r="V307" s="3">
        <f t="shared" si="91"/>
        <v>1160000</v>
      </c>
      <c r="W307" s="3">
        <f>ROUND(IF(H307&lt;=1000,0,V307/12*K307),0)-1000</f>
        <v>-1000</v>
      </c>
      <c r="X307" s="3">
        <f t="shared" si="80"/>
        <v>1000</v>
      </c>
      <c r="Y307" s="2" t="b">
        <f t="shared" si="87"/>
        <v>0</v>
      </c>
    </row>
    <row r="308" spans="1:25" s="2" customFormat="1" ht="13.5" customHeight="1" x14ac:dyDescent="0.2">
      <c r="A308" s="22">
        <f t="shared" si="81"/>
        <v>304</v>
      </c>
      <c r="B308" s="138" t="s">
        <v>536</v>
      </c>
      <c r="C308" s="139">
        <v>41666</v>
      </c>
      <c r="D308" s="293">
        <v>6500000</v>
      </c>
      <c r="E308" s="293"/>
      <c r="F308" s="94">
        <f t="shared" si="86"/>
        <v>6500000</v>
      </c>
      <c r="G308" s="294">
        <v>6499000</v>
      </c>
      <c r="H308" s="94">
        <f t="shared" si="82"/>
        <v>1000</v>
      </c>
      <c r="I308" s="295">
        <v>5</v>
      </c>
      <c r="J308" s="295">
        <v>0.2</v>
      </c>
      <c r="K308" s="25">
        <v>0</v>
      </c>
      <c r="L308" s="294">
        <f t="shared" si="94"/>
        <v>0</v>
      </c>
      <c r="M308" s="294">
        <f t="shared" si="84"/>
        <v>6499000</v>
      </c>
      <c r="N308" s="140">
        <f t="shared" si="85"/>
        <v>1000</v>
      </c>
      <c r="O308" s="296" t="s">
        <v>537</v>
      </c>
      <c r="P308" s="297">
        <v>1</v>
      </c>
      <c r="Q308" s="298" t="s">
        <v>498</v>
      </c>
      <c r="R308" s="4"/>
      <c r="S308" s="4">
        <f t="shared" si="93"/>
        <v>325000</v>
      </c>
      <c r="T308" s="4">
        <f t="shared" si="89"/>
        <v>-324000</v>
      </c>
      <c r="U308" s="4">
        <f t="shared" si="90"/>
        <v>0</v>
      </c>
      <c r="V308" s="3">
        <f t="shared" si="91"/>
        <v>1300000</v>
      </c>
      <c r="W308" s="3">
        <f>ROUND(IF(H308&lt;=1000,0,V308/12*K308),0)-1000</f>
        <v>-1000</v>
      </c>
      <c r="X308" s="3">
        <f t="shared" si="80"/>
        <v>1000</v>
      </c>
      <c r="Y308" s="2" t="b">
        <f t="shared" si="87"/>
        <v>0</v>
      </c>
    </row>
    <row r="309" spans="1:25" s="2" customFormat="1" ht="13.5" customHeight="1" x14ac:dyDescent="0.2">
      <c r="A309" s="22">
        <f t="shared" si="81"/>
        <v>305</v>
      </c>
      <c r="B309" s="138" t="s">
        <v>538</v>
      </c>
      <c r="C309" s="139">
        <v>41850</v>
      </c>
      <c r="D309" s="293">
        <v>54000000</v>
      </c>
      <c r="E309" s="293"/>
      <c r="F309" s="94">
        <f t="shared" si="86"/>
        <v>54000000</v>
      </c>
      <c r="G309" s="294">
        <v>53999000</v>
      </c>
      <c r="H309" s="94">
        <f t="shared" si="82"/>
        <v>1000</v>
      </c>
      <c r="I309" s="295">
        <v>5</v>
      </c>
      <c r="J309" s="295">
        <v>0.2</v>
      </c>
      <c r="K309" s="25">
        <v>0</v>
      </c>
      <c r="L309" s="294">
        <f t="shared" si="94"/>
        <v>0</v>
      </c>
      <c r="M309" s="294">
        <f t="shared" si="84"/>
        <v>53999000</v>
      </c>
      <c r="N309" s="140">
        <f t="shared" si="85"/>
        <v>1000</v>
      </c>
      <c r="O309" s="296" t="s">
        <v>539</v>
      </c>
      <c r="P309" s="297">
        <v>1</v>
      </c>
      <c r="Q309" s="298" t="s">
        <v>498</v>
      </c>
      <c r="R309" s="4"/>
      <c r="S309" s="4">
        <f t="shared" si="93"/>
        <v>2700000</v>
      </c>
      <c r="T309" s="4">
        <f t="shared" si="89"/>
        <v>-2699000</v>
      </c>
      <c r="U309" s="4">
        <f t="shared" si="90"/>
        <v>0</v>
      </c>
      <c r="V309" s="3">
        <f t="shared" si="91"/>
        <v>10800000</v>
      </c>
      <c r="W309" s="3">
        <f t="shared" ref="W309:W361" si="95">ROUND(IF(H309&lt;=1000,0,V309/12*K309),0)</f>
        <v>0</v>
      </c>
      <c r="X309" s="3">
        <f t="shared" si="80"/>
        <v>0</v>
      </c>
      <c r="Y309" s="2" t="b">
        <f t="shared" si="87"/>
        <v>1</v>
      </c>
    </row>
    <row r="310" spans="1:25" s="2" customFormat="1" ht="13.5" customHeight="1" x14ac:dyDescent="0.2">
      <c r="A310" s="22">
        <f t="shared" si="81"/>
        <v>306</v>
      </c>
      <c r="B310" s="138" t="s">
        <v>540</v>
      </c>
      <c r="C310" s="139">
        <v>41981</v>
      </c>
      <c r="D310" s="293">
        <v>18000000</v>
      </c>
      <c r="E310" s="293"/>
      <c r="F310" s="140">
        <f t="shared" si="86"/>
        <v>18000000</v>
      </c>
      <c r="G310" s="294">
        <v>17999000</v>
      </c>
      <c r="H310" s="140">
        <f t="shared" si="82"/>
        <v>1000</v>
      </c>
      <c r="I310" s="295">
        <v>5</v>
      </c>
      <c r="J310" s="295">
        <v>0.2</v>
      </c>
      <c r="K310" s="25">
        <v>0</v>
      </c>
      <c r="L310" s="294">
        <f t="shared" si="94"/>
        <v>0</v>
      </c>
      <c r="M310" s="294">
        <f t="shared" si="84"/>
        <v>17999000</v>
      </c>
      <c r="N310" s="140">
        <f t="shared" si="85"/>
        <v>1000</v>
      </c>
      <c r="O310" s="296" t="s">
        <v>326</v>
      </c>
      <c r="P310" s="297">
        <v>10</v>
      </c>
      <c r="Q310" s="298" t="s">
        <v>498</v>
      </c>
      <c r="R310" s="4"/>
      <c r="S310" s="4">
        <f t="shared" si="93"/>
        <v>900000</v>
      </c>
      <c r="T310" s="4">
        <f t="shared" si="89"/>
        <v>-899000</v>
      </c>
      <c r="U310" s="4">
        <f t="shared" si="90"/>
        <v>0</v>
      </c>
      <c r="V310" s="3">
        <f t="shared" si="91"/>
        <v>3600000</v>
      </c>
      <c r="W310" s="3">
        <f t="shared" si="95"/>
        <v>0</v>
      </c>
      <c r="X310" s="3">
        <f t="shared" si="80"/>
        <v>0</v>
      </c>
      <c r="Y310" s="2" t="b">
        <f t="shared" si="87"/>
        <v>1</v>
      </c>
    </row>
    <row r="311" spans="1:25" s="2" customFormat="1" ht="13.5" customHeight="1" x14ac:dyDescent="0.2">
      <c r="A311" s="22">
        <f t="shared" si="81"/>
        <v>307</v>
      </c>
      <c r="B311" s="138" t="s">
        <v>541</v>
      </c>
      <c r="C311" s="139">
        <v>41983</v>
      </c>
      <c r="D311" s="293">
        <v>222000000</v>
      </c>
      <c r="E311" s="293"/>
      <c r="F311" s="140">
        <f t="shared" si="86"/>
        <v>222000000</v>
      </c>
      <c r="G311" s="294">
        <v>221999000</v>
      </c>
      <c r="H311" s="140">
        <f t="shared" si="82"/>
        <v>1000</v>
      </c>
      <c r="I311" s="295">
        <v>5</v>
      </c>
      <c r="J311" s="295">
        <v>0.2</v>
      </c>
      <c r="K311" s="25">
        <v>0</v>
      </c>
      <c r="L311" s="294">
        <f t="shared" si="94"/>
        <v>0</v>
      </c>
      <c r="M311" s="294">
        <f t="shared" si="84"/>
        <v>221999000</v>
      </c>
      <c r="N311" s="140">
        <f t="shared" si="85"/>
        <v>1000</v>
      </c>
      <c r="O311" s="296" t="s">
        <v>97</v>
      </c>
      <c r="P311" s="297">
        <v>6</v>
      </c>
      <c r="Q311" s="298" t="s">
        <v>498</v>
      </c>
      <c r="R311" s="4"/>
      <c r="S311" s="4">
        <f t="shared" si="93"/>
        <v>11100000</v>
      </c>
      <c r="T311" s="4">
        <f t="shared" si="89"/>
        <v>-11099000</v>
      </c>
      <c r="U311" s="4">
        <f t="shared" si="90"/>
        <v>0</v>
      </c>
      <c r="V311" s="3">
        <f t="shared" si="91"/>
        <v>44400000</v>
      </c>
      <c r="W311" s="3">
        <f t="shared" si="95"/>
        <v>0</v>
      </c>
      <c r="X311" s="3">
        <f t="shared" si="80"/>
        <v>0</v>
      </c>
      <c r="Y311" s="2" t="b">
        <f t="shared" si="87"/>
        <v>1</v>
      </c>
    </row>
    <row r="312" spans="1:25" s="2" customFormat="1" ht="13.5" customHeight="1" x14ac:dyDescent="0.2">
      <c r="A312" s="22">
        <f t="shared" si="81"/>
        <v>308</v>
      </c>
      <c r="B312" s="138" t="s">
        <v>542</v>
      </c>
      <c r="C312" s="139">
        <v>42004</v>
      </c>
      <c r="D312" s="293">
        <v>33500000</v>
      </c>
      <c r="E312" s="293"/>
      <c r="F312" s="140">
        <f t="shared" si="86"/>
        <v>33500000</v>
      </c>
      <c r="G312" s="294">
        <v>33499000</v>
      </c>
      <c r="H312" s="140">
        <f t="shared" si="82"/>
        <v>1000</v>
      </c>
      <c r="I312" s="295">
        <v>5</v>
      </c>
      <c r="J312" s="295">
        <v>0.2</v>
      </c>
      <c r="K312" s="25">
        <v>0</v>
      </c>
      <c r="L312" s="294">
        <f>ROUND(IF(F312*J312*K312/12&gt;=H312,H312-1000,F312*J312*K312/12),0)</f>
        <v>0</v>
      </c>
      <c r="M312" s="294">
        <f t="shared" si="84"/>
        <v>33499000</v>
      </c>
      <c r="N312" s="140">
        <f t="shared" si="85"/>
        <v>1000</v>
      </c>
      <c r="O312" s="296" t="s">
        <v>543</v>
      </c>
      <c r="P312" s="297">
        <v>1</v>
      </c>
      <c r="Q312" s="298" t="s">
        <v>498</v>
      </c>
      <c r="R312" s="4"/>
      <c r="S312" s="4">
        <f t="shared" si="93"/>
        <v>1675000</v>
      </c>
      <c r="T312" s="4">
        <f t="shared" si="89"/>
        <v>-1674000</v>
      </c>
      <c r="U312" s="4">
        <f t="shared" si="90"/>
        <v>0</v>
      </c>
      <c r="V312" s="3">
        <f t="shared" si="91"/>
        <v>6700000</v>
      </c>
      <c r="W312" s="3">
        <f t="shared" si="95"/>
        <v>0</v>
      </c>
      <c r="X312" s="3">
        <f t="shared" si="80"/>
        <v>0</v>
      </c>
      <c r="Y312" s="2" t="b">
        <f t="shared" si="87"/>
        <v>1</v>
      </c>
    </row>
    <row r="313" spans="1:25" s="2" customFormat="1" ht="13.5" customHeight="1" x14ac:dyDescent="0.2">
      <c r="A313" s="22">
        <f t="shared" si="81"/>
        <v>309</v>
      </c>
      <c r="B313" s="138" t="s">
        <v>540</v>
      </c>
      <c r="C313" s="139">
        <v>42064</v>
      </c>
      <c r="D313" s="140">
        <v>3000000</v>
      </c>
      <c r="E313" s="293"/>
      <c r="F313" s="140">
        <f t="shared" si="86"/>
        <v>3000000</v>
      </c>
      <c r="G313" s="294">
        <v>2999000</v>
      </c>
      <c r="H313" s="140">
        <f t="shared" si="82"/>
        <v>1000</v>
      </c>
      <c r="I313" s="295">
        <v>5</v>
      </c>
      <c r="J313" s="295">
        <v>0.2</v>
      </c>
      <c r="K313" s="25">
        <v>0</v>
      </c>
      <c r="L313" s="294">
        <f t="shared" si="94"/>
        <v>0</v>
      </c>
      <c r="M313" s="294">
        <f t="shared" si="84"/>
        <v>2999000</v>
      </c>
      <c r="N313" s="140">
        <f t="shared" si="85"/>
        <v>1000</v>
      </c>
      <c r="O313" s="296" t="s">
        <v>544</v>
      </c>
      <c r="P313" s="297">
        <v>2</v>
      </c>
      <c r="Q313" s="298" t="s">
        <v>498</v>
      </c>
      <c r="R313" s="4"/>
      <c r="S313" s="4">
        <f t="shared" si="93"/>
        <v>150000</v>
      </c>
      <c r="T313" s="4">
        <f t="shared" si="89"/>
        <v>-149000</v>
      </c>
      <c r="U313" s="4">
        <f t="shared" si="90"/>
        <v>0</v>
      </c>
      <c r="V313" s="3">
        <f t="shared" si="91"/>
        <v>600000</v>
      </c>
      <c r="W313" s="3">
        <f t="shared" si="95"/>
        <v>0</v>
      </c>
      <c r="X313" s="3">
        <f t="shared" si="80"/>
        <v>0</v>
      </c>
      <c r="Y313" s="2" t="b">
        <f t="shared" si="87"/>
        <v>1</v>
      </c>
    </row>
    <row r="314" spans="1:25" s="2" customFormat="1" ht="13.5" customHeight="1" x14ac:dyDescent="0.2">
      <c r="A314" s="22">
        <f t="shared" si="81"/>
        <v>310</v>
      </c>
      <c r="B314" s="138" t="s">
        <v>540</v>
      </c>
      <c r="C314" s="139">
        <v>42101</v>
      </c>
      <c r="D314" s="140">
        <v>1567500</v>
      </c>
      <c r="E314" s="293"/>
      <c r="F314" s="140">
        <f t="shared" si="86"/>
        <v>1567500</v>
      </c>
      <c r="G314" s="294">
        <v>1566500</v>
      </c>
      <c r="H314" s="140">
        <f t="shared" si="82"/>
        <v>1000</v>
      </c>
      <c r="I314" s="295">
        <v>5</v>
      </c>
      <c r="J314" s="295">
        <v>0.2</v>
      </c>
      <c r="K314" s="25">
        <v>0</v>
      </c>
      <c r="L314" s="294">
        <f t="shared" si="94"/>
        <v>0</v>
      </c>
      <c r="M314" s="294">
        <f t="shared" si="84"/>
        <v>1566500</v>
      </c>
      <c r="N314" s="140">
        <f t="shared" si="85"/>
        <v>1000</v>
      </c>
      <c r="O314" s="296" t="s">
        <v>545</v>
      </c>
      <c r="P314" s="297">
        <v>1</v>
      </c>
      <c r="Q314" s="298" t="s">
        <v>498</v>
      </c>
      <c r="R314" s="4"/>
      <c r="S314" s="4">
        <f t="shared" si="93"/>
        <v>78375</v>
      </c>
      <c r="T314" s="4">
        <f t="shared" si="89"/>
        <v>-77375</v>
      </c>
      <c r="U314" s="4">
        <f t="shared" si="90"/>
        <v>0</v>
      </c>
      <c r="V314" s="3">
        <f t="shared" si="91"/>
        <v>313500</v>
      </c>
      <c r="W314" s="3">
        <f t="shared" si="95"/>
        <v>0</v>
      </c>
      <c r="X314" s="3">
        <f t="shared" si="80"/>
        <v>0</v>
      </c>
      <c r="Y314" s="2" t="b">
        <f t="shared" si="87"/>
        <v>1</v>
      </c>
    </row>
    <row r="315" spans="1:25" s="2" customFormat="1" ht="13.5" customHeight="1" x14ac:dyDescent="0.2">
      <c r="A315" s="22">
        <f t="shared" si="81"/>
        <v>311</v>
      </c>
      <c r="B315" s="138" t="s">
        <v>546</v>
      </c>
      <c r="C315" s="139">
        <v>42144</v>
      </c>
      <c r="D315" s="140">
        <v>18900000</v>
      </c>
      <c r="E315" s="293"/>
      <c r="F315" s="140">
        <f t="shared" si="86"/>
        <v>18900000</v>
      </c>
      <c r="G315" s="294">
        <v>18899000</v>
      </c>
      <c r="H315" s="140">
        <f t="shared" si="82"/>
        <v>1000</v>
      </c>
      <c r="I315" s="295">
        <v>5</v>
      </c>
      <c r="J315" s="295">
        <v>0.2</v>
      </c>
      <c r="K315" s="25">
        <v>0</v>
      </c>
      <c r="L315" s="294">
        <f t="shared" si="94"/>
        <v>0</v>
      </c>
      <c r="M315" s="294">
        <f t="shared" si="84"/>
        <v>18899000</v>
      </c>
      <c r="N315" s="140">
        <f t="shared" si="85"/>
        <v>1000</v>
      </c>
      <c r="O315" s="296" t="s">
        <v>547</v>
      </c>
      <c r="P315" s="297">
        <v>1</v>
      </c>
      <c r="Q315" s="298" t="s">
        <v>498</v>
      </c>
      <c r="R315" s="4"/>
      <c r="S315" s="4">
        <f t="shared" si="93"/>
        <v>945000</v>
      </c>
      <c r="T315" s="4">
        <f t="shared" si="89"/>
        <v>-944000</v>
      </c>
      <c r="U315" s="4">
        <f t="shared" si="90"/>
        <v>0</v>
      </c>
      <c r="V315" s="3">
        <f t="shared" si="91"/>
        <v>3780000</v>
      </c>
      <c r="W315" s="3">
        <f t="shared" si="95"/>
        <v>0</v>
      </c>
      <c r="X315" s="3">
        <f t="shared" si="80"/>
        <v>0</v>
      </c>
      <c r="Y315" s="2" t="b">
        <f t="shared" si="87"/>
        <v>1</v>
      </c>
    </row>
    <row r="316" spans="1:25" s="2" customFormat="1" ht="13.5" customHeight="1" x14ac:dyDescent="0.2">
      <c r="A316" s="22">
        <f t="shared" si="81"/>
        <v>312</v>
      </c>
      <c r="B316" s="138" t="s">
        <v>548</v>
      </c>
      <c r="C316" s="139">
        <v>42164</v>
      </c>
      <c r="D316" s="140">
        <v>16000000</v>
      </c>
      <c r="E316" s="293"/>
      <c r="F316" s="140">
        <f t="shared" si="86"/>
        <v>16000000</v>
      </c>
      <c r="G316" s="294">
        <v>15999000</v>
      </c>
      <c r="H316" s="140">
        <f t="shared" si="82"/>
        <v>1000</v>
      </c>
      <c r="I316" s="295">
        <v>5</v>
      </c>
      <c r="J316" s="295">
        <v>0.2</v>
      </c>
      <c r="K316" s="25">
        <v>0</v>
      </c>
      <c r="L316" s="294">
        <f t="shared" si="94"/>
        <v>0</v>
      </c>
      <c r="M316" s="294">
        <f t="shared" si="84"/>
        <v>15999000</v>
      </c>
      <c r="N316" s="140">
        <f t="shared" si="85"/>
        <v>1000</v>
      </c>
      <c r="O316" s="296" t="s">
        <v>543</v>
      </c>
      <c r="P316" s="297">
        <v>1</v>
      </c>
      <c r="Q316" s="298" t="s">
        <v>549</v>
      </c>
      <c r="R316" s="4"/>
      <c r="S316" s="4">
        <f t="shared" si="93"/>
        <v>800000</v>
      </c>
      <c r="T316" s="4">
        <f t="shared" si="89"/>
        <v>-799000</v>
      </c>
      <c r="U316" s="4">
        <f t="shared" si="90"/>
        <v>0</v>
      </c>
      <c r="V316" s="3">
        <f t="shared" si="91"/>
        <v>3200000</v>
      </c>
      <c r="W316" s="3">
        <f t="shared" si="95"/>
        <v>0</v>
      </c>
      <c r="X316" s="3">
        <f t="shared" si="80"/>
        <v>0</v>
      </c>
      <c r="Y316" s="2" t="b">
        <f t="shared" si="87"/>
        <v>1</v>
      </c>
    </row>
    <row r="317" spans="1:25" s="2" customFormat="1" ht="13.5" customHeight="1" x14ac:dyDescent="0.2">
      <c r="A317" s="22">
        <f t="shared" si="81"/>
        <v>313</v>
      </c>
      <c r="B317" s="138" t="s">
        <v>548</v>
      </c>
      <c r="C317" s="139">
        <v>42165</v>
      </c>
      <c r="D317" s="140">
        <v>6000000</v>
      </c>
      <c r="E317" s="293"/>
      <c r="F317" s="140">
        <f t="shared" si="86"/>
        <v>6000000</v>
      </c>
      <c r="G317" s="294">
        <v>5999000</v>
      </c>
      <c r="H317" s="140">
        <f t="shared" si="82"/>
        <v>1000</v>
      </c>
      <c r="I317" s="295">
        <v>5</v>
      </c>
      <c r="J317" s="295">
        <v>0.2</v>
      </c>
      <c r="K317" s="25">
        <v>0</v>
      </c>
      <c r="L317" s="294">
        <f t="shared" si="94"/>
        <v>0</v>
      </c>
      <c r="M317" s="294">
        <f t="shared" si="84"/>
        <v>5999000</v>
      </c>
      <c r="N317" s="140">
        <f t="shared" si="85"/>
        <v>1000</v>
      </c>
      <c r="O317" s="296" t="s">
        <v>550</v>
      </c>
      <c r="P317" s="297">
        <v>1</v>
      </c>
      <c r="Q317" s="298" t="s">
        <v>498</v>
      </c>
      <c r="R317" s="4"/>
      <c r="S317" s="4">
        <f t="shared" si="93"/>
        <v>300000</v>
      </c>
      <c r="T317" s="4">
        <f t="shared" si="89"/>
        <v>-299000</v>
      </c>
      <c r="U317" s="4">
        <f t="shared" si="90"/>
        <v>0</v>
      </c>
      <c r="V317" s="3">
        <f t="shared" si="91"/>
        <v>1200000</v>
      </c>
      <c r="W317" s="3">
        <f t="shared" si="95"/>
        <v>0</v>
      </c>
      <c r="X317" s="3">
        <f t="shared" si="80"/>
        <v>0</v>
      </c>
      <c r="Y317" s="2" t="b">
        <f t="shared" si="87"/>
        <v>1</v>
      </c>
    </row>
    <row r="318" spans="1:25" s="2" customFormat="1" ht="13.5" customHeight="1" x14ac:dyDescent="0.2">
      <c r="A318" s="22">
        <f t="shared" si="81"/>
        <v>314</v>
      </c>
      <c r="B318" s="138" t="s">
        <v>551</v>
      </c>
      <c r="C318" s="139">
        <v>42185</v>
      </c>
      <c r="D318" s="140">
        <v>130000000</v>
      </c>
      <c r="E318" s="293"/>
      <c r="F318" s="140">
        <f t="shared" si="86"/>
        <v>130000000</v>
      </c>
      <c r="G318" s="294">
        <v>129999000</v>
      </c>
      <c r="H318" s="140">
        <f t="shared" si="82"/>
        <v>1000</v>
      </c>
      <c r="I318" s="295">
        <v>5</v>
      </c>
      <c r="J318" s="295">
        <v>0.2</v>
      </c>
      <c r="K318" s="25">
        <v>0</v>
      </c>
      <c r="L318" s="294">
        <f t="shared" si="94"/>
        <v>0</v>
      </c>
      <c r="M318" s="294">
        <f t="shared" si="84"/>
        <v>129999000</v>
      </c>
      <c r="N318" s="140">
        <f t="shared" si="85"/>
        <v>1000</v>
      </c>
      <c r="O318" s="296" t="s">
        <v>314</v>
      </c>
      <c r="P318" s="297">
        <v>1</v>
      </c>
      <c r="Q318" s="298" t="s">
        <v>498</v>
      </c>
      <c r="R318" s="4"/>
      <c r="S318" s="4">
        <f t="shared" si="93"/>
        <v>6500000</v>
      </c>
      <c r="T318" s="4">
        <f t="shared" si="89"/>
        <v>-6499000</v>
      </c>
      <c r="U318" s="4">
        <f t="shared" si="90"/>
        <v>0</v>
      </c>
      <c r="V318" s="3">
        <f t="shared" si="91"/>
        <v>26000000</v>
      </c>
      <c r="W318" s="3">
        <f t="shared" si="95"/>
        <v>0</v>
      </c>
      <c r="X318" s="3">
        <f t="shared" si="80"/>
        <v>0</v>
      </c>
      <c r="Y318" s="2" t="b">
        <f t="shared" si="87"/>
        <v>1</v>
      </c>
    </row>
    <row r="319" spans="1:25" s="2" customFormat="1" ht="13.5" customHeight="1" x14ac:dyDescent="0.2">
      <c r="A319" s="22">
        <f t="shared" si="81"/>
        <v>315</v>
      </c>
      <c r="B319" s="138" t="s">
        <v>552</v>
      </c>
      <c r="C319" s="139">
        <v>42229</v>
      </c>
      <c r="D319" s="140">
        <v>220000000</v>
      </c>
      <c r="E319" s="293"/>
      <c r="F319" s="140">
        <f t="shared" si="86"/>
        <v>220000000</v>
      </c>
      <c r="G319" s="294">
        <v>219999000</v>
      </c>
      <c r="H319" s="140">
        <f t="shared" si="82"/>
        <v>1000</v>
      </c>
      <c r="I319" s="295">
        <v>5</v>
      </c>
      <c r="J319" s="295">
        <v>0.2</v>
      </c>
      <c r="K319" s="25">
        <v>0</v>
      </c>
      <c r="L319" s="294">
        <f>ROUND(IF(F319*J319*K319/12&gt;=H319,H319-1000,F319*J319*K319/12),0)</f>
        <v>0</v>
      </c>
      <c r="M319" s="294">
        <f t="shared" si="84"/>
        <v>219999000</v>
      </c>
      <c r="N319" s="140">
        <f t="shared" si="85"/>
        <v>1000</v>
      </c>
      <c r="O319" s="296" t="s">
        <v>314</v>
      </c>
      <c r="P319" s="297">
        <v>1</v>
      </c>
      <c r="Q319" s="298" t="s">
        <v>498</v>
      </c>
      <c r="R319" s="4"/>
      <c r="S319" s="4">
        <f t="shared" si="93"/>
        <v>11000000</v>
      </c>
      <c r="T319" s="4">
        <f t="shared" si="89"/>
        <v>-10999000</v>
      </c>
      <c r="U319" s="4">
        <f t="shared" si="90"/>
        <v>0</v>
      </c>
      <c r="V319" s="3">
        <f t="shared" si="91"/>
        <v>44000000</v>
      </c>
      <c r="W319" s="3">
        <f t="shared" si="95"/>
        <v>0</v>
      </c>
      <c r="X319" s="3">
        <f t="shared" si="80"/>
        <v>0</v>
      </c>
      <c r="Y319" s="2" t="b">
        <f t="shared" si="87"/>
        <v>1</v>
      </c>
    </row>
    <row r="320" spans="1:25" s="2" customFormat="1" ht="13.5" customHeight="1" x14ac:dyDescent="0.2">
      <c r="A320" s="22">
        <f t="shared" si="81"/>
        <v>316</v>
      </c>
      <c r="B320" s="138" t="s">
        <v>553</v>
      </c>
      <c r="C320" s="139">
        <v>42264</v>
      </c>
      <c r="D320" s="140">
        <v>50000000</v>
      </c>
      <c r="E320" s="293"/>
      <c r="F320" s="140">
        <f t="shared" si="86"/>
        <v>50000000</v>
      </c>
      <c r="G320" s="294">
        <v>49999000</v>
      </c>
      <c r="H320" s="140">
        <f t="shared" si="82"/>
        <v>1000</v>
      </c>
      <c r="I320" s="295">
        <v>5</v>
      </c>
      <c r="J320" s="295">
        <v>0.2</v>
      </c>
      <c r="K320" s="25">
        <v>0</v>
      </c>
      <c r="L320" s="294">
        <f>ROUND(IF(F320*J320*K320/12&gt;=H320,H320-1000,F320*J320*K320/12),0)</f>
        <v>0</v>
      </c>
      <c r="M320" s="294">
        <f t="shared" si="84"/>
        <v>49999000</v>
      </c>
      <c r="N320" s="140">
        <f t="shared" si="85"/>
        <v>1000</v>
      </c>
      <c r="O320" s="296" t="s">
        <v>314</v>
      </c>
      <c r="P320" s="297">
        <v>1</v>
      </c>
      <c r="Q320" s="298" t="s">
        <v>498</v>
      </c>
      <c r="R320" s="4"/>
      <c r="S320" s="4">
        <f t="shared" si="93"/>
        <v>2500000</v>
      </c>
      <c r="T320" s="4">
        <f t="shared" si="89"/>
        <v>-2499000</v>
      </c>
      <c r="U320" s="4">
        <f t="shared" si="90"/>
        <v>0</v>
      </c>
      <c r="V320" s="3">
        <f t="shared" si="91"/>
        <v>10000000</v>
      </c>
      <c r="W320" s="3">
        <f t="shared" si="95"/>
        <v>0</v>
      </c>
      <c r="X320" s="3">
        <f t="shared" si="80"/>
        <v>0</v>
      </c>
      <c r="Y320" s="2" t="b">
        <f t="shared" si="87"/>
        <v>1</v>
      </c>
    </row>
    <row r="321" spans="1:25" s="2" customFormat="1" ht="13.5" customHeight="1" x14ac:dyDescent="0.2">
      <c r="A321" s="22">
        <f t="shared" si="81"/>
        <v>317</v>
      </c>
      <c r="B321" s="138" t="s">
        <v>553</v>
      </c>
      <c r="C321" s="139">
        <v>42366</v>
      </c>
      <c r="D321" s="140">
        <v>67000000</v>
      </c>
      <c r="E321" s="293"/>
      <c r="F321" s="140">
        <f t="shared" si="86"/>
        <v>67000000</v>
      </c>
      <c r="G321" s="294">
        <v>66999000</v>
      </c>
      <c r="H321" s="140">
        <f t="shared" si="82"/>
        <v>1000</v>
      </c>
      <c r="I321" s="295">
        <v>5</v>
      </c>
      <c r="J321" s="295">
        <v>0.2</v>
      </c>
      <c r="K321" s="25">
        <v>0</v>
      </c>
      <c r="L321" s="294">
        <f t="shared" si="94"/>
        <v>0</v>
      </c>
      <c r="M321" s="294">
        <f t="shared" si="84"/>
        <v>66999000</v>
      </c>
      <c r="N321" s="140">
        <f t="shared" si="85"/>
        <v>1000</v>
      </c>
      <c r="O321" s="296" t="s">
        <v>314</v>
      </c>
      <c r="P321" s="297">
        <v>1</v>
      </c>
      <c r="Q321" s="298" t="s">
        <v>498</v>
      </c>
      <c r="R321" s="4"/>
      <c r="S321" s="4">
        <f t="shared" si="93"/>
        <v>3350000</v>
      </c>
      <c r="T321" s="4">
        <f t="shared" si="89"/>
        <v>-3349000</v>
      </c>
      <c r="U321" s="4">
        <f t="shared" si="90"/>
        <v>0</v>
      </c>
      <c r="V321" s="3">
        <f t="shared" si="91"/>
        <v>13400000</v>
      </c>
      <c r="W321" s="3">
        <f t="shared" si="95"/>
        <v>0</v>
      </c>
      <c r="X321" s="3">
        <f t="shared" si="80"/>
        <v>0</v>
      </c>
      <c r="Y321" s="2" t="b">
        <f t="shared" si="87"/>
        <v>1</v>
      </c>
    </row>
    <row r="322" spans="1:25" s="2" customFormat="1" ht="13.5" customHeight="1" x14ac:dyDescent="0.2">
      <c r="A322" s="22">
        <f t="shared" si="81"/>
        <v>318</v>
      </c>
      <c r="B322" s="138" t="s">
        <v>554</v>
      </c>
      <c r="C322" s="139">
        <v>42397</v>
      </c>
      <c r="D322" s="293">
        <v>233000000</v>
      </c>
      <c r="E322" s="293"/>
      <c r="F322" s="140">
        <f t="shared" si="86"/>
        <v>233000000</v>
      </c>
      <c r="G322" s="294">
        <v>232999000</v>
      </c>
      <c r="H322" s="140">
        <f t="shared" si="82"/>
        <v>1000</v>
      </c>
      <c r="I322" s="295">
        <v>5</v>
      </c>
      <c r="J322" s="295">
        <v>0.2</v>
      </c>
      <c r="K322" s="25">
        <v>0</v>
      </c>
      <c r="L322" s="294">
        <f t="shared" si="94"/>
        <v>0</v>
      </c>
      <c r="M322" s="294">
        <f t="shared" si="84"/>
        <v>232999000</v>
      </c>
      <c r="N322" s="140">
        <f t="shared" si="85"/>
        <v>1000</v>
      </c>
      <c r="O322" s="296" t="s">
        <v>314</v>
      </c>
      <c r="P322" s="297">
        <v>1</v>
      </c>
      <c r="Q322" s="298" t="s">
        <v>498</v>
      </c>
      <c r="R322" s="4"/>
      <c r="S322" s="4">
        <f t="shared" si="93"/>
        <v>11650000</v>
      </c>
      <c r="T322" s="4">
        <f t="shared" si="89"/>
        <v>-11649000</v>
      </c>
      <c r="U322" s="4">
        <f t="shared" si="90"/>
        <v>0</v>
      </c>
      <c r="V322" s="3">
        <f t="shared" si="91"/>
        <v>46600000</v>
      </c>
      <c r="W322" s="3">
        <f t="shared" si="95"/>
        <v>0</v>
      </c>
      <c r="X322" s="3">
        <f t="shared" si="80"/>
        <v>0</v>
      </c>
      <c r="Y322" s="2" t="b">
        <f t="shared" si="87"/>
        <v>1</v>
      </c>
    </row>
    <row r="323" spans="1:25" s="2" customFormat="1" ht="13.5" customHeight="1" x14ac:dyDescent="0.2">
      <c r="A323" s="22">
        <f t="shared" si="81"/>
        <v>319</v>
      </c>
      <c r="B323" s="138" t="s">
        <v>555</v>
      </c>
      <c r="C323" s="139">
        <v>42663</v>
      </c>
      <c r="D323" s="293">
        <v>16500000</v>
      </c>
      <c r="E323" s="293"/>
      <c r="F323" s="140">
        <f t="shared" si="86"/>
        <v>16500000</v>
      </c>
      <c r="G323" s="294">
        <v>16499000</v>
      </c>
      <c r="H323" s="140">
        <f t="shared" si="82"/>
        <v>1000</v>
      </c>
      <c r="I323" s="295">
        <v>5</v>
      </c>
      <c r="J323" s="295">
        <v>0.2</v>
      </c>
      <c r="K323" s="25">
        <v>0</v>
      </c>
      <c r="L323" s="294">
        <f t="shared" si="94"/>
        <v>0</v>
      </c>
      <c r="M323" s="294">
        <f t="shared" si="84"/>
        <v>16499000</v>
      </c>
      <c r="N323" s="140">
        <f t="shared" si="85"/>
        <v>1000</v>
      </c>
      <c r="O323" s="296" t="s">
        <v>550</v>
      </c>
      <c r="P323" s="297"/>
      <c r="Q323" s="298" t="s">
        <v>498</v>
      </c>
      <c r="R323" s="4"/>
      <c r="S323" s="4">
        <f t="shared" si="93"/>
        <v>825000</v>
      </c>
      <c r="T323" s="4">
        <f t="shared" si="89"/>
        <v>-824000</v>
      </c>
      <c r="U323" s="4">
        <f t="shared" si="90"/>
        <v>0</v>
      </c>
      <c r="V323" s="3">
        <f t="shared" si="91"/>
        <v>3300000</v>
      </c>
      <c r="W323" s="3">
        <f t="shared" si="95"/>
        <v>0</v>
      </c>
      <c r="X323" s="3">
        <f t="shared" si="80"/>
        <v>0</v>
      </c>
      <c r="Y323" s="2" t="b">
        <f t="shared" si="87"/>
        <v>1</v>
      </c>
    </row>
    <row r="324" spans="1:25" s="2" customFormat="1" ht="13.5" customHeight="1" x14ac:dyDescent="0.2">
      <c r="A324" s="22">
        <f t="shared" si="81"/>
        <v>320</v>
      </c>
      <c r="B324" s="138" t="s">
        <v>556</v>
      </c>
      <c r="C324" s="139">
        <v>42671</v>
      </c>
      <c r="D324" s="293">
        <v>458000000</v>
      </c>
      <c r="E324" s="293"/>
      <c r="F324" s="140">
        <f t="shared" si="86"/>
        <v>458000000</v>
      </c>
      <c r="G324" s="294">
        <v>457999000</v>
      </c>
      <c r="H324" s="140">
        <f t="shared" si="82"/>
        <v>1000</v>
      </c>
      <c r="I324" s="295">
        <v>5</v>
      </c>
      <c r="J324" s="295">
        <v>0.2</v>
      </c>
      <c r="K324" s="25">
        <v>0</v>
      </c>
      <c r="L324" s="294">
        <f t="shared" si="94"/>
        <v>0</v>
      </c>
      <c r="M324" s="294">
        <f t="shared" si="84"/>
        <v>457999000</v>
      </c>
      <c r="N324" s="140">
        <f t="shared" si="85"/>
        <v>1000</v>
      </c>
      <c r="O324" s="296" t="s">
        <v>557</v>
      </c>
      <c r="P324" s="297"/>
      <c r="Q324" s="298" t="s">
        <v>498</v>
      </c>
      <c r="R324" s="4"/>
      <c r="S324" s="4">
        <f t="shared" si="93"/>
        <v>22900000</v>
      </c>
      <c r="T324" s="4">
        <f t="shared" si="89"/>
        <v>-22899000</v>
      </c>
      <c r="U324" s="4">
        <f t="shared" si="90"/>
        <v>0</v>
      </c>
      <c r="V324" s="3">
        <f t="shared" si="91"/>
        <v>91600000</v>
      </c>
      <c r="W324" s="3">
        <f t="shared" si="95"/>
        <v>0</v>
      </c>
      <c r="X324" s="3">
        <f t="shared" si="80"/>
        <v>0</v>
      </c>
      <c r="Y324" s="2" t="b">
        <f t="shared" si="87"/>
        <v>1</v>
      </c>
    </row>
    <row r="325" spans="1:25" s="2" customFormat="1" ht="13.5" customHeight="1" x14ac:dyDescent="0.2">
      <c r="A325" s="22">
        <f t="shared" si="81"/>
        <v>321</v>
      </c>
      <c r="B325" s="138" t="s">
        <v>558</v>
      </c>
      <c r="C325" s="139">
        <v>42685</v>
      </c>
      <c r="D325" s="293">
        <v>50000000</v>
      </c>
      <c r="E325" s="293"/>
      <c r="F325" s="140">
        <f t="shared" si="86"/>
        <v>50000000</v>
      </c>
      <c r="G325" s="294">
        <v>49999000</v>
      </c>
      <c r="H325" s="140">
        <f t="shared" si="82"/>
        <v>1000</v>
      </c>
      <c r="I325" s="295">
        <v>5</v>
      </c>
      <c r="J325" s="295">
        <v>0.2</v>
      </c>
      <c r="K325" s="25">
        <v>0</v>
      </c>
      <c r="L325" s="294">
        <f t="shared" si="94"/>
        <v>0</v>
      </c>
      <c r="M325" s="294">
        <f t="shared" si="84"/>
        <v>49999000</v>
      </c>
      <c r="N325" s="140">
        <f t="shared" si="85"/>
        <v>1000</v>
      </c>
      <c r="O325" s="296" t="s">
        <v>550</v>
      </c>
      <c r="P325" s="297">
        <v>1</v>
      </c>
      <c r="Q325" s="298" t="s">
        <v>498</v>
      </c>
      <c r="R325" s="4"/>
      <c r="S325" s="4">
        <f t="shared" si="93"/>
        <v>2500000</v>
      </c>
      <c r="T325" s="4">
        <f t="shared" si="89"/>
        <v>-2499000</v>
      </c>
      <c r="U325" s="4">
        <f t="shared" si="90"/>
        <v>0</v>
      </c>
      <c r="V325" s="3">
        <f t="shared" si="91"/>
        <v>10000000</v>
      </c>
      <c r="W325" s="3">
        <f t="shared" si="95"/>
        <v>0</v>
      </c>
      <c r="X325" s="3">
        <f t="shared" ref="X325:X361" si="96">L325-W325</f>
        <v>0</v>
      </c>
      <c r="Y325" s="2" t="b">
        <f t="shared" si="87"/>
        <v>1</v>
      </c>
    </row>
    <row r="326" spans="1:25" s="2" customFormat="1" ht="13.5" customHeight="1" x14ac:dyDescent="0.2">
      <c r="A326" s="22">
        <f t="shared" ref="A326:A372" si="97">+A325+1</f>
        <v>322</v>
      </c>
      <c r="B326" s="138" t="s">
        <v>559</v>
      </c>
      <c r="C326" s="139">
        <v>42698</v>
      </c>
      <c r="D326" s="293">
        <v>11700000</v>
      </c>
      <c r="E326" s="293"/>
      <c r="F326" s="140">
        <f t="shared" si="86"/>
        <v>11700000</v>
      </c>
      <c r="G326" s="294">
        <v>11699000</v>
      </c>
      <c r="H326" s="140">
        <f t="shared" ref="H326:H363" si="98">+F326-G326</f>
        <v>1000</v>
      </c>
      <c r="I326" s="295">
        <v>5</v>
      </c>
      <c r="J326" s="295">
        <v>0.2</v>
      </c>
      <c r="K326" s="25">
        <v>0</v>
      </c>
      <c r="L326" s="294">
        <f t="shared" si="94"/>
        <v>0</v>
      </c>
      <c r="M326" s="294">
        <f t="shared" ref="M326:M357" si="99">+G326+L326</f>
        <v>11699000</v>
      </c>
      <c r="N326" s="140">
        <f t="shared" ref="N326:N357" si="100">+F326-M326</f>
        <v>1000</v>
      </c>
      <c r="O326" s="296" t="s">
        <v>560</v>
      </c>
      <c r="P326" s="297">
        <v>1</v>
      </c>
      <c r="Q326" s="298" t="s">
        <v>498</v>
      </c>
      <c r="R326" s="4"/>
      <c r="S326" s="4">
        <f t="shared" si="93"/>
        <v>585000</v>
      </c>
      <c r="T326" s="4">
        <f t="shared" si="89"/>
        <v>-584000</v>
      </c>
      <c r="U326" s="4">
        <f t="shared" si="90"/>
        <v>0</v>
      </c>
      <c r="V326" s="3">
        <f t="shared" si="91"/>
        <v>2340000</v>
      </c>
      <c r="W326" s="3">
        <f t="shared" si="95"/>
        <v>0</v>
      </c>
      <c r="X326" s="3">
        <f t="shared" si="96"/>
        <v>0</v>
      </c>
      <c r="Y326" s="2" t="b">
        <f t="shared" si="87"/>
        <v>1</v>
      </c>
    </row>
    <row r="327" spans="1:25" s="2" customFormat="1" ht="13.5" customHeight="1" x14ac:dyDescent="0.2">
      <c r="A327" s="22">
        <f t="shared" si="97"/>
        <v>323</v>
      </c>
      <c r="B327" s="138" t="s">
        <v>561</v>
      </c>
      <c r="C327" s="139">
        <v>42704</v>
      </c>
      <c r="D327" s="293">
        <v>32500000</v>
      </c>
      <c r="E327" s="293"/>
      <c r="F327" s="140">
        <f t="shared" si="86"/>
        <v>32500000</v>
      </c>
      <c r="G327" s="294">
        <v>32499000</v>
      </c>
      <c r="H327" s="140">
        <f t="shared" si="98"/>
        <v>1000</v>
      </c>
      <c r="I327" s="295">
        <v>5</v>
      </c>
      <c r="J327" s="295">
        <v>0.2</v>
      </c>
      <c r="K327" s="25">
        <v>0</v>
      </c>
      <c r="L327" s="294">
        <f t="shared" si="94"/>
        <v>0</v>
      </c>
      <c r="M327" s="294">
        <f t="shared" si="99"/>
        <v>32499000</v>
      </c>
      <c r="N327" s="140">
        <f t="shared" si="100"/>
        <v>1000</v>
      </c>
      <c r="O327" s="296" t="s">
        <v>288</v>
      </c>
      <c r="P327" s="297">
        <v>1</v>
      </c>
      <c r="Q327" s="298" t="s">
        <v>498</v>
      </c>
      <c r="R327" s="4"/>
      <c r="S327" s="4">
        <f t="shared" si="93"/>
        <v>1625000</v>
      </c>
      <c r="T327" s="4">
        <f t="shared" si="89"/>
        <v>-1624000</v>
      </c>
      <c r="U327" s="4">
        <f t="shared" si="90"/>
        <v>0</v>
      </c>
      <c r="V327" s="3">
        <f t="shared" si="91"/>
        <v>6500000</v>
      </c>
      <c r="W327" s="3">
        <f t="shared" si="95"/>
        <v>0</v>
      </c>
      <c r="X327" s="3">
        <f t="shared" si="96"/>
        <v>0</v>
      </c>
      <c r="Y327" s="2" t="b">
        <f t="shared" si="87"/>
        <v>1</v>
      </c>
    </row>
    <row r="328" spans="1:25" s="2" customFormat="1" ht="13.5" customHeight="1" x14ac:dyDescent="0.2">
      <c r="A328" s="22">
        <f t="shared" si="97"/>
        <v>324</v>
      </c>
      <c r="B328" s="138" t="s">
        <v>562</v>
      </c>
      <c r="C328" s="139">
        <v>42704</v>
      </c>
      <c r="D328" s="293">
        <v>78500000</v>
      </c>
      <c r="E328" s="293"/>
      <c r="F328" s="140">
        <f t="shared" si="86"/>
        <v>78500000</v>
      </c>
      <c r="G328" s="294">
        <v>78499000</v>
      </c>
      <c r="H328" s="140">
        <f t="shared" si="98"/>
        <v>1000</v>
      </c>
      <c r="I328" s="295">
        <v>5</v>
      </c>
      <c r="J328" s="295">
        <v>0.2</v>
      </c>
      <c r="K328" s="25">
        <v>0</v>
      </c>
      <c r="L328" s="294">
        <f t="shared" si="94"/>
        <v>0</v>
      </c>
      <c r="M328" s="294">
        <f t="shared" si="99"/>
        <v>78499000</v>
      </c>
      <c r="N328" s="140">
        <f t="shared" si="100"/>
        <v>1000</v>
      </c>
      <c r="O328" s="296" t="s">
        <v>288</v>
      </c>
      <c r="P328" s="297">
        <v>2</v>
      </c>
      <c r="Q328" s="298" t="s">
        <v>498</v>
      </c>
      <c r="R328" s="4"/>
      <c r="S328" s="4">
        <f t="shared" si="93"/>
        <v>3925000</v>
      </c>
      <c r="T328" s="4">
        <f t="shared" si="89"/>
        <v>-3924000</v>
      </c>
      <c r="U328" s="4">
        <f t="shared" si="90"/>
        <v>0</v>
      </c>
      <c r="V328" s="3">
        <f t="shared" si="91"/>
        <v>15700000</v>
      </c>
      <c r="W328" s="3">
        <f t="shared" si="95"/>
        <v>0</v>
      </c>
      <c r="X328" s="3">
        <f t="shared" si="96"/>
        <v>0</v>
      </c>
      <c r="Y328" s="2" t="b">
        <f t="shared" si="87"/>
        <v>1</v>
      </c>
    </row>
    <row r="329" spans="1:25" s="2" customFormat="1" ht="13.5" customHeight="1" x14ac:dyDescent="0.2">
      <c r="A329" s="22">
        <f t="shared" si="97"/>
        <v>325</v>
      </c>
      <c r="B329" s="138" t="s">
        <v>563</v>
      </c>
      <c r="C329" s="139">
        <v>42704</v>
      </c>
      <c r="D329" s="293">
        <v>8500000</v>
      </c>
      <c r="E329" s="293"/>
      <c r="F329" s="140">
        <f t="shared" si="86"/>
        <v>8500000</v>
      </c>
      <c r="G329" s="294">
        <v>8499000</v>
      </c>
      <c r="H329" s="140">
        <f t="shared" si="98"/>
        <v>1000</v>
      </c>
      <c r="I329" s="295">
        <v>5</v>
      </c>
      <c r="J329" s="295">
        <v>0.2</v>
      </c>
      <c r="K329" s="25">
        <v>0</v>
      </c>
      <c r="L329" s="294">
        <f t="shared" si="94"/>
        <v>0</v>
      </c>
      <c r="M329" s="294">
        <f t="shared" si="99"/>
        <v>8499000</v>
      </c>
      <c r="N329" s="140">
        <f t="shared" si="100"/>
        <v>1000</v>
      </c>
      <c r="O329" s="296" t="s">
        <v>564</v>
      </c>
      <c r="P329" s="297">
        <v>1</v>
      </c>
      <c r="Q329" s="298" t="s">
        <v>498</v>
      </c>
      <c r="R329" s="4"/>
      <c r="S329" s="4">
        <f t="shared" si="93"/>
        <v>425000</v>
      </c>
      <c r="T329" s="4">
        <f t="shared" si="89"/>
        <v>-424000</v>
      </c>
      <c r="U329" s="4">
        <f t="shared" si="90"/>
        <v>0</v>
      </c>
      <c r="V329" s="3">
        <f t="shared" si="91"/>
        <v>1700000</v>
      </c>
      <c r="W329" s="3">
        <f t="shared" si="95"/>
        <v>0</v>
      </c>
      <c r="X329" s="3">
        <f t="shared" si="96"/>
        <v>0</v>
      </c>
      <c r="Y329" s="2" t="b">
        <f t="shared" si="87"/>
        <v>1</v>
      </c>
    </row>
    <row r="330" spans="1:25" s="2" customFormat="1" ht="13.5" customHeight="1" x14ac:dyDescent="0.2">
      <c r="A330" s="22">
        <f t="shared" si="97"/>
        <v>326</v>
      </c>
      <c r="B330" s="138" t="s">
        <v>565</v>
      </c>
      <c r="C330" s="139">
        <v>42704</v>
      </c>
      <c r="D330" s="293">
        <v>43000000</v>
      </c>
      <c r="E330" s="293"/>
      <c r="F330" s="140">
        <f t="shared" si="86"/>
        <v>43000000</v>
      </c>
      <c r="G330" s="294">
        <v>42999000</v>
      </c>
      <c r="H330" s="140">
        <f t="shared" si="98"/>
        <v>1000</v>
      </c>
      <c r="I330" s="295">
        <v>5</v>
      </c>
      <c r="J330" s="295">
        <v>0.2</v>
      </c>
      <c r="K330" s="25">
        <v>0</v>
      </c>
      <c r="L330" s="294">
        <f t="shared" si="94"/>
        <v>0</v>
      </c>
      <c r="M330" s="294">
        <f t="shared" si="99"/>
        <v>42999000</v>
      </c>
      <c r="N330" s="140">
        <f t="shared" si="100"/>
        <v>1000</v>
      </c>
      <c r="O330" s="296" t="s">
        <v>564</v>
      </c>
      <c r="P330" s="297">
        <v>1</v>
      </c>
      <c r="Q330" s="298" t="s">
        <v>498</v>
      </c>
      <c r="R330" s="4"/>
      <c r="S330" s="4">
        <f t="shared" si="93"/>
        <v>2150000</v>
      </c>
      <c r="T330" s="4">
        <f t="shared" si="89"/>
        <v>-2149000</v>
      </c>
      <c r="U330" s="4">
        <f t="shared" si="90"/>
        <v>0</v>
      </c>
      <c r="V330" s="3">
        <f t="shared" si="91"/>
        <v>8600000</v>
      </c>
      <c r="W330" s="3">
        <f t="shared" si="95"/>
        <v>0</v>
      </c>
      <c r="X330" s="3">
        <f t="shared" si="96"/>
        <v>0</v>
      </c>
      <c r="Y330" s="2" t="b">
        <f t="shared" si="87"/>
        <v>1</v>
      </c>
    </row>
    <row r="331" spans="1:25" s="2" customFormat="1" ht="13.5" customHeight="1" x14ac:dyDescent="0.2">
      <c r="A331" s="22">
        <f t="shared" si="97"/>
        <v>327</v>
      </c>
      <c r="B331" s="138" t="s">
        <v>566</v>
      </c>
      <c r="C331" s="139">
        <v>42734</v>
      </c>
      <c r="D331" s="293">
        <v>7400000</v>
      </c>
      <c r="E331" s="293"/>
      <c r="F331" s="140">
        <f t="shared" si="86"/>
        <v>7400000</v>
      </c>
      <c r="G331" s="294">
        <v>7399000</v>
      </c>
      <c r="H331" s="140">
        <f t="shared" si="98"/>
        <v>1000</v>
      </c>
      <c r="I331" s="295">
        <v>5</v>
      </c>
      <c r="J331" s="295">
        <v>0.2</v>
      </c>
      <c r="K331" s="25">
        <v>0</v>
      </c>
      <c r="L331" s="294">
        <f t="shared" si="94"/>
        <v>0</v>
      </c>
      <c r="M331" s="294">
        <f t="shared" si="99"/>
        <v>7399000</v>
      </c>
      <c r="N331" s="140">
        <f t="shared" si="100"/>
        <v>1000</v>
      </c>
      <c r="O331" s="296" t="s">
        <v>567</v>
      </c>
      <c r="P331" s="297">
        <v>1</v>
      </c>
      <c r="Q331" s="298" t="s">
        <v>498</v>
      </c>
      <c r="R331" s="4"/>
      <c r="S331" s="4">
        <f t="shared" si="93"/>
        <v>370000</v>
      </c>
      <c r="T331" s="4">
        <f t="shared" si="89"/>
        <v>-369000</v>
      </c>
      <c r="U331" s="4">
        <f t="shared" si="90"/>
        <v>0</v>
      </c>
      <c r="V331" s="3">
        <f t="shared" si="91"/>
        <v>1480000</v>
      </c>
      <c r="W331" s="3">
        <f t="shared" si="95"/>
        <v>0</v>
      </c>
      <c r="X331" s="3">
        <f t="shared" si="96"/>
        <v>0</v>
      </c>
      <c r="Y331" s="2" t="b">
        <f t="shared" si="87"/>
        <v>1</v>
      </c>
    </row>
    <row r="332" spans="1:25" s="2" customFormat="1" ht="13.5" customHeight="1" x14ac:dyDescent="0.2">
      <c r="A332" s="22">
        <f t="shared" si="97"/>
        <v>328</v>
      </c>
      <c r="B332" s="138" t="s">
        <v>568</v>
      </c>
      <c r="C332" s="139">
        <v>42752</v>
      </c>
      <c r="D332" s="293">
        <v>9000000</v>
      </c>
      <c r="E332" s="293"/>
      <c r="F332" s="140">
        <f t="shared" si="86"/>
        <v>9000000</v>
      </c>
      <c r="G332" s="294">
        <v>8999000</v>
      </c>
      <c r="H332" s="140">
        <f t="shared" si="98"/>
        <v>1000</v>
      </c>
      <c r="I332" s="295">
        <v>5</v>
      </c>
      <c r="J332" s="295">
        <v>0.2</v>
      </c>
      <c r="K332" s="25">
        <v>0</v>
      </c>
      <c r="L332" s="294">
        <f t="shared" si="94"/>
        <v>0</v>
      </c>
      <c r="M332" s="294">
        <f t="shared" si="99"/>
        <v>8999000</v>
      </c>
      <c r="N332" s="140">
        <f t="shared" si="100"/>
        <v>1000</v>
      </c>
      <c r="O332" s="296" t="s">
        <v>569</v>
      </c>
      <c r="P332" s="297">
        <v>1</v>
      </c>
      <c r="Q332" s="298" t="s">
        <v>498</v>
      </c>
      <c r="R332" s="4"/>
      <c r="S332" s="4">
        <f t="shared" si="93"/>
        <v>450000</v>
      </c>
      <c r="T332" s="4">
        <f t="shared" si="89"/>
        <v>-449000</v>
      </c>
      <c r="U332" s="4">
        <f t="shared" si="90"/>
        <v>0</v>
      </c>
      <c r="V332" s="3">
        <f t="shared" si="91"/>
        <v>1800000</v>
      </c>
      <c r="W332" s="3">
        <f t="shared" si="95"/>
        <v>0</v>
      </c>
      <c r="X332" s="3">
        <f t="shared" si="96"/>
        <v>0</v>
      </c>
      <c r="Y332" s="2" t="b">
        <f t="shared" si="87"/>
        <v>1</v>
      </c>
    </row>
    <row r="333" spans="1:25" s="2" customFormat="1" ht="13.5" customHeight="1" x14ac:dyDescent="0.2">
      <c r="A333" s="22">
        <f t="shared" si="97"/>
        <v>329</v>
      </c>
      <c r="B333" s="138" t="s">
        <v>570</v>
      </c>
      <c r="C333" s="139">
        <v>42761</v>
      </c>
      <c r="D333" s="293">
        <v>169051536</v>
      </c>
      <c r="E333" s="293"/>
      <c r="F333" s="140">
        <f>+D333+E333</f>
        <v>169051536</v>
      </c>
      <c r="G333" s="294">
        <v>169050536</v>
      </c>
      <c r="H333" s="140">
        <f t="shared" si="98"/>
        <v>1000</v>
      </c>
      <c r="I333" s="295">
        <v>5</v>
      </c>
      <c r="J333" s="295">
        <v>0.2</v>
      </c>
      <c r="K333" s="25">
        <v>0</v>
      </c>
      <c r="L333" s="294">
        <f>ROUND(IF(F333*J333*K333/12&gt;=H333,H333-1000,F333*J333*K333/12),0)</f>
        <v>0</v>
      </c>
      <c r="M333" s="70">
        <f t="shared" si="99"/>
        <v>169050536</v>
      </c>
      <c r="N333" s="140">
        <f t="shared" si="100"/>
        <v>1000</v>
      </c>
      <c r="O333" s="296" t="s">
        <v>314</v>
      </c>
      <c r="P333" s="297">
        <v>1</v>
      </c>
      <c r="Q333" s="298" t="s">
        <v>571</v>
      </c>
      <c r="R333" s="4"/>
      <c r="S333" s="4">
        <f t="shared" si="93"/>
        <v>8452576.8000000007</v>
      </c>
      <c r="T333" s="4">
        <f t="shared" si="89"/>
        <v>-8451576.8000000007</v>
      </c>
      <c r="U333" s="4">
        <f t="shared" si="90"/>
        <v>0</v>
      </c>
      <c r="V333" s="3">
        <f t="shared" si="91"/>
        <v>33810307.200000003</v>
      </c>
      <c r="W333" s="3">
        <f t="shared" si="95"/>
        <v>0</v>
      </c>
      <c r="X333" s="3">
        <f t="shared" si="96"/>
        <v>0</v>
      </c>
      <c r="Y333" s="2" t="b">
        <f t="shared" si="87"/>
        <v>1</v>
      </c>
    </row>
    <row r="334" spans="1:25" s="2" customFormat="1" ht="13.5" customHeight="1" x14ac:dyDescent="0.2">
      <c r="A334" s="22">
        <f t="shared" si="97"/>
        <v>330</v>
      </c>
      <c r="B334" s="138" t="s">
        <v>572</v>
      </c>
      <c r="C334" s="139">
        <v>42761</v>
      </c>
      <c r="D334" s="293">
        <v>178711623</v>
      </c>
      <c r="E334" s="293"/>
      <c r="F334" s="140">
        <f t="shared" si="86"/>
        <v>178711623</v>
      </c>
      <c r="G334" s="294">
        <v>178710623</v>
      </c>
      <c r="H334" s="140">
        <f t="shared" si="98"/>
        <v>1000</v>
      </c>
      <c r="I334" s="295">
        <v>5</v>
      </c>
      <c r="J334" s="295">
        <v>0.2</v>
      </c>
      <c r="K334" s="25">
        <v>0</v>
      </c>
      <c r="L334" s="294">
        <f t="shared" si="94"/>
        <v>0</v>
      </c>
      <c r="M334" s="294">
        <f t="shared" si="99"/>
        <v>178710623</v>
      </c>
      <c r="N334" s="140">
        <f t="shared" si="100"/>
        <v>1000</v>
      </c>
      <c r="O334" s="296" t="s">
        <v>314</v>
      </c>
      <c r="P334" s="297">
        <v>1</v>
      </c>
      <c r="Q334" s="298" t="s">
        <v>571</v>
      </c>
      <c r="R334" s="4"/>
      <c r="S334" s="4">
        <f t="shared" si="93"/>
        <v>8935581.1500000004</v>
      </c>
      <c r="T334" s="4">
        <f t="shared" si="89"/>
        <v>-8934581.1500000004</v>
      </c>
      <c r="U334" s="4">
        <f t="shared" si="90"/>
        <v>0</v>
      </c>
      <c r="V334" s="3">
        <f t="shared" si="91"/>
        <v>35742324.600000001</v>
      </c>
      <c r="W334" s="3">
        <f t="shared" si="95"/>
        <v>0</v>
      </c>
      <c r="X334" s="3">
        <f t="shared" si="96"/>
        <v>0</v>
      </c>
      <c r="Y334" s="2" t="b">
        <f t="shared" si="87"/>
        <v>1</v>
      </c>
    </row>
    <row r="335" spans="1:25" s="2" customFormat="1" ht="13.5" customHeight="1" x14ac:dyDescent="0.2">
      <c r="A335" s="22">
        <f t="shared" si="97"/>
        <v>331</v>
      </c>
      <c r="B335" s="138" t="s">
        <v>573</v>
      </c>
      <c r="C335" s="139">
        <v>42761</v>
      </c>
      <c r="D335" s="293">
        <v>280142544</v>
      </c>
      <c r="E335" s="293"/>
      <c r="F335" s="140">
        <f t="shared" si="86"/>
        <v>280142544</v>
      </c>
      <c r="G335" s="294">
        <v>280141544</v>
      </c>
      <c r="H335" s="140">
        <f t="shared" si="98"/>
        <v>1000</v>
      </c>
      <c r="I335" s="295">
        <v>5</v>
      </c>
      <c r="J335" s="295">
        <v>0.2</v>
      </c>
      <c r="K335" s="25">
        <v>0</v>
      </c>
      <c r="L335" s="294">
        <f t="shared" si="94"/>
        <v>0</v>
      </c>
      <c r="M335" s="294">
        <f t="shared" si="99"/>
        <v>280141544</v>
      </c>
      <c r="N335" s="140">
        <f t="shared" si="100"/>
        <v>1000</v>
      </c>
      <c r="O335" s="296" t="s">
        <v>314</v>
      </c>
      <c r="P335" s="297">
        <v>1</v>
      </c>
      <c r="Q335" s="298" t="s">
        <v>571</v>
      </c>
      <c r="R335" s="4"/>
      <c r="S335" s="4">
        <f t="shared" si="93"/>
        <v>14007127.200000001</v>
      </c>
      <c r="T335" s="4">
        <f t="shared" si="89"/>
        <v>-14006127.200000001</v>
      </c>
      <c r="U335" s="4">
        <f t="shared" si="90"/>
        <v>0</v>
      </c>
      <c r="V335" s="3">
        <f t="shared" si="91"/>
        <v>56028508.799999997</v>
      </c>
      <c r="W335" s="3">
        <f t="shared" si="95"/>
        <v>0</v>
      </c>
      <c r="X335" s="3">
        <f t="shared" si="96"/>
        <v>0</v>
      </c>
      <c r="Y335" s="2" t="b">
        <f t="shared" si="87"/>
        <v>1</v>
      </c>
    </row>
    <row r="336" spans="1:25" s="2" customFormat="1" ht="13.5" customHeight="1" x14ac:dyDescent="0.2">
      <c r="A336" s="22">
        <f t="shared" si="97"/>
        <v>332</v>
      </c>
      <c r="B336" s="138" t="s">
        <v>574</v>
      </c>
      <c r="C336" s="139">
        <v>42761</v>
      </c>
      <c r="D336" s="293">
        <v>125581140</v>
      </c>
      <c r="E336" s="293"/>
      <c r="F336" s="140">
        <f t="shared" si="86"/>
        <v>125581140</v>
      </c>
      <c r="G336" s="294">
        <v>125580140</v>
      </c>
      <c r="H336" s="140">
        <f t="shared" si="98"/>
        <v>1000</v>
      </c>
      <c r="I336" s="295">
        <v>5</v>
      </c>
      <c r="J336" s="295">
        <v>0.2</v>
      </c>
      <c r="K336" s="25">
        <v>0</v>
      </c>
      <c r="L336" s="294">
        <f t="shared" si="94"/>
        <v>0</v>
      </c>
      <c r="M336" s="294">
        <f t="shared" si="99"/>
        <v>125580140</v>
      </c>
      <c r="N336" s="140">
        <f t="shared" si="100"/>
        <v>1000</v>
      </c>
      <c r="O336" s="296" t="s">
        <v>314</v>
      </c>
      <c r="P336" s="297">
        <v>1</v>
      </c>
      <c r="Q336" s="298" t="s">
        <v>571</v>
      </c>
      <c r="R336" s="4"/>
      <c r="S336" s="4">
        <f t="shared" si="93"/>
        <v>6279057</v>
      </c>
      <c r="T336" s="4">
        <f t="shared" si="89"/>
        <v>-6278057</v>
      </c>
      <c r="U336" s="4">
        <f t="shared" si="90"/>
        <v>0</v>
      </c>
      <c r="V336" s="3">
        <f t="shared" si="91"/>
        <v>25116228</v>
      </c>
      <c r="W336" s="3">
        <f t="shared" si="95"/>
        <v>0</v>
      </c>
      <c r="X336" s="3">
        <f t="shared" si="96"/>
        <v>0</v>
      </c>
      <c r="Y336" s="2" t="b">
        <f t="shared" si="87"/>
        <v>1</v>
      </c>
    </row>
    <row r="337" spans="1:26" s="2" customFormat="1" ht="13.5" customHeight="1" x14ac:dyDescent="0.2">
      <c r="A337" s="22">
        <f t="shared" si="97"/>
        <v>333</v>
      </c>
      <c r="B337" s="138" t="s">
        <v>575</v>
      </c>
      <c r="C337" s="139">
        <v>42761</v>
      </c>
      <c r="D337" s="293">
        <v>14490132</v>
      </c>
      <c r="E337" s="293"/>
      <c r="F337" s="140">
        <f t="shared" si="86"/>
        <v>14490132</v>
      </c>
      <c r="G337" s="294">
        <v>14489132</v>
      </c>
      <c r="H337" s="140">
        <f t="shared" si="98"/>
        <v>1000</v>
      </c>
      <c r="I337" s="295">
        <v>5</v>
      </c>
      <c r="J337" s="295">
        <v>0.2</v>
      </c>
      <c r="K337" s="25">
        <v>0</v>
      </c>
      <c r="L337" s="294">
        <f>ROUND(IF(F337*J337*K337/12&gt;=H337,H337-1000,F337*J337*K337/12),0)</f>
        <v>0</v>
      </c>
      <c r="M337" s="294">
        <f t="shared" si="99"/>
        <v>14489132</v>
      </c>
      <c r="N337" s="140">
        <f t="shared" si="100"/>
        <v>1000</v>
      </c>
      <c r="O337" s="296" t="s">
        <v>314</v>
      </c>
      <c r="P337" s="297">
        <v>1</v>
      </c>
      <c r="Q337" s="298" t="s">
        <v>571</v>
      </c>
      <c r="R337" s="4"/>
      <c r="S337" s="4">
        <f t="shared" si="93"/>
        <v>724506.60000000009</v>
      </c>
      <c r="T337" s="4">
        <f t="shared" si="89"/>
        <v>-723506.60000000009</v>
      </c>
      <c r="U337" s="4">
        <f t="shared" si="90"/>
        <v>0</v>
      </c>
      <c r="V337" s="3">
        <f t="shared" si="91"/>
        <v>2898026.4</v>
      </c>
      <c r="W337" s="3">
        <f t="shared" si="95"/>
        <v>0</v>
      </c>
      <c r="X337" s="3">
        <f t="shared" si="96"/>
        <v>0</v>
      </c>
      <c r="Y337" s="2" t="b">
        <f t="shared" si="87"/>
        <v>1</v>
      </c>
    </row>
    <row r="338" spans="1:26" s="2" customFormat="1" ht="13.5" customHeight="1" x14ac:dyDescent="0.2">
      <c r="A338" s="22">
        <f t="shared" si="97"/>
        <v>334</v>
      </c>
      <c r="B338" s="138" t="s">
        <v>576</v>
      </c>
      <c r="C338" s="139">
        <v>42761</v>
      </c>
      <c r="D338" s="293">
        <v>159391447</v>
      </c>
      <c r="E338" s="293"/>
      <c r="F338" s="140">
        <f t="shared" ref="F338:F360" si="101">+D338+E338</f>
        <v>159391447</v>
      </c>
      <c r="G338" s="294">
        <v>159390447</v>
      </c>
      <c r="H338" s="140">
        <f t="shared" si="98"/>
        <v>1000</v>
      </c>
      <c r="I338" s="295">
        <v>5</v>
      </c>
      <c r="J338" s="295">
        <v>0.2</v>
      </c>
      <c r="K338" s="25">
        <v>0</v>
      </c>
      <c r="L338" s="294">
        <f>ROUND(IF(F338*J338*K338/12&gt;=H338,H338-1000,F338*J338*K338/12),0)</f>
        <v>0</v>
      </c>
      <c r="M338" s="294">
        <f t="shared" si="99"/>
        <v>159390447</v>
      </c>
      <c r="N338" s="140">
        <f t="shared" si="100"/>
        <v>1000</v>
      </c>
      <c r="O338" s="296" t="s">
        <v>314</v>
      </c>
      <c r="P338" s="297">
        <v>1</v>
      </c>
      <c r="Q338" s="298" t="s">
        <v>571</v>
      </c>
      <c r="R338" s="4"/>
      <c r="S338" s="4">
        <f t="shared" si="93"/>
        <v>7969572.3500000006</v>
      </c>
      <c r="T338" s="4">
        <f t="shared" si="89"/>
        <v>-7968572.3500000006</v>
      </c>
      <c r="U338" s="4">
        <f t="shared" si="90"/>
        <v>0</v>
      </c>
      <c r="V338" s="3">
        <f t="shared" si="91"/>
        <v>31878289.399999999</v>
      </c>
      <c r="W338" s="3">
        <f t="shared" si="95"/>
        <v>0</v>
      </c>
      <c r="X338" s="3">
        <f t="shared" si="96"/>
        <v>0</v>
      </c>
      <c r="Y338" s="2" t="b">
        <f t="shared" ref="Y338:Y361" si="102">L338=W338</f>
        <v>1</v>
      </c>
    </row>
    <row r="339" spans="1:26" s="2" customFormat="1" ht="13.5" customHeight="1" x14ac:dyDescent="0.2">
      <c r="A339" s="22">
        <f t="shared" si="97"/>
        <v>335</v>
      </c>
      <c r="B339" s="138" t="s">
        <v>576</v>
      </c>
      <c r="C339" s="139">
        <v>42761</v>
      </c>
      <c r="D339" s="293">
        <v>159391447</v>
      </c>
      <c r="E339" s="293"/>
      <c r="F339" s="140">
        <f t="shared" si="101"/>
        <v>159391447</v>
      </c>
      <c r="G339" s="294">
        <v>159390447</v>
      </c>
      <c r="H339" s="140">
        <f t="shared" si="98"/>
        <v>1000</v>
      </c>
      <c r="I339" s="295">
        <v>5</v>
      </c>
      <c r="J339" s="295">
        <v>0.2</v>
      </c>
      <c r="K339" s="25">
        <v>0</v>
      </c>
      <c r="L339" s="294">
        <f>ROUND(IF(F339*J339*K339/12&gt;=H339,H339-1000,F339*J339*K339/12),0)</f>
        <v>0</v>
      </c>
      <c r="M339" s="294">
        <f t="shared" si="99"/>
        <v>159390447</v>
      </c>
      <c r="N339" s="140">
        <f t="shared" si="100"/>
        <v>1000</v>
      </c>
      <c r="O339" s="296" t="s">
        <v>314</v>
      </c>
      <c r="P339" s="297">
        <v>1</v>
      </c>
      <c r="Q339" s="298" t="s">
        <v>571</v>
      </c>
      <c r="R339" s="4"/>
      <c r="S339" s="4">
        <f t="shared" si="93"/>
        <v>7969572.3500000006</v>
      </c>
      <c r="T339" s="4">
        <f t="shared" si="89"/>
        <v>-7968572.3500000006</v>
      </c>
      <c r="U339" s="4">
        <f t="shared" si="90"/>
        <v>0</v>
      </c>
      <c r="V339" s="3">
        <f t="shared" si="91"/>
        <v>31878289.399999999</v>
      </c>
      <c r="W339" s="3">
        <f t="shared" si="95"/>
        <v>0</v>
      </c>
      <c r="X339" s="3">
        <f t="shared" si="96"/>
        <v>0</v>
      </c>
      <c r="Y339" s="2" t="b">
        <f t="shared" si="102"/>
        <v>1</v>
      </c>
    </row>
    <row r="340" spans="1:26" s="2" customFormat="1" ht="13.5" customHeight="1" x14ac:dyDescent="0.2">
      <c r="A340" s="22">
        <f t="shared" si="97"/>
        <v>336</v>
      </c>
      <c r="B340" s="138" t="s">
        <v>577</v>
      </c>
      <c r="C340" s="139">
        <v>42761</v>
      </c>
      <c r="D340" s="293">
        <v>231842105</v>
      </c>
      <c r="E340" s="293"/>
      <c r="F340" s="140">
        <f t="shared" si="101"/>
        <v>231842105</v>
      </c>
      <c r="G340" s="294">
        <v>231841105</v>
      </c>
      <c r="H340" s="140">
        <f t="shared" si="98"/>
        <v>1000</v>
      </c>
      <c r="I340" s="295">
        <v>5</v>
      </c>
      <c r="J340" s="295">
        <v>0.2</v>
      </c>
      <c r="K340" s="25">
        <v>0</v>
      </c>
      <c r="L340" s="294">
        <f t="shared" si="94"/>
        <v>0</v>
      </c>
      <c r="M340" s="294">
        <f t="shared" si="99"/>
        <v>231841105</v>
      </c>
      <c r="N340" s="140">
        <f t="shared" si="100"/>
        <v>1000</v>
      </c>
      <c r="O340" s="296" t="s">
        <v>314</v>
      </c>
      <c r="P340" s="297">
        <v>1</v>
      </c>
      <c r="Q340" s="298" t="s">
        <v>571</v>
      </c>
      <c r="R340" s="4"/>
      <c r="S340" s="4">
        <f t="shared" si="93"/>
        <v>11592105.25</v>
      </c>
      <c r="T340" s="4">
        <f t="shared" si="89"/>
        <v>-11591105.25</v>
      </c>
      <c r="U340" s="4">
        <f t="shared" si="90"/>
        <v>0</v>
      </c>
      <c r="V340" s="3">
        <f t="shared" si="91"/>
        <v>46368421</v>
      </c>
      <c r="W340" s="3">
        <f t="shared" si="95"/>
        <v>0</v>
      </c>
      <c r="X340" s="3">
        <f t="shared" si="96"/>
        <v>0</v>
      </c>
      <c r="Y340" s="2" t="b">
        <f t="shared" si="102"/>
        <v>1</v>
      </c>
    </row>
    <row r="341" spans="1:26" s="2" customFormat="1" ht="13.5" customHeight="1" x14ac:dyDescent="0.2">
      <c r="A341" s="22">
        <f t="shared" si="97"/>
        <v>337</v>
      </c>
      <c r="B341" s="138" t="s">
        <v>578</v>
      </c>
      <c r="C341" s="139">
        <v>42761</v>
      </c>
      <c r="D341" s="293">
        <v>376743421</v>
      </c>
      <c r="E341" s="293"/>
      <c r="F341" s="140">
        <f t="shared" si="101"/>
        <v>376743421</v>
      </c>
      <c r="G341" s="294">
        <v>376742421</v>
      </c>
      <c r="H341" s="140">
        <f t="shared" si="98"/>
        <v>1000</v>
      </c>
      <c r="I341" s="295">
        <v>5</v>
      </c>
      <c r="J341" s="295">
        <v>0.2</v>
      </c>
      <c r="K341" s="25">
        <v>0</v>
      </c>
      <c r="L341" s="294">
        <f>ROUND(IF(F341*J341*K341/12&gt;=H341,H341-1000,F341*J341*K341/12),0)</f>
        <v>0</v>
      </c>
      <c r="M341" s="294">
        <f t="shared" si="99"/>
        <v>376742421</v>
      </c>
      <c r="N341" s="140">
        <f t="shared" si="100"/>
        <v>1000</v>
      </c>
      <c r="O341" s="296" t="s">
        <v>314</v>
      </c>
      <c r="P341" s="297">
        <v>1</v>
      </c>
      <c r="Q341" s="298" t="s">
        <v>571</v>
      </c>
      <c r="R341" s="4"/>
      <c r="S341" s="4">
        <f t="shared" si="93"/>
        <v>18837171.050000001</v>
      </c>
      <c r="T341" s="4">
        <f t="shared" si="89"/>
        <v>-18836171.050000001</v>
      </c>
      <c r="U341" s="4">
        <f t="shared" si="90"/>
        <v>0</v>
      </c>
      <c r="V341" s="3">
        <f t="shared" si="91"/>
        <v>75348684.200000003</v>
      </c>
      <c r="W341" s="3">
        <f t="shared" si="95"/>
        <v>0</v>
      </c>
      <c r="X341" s="3">
        <f t="shared" si="96"/>
        <v>0</v>
      </c>
      <c r="Y341" s="2" t="b">
        <f t="shared" si="102"/>
        <v>1</v>
      </c>
    </row>
    <row r="342" spans="1:26" s="2" customFormat="1" ht="13.5" customHeight="1" x14ac:dyDescent="0.2">
      <c r="A342" s="22">
        <f t="shared" si="97"/>
        <v>338</v>
      </c>
      <c r="B342" s="138" t="s">
        <v>579</v>
      </c>
      <c r="C342" s="139">
        <v>42761</v>
      </c>
      <c r="D342" s="293">
        <v>28980263</v>
      </c>
      <c r="E342" s="293">
        <v>15000000</v>
      </c>
      <c r="F342" s="140">
        <f t="shared" si="101"/>
        <v>43980263</v>
      </c>
      <c r="G342" s="294">
        <v>28979263</v>
      </c>
      <c r="H342" s="140">
        <f t="shared" si="98"/>
        <v>15001000</v>
      </c>
      <c r="I342" s="295">
        <v>5</v>
      </c>
      <c r="J342" s="295">
        <v>0.2</v>
      </c>
      <c r="K342" s="25">
        <v>4</v>
      </c>
      <c r="L342" s="294">
        <f t="shared" si="94"/>
        <v>2932018</v>
      </c>
      <c r="M342" s="294">
        <f t="shared" si="99"/>
        <v>31911281</v>
      </c>
      <c r="N342" s="140">
        <f t="shared" si="100"/>
        <v>12068982</v>
      </c>
      <c r="O342" s="296" t="s">
        <v>314</v>
      </c>
      <c r="P342" s="297">
        <v>1</v>
      </c>
      <c r="Q342" s="494" t="s">
        <v>1364</v>
      </c>
      <c r="R342" s="4"/>
      <c r="S342" s="4">
        <f t="shared" si="93"/>
        <v>2199013.15</v>
      </c>
      <c r="T342" s="4">
        <f t="shared" si="89"/>
        <v>9869968.8499999996</v>
      </c>
      <c r="U342" s="4">
        <f t="shared" si="90"/>
        <v>12067982</v>
      </c>
      <c r="V342" s="3">
        <f t="shared" si="91"/>
        <v>8796052.5999999996</v>
      </c>
      <c r="W342" s="3">
        <f t="shared" si="95"/>
        <v>2932018</v>
      </c>
      <c r="X342" s="3">
        <f t="shared" si="96"/>
        <v>0</v>
      </c>
      <c r="Y342" s="2" t="b">
        <f t="shared" si="102"/>
        <v>1</v>
      </c>
      <c r="Z342" s="298" t="s">
        <v>571</v>
      </c>
    </row>
    <row r="343" spans="1:26" s="2" customFormat="1" ht="13.5" customHeight="1" x14ac:dyDescent="0.2">
      <c r="A343" s="22">
        <f t="shared" si="97"/>
        <v>339</v>
      </c>
      <c r="B343" s="138" t="s">
        <v>580</v>
      </c>
      <c r="C343" s="139">
        <v>42761</v>
      </c>
      <c r="D343" s="293">
        <v>9418585</v>
      </c>
      <c r="E343" s="293"/>
      <c r="F343" s="140">
        <f t="shared" si="101"/>
        <v>9418585</v>
      </c>
      <c r="G343" s="294">
        <v>9417585</v>
      </c>
      <c r="H343" s="140">
        <f t="shared" si="98"/>
        <v>1000</v>
      </c>
      <c r="I343" s="295">
        <v>5</v>
      </c>
      <c r="J343" s="295">
        <v>0.2</v>
      </c>
      <c r="K343" s="25">
        <v>0</v>
      </c>
      <c r="L343" s="294">
        <f t="shared" si="94"/>
        <v>0</v>
      </c>
      <c r="M343" s="294">
        <f t="shared" si="99"/>
        <v>9417585</v>
      </c>
      <c r="N343" s="140">
        <f t="shared" si="100"/>
        <v>1000</v>
      </c>
      <c r="O343" s="296" t="s">
        <v>314</v>
      </c>
      <c r="P343" s="297">
        <v>1</v>
      </c>
      <c r="Q343" s="298" t="s">
        <v>571</v>
      </c>
      <c r="R343" s="4"/>
      <c r="S343" s="4">
        <f t="shared" si="93"/>
        <v>470929.25</v>
      </c>
      <c r="T343" s="4">
        <f t="shared" si="89"/>
        <v>-469929.25</v>
      </c>
      <c r="U343" s="4">
        <f t="shared" si="90"/>
        <v>0</v>
      </c>
      <c r="V343" s="3">
        <f t="shared" si="91"/>
        <v>1883717</v>
      </c>
      <c r="W343" s="3">
        <f t="shared" si="95"/>
        <v>0</v>
      </c>
      <c r="X343" s="3">
        <f t="shared" si="96"/>
        <v>0</v>
      </c>
      <c r="Y343" s="2" t="b">
        <f t="shared" si="102"/>
        <v>1</v>
      </c>
    </row>
    <row r="344" spans="1:26" s="2" customFormat="1" ht="13.5" customHeight="1" x14ac:dyDescent="0.2">
      <c r="A344" s="22">
        <f t="shared" si="97"/>
        <v>340</v>
      </c>
      <c r="B344" s="138" t="s">
        <v>581</v>
      </c>
      <c r="C344" s="139">
        <v>42761</v>
      </c>
      <c r="D344" s="293">
        <v>9418585</v>
      </c>
      <c r="E344" s="293"/>
      <c r="F344" s="140">
        <f t="shared" si="101"/>
        <v>9418585</v>
      </c>
      <c r="G344" s="294">
        <v>9417585</v>
      </c>
      <c r="H344" s="140">
        <f t="shared" si="98"/>
        <v>1000</v>
      </c>
      <c r="I344" s="295">
        <v>5</v>
      </c>
      <c r="J344" s="295">
        <v>0.2</v>
      </c>
      <c r="K344" s="25">
        <v>0</v>
      </c>
      <c r="L344" s="294">
        <f t="shared" si="94"/>
        <v>0</v>
      </c>
      <c r="M344" s="294">
        <f t="shared" si="99"/>
        <v>9417585</v>
      </c>
      <c r="N344" s="140">
        <f t="shared" si="100"/>
        <v>1000</v>
      </c>
      <c r="O344" s="296" t="s">
        <v>314</v>
      </c>
      <c r="P344" s="297">
        <v>1</v>
      </c>
      <c r="Q344" s="298" t="s">
        <v>571</v>
      </c>
      <c r="R344" s="4"/>
      <c r="S344" s="4">
        <f t="shared" si="93"/>
        <v>470929.25</v>
      </c>
      <c r="T344" s="4">
        <f t="shared" si="89"/>
        <v>-469929.25</v>
      </c>
      <c r="U344" s="4">
        <f t="shared" si="90"/>
        <v>0</v>
      </c>
      <c r="V344" s="3">
        <f t="shared" si="91"/>
        <v>1883717</v>
      </c>
      <c r="W344" s="3">
        <f t="shared" si="95"/>
        <v>0</v>
      </c>
      <c r="X344" s="3">
        <f t="shared" si="96"/>
        <v>0</v>
      </c>
      <c r="Y344" s="2" t="b">
        <f t="shared" si="102"/>
        <v>1</v>
      </c>
    </row>
    <row r="345" spans="1:26" s="2" customFormat="1" ht="13.5" customHeight="1" x14ac:dyDescent="0.2">
      <c r="A345" s="22">
        <f t="shared" si="97"/>
        <v>341</v>
      </c>
      <c r="B345" s="138" t="s">
        <v>582</v>
      </c>
      <c r="C345" s="139">
        <v>42761</v>
      </c>
      <c r="D345" s="293">
        <v>9418587</v>
      </c>
      <c r="E345" s="293"/>
      <c r="F345" s="140">
        <f t="shared" si="101"/>
        <v>9418587</v>
      </c>
      <c r="G345" s="294">
        <v>9417587</v>
      </c>
      <c r="H345" s="140">
        <f t="shared" si="98"/>
        <v>1000</v>
      </c>
      <c r="I345" s="295">
        <v>5</v>
      </c>
      <c r="J345" s="295">
        <v>0.2</v>
      </c>
      <c r="K345" s="25">
        <v>0</v>
      </c>
      <c r="L345" s="294">
        <f>ROUND(IF(F345*J345*K345/12&gt;=H345,H345-1000,F345*J345*K345/12),0)</f>
        <v>0</v>
      </c>
      <c r="M345" s="294">
        <f t="shared" si="99"/>
        <v>9417587</v>
      </c>
      <c r="N345" s="140">
        <f t="shared" si="100"/>
        <v>1000</v>
      </c>
      <c r="O345" s="296" t="s">
        <v>314</v>
      </c>
      <c r="P345" s="297">
        <v>1</v>
      </c>
      <c r="Q345" s="298" t="s">
        <v>571</v>
      </c>
      <c r="R345" s="4"/>
      <c r="S345" s="4">
        <f t="shared" si="93"/>
        <v>470929.35000000003</v>
      </c>
      <c r="T345" s="4">
        <f t="shared" si="89"/>
        <v>-469929.35000000003</v>
      </c>
      <c r="U345" s="4">
        <f t="shared" si="90"/>
        <v>0</v>
      </c>
      <c r="V345" s="3">
        <f t="shared" si="91"/>
        <v>1883717.4</v>
      </c>
      <c r="W345" s="3">
        <f t="shared" si="95"/>
        <v>0</v>
      </c>
      <c r="X345" s="3">
        <f t="shared" si="96"/>
        <v>0</v>
      </c>
      <c r="Y345" s="2" t="b">
        <f t="shared" si="102"/>
        <v>1</v>
      </c>
    </row>
    <row r="346" spans="1:26" s="2" customFormat="1" ht="13.5" customHeight="1" x14ac:dyDescent="0.2">
      <c r="A346" s="22">
        <f t="shared" si="97"/>
        <v>342</v>
      </c>
      <c r="B346" s="138" t="s">
        <v>583</v>
      </c>
      <c r="C346" s="139">
        <v>42761</v>
      </c>
      <c r="D346" s="293">
        <v>9418585</v>
      </c>
      <c r="E346" s="293"/>
      <c r="F346" s="140">
        <f t="shared" si="101"/>
        <v>9418585</v>
      </c>
      <c r="G346" s="294">
        <v>9417585</v>
      </c>
      <c r="H346" s="140">
        <f t="shared" si="98"/>
        <v>1000</v>
      </c>
      <c r="I346" s="295">
        <v>5</v>
      </c>
      <c r="J346" s="295">
        <v>0.2</v>
      </c>
      <c r="K346" s="25">
        <v>0</v>
      </c>
      <c r="L346" s="294">
        <f t="shared" si="94"/>
        <v>0</v>
      </c>
      <c r="M346" s="294">
        <f t="shared" si="99"/>
        <v>9417585</v>
      </c>
      <c r="N346" s="140">
        <f t="shared" si="100"/>
        <v>1000</v>
      </c>
      <c r="O346" s="296" t="s">
        <v>314</v>
      </c>
      <c r="P346" s="297">
        <v>1</v>
      </c>
      <c r="Q346" s="298" t="s">
        <v>571</v>
      </c>
      <c r="R346" s="4"/>
      <c r="S346" s="4">
        <f t="shared" si="93"/>
        <v>470929.25</v>
      </c>
      <c r="T346" s="4">
        <f t="shared" si="89"/>
        <v>-469929.25</v>
      </c>
      <c r="U346" s="4">
        <f t="shared" si="90"/>
        <v>0</v>
      </c>
      <c r="V346" s="3">
        <f t="shared" si="91"/>
        <v>1883717</v>
      </c>
      <c r="W346" s="3">
        <f t="shared" si="95"/>
        <v>0</v>
      </c>
      <c r="X346" s="3">
        <f t="shared" si="96"/>
        <v>0</v>
      </c>
      <c r="Y346" s="2" t="b">
        <f t="shared" si="102"/>
        <v>1</v>
      </c>
    </row>
    <row r="347" spans="1:26" s="2" customFormat="1" ht="13.5" customHeight="1" x14ac:dyDescent="0.2">
      <c r="A347" s="22">
        <f t="shared" si="97"/>
        <v>343</v>
      </c>
      <c r="B347" s="138" t="s">
        <v>584</v>
      </c>
      <c r="C347" s="139">
        <v>42844</v>
      </c>
      <c r="D347" s="293">
        <v>55800000</v>
      </c>
      <c r="E347" s="293"/>
      <c r="F347" s="140">
        <f t="shared" si="101"/>
        <v>55800000</v>
      </c>
      <c r="G347" s="294">
        <v>55799000</v>
      </c>
      <c r="H347" s="140">
        <f t="shared" si="98"/>
        <v>1000</v>
      </c>
      <c r="I347" s="295">
        <v>5</v>
      </c>
      <c r="J347" s="295">
        <v>0.2</v>
      </c>
      <c r="K347" s="25">
        <v>0</v>
      </c>
      <c r="L347" s="294">
        <f t="shared" si="94"/>
        <v>0</v>
      </c>
      <c r="M347" s="294">
        <f t="shared" si="99"/>
        <v>55799000</v>
      </c>
      <c r="N347" s="140">
        <f t="shared" si="100"/>
        <v>1000</v>
      </c>
      <c r="O347" s="296" t="s">
        <v>362</v>
      </c>
      <c r="P347" s="297">
        <v>1</v>
      </c>
      <c r="Q347" s="298" t="s">
        <v>498</v>
      </c>
      <c r="R347" s="4"/>
      <c r="S347" s="4">
        <f t="shared" si="93"/>
        <v>2790000</v>
      </c>
      <c r="T347" s="4">
        <f t="shared" si="89"/>
        <v>-2789000</v>
      </c>
      <c r="U347" s="4">
        <f t="shared" si="90"/>
        <v>0</v>
      </c>
      <c r="V347" s="3">
        <f t="shared" si="91"/>
        <v>11160000</v>
      </c>
      <c r="W347" s="3">
        <f t="shared" si="95"/>
        <v>0</v>
      </c>
      <c r="X347" s="3">
        <f t="shared" si="96"/>
        <v>0</v>
      </c>
      <c r="Y347" s="2" t="b">
        <f t="shared" si="102"/>
        <v>1</v>
      </c>
    </row>
    <row r="348" spans="1:26" s="2" customFormat="1" ht="13.5" customHeight="1" x14ac:dyDescent="0.2">
      <c r="A348" s="22">
        <f t="shared" si="97"/>
        <v>344</v>
      </c>
      <c r="B348" s="138" t="s">
        <v>585</v>
      </c>
      <c r="C348" s="139">
        <v>42844</v>
      </c>
      <c r="D348" s="293">
        <v>85000000</v>
      </c>
      <c r="E348" s="293"/>
      <c r="F348" s="140">
        <f t="shared" si="101"/>
        <v>85000000</v>
      </c>
      <c r="G348" s="294">
        <v>84999000</v>
      </c>
      <c r="H348" s="140">
        <f t="shared" si="98"/>
        <v>1000</v>
      </c>
      <c r="I348" s="295">
        <v>5</v>
      </c>
      <c r="J348" s="295">
        <v>0.2</v>
      </c>
      <c r="K348" s="25">
        <v>0</v>
      </c>
      <c r="L348" s="294">
        <f t="shared" si="94"/>
        <v>0</v>
      </c>
      <c r="M348" s="294">
        <f t="shared" si="99"/>
        <v>84999000</v>
      </c>
      <c r="N348" s="140">
        <f t="shared" si="100"/>
        <v>1000</v>
      </c>
      <c r="O348" s="296" t="s">
        <v>586</v>
      </c>
      <c r="P348" s="297">
        <v>1</v>
      </c>
      <c r="Q348" s="298" t="s">
        <v>498</v>
      </c>
      <c r="R348" s="4"/>
      <c r="S348" s="4">
        <f t="shared" si="93"/>
        <v>4250000</v>
      </c>
      <c r="T348" s="4">
        <f t="shared" si="89"/>
        <v>-4249000</v>
      </c>
      <c r="U348" s="4">
        <f t="shared" si="90"/>
        <v>0</v>
      </c>
      <c r="V348" s="3">
        <f t="shared" si="91"/>
        <v>17000000</v>
      </c>
      <c r="W348" s="3">
        <f t="shared" si="95"/>
        <v>0</v>
      </c>
      <c r="X348" s="3">
        <f t="shared" si="96"/>
        <v>0</v>
      </c>
      <c r="Y348" s="2" t="b">
        <f t="shared" si="102"/>
        <v>1</v>
      </c>
    </row>
    <row r="349" spans="1:26" s="2" customFormat="1" ht="13.5" customHeight="1" x14ac:dyDescent="0.2">
      <c r="A349" s="22">
        <f t="shared" si="97"/>
        <v>345</v>
      </c>
      <c r="B349" s="138" t="s">
        <v>587</v>
      </c>
      <c r="C349" s="139">
        <v>43157</v>
      </c>
      <c r="D349" s="293">
        <v>15000000</v>
      </c>
      <c r="E349" s="293"/>
      <c r="F349" s="140">
        <f t="shared" si="101"/>
        <v>15000000</v>
      </c>
      <c r="G349" s="294">
        <v>14750000</v>
      </c>
      <c r="H349" s="140">
        <f t="shared" si="98"/>
        <v>250000</v>
      </c>
      <c r="I349" s="295">
        <v>5</v>
      </c>
      <c r="J349" s="295">
        <v>0.2</v>
      </c>
      <c r="K349" s="25">
        <v>2</v>
      </c>
      <c r="L349" s="294">
        <f t="shared" si="94"/>
        <v>249000</v>
      </c>
      <c r="M349" s="294">
        <f t="shared" si="99"/>
        <v>14999000</v>
      </c>
      <c r="N349" s="140">
        <f t="shared" si="100"/>
        <v>1000</v>
      </c>
      <c r="O349" s="296" t="s">
        <v>588</v>
      </c>
      <c r="P349" s="297">
        <v>1</v>
      </c>
      <c r="Q349" s="298" t="s">
        <v>589</v>
      </c>
      <c r="R349" s="4"/>
      <c r="S349" s="4">
        <f t="shared" si="93"/>
        <v>750000</v>
      </c>
      <c r="T349" s="4">
        <f t="shared" si="89"/>
        <v>-749000</v>
      </c>
      <c r="U349" s="4">
        <f t="shared" si="90"/>
        <v>0</v>
      </c>
      <c r="V349" s="3">
        <f t="shared" si="91"/>
        <v>3000000</v>
      </c>
      <c r="W349" s="3">
        <f t="shared" si="95"/>
        <v>500000</v>
      </c>
      <c r="X349" s="3">
        <f t="shared" si="96"/>
        <v>-251000</v>
      </c>
      <c r="Y349" s="2" t="b">
        <f t="shared" si="102"/>
        <v>0</v>
      </c>
    </row>
    <row r="350" spans="1:26" s="2" customFormat="1" ht="13.5" customHeight="1" x14ac:dyDescent="0.2">
      <c r="A350" s="22">
        <f t="shared" si="97"/>
        <v>346</v>
      </c>
      <c r="B350" s="138" t="s">
        <v>590</v>
      </c>
      <c r="C350" s="139">
        <v>43241</v>
      </c>
      <c r="D350" s="293">
        <v>85244178</v>
      </c>
      <c r="E350" s="293"/>
      <c r="F350" s="140">
        <f t="shared" si="101"/>
        <v>85244178</v>
      </c>
      <c r="G350" s="294">
        <v>79561234</v>
      </c>
      <c r="H350" s="140">
        <f t="shared" si="98"/>
        <v>5682944</v>
      </c>
      <c r="I350" s="295">
        <v>5</v>
      </c>
      <c r="J350" s="295">
        <v>0.2</v>
      </c>
      <c r="K350" s="25">
        <v>5</v>
      </c>
      <c r="L350" s="294">
        <f t="shared" si="94"/>
        <v>5681944</v>
      </c>
      <c r="M350" s="294">
        <f t="shared" si="99"/>
        <v>85243178</v>
      </c>
      <c r="N350" s="140">
        <f t="shared" si="100"/>
        <v>1000</v>
      </c>
      <c r="O350" s="296" t="s">
        <v>591</v>
      </c>
      <c r="P350" s="297">
        <v>4</v>
      </c>
      <c r="Q350" s="298"/>
      <c r="R350" s="4"/>
      <c r="S350" s="4">
        <f t="shared" si="93"/>
        <v>4262208.9000000004</v>
      </c>
      <c r="T350" s="4">
        <f t="shared" si="89"/>
        <v>-4261208.9000000004</v>
      </c>
      <c r="U350" s="4">
        <f t="shared" si="90"/>
        <v>0</v>
      </c>
      <c r="V350" s="3">
        <f t="shared" si="91"/>
        <v>17048835.600000001</v>
      </c>
      <c r="W350" s="3">
        <f t="shared" si="95"/>
        <v>7103682</v>
      </c>
      <c r="X350" s="3">
        <f t="shared" si="96"/>
        <v>-1421738</v>
      </c>
      <c r="Y350" s="2" t="b">
        <f t="shared" si="102"/>
        <v>0</v>
      </c>
    </row>
    <row r="351" spans="1:26" s="2" customFormat="1" ht="13.5" customHeight="1" x14ac:dyDescent="0.2">
      <c r="A351" s="22">
        <f t="shared" si="97"/>
        <v>347</v>
      </c>
      <c r="B351" s="138" t="s">
        <v>592</v>
      </c>
      <c r="C351" s="139">
        <v>43305</v>
      </c>
      <c r="D351" s="293">
        <v>21800000</v>
      </c>
      <c r="E351" s="293"/>
      <c r="F351" s="140">
        <f t="shared" si="101"/>
        <v>21800000</v>
      </c>
      <c r="G351" s="294">
        <v>19620000</v>
      </c>
      <c r="H351" s="140">
        <f t="shared" si="98"/>
        <v>2180000</v>
      </c>
      <c r="I351" s="295">
        <v>5</v>
      </c>
      <c r="J351" s="295">
        <v>0.2</v>
      </c>
      <c r="K351" s="25">
        <v>6</v>
      </c>
      <c r="L351" s="294">
        <f t="shared" si="94"/>
        <v>2179000</v>
      </c>
      <c r="M351" s="294">
        <f t="shared" si="99"/>
        <v>21799000</v>
      </c>
      <c r="N351" s="140">
        <f t="shared" si="100"/>
        <v>1000</v>
      </c>
      <c r="O351" s="296" t="s">
        <v>586</v>
      </c>
      <c r="P351" s="297">
        <v>1</v>
      </c>
      <c r="Q351" s="298"/>
      <c r="R351" s="4"/>
      <c r="S351" s="4">
        <f t="shared" si="93"/>
        <v>1090000</v>
      </c>
      <c r="T351" s="4">
        <f t="shared" si="89"/>
        <v>-1089000</v>
      </c>
      <c r="U351" s="4">
        <f t="shared" si="90"/>
        <v>0</v>
      </c>
      <c r="V351" s="3">
        <f t="shared" si="91"/>
        <v>4360000</v>
      </c>
      <c r="W351" s="3">
        <f t="shared" si="95"/>
        <v>2180000</v>
      </c>
      <c r="X351" s="3">
        <f t="shared" si="96"/>
        <v>-1000</v>
      </c>
      <c r="Y351" s="2" t="b">
        <f t="shared" si="102"/>
        <v>0</v>
      </c>
    </row>
    <row r="352" spans="1:26" s="2" customFormat="1" ht="13.5" customHeight="1" x14ac:dyDescent="0.2">
      <c r="A352" s="22">
        <f t="shared" si="97"/>
        <v>348</v>
      </c>
      <c r="B352" s="138" t="s">
        <v>593</v>
      </c>
      <c r="C352" s="139">
        <v>43305</v>
      </c>
      <c r="D352" s="293">
        <v>21800000</v>
      </c>
      <c r="E352" s="293"/>
      <c r="F352" s="140">
        <f t="shared" si="101"/>
        <v>21800000</v>
      </c>
      <c r="G352" s="294">
        <v>19620000</v>
      </c>
      <c r="H352" s="140">
        <f t="shared" si="98"/>
        <v>2180000</v>
      </c>
      <c r="I352" s="295">
        <v>5</v>
      </c>
      <c r="J352" s="295">
        <v>0.2</v>
      </c>
      <c r="K352" s="25">
        <v>6</v>
      </c>
      <c r="L352" s="294">
        <f t="shared" si="94"/>
        <v>2179000</v>
      </c>
      <c r="M352" s="294">
        <f t="shared" si="99"/>
        <v>21799000</v>
      </c>
      <c r="N352" s="140">
        <f t="shared" si="100"/>
        <v>1000</v>
      </c>
      <c r="O352" s="296" t="s">
        <v>586</v>
      </c>
      <c r="P352" s="297">
        <v>1</v>
      </c>
      <c r="Q352" s="298"/>
      <c r="R352" s="4"/>
      <c r="S352" s="4">
        <f t="shared" si="93"/>
        <v>1090000</v>
      </c>
      <c r="T352" s="4">
        <f t="shared" si="89"/>
        <v>-1089000</v>
      </c>
      <c r="U352" s="4">
        <f t="shared" si="90"/>
        <v>0</v>
      </c>
      <c r="V352" s="3">
        <f t="shared" si="91"/>
        <v>4360000</v>
      </c>
      <c r="W352" s="3">
        <f t="shared" si="95"/>
        <v>2180000</v>
      </c>
      <c r="X352" s="3">
        <f t="shared" si="96"/>
        <v>-1000</v>
      </c>
      <c r="Y352" s="2" t="b">
        <f t="shared" si="102"/>
        <v>0</v>
      </c>
    </row>
    <row r="353" spans="1:25" s="2" customFormat="1" ht="13.5" customHeight="1" x14ac:dyDescent="0.2">
      <c r="A353" s="22">
        <f t="shared" si="97"/>
        <v>349</v>
      </c>
      <c r="B353" s="138" t="s">
        <v>594</v>
      </c>
      <c r="C353" s="139">
        <v>43305</v>
      </c>
      <c r="D353" s="293">
        <v>21800000</v>
      </c>
      <c r="E353" s="293"/>
      <c r="F353" s="140">
        <f t="shared" si="101"/>
        <v>21800000</v>
      </c>
      <c r="G353" s="294">
        <v>19620000</v>
      </c>
      <c r="H353" s="140">
        <f t="shared" si="98"/>
        <v>2180000</v>
      </c>
      <c r="I353" s="295">
        <v>5</v>
      </c>
      <c r="J353" s="295">
        <v>0.2</v>
      </c>
      <c r="K353" s="25">
        <v>6</v>
      </c>
      <c r="L353" s="294">
        <f t="shared" si="94"/>
        <v>2179000</v>
      </c>
      <c r="M353" s="294">
        <f t="shared" si="99"/>
        <v>21799000</v>
      </c>
      <c r="N353" s="140">
        <f t="shared" si="100"/>
        <v>1000</v>
      </c>
      <c r="O353" s="296" t="s">
        <v>586</v>
      </c>
      <c r="P353" s="297">
        <v>1</v>
      </c>
      <c r="Q353" s="298"/>
      <c r="R353" s="4"/>
      <c r="S353" s="4">
        <f t="shared" si="93"/>
        <v>1090000</v>
      </c>
      <c r="T353" s="4">
        <f t="shared" si="89"/>
        <v>-1089000</v>
      </c>
      <c r="U353" s="4">
        <f t="shared" si="90"/>
        <v>0</v>
      </c>
      <c r="V353" s="3">
        <f t="shared" si="91"/>
        <v>4360000</v>
      </c>
      <c r="W353" s="3">
        <f t="shared" si="95"/>
        <v>2180000</v>
      </c>
      <c r="X353" s="3">
        <f t="shared" si="96"/>
        <v>-1000</v>
      </c>
      <c r="Y353" s="2" t="b">
        <f t="shared" si="102"/>
        <v>0</v>
      </c>
    </row>
    <row r="354" spans="1:25" s="2" customFormat="1" ht="13.5" customHeight="1" x14ac:dyDescent="0.2">
      <c r="A354" s="22">
        <f t="shared" si="97"/>
        <v>350</v>
      </c>
      <c r="B354" s="138" t="s">
        <v>595</v>
      </c>
      <c r="C354" s="139">
        <v>43305</v>
      </c>
      <c r="D354" s="293">
        <v>21800000</v>
      </c>
      <c r="E354" s="293"/>
      <c r="F354" s="140">
        <f t="shared" si="101"/>
        <v>21800000</v>
      </c>
      <c r="G354" s="294">
        <v>19620000</v>
      </c>
      <c r="H354" s="140">
        <f t="shared" si="98"/>
        <v>2180000</v>
      </c>
      <c r="I354" s="295">
        <v>5</v>
      </c>
      <c r="J354" s="295">
        <v>0.2</v>
      </c>
      <c r="K354" s="25">
        <v>6</v>
      </c>
      <c r="L354" s="294">
        <f t="shared" si="94"/>
        <v>2179000</v>
      </c>
      <c r="M354" s="294">
        <f t="shared" si="99"/>
        <v>21799000</v>
      </c>
      <c r="N354" s="140">
        <f t="shared" si="100"/>
        <v>1000</v>
      </c>
      <c r="O354" s="296" t="s">
        <v>586</v>
      </c>
      <c r="P354" s="297">
        <v>1</v>
      </c>
      <c r="Q354" s="298"/>
      <c r="R354" s="4"/>
      <c r="S354" s="4">
        <f t="shared" si="93"/>
        <v>1090000</v>
      </c>
      <c r="T354" s="4">
        <f t="shared" si="89"/>
        <v>-1089000</v>
      </c>
      <c r="U354" s="4">
        <f t="shared" si="90"/>
        <v>0</v>
      </c>
      <c r="V354" s="3">
        <f t="shared" si="91"/>
        <v>4360000</v>
      </c>
      <c r="W354" s="3">
        <f t="shared" si="95"/>
        <v>2180000</v>
      </c>
      <c r="X354" s="3">
        <f t="shared" si="96"/>
        <v>-1000</v>
      </c>
      <c r="Y354" s="2" t="b">
        <f t="shared" si="102"/>
        <v>0</v>
      </c>
    </row>
    <row r="355" spans="1:25" s="2" customFormat="1" ht="13.5" customHeight="1" x14ac:dyDescent="0.2">
      <c r="A355" s="22">
        <f t="shared" si="97"/>
        <v>351</v>
      </c>
      <c r="B355" s="138" t="s">
        <v>596</v>
      </c>
      <c r="C355" s="139">
        <v>43305</v>
      </c>
      <c r="D355" s="293">
        <v>21800000</v>
      </c>
      <c r="E355" s="293"/>
      <c r="F355" s="140">
        <f t="shared" si="101"/>
        <v>21800000</v>
      </c>
      <c r="G355" s="294">
        <v>19620000</v>
      </c>
      <c r="H355" s="140">
        <f t="shared" si="98"/>
        <v>2180000</v>
      </c>
      <c r="I355" s="295">
        <v>5</v>
      </c>
      <c r="J355" s="295">
        <v>0.2</v>
      </c>
      <c r="K355" s="25">
        <v>6</v>
      </c>
      <c r="L355" s="294">
        <f t="shared" si="94"/>
        <v>2179000</v>
      </c>
      <c r="M355" s="294">
        <f t="shared" si="99"/>
        <v>21799000</v>
      </c>
      <c r="N355" s="140">
        <f t="shared" si="100"/>
        <v>1000</v>
      </c>
      <c r="O355" s="296" t="s">
        <v>586</v>
      </c>
      <c r="P355" s="297">
        <v>1</v>
      </c>
      <c r="Q355" s="298"/>
      <c r="R355" s="4"/>
      <c r="S355" s="4">
        <f t="shared" si="93"/>
        <v>1090000</v>
      </c>
      <c r="T355" s="4">
        <f t="shared" si="89"/>
        <v>-1089000</v>
      </c>
      <c r="U355" s="4">
        <f t="shared" si="90"/>
        <v>0</v>
      </c>
      <c r="V355" s="3">
        <f t="shared" si="91"/>
        <v>4360000</v>
      </c>
      <c r="W355" s="3">
        <f t="shared" si="95"/>
        <v>2180000</v>
      </c>
      <c r="X355" s="3">
        <f t="shared" si="96"/>
        <v>-1000</v>
      </c>
      <c r="Y355" s="2" t="b">
        <f t="shared" si="102"/>
        <v>0</v>
      </c>
    </row>
    <row r="356" spans="1:25" s="2" customFormat="1" ht="13.5" customHeight="1" x14ac:dyDescent="0.2">
      <c r="A356" s="22">
        <f t="shared" si="97"/>
        <v>352</v>
      </c>
      <c r="B356" s="138" t="s">
        <v>597</v>
      </c>
      <c r="C356" s="139">
        <v>43307</v>
      </c>
      <c r="D356" s="293">
        <v>140000000</v>
      </c>
      <c r="E356" s="293"/>
      <c r="F356" s="140">
        <f t="shared" si="101"/>
        <v>140000000</v>
      </c>
      <c r="G356" s="294">
        <v>126000000</v>
      </c>
      <c r="H356" s="140">
        <f t="shared" si="98"/>
        <v>14000000</v>
      </c>
      <c r="I356" s="295">
        <v>5</v>
      </c>
      <c r="J356" s="295">
        <v>0.2</v>
      </c>
      <c r="K356" s="25">
        <v>6</v>
      </c>
      <c r="L356" s="294">
        <f t="shared" si="94"/>
        <v>13999000</v>
      </c>
      <c r="M356" s="294">
        <f t="shared" si="99"/>
        <v>139999000</v>
      </c>
      <c r="N356" s="140">
        <f t="shared" si="100"/>
        <v>1000</v>
      </c>
      <c r="O356" s="296" t="s">
        <v>598</v>
      </c>
      <c r="P356" s="297">
        <v>1</v>
      </c>
      <c r="Q356" s="298"/>
      <c r="R356" s="4"/>
      <c r="S356" s="4">
        <f t="shared" si="93"/>
        <v>7000000</v>
      </c>
      <c r="T356" s="4">
        <f t="shared" si="89"/>
        <v>-6999000</v>
      </c>
      <c r="U356" s="4">
        <f t="shared" si="90"/>
        <v>0</v>
      </c>
      <c r="V356" s="3">
        <f t="shared" si="91"/>
        <v>28000000</v>
      </c>
      <c r="W356" s="3">
        <f t="shared" si="95"/>
        <v>14000000</v>
      </c>
      <c r="X356" s="3">
        <f t="shared" si="96"/>
        <v>-1000</v>
      </c>
      <c r="Y356" s="2" t="b">
        <f t="shared" si="102"/>
        <v>0</v>
      </c>
    </row>
    <row r="357" spans="1:25" s="2" customFormat="1" ht="13.5" customHeight="1" x14ac:dyDescent="0.2">
      <c r="A357" s="22">
        <f t="shared" si="97"/>
        <v>353</v>
      </c>
      <c r="B357" s="138" t="s">
        <v>599</v>
      </c>
      <c r="C357" s="139">
        <v>43307</v>
      </c>
      <c r="D357" s="293">
        <v>110000000</v>
      </c>
      <c r="E357" s="293"/>
      <c r="F357" s="140">
        <f t="shared" si="101"/>
        <v>110000000</v>
      </c>
      <c r="G357" s="294">
        <v>99000000</v>
      </c>
      <c r="H357" s="140">
        <f t="shared" si="98"/>
        <v>11000000</v>
      </c>
      <c r="I357" s="295">
        <v>5</v>
      </c>
      <c r="J357" s="295">
        <v>0.2</v>
      </c>
      <c r="K357" s="25">
        <v>6</v>
      </c>
      <c r="L357" s="294">
        <f t="shared" si="94"/>
        <v>10999000</v>
      </c>
      <c r="M357" s="294">
        <f t="shared" si="99"/>
        <v>109999000</v>
      </c>
      <c r="N357" s="140">
        <f t="shared" si="100"/>
        <v>1000</v>
      </c>
      <c r="O357" s="296" t="s">
        <v>600</v>
      </c>
      <c r="P357" s="297">
        <v>1</v>
      </c>
      <c r="Q357" s="298"/>
      <c r="R357" s="4"/>
      <c r="S357" s="4">
        <f t="shared" si="93"/>
        <v>5500000</v>
      </c>
      <c r="T357" s="4">
        <f t="shared" si="89"/>
        <v>-5499000</v>
      </c>
      <c r="U357" s="4">
        <f t="shared" si="90"/>
        <v>0</v>
      </c>
      <c r="V357" s="3">
        <f t="shared" si="91"/>
        <v>22000000</v>
      </c>
      <c r="W357" s="3">
        <f t="shared" si="95"/>
        <v>11000000</v>
      </c>
      <c r="X357" s="3">
        <f t="shared" si="96"/>
        <v>-1000</v>
      </c>
      <c r="Y357" s="2" t="b">
        <f t="shared" si="102"/>
        <v>0</v>
      </c>
    </row>
    <row r="358" spans="1:25" s="2" customFormat="1" ht="13.5" customHeight="1" x14ac:dyDescent="0.2">
      <c r="A358" s="22">
        <f t="shared" si="97"/>
        <v>354</v>
      </c>
      <c r="B358" s="138" t="s">
        <v>601</v>
      </c>
      <c r="C358" s="139">
        <v>43307</v>
      </c>
      <c r="D358" s="293">
        <v>74333333</v>
      </c>
      <c r="E358" s="293"/>
      <c r="F358" s="140">
        <f t="shared" si="101"/>
        <v>74333333</v>
      </c>
      <c r="G358" s="294">
        <v>66900001</v>
      </c>
      <c r="H358" s="140">
        <f t="shared" si="98"/>
        <v>7433332</v>
      </c>
      <c r="I358" s="295">
        <v>5</v>
      </c>
      <c r="J358" s="295">
        <v>0.2</v>
      </c>
      <c r="K358" s="25">
        <v>6</v>
      </c>
      <c r="L358" s="294">
        <f t="shared" si="94"/>
        <v>7432332</v>
      </c>
      <c r="M358" s="294">
        <f t="shared" ref="M358:M363" si="103">+G358+L358</f>
        <v>74332333</v>
      </c>
      <c r="N358" s="140">
        <f t="shared" ref="N358:N363" si="104">+F358-M358</f>
        <v>1000</v>
      </c>
      <c r="O358" s="296" t="s">
        <v>600</v>
      </c>
      <c r="P358" s="297">
        <v>1</v>
      </c>
      <c r="Q358" s="298"/>
      <c r="R358" s="4"/>
      <c r="S358" s="4">
        <f t="shared" si="93"/>
        <v>3716666.6500000004</v>
      </c>
      <c r="T358" s="4">
        <f t="shared" si="89"/>
        <v>-3715666.6500000004</v>
      </c>
      <c r="U358" s="4">
        <f t="shared" si="90"/>
        <v>0</v>
      </c>
      <c r="V358" s="3">
        <f t="shared" si="91"/>
        <v>14866666.6</v>
      </c>
      <c r="W358" s="3">
        <f t="shared" si="95"/>
        <v>7433333</v>
      </c>
      <c r="X358" s="3">
        <f t="shared" si="96"/>
        <v>-1001</v>
      </c>
      <c r="Y358" s="2" t="b">
        <f t="shared" si="102"/>
        <v>0</v>
      </c>
    </row>
    <row r="359" spans="1:25" s="2" customFormat="1" ht="13.5" customHeight="1" x14ac:dyDescent="0.2">
      <c r="A359" s="22">
        <f t="shared" si="97"/>
        <v>355</v>
      </c>
      <c r="B359" s="138" t="s">
        <v>602</v>
      </c>
      <c r="C359" s="139">
        <v>43307</v>
      </c>
      <c r="D359" s="293">
        <v>74333334</v>
      </c>
      <c r="E359" s="293"/>
      <c r="F359" s="140">
        <f t="shared" si="101"/>
        <v>74333334</v>
      </c>
      <c r="G359" s="294">
        <v>66900001</v>
      </c>
      <c r="H359" s="140">
        <f t="shared" si="98"/>
        <v>7433333</v>
      </c>
      <c r="I359" s="295">
        <v>5</v>
      </c>
      <c r="J359" s="295">
        <v>0.2</v>
      </c>
      <c r="K359" s="25">
        <v>6</v>
      </c>
      <c r="L359" s="294">
        <f t="shared" si="94"/>
        <v>7432333</v>
      </c>
      <c r="M359" s="294">
        <f t="shared" si="103"/>
        <v>74332334</v>
      </c>
      <c r="N359" s="140">
        <f t="shared" si="104"/>
        <v>1000</v>
      </c>
      <c r="O359" s="296" t="s">
        <v>600</v>
      </c>
      <c r="P359" s="297">
        <v>1</v>
      </c>
      <c r="Q359" s="298"/>
      <c r="R359" s="4"/>
      <c r="S359" s="4">
        <f t="shared" si="93"/>
        <v>3716666.7</v>
      </c>
      <c r="T359" s="4">
        <f>N359-S359</f>
        <v>-3715666.7</v>
      </c>
      <c r="U359" s="4">
        <f>N359-1000</f>
        <v>0</v>
      </c>
      <c r="V359" s="3">
        <f>F359/I359</f>
        <v>14866666.800000001</v>
      </c>
      <c r="W359" s="3">
        <f t="shared" si="95"/>
        <v>7433333</v>
      </c>
      <c r="X359" s="3">
        <f t="shared" si="96"/>
        <v>-1000</v>
      </c>
      <c r="Y359" s="2" t="b">
        <f t="shared" si="102"/>
        <v>0</v>
      </c>
    </row>
    <row r="360" spans="1:25" s="2" customFormat="1" ht="13.5" customHeight="1" x14ac:dyDescent="0.2">
      <c r="A360" s="22">
        <f t="shared" si="97"/>
        <v>356</v>
      </c>
      <c r="B360" s="138" t="s">
        <v>603</v>
      </c>
      <c r="C360" s="139">
        <v>43307</v>
      </c>
      <c r="D360" s="293">
        <v>74333333</v>
      </c>
      <c r="E360" s="293"/>
      <c r="F360" s="140">
        <f t="shared" si="101"/>
        <v>74333333</v>
      </c>
      <c r="G360" s="294">
        <v>66900001</v>
      </c>
      <c r="H360" s="140">
        <f t="shared" si="98"/>
        <v>7433332</v>
      </c>
      <c r="I360" s="295">
        <v>5</v>
      </c>
      <c r="J360" s="295">
        <v>0.2</v>
      </c>
      <c r="K360" s="25">
        <v>6</v>
      </c>
      <c r="L360" s="294">
        <f t="shared" si="94"/>
        <v>7432332</v>
      </c>
      <c r="M360" s="294">
        <f t="shared" si="103"/>
        <v>74332333</v>
      </c>
      <c r="N360" s="140">
        <f t="shared" si="104"/>
        <v>1000</v>
      </c>
      <c r="O360" s="296" t="s">
        <v>600</v>
      </c>
      <c r="P360" s="297">
        <v>1</v>
      </c>
      <c r="Q360" s="298"/>
      <c r="R360" s="4"/>
      <c r="S360" s="4">
        <f t="shared" si="93"/>
        <v>3716666.6500000004</v>
      </c>
      <c r="T360" s="4">
        <f>N360-S360</f>
        <v>-3715666.6500000004</v>
      </c>
      <c r="U360" s="4">
        <f>N360-1000</f>
        <v>0</v>
      </c>
      <c r="V360" s="3">
        <f>F360/I360</f>
        <v>14866666.6</v>
      </c>
      <c r="W360" s="3">
        <f t="shared" si="95"/>
        <v>7433333</v>
      </c>
      <c r="X360" s="3">
        <f t="shared" si="96"/>
        <v>-1001</v>
      </c>
      <c r="Y360" s="2" t="b">
        <f t="shared" si="102"/>
        <v>0</v>
      </c>
    </row>
    <row r="361" spans="1:25" s="2" customFormat="1" ht="13.5" customHeight="1" x14ac:dyDescent="0.2">
      <c r="A361" s="22">
        <f t="shared" si="97"/>
        <v>357</v>
      </c>
      <c r="B361" s="138" t="s">
        <v>604</v>
      </c>
      <c r="C361" s="139">
        <v>43410</v>
      </c>
      <c r="D361" s="293">
        <v>15000000</v>
      </c>
      <c r="E361" s="293"/>
      <c r="F361" s="140">
        <f t="shared" ref="F361:F366" si="105">+D361+E361</f>
        <v>15000000</v>
      </c>
      <c r="G361" s="294">
        <v>12500000</v>
      </c>
      <c r="H361" s="140">
        <f t="shared" si="98"/>
        <v>2500000</v>
      </c>
      <c r="I361" s="295">
        <v>5</v>
      </c>
      <c r="J361" s="295">
        <v>0.2</v>
      </c>
      <c r="K361" s="25">
        <v>9</v>
      </c>
      <c r="L361" s="294">
        <f t="shared" ref="L361:L366" si="106">ROUND(IF(F361*J361*K361/12&gt;=H361,H361-1000,F361*J361*K361/12),0)</f>
        <v>2250000</v>
      </c>
      <c r="M361" s="294">
        <f t="shared" si="103"/>
        <v>14750000</v>
      </c>
      <c r="N361" s="140">
        <f t="shared" si="104"/>
        <v>250000</v>
      </c>
      <c r="O361" s="296" t="s">
        <v>605</v>
      </c>
      <c r="P361" s="297">
        <v>1</v>
      </c>
      <c r="Q361" s="298" t="s">
        <v>589</v>
      </c>
      <c r="R361" s="4"/>
      <c r="S361" s="4">
        <f t="shared" si="93"/>
        <v>750000</v>
      </c>
      <c r="T361" s="4">
        <f>N361-S361</f>
        <v>-500000</v>
      </c>
      <c r="U361" s="4">
        <f>N361-1000</f>
        <v>249000</v>
      </c>
      <c r="V361" s="3">
        <f>F361/I361</f>
        <v>3000000</v>
      </c>
      <c r="W361" s="3">
        <f t="shared" si="95"/>
        <v>2250000</v>
      </c>
      <c r="X361" s="3">
        <f t="shared" si="96"/>
        <v>0</v>
      </c>
      <c r="Y361" s="2" t="b">
        <f t="shared" si="102"/>
        <v>1</v>
      </c>
    </row>
    <row r="362" spans="1:25" s="2" customFormat="1" ht="13.5" customHeight="1" x14ac:dyDescent="0.2">
      <c r="A362" s="22">
        <f t="shared" si="97"/>
        <v>358</v>
      </c>
      <c r="B362" s="138" t="s">
        <v>590</v>
      </c>
      <c r="C362" s="139">
        <v>43535</v>
      </c>
      <c r="D362" s="293">
        <v>26415195</v>
      </c>
      <c r="E362" s="293"/>
      <c r="F362" s="140">
        <f t="shared" si="105"/>
        <v>26415195</v>
      </c>
      <c r="G362" s="294">
        <v>20251650</v>
      </c>
      <c r="H362" s="140">
        <f t="shared" si="98"/>
        <v>6163545</v>
      </c>
      <c r="I362" s="295">
        <v>5</v>
      </c>
      <c r="J362" s="295">
        <v>0.2</v>
      </c>
      <c r="K362" s="25">
        <v>9</v>
      </c>
      <c r="L362" s="294">
        <f t="shared" si="106"/>
        <v>3962279</v>
      </c>
      <c r="M362" s="294">
        <f t="shared" si="103"/>
        <v>24213929</v>
      </c>
      <c r="N362" s="140">
        <f t="shared" si="104"/>
        <v>2201266</v>
      </c>
      <c r="O362" s="296" t="s">
        <v>1237</v>
      </c>
      <c r="P362" s="297">
        <v>1</v>
      </c>
      <c r="Q362" s="298"/>
      <c r="R362" s="4"/>
      <c r="S362" s="4"/>
      <c r="T362" s="4"/>
      <c r="U362" s="4"/>
      <c r="V362" s="3"/>
      <c r="W362" s="3"/>
      <c r="X362" s="3"/>
    </row>
    <row r="363" spans="1:25" s="2" customFormat="1" ht="13.5" customHeight="1" x14ac:dyDescent="0.2">
      <c r="A363" s="22">
        <f t="shared" si="97"/>
        <v>359</v>
      </c>
      <c r="B363" s="138" t="s">
        <v>590</v>
      </c>
      <c r="C363" s="139">
        <v>43535</v>
      </c>
      <c r="D363" s="293">
        <v>26415195</v>
      </c>
      <c r="E363" s="293"/>
      <c r="F363" s="140">
        <f t="shared" si="105"/>
        <v>26415195</v>
      </c>
      <c r="G363" s="294">
        <v>20251650</v>
      </c>
      <c r="H363" s="140">
        <f t="shared" si="98"/>
        <v>6163545</v>
      </c>
      <c r="I363" s="295">
        <v>5</v>
      </c>
      <c r="J363" s="295">
        <v>0.2</v>
      </c>
      <c r="K363" s="25">
        <v>9</v>
      </c>
      <c r="L363" s="294">
        <f t="shared" si="106"/>
        <v>3962279</v>
      </c>
      <c r="M363" s="294">
        <f t="shared" si="103"/>
        <v>24213929</v>
      </c>
      <c r="N363" s="140">
        <f t="shared" si="104"/>
        <v>2201266</v>
      </c>
      <c r="O363" s="296" t="s">
        <v>1237</v>
      </c>
      <c r="P363" s="297">
        <v>1</v>
      </c>
      <c r="Q363" s="298"/>
      <c r="R363" s="4"/>
      <c r="S363" s="4"/>
      <c r="T363" s="4"/>
      <c r="U363" s="4"/>
      <c r="V363" s="3"/>
      <c r="W363" s="3"/>
      <c r="X363" s="3"/>
    </row>
    <row r="364" spans="1:25" s="2" customFormat="1" ht="13.5" customHeight="1" x14ac:dyDescent="0.2">
      <c r="A364" s="22">
        <f t="shared" si="97"/>
        <v>360</v>
      </c>
      <c r="B364" s="138" t="s">
        <v>1238</v>
      </c>
      <c r="C364" s="139">
        <v>43738</v>
      </c>
      <c r="D364" s="293">
        <v>260500000</v>
      </c>
      <c r="E364" s="293"/>
      <c r="F364" s="140">
        <f t="shared" si="105"/>
        <v>260500000</v>
      </c>
      <c r="G364" s="294">
        <v>169133333</v>
      </c>
      <c r="H364" s="140">
        <f t="shared" ref="H364:H375" si="107">+F364-G364</f>
        <v>91366667</v>
      </c>
      <c r="I364" s="295">
        <v>5</v>
      </c>
      <c r="J364" s="295">
        <v>0.2</v>
      </c>
      <c r="K364" s="25">
        <v>9</v>
      </c>
      <c r="L364" s="294">
        <f t="shared" si="106"/>
        <v>39075000</v>
      </c>
      <c r="M364" s="294">
        <f t="shared" ref="M364:M376" si="108">+G364+L364</f>
        <v>208208333</v>
      </c>
      <c r="N364" s="140">
        <f t="shared" ref="N364:N376" si="109">+F364-M364</f>
        <v>52291667</v>
      </c>
      <c r="O364" s="296" t="s">
        <v>1241</v>
      </c>
      <c r="P364" s="297">
        <v>1</v>
      </c>
      <c r="Q364" s="298" t="s">
        <v>1283</v>
      </c>
      <c r="R364" s="4"/>
      <c r="S364" s="4"/>
      <c r="T364" s="4"/>
      <c r="U364" s="4"/>
      <c r="V364" s="3"/>
      <c r="W364" s="3"/>
      <c r="X364" s="3"/>
    </row>
    <row r="365" spans="1:25" s="2" customFormat="1" ht="13.5" customHeight="1" x14ac:dyDescent="0.2">
      <c r="A365" s="22">
        <f t="shared" si="97"/>
        <v>361</v>
      </c>
      <c r="B365" s="138" t="s">
        <v>1239</v>
      </c>
      <c r="C365" s="139">
        <v>43738</v>
      </c>
      <c r="D365" s="293">
        <v>3000000</v>
      </c>
      <c r="E365" s="293"/>
      <c r="F365" s="140">
        <f t="shared" si="105"/>
        <v>3000000</v>
      </c>
      <c r="G365" s="294">
        <v>2000000</v>
      </c>
      <c r="H365" s="140">
        <f t="shared" si="107"/>
        <v>1000000</v>
      </c>
      <c r="I365" s="295">
        <v>5</v>
      </c>
      <c r="J365" s="295">
        <v>0.2</v>
      </c>
      <c r="K365" s="25">
        <v>9</v>
      </c>
      <c r="L365" s="294">
        <f t="shared" si="106"/>
        <v>450000</v>
      </c>
      <c r="M365" s="294">
        <f t="shared" si="108"/>
        <v>2450000</v>
      </c>
      <c r="N365" s="140">
        <f t="shared" si="109"/>
        <v>550000</v>
      </c>
      <c r="O365" s="296" t="s">
        <v>1242</v>
      </c>
      <c r="P365" s="297">
        <v>1</v>
      </c>
      <c r="Q365" s="298"/>
      <c r="R365" s="4"/>
      <c r="S365" s="4"/>
      <c r="T365" s="4"/>
      <c r="U365" s="4"/>
      <c r="V365" s="3"/>
      <c r="W365" s="3"/>
      <c r="X365" s="3"/>
    </row>
    <row r="366" spans="1:25" s="2" customFormat="1" ht="13.5" customHeight="1" x14ac:dyDescent="0.2">
      <c r="A366" s="22">
        <f t="shared" si="97"/>
        <v>362</v>
      </c>
      <c r="B366" s="138" t="s">
        <v>1240</v>
      </c>
      <c r="C366" s="139">
        <v>43738</v>
      </c>
      <c r="D366" s="293">
        <v>8700000</v>
      </c>
      <c r="E366" s="293"/>
      <c r="F366" s="140">
        <f t="shared" si="105"/>
        <v>8700000</v>
      </c>
      <c r="G366" s="294">
        <v>5800000</v>
      </c>
      <c r="H366" s="140">
        <f t="shared" si="107"/>
        <v>2900000</v>
      </c>
      <c r="I366" s="295">
        <v>5</v>
      </c>
      <c r="J366" s="295">
        <v>0.2</v>
      </c>
      <c r="K366" s="25">
        <v>9</v>
      </c>
      <c r="L366" s="294">
        <f t="shared" si="106"/>
        <v>1305000</v>
      </c>
      <c r="M366" s="294">
        <f t="shared" si="108"/>
        <v>7105000</v>
      </c>
      <c r="N366" s="140">
        <f t="shared" si="109"/>
        <v>1595000</v>
      </c>
      <c r="O366" s="296" t="s">
        <v>1243</v>
      </c>
      <c r="P366" s="297">
        <v>1</v>
      </c>
      <c r="Q366" s="298"/>
      <c r="R366" s="4"/>
      <c r="S366" s="4"/>
      <c r="T366" s="4"/>
      <c r="U366" s="4"/>
      <c r="V366" s="3"/>
      <c r="W366" s="3"/>
      <c r="X366" s="3"/>
    </row>
    <row r="367" spans="1:25" s="2" customFormat="1" ht="13.5" customHeight="1" x14ac:dyDescent="0.2">
      <c r="A367" s="22">
        <f t="shared" si="97"/>
        <v>363</v>
      </c>
      <c r="B367" s="138" t="s">
        <v>1246</v>
      </c>
      <c r="C367" s="139">
        <v>43748</v>
      </c>
      <c r="D367" s="293">
        <v>16911500</v>
      </c>
      <c r="E367" s="293"/>
      <c r="F367" s="140">
        <f t="shared" ref="F367:F375" si="110">+D367+E367</f>
        <v>16911500</v>
      </c>
      <c r="G367" s="294">
        <v>10992475</v>
      </c>
      <c r="H367" s="140">
        <f t="shared" si="107"/>
        <v>5919025</v>
      </c>
      <c r="I367" s="295">
        <v>5</v>
      </c>
      <c r="J367" s="295">
        <v>0.2</v>
      </c>
      <c r="K367" s="25">
        <v>9</v>
      </c>
      <c r="L367" s="294">
        <f t="shared" ref="L367:L376" si="111">ROUND(IF(F367*J367*K367/12&gt;=H367,H367-1000,F367*J367*K367/12),0)</f>
        <v>2536725</v>
      </c>
      <c r="M367" s="294">
        <f t="shared" si="108"/>
        <v>13529200</v>
      </c>
      <c r="N367" s="140">
        <f t="shared" si="109"/>
        <v>3382300</v>
      </c>
      <c r="O367" s="296" t="s">
        <v>1248</v>
      </c>
      <c r="P367" s="297">
        <v>1</v>
      </c>
      <c r="Q367" s="298" t="s">
        <v>1250</v>
      </c>
      <c r="R367" s="4"/>
      <c r="S367" s="4"/>
      <c r="T367" s="4"/>
      <c r="U367" s="4"/>
      <c r="V367" s="3"/>
      <c r="W367" s="3"/>
      <c r="X367" s="3"/>
    </row>
    <row r="368" spans="1:25" s="2" customFormat="1" ht="13.5" customHeight="1" x14ac:dyDescent="0.2">
      <c r="A368" s="22">
        <f t="shared" si="97"/>
        <v>364</v>
      </c>
      <c r="B368" s="138" t="s">
        <v>1247</v>
      </c>
      <c r="C368" s="139">
        <v>43749</v>
      </c>
      <c r="D368" s="293">
        <v>240000000</v>
      </c>
      <c r="E368" s="293"/>
      <c r="F368" s="140">
        <f t="shared" si="110"/>
        <v>240000000</v>
      </c>
      <c r="G368" s="294">
        <v>156000000</v>
      </c>
      <c r="H368" s="140">
        <f t="shared" si="107"/>
        <v>84000000</v>
      </c>
      <c r="I368" s="295">
        <v>5</v>
      </c>
      <c r="J368" s="295">
        <v>0.2</v>
      </c>
      <c r="K368" s="25">
        <v>9</v>
      </c>
      <c r="L368" s="294">
        <f t="shared" si="111"/>
        <v>36000000</v>
      </c>
      <c r="M368" s="294">
        <f t="shared" si="108"/>
        <v>192000000</v>
      </c>
      <c r="N368" s="140">
        <f t="shared" si="109"/>
        <v>48000000</v>
      </c>
      <c r="O368" s="296" t="s">
        <v>1249</v>
      </c>
      <c r="P368" s="297">
        <v>1</v>
      </c>
      <c r="Q368" s="298"/>
      <c r="R368" s="4"/>
      <c r="S368" s="4"/>
      <c r="T368" s="4"/>
      <c r="U368" s="4"/>
      <c r="V368" s="3"/>
      <c r="W368" s="3"/>
      <c r="X368" s="3"/>
    </row>
    <row r="369" spans="1:24" s="2" customFormat="1" ht="13.5" customHeight="1" x14ac:dyDescent="0.2">
      <c r="A369" s="22">
        <f t="shared" si="97"/>
        <v>365</v>
      </c>
      <c r="B369" s="138" t="s">
        <v>1251</v>
      </c>
      <c r="C369" s="139">
        <v>43915</v>
      </c>
      <c r="D369" s="293">
        <v>31500000</v>
      </c>
      <c r="E369" s="293"/>
      <c r="F369" s="140">
        <f t="shared" si="110"/>
        <v>31500000</v>
      </c>
      <c r="G369" s="294">
        <v>17850000</v>
      </c>
      <c r="H369" s="140">
        <f t="shared" si="107"/>
        <v>13650000</v>
      </c>
      <c r="I369" s="295">
        <v>5</v>
      </c>
      <c r="J369" s="295">
        <v>0.2</v>
      </c>
      <c r="K369" s="25">
        <v>9</v>
      </c>
      <c r="L369" s="294">
        <f t="shared" si="111"/>
        <v>4725000</v>
      </c>
      <c r="M369" s="294">
        <f t="shared" si="108"/>
        <v>22575000</v>
      </c>
      <c r="N369" s="140">
        <f t="shared" si="109"/>
        <v>8925000</v>
      </c>
      <c r="O369" s="296" t="s">
        <v>1252</v>
      </c>
      <c r="P369" s="297">
        <v>1</v>
      </c>
      <c r="Q369" s="298"/>
      <c r="R369" s="4"/>
      <c r="S369" s="4"/>
      <c r="T369" s="4"/>
      <c r="U369" s="4"/>
      <c r="V369" s="3"/>
      <c r="W369" s="3"/>
      <c r="X369" s="3"/>
    </row>
    <row r="370" spans="1:24" s="2" customFormat="1" ht="13.5" customHeight="1" x14ac:dyDescent="0.2">
      <c r="A370" s="22">
        <f t="shared" si="97"/>
        <v>366</v>
      </c>
      <c r="B370" s="138" t="s">
        <v>1251</v>
      </c>
      <c r="C370" s="139">
        <v>43915</v>
      </c>
      <c r="D370" s="293">
        <v>31500000</v>
      </c>
      <c r="E370" s="293"/>
      <c r="F370" s="140">
        <f t="shared" si="110"/>
        <v>31500000</v>
      </c>
      <c r="G370" s="294">
        <v>17850000</v>
      </c>
      <c r="H370" s="140">
        <f t="shared" si="107"/>
        <v>13650000</v>
      </c>
      <c r="I370" s="295">
        <v>5</v>
      </c>
      <c r="J370" s="295">
        <v>0.2</v>
      </c>
      <c r="K370" s="25">
        <v>9</v>
      </c>
      <c r="L370" s="294">
        <f t="shared" si="111"/>
        <v>4725000</v>
      </c>
      <c r="M370" s="294">
        <f t="shared" si="108"/>
        <v>22575000</v>
      </c>
      <c r="N370" s="140">
        <f t="shared" si="109"/>
        <v>8925000</v>
      </c>
      <c r="O370" s="296" t="s">
        <v>1252</v>
      </c>
      <c r="P370" s="297">
        <v>1</v>
      </c>
      <c r="Q370" s="298"/>
      <c r="R370" s="4"/>
      <c r="S370" s="4"/>
      <c r="T370" s="4"/>
      <c r="U370" s="4"/>
      <c r="V370" s="3"/>
      <c r="W370" s="3"/>
      <c r="X370" s="3"/>
    </row>
    <row r="371" spans="1:24" s="2" customFormat="1" ht="13.5" customHeight="1" x14ac:dyDescent="0.2">
      <c r="A371" s="22">
        <f t="shared" si="97"/>
        <v>367</v>
      </c>
      <c r="B371" s="138" t="s">
        <v>1255</v>
      </c>
      <c r="C371" s="139" t="s">
        <v>1257</v>
      </c>
      <c r="D371" s="293">
        <v>70000000</v>
      </c>
      <c r="E371" s="293"/>
      <c r="F371" s="140">
        <f t="shared" si="110"/>
        <v>70000000</v>
      </c>
      <c r="G371" s="294">
        <v>30333333</v>
      </c>
      <c r="H371" s="140">
        <f t="shared" si="107"/>
        <v>39666667</v>
      </c>
      <c r="I371" s="295">
        <v>5</v>
      </c>
      <c r="J371" s="295">
        <v>0.2</v>
      </c>
      <c r="K371" s="25">
        <v>9</v>
      </c>
      <c r="L371" s="294">
        <f t="shared" si="111"/>
        <v>10500000</v>
      </c>
      <c r="M371" s="294">
        <f t="shared" si="108"/>
        <v>40833333</v>
      </c>
      <c r="N371" s="140">
        <f t="shared" si="109"/>
        <v>29166667</v>
      </c>
      <c r="O371" s="296" t="s">
        <v>1259</v>
      </c>
      <c r="P371" s="297">
        <v>1</v>
      </c>
      <c r="Q371" s="298"/>
      <c r="R371" s="4"/>
      <c r="S371" s="4"/>
      <c r="T371" s="4"/>
      <c r="U371" s="4"/>
      <c r="V371" s="3"/>
      <c r="W371" s="3"/>
      <c r="X371" s="3"/>
    </row>
    <row r="372" spans="1:24" s="2" customFormat="1" ht="13.5" customHeight="1" x14ac:dyDescent="0.2">
      <c r="A372" s="22">
        <f t="shared" si="97"/>
        <v>368</v>
      </c>
      <c r="B372" s="138" t="s">
        <v>1256</v>
      </c>
      <c r="C372" s="139" t="s">
        <v>1258</v>
      </c>
      <c r="D372" s="293">
        <v>25569090</v>
      </c>
      <c r="E372" s="293"/>
      <c r="F372" s="140">
        <f t="shared" si="110"/>
        <v>25569090</v>
      </c>
      <c r="G372" s="294">
        <v>11079939</v>
      </c>
      <c r="H372" s="140">
        <f t="shared" si="107"/>
        <v>14489151</v>
      </c>
      <c r="I372" s="295">
        <v>5</v>
      </c>
      <c r="J372" s="295">
        <v>0.2</v>
      </c>
      <c r="K372" s="25">
        <v>9</v>
      </c>
      <c r="L372" s="294">
        <f t="shared" si="111"/>
        <v>3835364</v>
      </c>
      <c r="M372" s="294">
        <f t="shared" si="108"/>
        <v>14915303</v>
      </c>
      <c r="N372" s="140">
        <f t="shared" si="109"/>
        <v>10653787</v>
      </c>
      <c r="O372" s="296" t="s">
        <v>1260</v>
      </c>
      <c r="P372" s="297">
        <v>1</v>
      </c>
      <c r="Q372" s="298"/>
      <c r="R372" s="4"/>
      <c r="S372" s="4"/>
      <c r="T372" s="4"/>
      <c r="U372" s="4"/>
      <c r="V372" s="3"/>
      <c r="W372" s="3"/>
      <c r="X372" s="3"/>
    </row>
    <row r="373" spans="1:24" s="2" customFormat="1" ht="13.5" customHeight="1" x14ac:dyDescent="0.2">
      <c r="A373" s="50">
        <v>369</v>
      </c>
      <c r="B373" s="138" t="s">
        <v>1263</v>
      </c>
      <c r="C373" s="139">
        <v>44292</v>
      </c>
      <c r="D373" s="293">
        <v>180000000</v>
      </c>
      <c r="E373" s="293"/>
      <c r="F373" s="140">
        <f t="shared" si="110"/>
        <v>180000000</v>
      </c>
      <c r="G373" s="294">
        <v>63000000</v>
      </c>
      <c r="H373" s="140">
        <f t="shared" si="107"/>
        <v>117000000</v>
      </c>
      <c r="I373" s="295">
        <v>5</v>
      </c>
      <c r="J373" s="295">
        <v>0.2</v>
      </c>
      <c r="K373" s="25">
        <v>9</v>
      </c>
      <c r="L373" s="294">
        <f t="shared" si="111"/>
        <v>27000000</v>
      </c>
      <c r="M373" s="294">
        <f t="shared" si="108"/>
        <v>90000000</v>
      </c>
      <c r="N373" s="140">
        <f t="shared" si="109"/>
        <v>90000000</v>
      </c>
      <c r="O373" s="296" t="s">
        <v>1265</v>
      </c>
      <c r="P373" s="297">
        <v>8</v>
      </c>
      <c r="Q373" s="298"/>
      <c r="R373" s="4"/>
      <c r="S373" s="4"/>
      <c r="T373" s="4"/>
      <c r="U373" s="4"/>
      <c r="V373" s="3"/>
      <c r="W373" s="3"/>
      <c r="X373" s="3"/>
    </row>
    <row r="374" spans="1:24" s="2" customFormat="1" ht="13.5" customHeight="1" x14ac:dyDescent="0.2">
      <c r="A374" s="50">
        <v>370</v>
      </c>
      <c r="B374" s="138" t="s">
        <v>223</v>
      </c>
      <c r="C374" s="139">
        <v>44293</v>
      </c>
      <c r="D374" s="293">
        <v>156000000</v>
      </c>
      <c r="E374" s="293"/>
      <c r="F374" s="140">
        <f t="shared" si="110"/>
        <v>156000000</v>
      </c>
      <c r="G374" s="294">
        <v>54600000</v>
      </c>
      <c r="H374" s="140">
        <f t="shared" si="107"/>
        <v>101400000</v>
      </c>
      <c r="I374" s="295">
        <v>5</v>
      </c>
      <c r="J374" s="295">
        <v>0.2</v>
      </c>
      <c r="K374" s="25">
        <v>9</v>
      </c>
      <c r="L374" s="294">
        <f t="shared" si="111"/>
        <v>23400000</v>
      </c>
      <c r="M374" s="294">
        <f t="shared" si="108"/>
        <v>78000000</v>
      </c>
      <c r="N374" s="140">
        <f t="shared" si="109"/>
        <v>78000000</v>
      </c>
      <c r="O374" s="296" t="s">
        <v>1266</v>
      </c>
      <c r="P374" s="297">
        <v>3</v>
      </c>
      <c r="Q374" s="298"/>
      <c r="R374" s="4"/>
      <c r="S374" s="4"/>
      <c r="T374" s="4"/>
      <c r="U374" s="4"/>
      <c r="V374" s="3"/>
      <c r="W374" s="3"/>
      <c r="X374" s="3"/>
    </row>
    <row r="375" spans="1:24" s="2" customFormat="1" ht="13.5" customHeight="1" x14ac:dyDescent="0.2">
      <c r="A375" s="50">
        <v>371</v>
      </c>
      <c r="B375" s="138" t="s">
        <v>1264</v>
      </c>
      <c r="C375" s="139">
        <v>44293</v>
      </c>
      <c r="D375" s="293">
        <v>64000000</v>
      </c>
      <c r="E375" s="293"/>
      <c r="F375" s="140">
        <f t="shared" si="110"/>
        <v>64000000</v>
      </c>
      <c r="G375" s="294">
        <v>22400000</v>
      </c>
      <c r="H375" s="140">
        <f t="shared" si="107"/>
        <v>41600000</v>
      </c>
      <c r="I375" s="295">
        <v>5</v>
      </c>
      <c r="J375" s="295">
        <v>0.2</v>
      </c>
      <c r="K375" s="25">
        <v>9</v>
      </c>
      <c r="L375" s="294">
        <f t="shared" si="111"/>
        <v>9600000</v>
      </c>
      <c r="M375" s="294">
        <f t="shared" si="108"/>
        <v>32000000</v>
      </c>
      <c r="N375" s="140">
        <f t="shared" si="109"/>
        <v>32000000</v>
      </c>
      <c r="O375" s="296" t="s">
        <v>1266</v>
      </c>
      <c r="P375" s="297">
        <v>8</v>
      </c>
      <c r="Q375" s="298"/>
      <c r="R375" s="4"/>
      <c r="S375" s="4"/>
      <c r="T375" s="4"/>
      <c r="U375" s="4"/>
      <c r="V375" s="3"/>
      <c r="W375" s="3"/>
      <c r="X375" s="3"/>
    </row>
    <row r="376" spans="1:24" s="2" customFormat="1" ht="13.5" customHeight="1" x14ac:dyDescent="0.2">
      <c r="A376" s="50">
        <v>372</v>
      </c>
      <c r="B376" s="138" t="s">
        <v>1277</v>
      </c>
      <c r="C376" s="139">
        <v>44516</v>
      </c>
      <c r="D376" s="293">
        <v>127200000</v>
      </c>
      <c r="E376" s="293"/>
      <c r="F376" s="140">
        <f t="shared" ref="F376:F378" si="112">+D376+E376</f>
        <v>127200000</v>
      </c>
      <c r="G376" s="294">
        <v>29680000</v>
      </c>
      <c r="H376" s="140">
        <f t="shared" ref="H376:H378" si="113">+F376-G376</f>
        <v>97520000</v>
      </c>
      <c r="I376" s="295">
        <v>5</v>
      </c>
      <c r="J376" s="295">
        <v>0.2</v>
      </c>
      <c r="K376" s="25">
        <v>9</v>
      </c>
      <c r="L376" s="294">
        <f t="shared" si="111"/>
        <v>19080000</v>
      </c>
      <c r="M376" s="294">
        <f t="shared" si="108"/>
        <v>48760000</v>
      </c>
      <c r="N376" s="140">
        <f t="shared" si="109"/>
        <v>78440000</v>
      </c>
      <c r="O376" s="296" t="s">
        <v>1278</v>
      </c>
      <c r="P376" s="297">
        <v>1</v>
      </c>
      <c r="Q376" s="298"/>
      <c r="R376" s="4"/>
      <c r="S376" s="4"/>
      <c r="T376" s="4"/>
      <c r="U376" s="4"/>
      <c r="V376" s="3"/>
      <c r="W376" s="3"/>
      <c r="X376" s="3"/>
    </row>
    <row r="377" spans="1:24" s="2" customFormat="1" ht="13.5" customHeight="1" x14ac:dyDescent="0.2">
      <c r="A377" s="50">
        <v>373</v>
      </c>
      <c r="B377" s="453" t="s">
        <v>1284</v>
      </c>
      <c r="C377" s="139">
        <v>44676</v>
      </c>
      <c r="D377" s="293">
        <v>180000000</v>
      </c>
      <c r="E377" s="293"/>
      <c r="F377" s="140">
        <f t="shared" si="112"/>
        <v>180000000</v>
      </c>
      <c r="G377" s="294">
        <v>27000000</v>
      </c>
      <c r="H377" s="140">
        <f t="shared" si="113"/>
        <v>153000000</v>
      </c>
      <c r="I377" s="295">
        <v>5</v>
      </c>
      <c r="J377" s="295">
        <v>0.2</v>
      </c>
      <c r="K377" s="25">
        <v>9</v>
      </c>
      <c r="L377" s="294">
        <f t="shared" ref="L377:L378" si="114">ROUND(IF(F377*J377*K377/12&gt;=H377,H377-1000,F377*J377*K377/12),0)</f>
        <v>27000000</v>
      </c>
      <c r="M377" s="294">
        <f t="shared" ref="M377:M378" si="115">+G377+L377</f>
        <v>54000000</v>
      </c>
      <c r="N377" s="140">
        <f t="shared" ref="N377:N378" si="116">+F377-M377</f>
        <v>126000000</v>
      </c>
      <c r="O377" s="454" t="s">
        <v>1285</v>
      </c>
      <c r="P377" s="297">
        <v>2</v>
      </c>
      <c r="Q377" s="298"/>
      <c r="R377" s="4"/>
      <c r="S377" s="4"/>
      <c r="T377" s="4"/>
      <c r="U377" s="4"/>
      <c r="V377" s="3"/>
      <c r="W377" s="3"/>
      <c r="X377" s="3"/>
    </row>
    <row r="378" spans="1:24" s="2" customFormat="1" ht="13.5" customHeight="1" x14ac:dyDescent="0.2">
      <c r="A378" s="50">
        <v>374</v>
      </c>
      <c r="B378" s="453" t="s">
        <v>1284</v>
      </c>
      <c r="C378" s="139">
        <v>44676</v>
      </c>
      <c r="D378" s="293">
        <v>514400000</v>
      </c>
      <c r="E378" s="293"/>
      <c r="F378" s="140">
        <f t="shared" si="112"/>
        <v>514400000</v>
      </c>
      <c r="G378" s="294">
        <v>77160000</v>
      </c>
      <c r="H378" s="140">
        <f t="shared" si="113"/>
        <v>437240000</v>
      </c>
      <c r="I378" s="295">
        <v>5</v>
      </c>
      <c r="J378" s="295">
        <v>0.2</v>
      </c>
      <c r="K378" s="25">
        <v>9</v>
      </c>
      <c r="L378" s="294">
        <f t="shared" si="114"/>
        <v>77160000</v>
      </c>
      <c r="M378" s="294">
        <f t="shared" si="115"/>
        <v>154320000</v>
      </c>
      <c r="N378" s="140">
        <f t="shared" si="116"/>
        <v>360080000</v>
      </c>
      <c r="O378" s="454" t="s">
        <v>1285</v>
      </c>
      <c r="P378" s="297">
        <v>6</v>
      </c>
      <c r="Q378" s="298"/>
      <c r="R378" s="4"/>
      <c r="S378" s="4"/>
      <c r="T378" s="4"/>
      <c r="U378" s="4"/>
      <c r="V378" s="3"/>
      <c r="W378" s="3"/>
      <c r="X378" s="3"/>
    </row>
    <row r="379" spans="1:24" s="2" customFormat="1" ht="13.5" customHeight="1" x14ac:dyDescent="0.2">
      <c r="A379" s="50">
        <v>375</v>
      </c>
      <c r="B379" s="453" t="s">
        <v>1286</v>
      </c>
      <c r="C379" s="139">
        <v>44691</v>
      </c>
      <c r="D379" s="293">
        <v>186000000</v>
      </c>
      <c r="E379" s="293"/>
      <c r="F379" s="140">
        <f t="shared" ref="F379:F382" si="117">+D379+E379</f>
        <v>186000000</v>
      </c>
      <c r="G379" s="294">
        <v>24800000</v>
      </c>
      <c r="H379" s="140">
        <f t="shared" ref="H379:H382" si="118">+F379-G379</f>
        <v>161200000</v>
      </c>
      <c r="I379" s="295">
        <v>5</v>
      </c>
      <c r="J379" s="295">
        <v>0.2</v>
      </c>
      <c r="K379" s="25">
        <v>9</v>
      </c>
      <c r="L379" s="294">
        <f t="shared" ref="L379:L381" si="119">ROUND(IF(F379*J379*K379/12&gt;=H379,H379-1000,F379*J379*K379/12),0)</f>
        <v>27900000</v>
      </c>
      <c r="M379" s="294">
        <f t="shared" ref="M379:M381" si="120">+G379+L379</f>
        <v>52700000</v>
      </c>
      <c r="N379" s="140">
        <f t="shared" ref="N379:N381" si="121">+F379-M379</f>
        <v>133300000</v>
      </c>
      <c r="O379" s="454" t="s">
        <v>1288</v>
      </c>
      <c r="P379" s="297">
        <v>5</v>
      </c>
      <c r="Q379" s="298"/>
      <c r="R379" s="4"/>
      <c r="S379" s="4"/>
      <c r="T379" s="4"/>
      <c r="U379" s="4"/>
      <c r="V379" s="3"/>
      <c r="W379" s="3"/>
      <c r="X379" s="3"/>
    </row>
    <row r="380" spans="1:24" s="2" customFormat="1" ht="13.5" customHeight="1" x14ac:dyDescent="0.2">
      <c r="A380" s="50">
        <v>376</v>
      </c>
      <c r="B380" s="453" t="s">
        <v>1287</v>
      </c>
      <c r="C380" s="139">
        <v>44722</v>
      </c>
      <c r="D380" s="293">
        <v>250000000</v>
      </c>
      <c r="E380" s="293"/>
      <c r="F380" s="140">
        <f t="shared" si="117"/>
        <v>250000000</v>
      </c>
      <c r="G380" s="294">
        <v>29166667</v>
      </c>
      <c r="H380" s="140">
        <f t="shared" si="118"/>
        <v>220833333</v>
      </c>
      <c r="I380" s="295">
        <v>5</v>
      </c>
      <c r="J380" s="295">
        <v>0.2</v>
      </c>
      <c r="K380" s="25">
        <v>9</v>
      </c>
      <c r="L380" s="294">
        <f t="shared" si="119"/>
        <v>37500000</v>
      </c>
      <c r="M380" s="294">
        <f t="shared" si="120"/>
        <v>66666667</v>
      </c>
      <c r="N380" s="140">
        <f t="shared" si="121"/>
        <v>183333333</v>
      </c>
      <c r="O380" s="454" t="s">
        <v>1289</v>
      </c>
      <c r="P380" s="297">
        <v>1</v>
      </c>
      <c r="Q380" s="298"/>
      <c r="R380" s="4"/>
      <c r="S380" s="4"/>
      <c r="T380" s="4"/>
      <c r="U380" s="4"/>
      <c r="V380" s="3"/>
      <c r="W380" s="3"/>
      <c r="X380" s="3"/>
    </row>
    <row r="381" spans="1:24" s="2" customFormat="1" ht="13.5" customHeight="1" x14ac:dyDescent="0.2">
      <c r="A381" s="50">
        <v>377</v>
      </c>
      <c r="B381" s="453" t="s">
        <v>1291</v>
      </c>
      <c r="C381" s="139">
        <v>44739</v>
      </c>
      <c r="D381" s="293">
        <v>66000000</v>
      </c>
      <c r="E381" s="293"/>
      <c r="F381" s="140">
        <f t="shared" si="117"/>
        <v>66000000</v>
      </c>
      <c r="G381" s="294">
        <v>7700000</v>
      </c>
      <c r="H381" s="140">
        <f t="shared" si="118"/>
        <v>58300000</v>
      </c>
      <c r="I381" s="295">
        <v>5</v>
      </c>
      <c r="J381" s="295">
        <v>0.2</v>
      </c>
      <c r="K381" s="25">
        <v>9</v>
      </c>
      <c r="L381" s="294">
        <f t="shared" si="119"/>
        <v>9900000</v>
      </c>
      <c r="M381" s="294">
        <f t="shared" si="120"/>
        <v>17600000</v>
      </c>
      <c r="N381" s="140">
        <f t="shared" si="121"/>
        <v>48400000</v>
      </c>
      <c r="O381" s="454" t="s">
        <v>1290</v>
      </c>
      <c r="P381" s="297">
        <v>1</v>
      </c>
      <c r="Q381" s="298"/>
      <c r="R381" s="4"/>
      <c r="S381" s="4"/>
      <c r="T381" s="4"/>
      <c r="U381" s="4"/>
      <c r="V381" s="3"/>
      <c r="W381" s="3"/>
      <c r="X381" s="3"/>
    </row>
    <row r="382" spans="1:24" s="2" customFormat="1" ht="13.5" customHeight="1" x14ac:dyDescent="0.2">
      <c r="A382" s="50">
        <v>378</v>
      </c>
      <c r="B382" s="453" t="s">
        <v>1292</v>
      </c>
      <c r="C382" s="139">
        <v>44739</v>
      </c>
      <c r="D382" s="293">
        <v>73000000</v>
      </c>
      <c r="E382" s="293"/>
      <c r="F382" s="140">
        <f t="shared" si="117"/>
        <v>73000000</v>
      </c>
      <c r="G382" s="294">
        <v>8516667</v>
      </c>
      <c r="H382" s="140">
        <f t="shared" si="118"/>
        <v>64483333</v>
      </c>
      <c r="I382" s="295">
        <v>5</v>
      </c>
      <c r="J382" s="295">
        <v>0.2</v>
      </c>
      <c r="K382" s="25">
        <v>9</v>
      </c>
      <c r="L382" s="294">
        <f t="shared" ref="L382" si="122">ROUND(IF(F382*J382*K382/12&gt;=H382,H382-1000,F382*J382*K382/12),0)</f>
        <v>10950000</v>
      </c>
      <c r="M382" s="294">
        <f t="shared" ref="M382" si="123">+G382+L382</f>
        <v>19466667</v>
      </c>
      <c r="N382" s="140">
        <f t="shared" ref="N382" si="124">+F382-M382</f>
        <v>53533333</v>
      </c>
      <c r="O382" s="454" t="s">
        <v>1290</v>
      </c>
      <c r="P382" s="297">
        <v>2</v>
      </c>
      <c r="Q382" s="298"/>
      <c r="R382" s="4"/>
      <c r="S382" s="4"/>
      <c r="T382" s="4"/>
      <c r="U382" s="4"/>
      <c r="V382" s="3"/>
      <c r="W382" s="3"/>
      <c r="X382" s="3"/>
    </row>
    <row r="383" spans="1:24" s="2" customFormat="1" ht="13.5" customHeight="1" x14ac:dyDescent="0.2">
      <c r="A383" s="50">
        <v>379</v>
      </c>
      <c r="B383" s="453" t="s">
        <v>590</v>
      </c>
      <c r="C383" s="139">
        <v>44783</v>
      </c>
      <c r="D383" s="293">
        <v>40000000</v>
      </c>
      <c r="E383" s="293"/>
      <c r="F383" s="140">
        <f t="shared" ref="F383:F391" si="125">+D383+E383</f>
        <v>40000000</v>
      </c>
      <c r="G383" s="294">
        <v>3333333</v>
      </c>
      <c r="H383" s="140">
        <f t="shared" ref="H383:H391" si="126">+F383-G383</f>
        <v>36666667</v>
      </c>
      <c r="I383" s="295">
        <v>5</v>
      </c>
      <c r="J383" s="295">
        <v>0.2</v>
      </c>
      <c r="K383" s="25">
        <v>9</v>
      </c>
      <c r="L383" s="294">
        <f t="shared" ref="L383:L389" si="127">ROUND(IF(F383*J383*K383/12&gt;=H383,H383-1000,F383*J383*K383/12),0)</f>
        <v>6000000</v>
      </c>
      <c r="M383" s="294">
        <f t="shared" ref="M383:M389" si="128">+G383+L383</f>
        <v>9333333</v>
      </c>
      <c r="N383" s="140">
        <f t="shared" ref="N383:N389" si="129">+F383-M383</f>
        <v>30666667</v>
      </c>
      <c r="O383" s="454" t="s">
        <v>1299</v>
      </c>
      <c r="P383" s="297">
        <v>2</v>
      </c>
      <c r="Q383" s="298"/>
      <c r="R383" s="4"/>
      <c r="S383" s="4"/>
      <c r="T383" s="4"/>
      <c r="U383" s="4"/>
      <c r="V383" s="3"/>
      <c r="W383" s="3"/>
      <c r="X383" s="3"/>
    </row>
    <row r="384" spans="1:24" s="2" customFormat="1" ht="13.5" customHeight="1" x14ac:dyDescent="0.2">
      <c r="A384" s="50">
        <v>380</v>
      </c>
      <c r="B384" s="453" t="s">
        <v>1293</v>
      </c>
      <c r="C384" s="139">
        <v>44783</v>
      </c>
      <c r="D384" s="293">
        <v>35000000</v>
      </c>
      <c r="E384" s="293"/>
      <c r="F384" s="140">
        <f t="shared" si="125"/>
        <v>35000000</v>
      </c>
      <c r="G384" s="294">
        <v>2916667</v>
      </c>
      <c r="H384" s="140">
        <f t="shared" si="126"/>
        <v>32083333</v>
      </c>
      <c r="I384" s="295">
        <v>5</v>
      </c>
      <c r="J384" s="295">
        <v>0.2</v>
      </c>
      <c r="K384" s="25">
        <v>9</v>
      </c>
      <c r="L384" s="294">
        <f t="shared" si="127"/>
        <v>5250000</v>
      </c>
      <c r="M384" s="294">
        <f t="shared" si="128"/>
        <v>8166667</v>
      </c>
      <c r="N384" s="140">
        <f t="shared" si="129"/>
        <v>26833333</v>
      </c>
      <c r="O384" s="454" t="s">
        <v>1299</v>
      </c>
      <c r="P384" s="297">
        <v>5</v>
      </c>
      <c r="Q384" s="298"/>
      <c r="R384" s="4"/>
      <c r="S384" s="4"/>
      <c r="T384" s="4"/>
      <c r="U384" s="4"/>
      <c r="V384" s="3"/>
      <c r="W384" s="3"/>
      <c r="X384" s="3"/>
    </row>
    <row r="385" spans="1:24" s="2" customFormat="1" ht="13.5" customHeight="1" x14ac:dyDescent="0.2">
      <c r="A385" s="50">
        <v>381</v>
      </c>
      <c r="B385" s="453" t="s">
        <v>1294</v>
      </c>
      <c r="C385" s="139">
        <v>44783</v>
      </c>
      <c r="D385" s="293">
        <v>39000000</v>
      </c>
      <c r="E385" s="293"/>
      <c r="F385" s="140">
        <f t="shared" si="125"/>
        <v>39000000</v>
      </c>
      <c r="G385" s="294">
        <v>3250000</v>
      </c>
      <c r="H385" s="140">
        <f t="shared" si="126"/>
        <v>35750000</v>
      </c>
      <c r="I385" s="295">
        <v>5</v>
      </c>
      <c r="J385" s="295">
        <v>0.2</v>
      </c>
      <c r="K385" s="25">
        <v>9</v>
      </c>
      <c r="L385" s="294">
        <f t="shared" si="127"/>
        <v>5850000</v>
      </c>
      <c r="M385" s="294">
        <f t="shared" si="128"/>
        <v>9100000</v>
      </c>
      <c r="N385" s="140">
        <f t="shared" si="129"/>
        <v>29900000</v>
      </c>
      <c r="O385" s="454" t="s">
        <v>1299</v>
      </c>
      <c r="P385" s="297">
        <v>39</v>
      </c>
      <c r="Q385" s="298"/>
      <c r="R385" s="4"/>
      <c r="S385" s="4"/>
      <c r="T385" s="4"/>
      <c r="U385" s="4"/>
      <c r="V385" s="3"/>
      <c r="W385" s="3"/>
      <c r="X385" s="3"/>
    </row>
    <row r="386" spans="1:24" s="2" customFormat="1" ht="13.5" customHeight="1" x14ac:dyDescent="0.2">
      <c r="A386" s="50">
        <v>382</v>
      </c>
      <c r="B386" s="453" t="s">
        <v>1295</v>
      </c>
      <c r="C386" s="139">
        <v>44792</v>
      </c>
      <c r="D386" s="293">
        <v>230000000</v>
      </c>
      <c r="E386" s="293"/>
      <c r="F386" s="140">
        <f t="shared" si="125"/>
        <v>230000000</v>
      </c>
      <c r="G386" s="294">
        <v>19166667</v>
      </c>
      <c r="H386" s="140">
        <f t="shared" si="126"/>
        <v>210833333</v>
      </c>
      <c r="I386" s="295">
        <v>5</v>
      </c>
      <c r="J386" s="295">
        <v>0.2</v>
      </c>
      <c r="K386" s="25">
        <v>9</v>
      </c>
      <c r="L386" s="294">
        <f t="shared" si="127"/>
        <v>34500000</v>
      </c>
      <c r="M386" s="294">
        <f t="shared" si="128"/>
        <v>53666667</v>
      </c>
      <c r="N386" s="140">
        <f t="shared" si="129"/>
        <v>176333333</v>
      </c>
      <c r="O386" s="454" t="s">
        <v>1300</v>
      </c>
      <c r="P386" s="297">
        <v>1</v>
      </c>
      <c r="Q386" s="298"/>
      <c r="R386" s="4"/>
      <c r="S386" s="4"/>
      <c r="T386" s="4"/>
      <c r="U386" s="4"/>
      <c r="V386" s="3"/>
      <c r="W386" s="3"/>
      <c r="X386" s="3"/>
    </row>
    <row r="387" spans="1:24" s="2" customFormat="1" ht="13.5" customHeight="1" x14ac:dyDescent="0.2">
      <c r="A387" s="50">
        <v>383</v>
      </c>
      <c r="B387" s="453" t="s">
        <v>1296</v>
      </c>
      <c r="C387" s="139">
        <v>44795</v>
      </c>
      <c r="D387" s="293">
        <v>380000000</v>
      </c>
      <c r="E387" s="293"/>
      <c r="F387" s="140">
        <f t="shared" si="125"/>
        <v>380000000</v>
      </c>
      <c r="G387" s="294">
        <v>31666667</v>
      </c>
      <c r="H387" s="140">
        <f t="shared" si="126"/>
        <v>348333333</v>
      </c>
      <c r="I387" s="295">
        <v>5</v>
      </c>
      <c r="J387" s="295">
        <v>0.2</v>
      </c>
      <c r="K387" s="25">
        <v>9</v>
      </c>
      <c r="L387" s="294">
        <f t="shared" si="127"/>
        <v>57000000</v>
      </c>
      <c r="M387" s="294">
        <f t="shared" si="128"/>
        <v>88666667</v>
      </c>
      <c r="N387" s="140">
        <f t="shared" si="129"/>
        <v>291333333</v>
      </c>
      <c r="O387" s="454" t="s">
        <v>1301</v>
      </c>
      <c r="P387" s="297">
        <v>2</v>
      </c>
      <c r="Q387" s="298"/>
      <c r="R387" s="4"/>
      <c r="S387" s="4"/>
      <c r="T387" s="4"/>
      <c r="U387" s="4"/>
      <c r="V387" s="3"/>
      <c r="W387" s="3"/>
      <c r="X387" s="3"/>
    </row>
    <row r="388" spans="1:24" s="2" customFormat="1" ht="13.5" customHeight="1" x14ac:dyDescent="0.2">
      <c r="A388" s="50">
        <v>384</v>
      </c>
      <c r="B388" s="453" t="s">
        <v>1297</v>
      </c>
      <c r="C388" s="139">
        <v>44802</v>
      </c>
      <c r="D388" s="293">
        <v>27883216</v>
      </c>
      <c r="E388" s="293"/>
      <c r="F388" s="140">
        <f t="shared" si="125"/>
        <v>27883216</v>
      </c>
      <c r="G388" s="294">
        <v>2323601</v>
      </c>
      <c r="H388" s="140">
        <f t="shared" si="126"/>
        <v>25559615</v>
      </c>
      <c r="I388" s="295">
        <v>5</v>
      </c>
      <c r="J388" s="295">
        <v>0.2</v>
      </c>
      <c r="K388" s="25">
        <v>9</v>
      </c>
      <c r="L388" s="294">
        <f t="shared" si="127"/>
        <v>4182482</v>
      </c>
      <c r="M388" s="294">
        <f t="shared" si="128"/>
        <v>6506083</v>
      </c>
      <c r="N388" s="140">
        <f t="shared" si="129"/>
        <v>21377133</v>
      </c>
      <c r="O388" s="454" t="s">
        <v>1302</v>
      </c>
      <c r="P388" s="297">
        <v>1</v>
      </c>
      <c r="Q388" s="298"/>
      <c r="R388" s="4"/>
      <c r="S388" s="4"/>
      <c r="T388" s="4"/>
      <c r="U388" s="4"/>
      <c r="V388" s="3"/>
      <c r="W388" s="3"/>
      <c r="X388" s="3"/>
    </row>
    <row r="389" spans="1:24" s="2" customFormat="1" ht="13.5" customHeight="1" x14ac:dyDescent="0.2">
      <c r="A389" s="50">
        <v>385</v>
      </c>
      <c r="B389" s="453" t="s">
        <v>1298</v>
      </c>
      <c r="C389" s="139">
        <v>44804</v>
      </c>
      <c r="D389" s="293">
        <v>279900000</v>
      </c>
      <c r="E389" s="293"/>
      <c r="F389" s="140">
        <f t="shared" si="125"/>
        <v>279900000</v>
      </c>
      <c r="G389" s="294">
        <v>23325000</v>
      </c>
      <c r="H389" s="140">
        <f t="shared" si="126"/>
        <v>256575000</v>
      </c>
      <c r="I389" s="295">
        <v>5</v>
      </c>
      <c r="J389" s="295">
        <v>0.2</v>
      </c>
      <c r="K389" s="25">
        <v>9</v>
      </c>
      <c r="L389" s="294">
        <f t="shared" si="127"/>
        <v>41985000</v>
      </c>
      <c r="M389" s="294">
        <f t="shared" si="128"/>
        <v>65310000</v>
      </c>
      <c r="N389" s="140">
        <f t="shared" si="129"/>
        <v>214590000</v>
      </c>
      <c r="O389" s="454" t="s">
        <v>1303</v>
      </c>
      <c r="P389" s="297">
        <v>1</v>
      </c>
      <c r="Q389" s="298"/>
      <c r="R389" s="4"/>
      <c r="S389" s="4"/>
      <c r="T389" s="4"/>
      <c r="U389" s="4"/>
      <c r="V389" s="3"/>
      <c r="W389" s="3"/>
      <c r="X389" s="3"/>
    </row>
    <row r="390" spans="1:24" s="2" customFormat="1" ht="13.5" customHeight="1" x14ac:dyDescent="0.2">
      <c r="A390" s="50">
        <v>386</v>
      </c>
      <c r="B390" s="453" t="s">
        <v>1264</v>
      </c>
      <c r="C390" s="139">
        <v>44859</v>
      </c>
      <c r="D390" s="293">
        <v>64000000</v>
      </c>
      <c r="E390" s="293"/>
      <c r="F390" s="140">
        <f t="shared" ref="F390" si="130">+D390+E390</f>
        <v>64000000</v>
      </c>
      <c r="G390" s="294">
        <v>3200000</v>
      </c>
      <c r="H390" s="140">
        <f t="shared" ref="H390" si="131">+F390-G390</f>
        <v>60800000</v>
      </c>
      <c r="I390" s="295">
        <v>5</v>
      </c>
      <c r="J390" s="295">
        <v>0.2</v>
      </c>
      <c r="K390" s="25">
        <v>9</v>
      </c>
      <c r="L390" s="294">
        <f t="shared" ref="L390" si="132">ROUND(IF(F390*J390*K390/12&gt;=H390,H390-1000,F390*J390*K390/12),0)</f>
        <v>9600000</v>
      </c>
      <c r="M390" s="294">
        <f t="shared" ref="M390" si="133">+G390+L390</f>
        <v>12800000</v>
      </c>
      <c r="N390" s="140">
        <f t="shared" ref="N390" si="134">+F390-M390</f>
        <v>51200000</v>
      </c>
      <c r="O390" s="454" t="s">
        <v>1266</v>
      </c>
      <c r="P390" s="297">
        <v>8</v>
      </c>
      <c r="Q390" s="298"/>
      <c r="R390" s="4"/>
      <c r="S390" s="4"/>
      <c r="T390" s="4"/>
      <c r="U390" s="4"/>
      <c r="V390" s="3"/>
      <c r="W390" s="3"/>
      <c r="X390" s="3"/>
    </row>
    <row r="391" spans="1:24" s="2" customFormat="1" ht="13.5" customHeight="1" x14ac:dyDescent="0.2">
      <c r="A391" s="50">
        <v>387</v>
      </c>
      <c r="B391" s="453" t="s">
        <v>1310</v>
      </c>
      <c r="C391" s="139">
        <v>44873</v>
      </c>
      <c r="D391" s="293">
        <v>13917318</v>
      </c>
      <c r="E391" s="293"/>
      <c r="F391" s="140">
        <f t="shared" si="125"/>
        <v>13917318</v>
      </c>
      <c r="G391" s="294">
        <v>463911</v>
      </c>
      <c r="H391" s="140">
        <f t="shared" si="126"/>
        <v>13453407</v>
      </c>
      <c r="I391" s="295">
        <v>5</v>
      </c>
      <c r="J391" s="295">
        <v>0.2</v>
      </c>
      <c r="K391" s="25">
        <v>9</v>
      </c>
      <c r="L391" s="294">
        <f t="shared" ref="L391" si="135">ROUND(IF(F391*J391*K391/12&gt;=H391,H391-1000,F391*J391*K391/12),0)</f>
        <v>2087598</v>
      </c>
      <c r="M391" s="294">
        <f t="shared" ref="M391" si="136">+G391+L391</f>
        <v>2551509</v>
      </c>
      <c r="N391" s="140">
        <f t="shared" ref="N391" si="137">+F391-M391</f>
        <v>11365809</v>
      </c>
      <c r="O391" s="454" t="s">
        <v>1306</v>
      </c>
      <c r="P391" s="297">
        <v>5</v>
      </c>
      <c r="Q391" s="298"/>
      <c r="R391" s="4"/>
      <c r="S391" s="4"/>
      <c r="T391" s="4"/>
      <c r="U391" s="4"/>
      <c r="V391" s="3"/>
      <c r="W391" s="3"/>
      <c r="X391" s="3"/>
    </row>
    <row r="392" spans="1:24" s="2" customFormat="1" ht="13.5" customHeight="1" x14ac:dyDescent="0.2">
      <c r="A392" s="50">
        <v>388</v>
      </c>
      <c r="B392" s="453" t="s">
        <v>1311</v>
      </c>
      <c r="C392" s="139">
        <v>44873</v>
      </c>
      <c r="D392" s="293">
        <v>58463986</v>
      </c>
      <c r="E392" s="293"/>
      <c r="F392" s="140">
        <f t="shared" ref="F392:F410" si="138">+D392+E392</f>
        <v>58463986</v>
      </c>
      <c r="G392" s="294">
        <v>1948800</v>
      </c>
      <c r="H392" s="140">
        <f t="shared" ref="H392:H409" si="139">+F392-G392</f>
        <v>56515186</v>
      </c>
      <c r="I392" s="295">
        <v>5</v>
      </c>
      <c r="J392" s="295">
        <v>0.2</v>
      </c>
      <c r="K392" s="25">
        <v>9</v>
      </c>
      <c r="L392" s="294">
        <f t="shared" ref="L392:L409" si="140">ROUND(IF(F392*J392*K392/12&gt;=H392,H392-1000,F392*J392*K392/12),0)</f>
        <v>8769598</v>
      </c>
      <c r="M392" s="294">
        <f t="shared" ref="M392:M409" si="141">+G392+L392</f>
        <v>10718398</v>
      </c>
      <c r="N392" s="140">
        <f t="shared" ref="N392:N409" si="142">+F392-M392</f>
        <v>47745588</v>
      </c>
      <c r="O392" s="454" t="s">
        <v>1306</v>
      </c>
      <c r="P392" s="297">
        <v>1</v>
      </c>
      <c r="Q392" s="298"/>
      <c r="R392" s="4"/>
      <c r="S392" s="4"/>
      <c r="T392" s="4"/>
      <c r="U392" s="4"/>
      <c r="V392" s="3"/>
      <c r="W392" s="3"/>
      <c r="X392" s="3"/>
    </row>
    <row r="393" spans="1:24" s="2" customFormat="1" ht="13.5" customHeight="1" x14ac:dyDescent="0.2">
      <c r="A393" s="50">
        <v>389</v>
      </c>
      <c r="B393" s="453" t="s">
        <v>1312</v>
      </c>
      <c r="C393" s="139">
        <v>44873</v>
      </c>
      <c r="D393" s="293">
        <v>8389773</v>
      </c>
      <c r="E393" s="293"/>
      <c r="F393" s="140">
        <f t="shared" si="138"/>
        <v>8389773</v>
      </c>
      <c r="G393" s="294">
        <v>279659</v>
      </c>
      <c r="H393" s="140">
        <f t="shared" si="139"/>
        <v>8110114</v>
      </c>
      <c r="I393" s="295">
        <v>5</v>
      </c>
      <c r="J393" s="295">
        <v>0.2</v>
      </c>
      <c r="K393" s="25">
        <v>9</v>
      </c>
      <c r="L393" s="294">
        <f t="shared" si="140"/>
        <v>1258466</v>
      </c>
      <c r="M393" s="294">
        <f t="shared" si="141"/>
        <v>1538125</v>
      </c>
      <c r="N393" s="140">
        <f t="shared" si="142"/>
        <v>6851648</v>
      </c>
      <c r="O393" s="454" t="s">
        <v>1306</v>
      </c>
      <c r="P393" s="297">
        <v>1</v>
      </c>
      <c r="Q393" s="298"/>
      <c r="R393" s="4"/>
      <c r="S393" s="4"/>
      <c r="T393" s="4"/>
      <c r="U393" s="4"/>
      <c r="V393" s="3"/>
      <c r="W393" s="3"/>
      <c r="X393" s="3"/>
    </row>
    <row r="394" spans="1:24" s="2" customFormat="1" ht="13.5" customHeight="1" x14ac:dyDescent="0.2">
      <c r="A394" s="50">
        <v>390</v>
      </c>
      <c r="B394" s="453" t="s">
        <v>1313</v>
      </c>
      <c r="C394" s="139">
        <v>44873</v>
      </c>
      <c r="D394" s="293">
        <v>17152268</v>
      </c>
      <c r="E394" s="293"/>
      <c r="F394" s="140">
        <f t="shared" si="138"/>
        <v>17152268</v>
      </c>
      <c r="G394" s="294">
        <v>571742</v>
      </c>
      <c r="H394" s="140">
        <f t="shared" si="139"/>
        <v>16580526</v>
      </c>
      <c r="I394" s="295">
        <v>5</v>
      </c>
      <c r="J394" s="295">
        <v>0.2</v>
      </c>
      <c r="K394" s="25">
        <v>9</v>
      </c>
      <c r="L394" s="294">
        <f t="shared" si="140"/>
        <v>2572840</v>
      </c>
      <c r="M394" s="294">
        <f t="shared" si="141"/>
        <v>3144582</v>
      </c>
      <c r="N394" s="140">
        <f t="shared" si="142"/>
        <v>14007686</v>
      </c>
      <c r="O394" s="454" t="s">
        <v>1306</v>
      </c>
      <c r="P394" s="297">
        <v>5</v>
      </c>
      <c r="Q394" s="298"/>
      <c r="R394" s="4"/>
      <c r="S394" s="4"/>
      <c r="T394" s="4"/>
      <c r="U394" s="4"/>
      <c r="V394" s="3"/>
      <c r="W394" s="3"/>
      <c r="X394" s="3"/>
    </row>
    <row r="395" spans="1:24" s="2" customFormat="1" ht="13.5" customHeight="1" x14ac:dyDescent="0.2">
      <c r="A395" s="50">
        <v>391</v>
      </c>
      <c r="B395" s="453" t="s">
        <v>1314</v>
      </c>
      <c r="C395" s="139">
        <v>44873</v>
      </c>
      <c r="D395" s="293">
        <v>57964678</v>
      </c>
      <c r="E395" s="293"/>
      <c r="F395" s="140">
        <f t="shared" si="138"/>
        <v>57964678</v>
      </c>
      <c r="G395" s="294">
        <v>1932156</v>
      </c>
      <c r="H395" s="140">
        <f t="shared" si="139"/>
        <v>56032522</v>
      </c>
      <c r="I395" s="295">
        <v>5</v>
      </c>
      <c r="J395" s="295">
        <v>0.2</v>
      </c>
      <c r="K395" s="25">
        <v>9</v>
      </c>
      <c r="L395" s="294">
        <f t="shared" si="140"/>
        <v>8694702</v>
      </c>
      <c r="M395" s="294">
        <f t="shared" si="141"/>
        <v>10626858</v>
      </c>
      <c r="N395" s="140">
        <f t="shared" si="142"/>
        <v>47337820</v>
      </c>
      <c r="O395" s="454" t="s">
        <v>1306</v>
      </c>
      <c r="P395" s="297">
        <v>4</v>
      </c>
      <c r="Q395" s="298"/>
      <c r="R395" s="4"/>
      <c r="S395" s="4"/>
      <c r="T395" s="4"/>
      <c r="U395" s="4"/>
      <c r="V395" s="3"/>
      <c r="W395" s="3"/>
      <c r="X395" s="3"/>
    </row>
    <row r="396" spans="1:24" s="2" customFormat="1" ht="13.5" customHeight="1" x14ac:dyDescent="0.2">
      <c r="A396" s="50">
        <v>392</v>
      </c>
      <c r="B396" s="453" t="s">
        <v>1315</v>
      </c>
      <c r="C396" s="139">
        <v>44873</v>
      </c>
      <c r="D396" s="293">
        <v>23152397</v>
      </c>
      <c r="E396" s="293"/>
      <c r="F396" s="140">
        <f t="shared" si="138"/>
        <v>23152397</v>
      </c>
      <c r="G396" s="294">
        <v>771747</v>
      </c>
      <c r="H396" s="140">
        <f t="shared" si="139"/>
        <v>22380650</v>
      </c>
      <c r="I396" s="295">
        <v>5</v>
      </c>
      <c r="J396" s="295">
        <v>0.2</v>
      </c>
      <c r="K396" s="25">
        <v>9</v>
      </c>
      <c r="L396" s="294">
        <f t="shared" si="140"/>
        <v>3472860</v>
      </c>
      <c r="M396" s="294">
        <f t="shared" si="141"/>
        <v>4244607</v>
      </c>
      <c r="N396" s="140">
        <f t="shared" si="142"/>
        <v>18907790</v>
      </c>
      <c r="O396" s="454" t="s">
        <v>1306</v>
      </c>
      <c r="P396" s="297">
        <v>1</v>
      </c>
      <c r="Q396" s="298"/>
      <c r="R396" s="4"/>
      <c r="S396" s="4"/>
      <c r="T396" s="4"/>
      <c r="U396" s="4"/>
      <c r="V396" s="3"/>
      <c r="W396" s="3"/>
      <c r="X396" s="3"/>
    </row>
    <row r="397" spans="1:24" s="2" customFormat="1" ht="13.5" customHeight="1" x14ac:dyDescent="0.2">
      <c r="A397" s="50">
        <v>393</v>
      </c>
      <c r="B397" s="453" t="s">
        <v>1316</v>
      </c>
      <c r="C397" s="139">
        <v>44873</v>
      </c>
      <c r="D397" s="293">
        <v>9907386</v>
      </c>
      <c r="E397" s="293"/>
      <c r="F397" s="140">
        <f t="shared" si="138"/>
        <v>9907386</v>
      </c>
      <c r="G397" s="294">
        <v>330246</v>
      </c>
      <c r="H397" s="140">
        <f t="shared" si="139"/>
        <v>9577140</v>
      </c>
      <c r="I397" s="295">
        <v>5</v>
      </c>
      <c r="J397" s="295">
        <v>0.2</v>
      </c>
      <c r="K397" s="25">
        <v>9</v>
      </c>
      <c r="L397" s="294">
        <f t="shared" si="140"/>
        <v>1486108</v>
      </c>
      <c r="M397" s="294">
        <f t="shared" si="141"/>
        <v>1816354</v>
      </c>
      <c r="N397" s="140">
        <f t="shared" si="142"/>
        <v>8091032</v>
      </c>
      <c r="O397" s="454" t="s">
        <v>1306</v>
      </c>
      <c r="P397" s="297">
        <v>3</v>
      </c>
      <c r="Q397" s="298"/>
      <c r="R397" s="4"/>
      <c r="S397" s="4"/>
      <c r="T397" s="4"/>
      <c r="U397" s="4"/>
      <c r="V397" s="3"/>
      <c r="W397" s="3"/>
      <c r="X397" s="3"/>
    </row>
    <row r="398" spans="1:24" s="2" customFormat="1" ht="13.5" customHeight="1" x14ac:dyDescent="0.2">
      <c r="A398" s="50">
        <v>394</v>
      </c>
      <c r="B398" s="453" t="s">
        <v>215</v>
      </c>
      <c r="C398" s="139">
        <v>44873</v>
      </c>
      <c r="D398" s="293">
        <v>22714975</v>
      </c>
      <c r="E398" s="293"/>
      <c r="F398" s="140">
        <f t="shared" si="138"/>
        <v>22714975</v>
      </c>
      <c r="G398" s="294">
        <v>757166</v>
      </c>
      <c r="H398" s="140">
        <f t="shared" si="139"/>
        <v>21957809</v>
      </c>
      <c r="I398" s="295">
        <v>5</v>
      </c>
      <c r="J398" s="295">
        <v>0.2</v>
      </c>
      <c r="K398" s="25">
        <v>9</v>
      </c>
      <c r="L398" s="294">
        <f t="shared" si="140"/>
        <v>3407246</v>
      </c>
      <c r="M398" s="294">
        <f t="shared" si="141"/>
        <v>4164412</v>
      </c>
      <c r="N398" s="140">
        <f t="shared" si="142"/>
        <v>18550563</v>
      </c>
      <c r="O398" s="454" t="s">
        <v>1306</v>
      </c>
      <c r="P398" s="297">
        <v>2</v>
      </c>
      <c r="Q398" s="298"/>
      <c r="R398" s="4"/>
      <c r="S398" s="4"/>
      <c r="T398" s="4"/>
      <c r="U398" s="4"/>
      <c r="V398" s="3"/>
      <c r="W398" s="3"/>
      <c r="X398" s="3"/>
    </row>
    <row r="399" spans="1:24" s="2" customFormat="1" ht="13.5" customHeight="1" x14ac:dyDescent="0.2">
      <c r="A399" s="50">
        <v>395</v>
      </c>
      <c r="B399" s="453" t="s">
        <v>1317</v>
      </c>
      <c r="C399" s="139">
        <v>44873</v>
      </c>
      <c r="D399" s="293">
        <v>81495423</v>
      </c>
      <c r="E399" s="293"/>
      <c r="F399" s="140">
        <f t="shared" si="138"/>
        <v>81495423</v>
      </c>
      <c r="G399" s="294">
        <v>2716514</v>
      </c>
      <c r="H399" s="140">
        <f t="shared" si="139"/>
        <v>78778909</v>
      </c>
      <c r="I399" s="295">
        <v>5</v>
      </c>
      <c r="J399" s="295">
        <v>0.2</v>
      </c>
      <c r="K399" s="25">
        <v>9</v>
      </c>
      <c r="L399" s="294">
        <f t="shared" si="140"/>
        <v>12224313</v>
      </c>
      <c r="M399" s="294">
        <f t="shared" si="141"/>
        <v>14940827</v>
      </c>
      <c r="N399" s="140">
        <f t="shared" si="142"/>
        <v>66554596</v>
      </c>
      <c r="O399" s="454" t="s">
        <v>1306</v>
      </c>
      <c r="P399" s="297">
        <v>6</v>
      </c>
      <c r="Q399" s="298"/>
      <c r="R399" s="4"/>
      <c r="S399" s="4"/>
      <c r="T399" s="4"/>
      <c r="U399" s="4"/>
      <c r="V399" s="3"/>
      <c r="W399" s="3"/>
      <c r="X399" s="3"/>
    </row>
    <row r="400" spans="1:24" s="2" customFormat="1" ht="13.5" customHeight="1" x14ac:dyDescent="0.2">
      <c r="A400" s="50">
        <v>396</v>
      </c>
      <c r="B400" s="453" t="s">
        <v>1318</v>
      </c>
      <c r="C400" s="139">
        <v>44873</v>
      </c>
      <c r="D400" s="293">
        <v>2437465</v>
      </c>
      <c r="E400" s="293"/>
      <c r="F400" s="140">
        <f t="shared" si="138"/>
        <v>2437465</v>
      </c>
      <c r="G400" s="294">
        <v>81249</v>
      </c>
      <c r="H400" s="140">
        <f t="shared" si="139"/>
        <v>2356216</v>
      </c>
      <c r="I400" s="295">
        <v>5</v>
      </c>
      <c r="J400" s="295">
        <v>0.2</v>
      </c>
      <c r="K400" s="25">
        <v>9</v>
      </c>
      <c r="L400" s="294">
        <f t="shared" si="140"/>
        <v>365620</v>
      </c>
      <c r="M400" s="294">
        <f t="shared" si="141"/>
        <v>446869</v>
      </c>
      <c r="N400" s="140">
        <f t="shared" si="142"/>
        <v>1990596</v>
      </c>
      <c r="O400" s="454" t="s">
        <v>1306</v>
      </c>
      <c r="P400" s="297">
        <v>1</v>
      </c>
      <c r="Q400" s="298"/>
      <c r="R400" s="4"/>
      <c r="S400" s="4"/>
      <c r="T400" s="4"/>
      <c r="U400" s="4"/>
      <c r="V400" s="3"/>
      <c r="W400" s="3"/>
      <c r="X400" s="3"/>
    </row>
    <row r="401" spans="1:24" s="2" customFormat="1" ht="13.5" customHeight="1" x14ac:dyDescent="0.2">
      <c r="A401" s="50">
        <v>397</v>
      </c>
      <c r="B401" s="453" t="s">
        <v>1319</v>
      </c>
      <c r="C401" s="139">
        <v>44873</v>
      </c>
      <c r="D401" s="293">
        <v>13125458</v>
      </c>
      <c r="E401" s="293"/>
      <c r="F401" s="140">
        <f t="shared" si="138"/>
        <v>13125458</v>
      </c>
      <c r="G401" s="294">
        <v>437515</v>
      </c>
      <c r="H401" s="140">
        <f t="shared" si="139"/>
        <v>12687943</v>
      </c>
      <c r="I401" s="295">
        <v>5</v>
      </c>
      <c r="J401" s="295">
        <v>0.2</v>
      </c>
      <c r="K401" s="25">
        <v>9</v>
      </c>
      <c r="L401" s="294">
        <f t="shared" si="140"/>
        <v>1968819</v>
      </c>
      <c r="M401" s="294">
        <f t="shared" si="141"/>
        <v>2406334</v>
      </c>
      <c r="N401" s="140">
        <f t="shared" si="142"/>
        <v>10719124</v>
      </c>
      <c r="O401" s="454" t="s">
        <v>1306</v>
      </c>
      <c r="P401" s="297">
        <v>1</v>
      </c>
      <c r="Q401" s="298"/>
      <c r="R401" s="4"/>
      <c r="S401" s="4"/>
      <c r="T401" s="4"/>
      <c r="U401" s="4"/>
      <c r="V401" s="3"/>
      <c r="W401" s="3"/>
      <c r="X401" s="3"/>
    </row>
    <row r="402" spans="1:24" s="2" customFormat="1" ht="13.5" customHeight="1" x14ac:dyDescent="0.2">
      <c r="A402" s="50">
        <v>398</v>
      </c>
      <c r="B402" s="453" t="s">
        <v>1320</v>
      </c>
      <c r="C402" s="139">
        <v>44873</v>
      </c>
      <c r="D402" s="293">
        <v>33040092</v>
      </c>
      <c r="E402" s="293"/>
      <c r="F402" s="140">
        <f t="shared" si="138"/>
        <v>33040092</v>
      </c>
      <c r="G402" s="294">
        <v>1101336</v>
      </c>
      <c r="H402" s="140">
        <f t="shared" si="139"/>
        <v>31938756</v>
      </c>
      <c r="I402" s="295">
        <v>5</v>
      </c>
      <c r="J402" s="295">
        <v>0.2</v>
      </c>
      <c r="K402" s="25">
        <v>9</v>
      </c>
      <c r="L402" s="294">
        <f t="shared" si="140"/>
        <v>4956014</v>
      </c>
      <c r="M402" s="294">
        <f t="shared" si="141"/>
        <v>6057350</v>
      </c>
      <c r="N402" s="140">
        <f t="shared" si="142"/>
        <v>26982742</v>
      </c>
      <c r="O402" s="454" t="s">
        <v>1306</v>
      </c>
      <c r="P402" s="297">
        <v>1</v>
      </c>
      <c r="Q402" s="298"/>
      <c r="R402" s="4"/>
      <c r="S402" s="4"/>
      <c r="T402" s="4"/>
      <c r="U402" s="4"/>
      <c r="V402" s="3"/>
      <c r="W402" s="3"/>
      <c r="X402" s="3"/>
    </row>
    <row r="403" spans="1:24" s="2" customFormat="1" ht="13.5" customHeight="1" x14ac:dyDescent="0.2">
      <c r="A403" s="50">
        <v>399</v>
      </c>
      <c r="B403" s="453" t="s">
        <v>1321</v>
      </c>
      <c r="C403" s="139">
        <v>44873</v>
      </c>
      <c r="D403" s="293">
        <v>46453882</v>
      </c>
      <c r="E403" s="293"/>
      <c r="F403" s="140">
        <f t="shared" si="138"/>
        <v>46453882</v>
      </c>
      <c r="G403" s="294">
        <v>1548463</v>
      </c>
      <c r="H403" s="140">
        <f t="shared" si="139"/>
        <v>44905419</v>
      </c>
      <c r="I403" s="295">
        <v>5</v>
      </c>
      <c r="J403" s="295">
        <v>0.2</v>
      </c>
      <c r="K403" s="25">
        <v>9</v>
      </c>
      <c r="L403" s="294">
        <f t="shared" si="140"/>
        <v>6968082</v>
      </c>
      <c r="M403" s="294">
        <f t="shared" si="141"/>
        <v>8516545</v>
      </c>
      <c r="N403" s="140">
        <f t="shared" si="142"/>
        <v>37937337</v>
      </c>
      <c r="O403" s="454" t="s">
        <v>1306</v>
      </c>
      <c r="P403" s="297">
        <v>1</v>
      </c>
      <c r="Q403" s="298"/>
      <c r="R403" s="4"/>
      <c r="S403" s="4"/>
      <c r="T403" s="4"/>
      <c r="U403" s="4"/>
      <c r="V403" s="3"/>
      <c r="W403" s="3"/>
      <c r="X403" s="3"/>
    </row>
    <row r="404" spans="1:24" s="2" customFormat="1" ht="13.5" customHeight="1" x14ac:dyDescent="0.2">
      <c r="A404" s="50">
        <v>400</v>
      </c>
      <c r="B404" s="453" t="s">
        <v>1322</v>
      </c>
      <c r="C404" s="139">
        <v>44873</v>
      </c>
      <c r="D404" s="293">
        <v>7313800</v>
      </c>
      <c r="E404" s="293"/>
      <c r="F404" s="140">
        <f t="shared" si="138"/>
        <v>7313800</v>
      </c>
      <c r="G404" s="294">
        <v>243793</v>
      </c>
      <c r="H404" s="140">
        <f t="shared" si="139"/>
        <v>7070007</v>
      </c>
      <c r="I404" s="295">
        <v>5</v>
      </c>
      <c r="J404" s="295">
        <v>0.2</v>
      </c>
      <c r="K404" s="25">
        <v>9</v>
      </c>
      <c r="L404" s="294">
        <f t="shared" si="140"/>
        <v>1097070</v>
      </c>
      <c r="M404" s="294">
        <f t="shared" si="141"/>
        <v>1340863</v>
      </c>
      <c r="N404" s="140">
        <f t="shared" si="142"/>
        <v>5972937</v>
      </c>
      <c r="O404" s="454" t="s">
        <v>1306</v>
      </c>
      <c r="P404" s="297">
        <v>5</v>
      </c>
      <c r="Q404" s="298"/>
      <c r="R404" s="4"/>
      <c r="S404" s="4"/>
      <c r="T404" s="4"/>
      <c r="U404" s="4"/>
      <c r="V404" s="3"/>
      <c r="W404" s="3"/>
      <c r="X404" s="3"/>
    </row>
    <row r="405" spans="1:24" s="2" customFormat="1" ht="13.5" customHeight="1" x14ac:dyDescent="0.2">
      <c r="A405" s="50">
        <v>401</v>
      </c>
      <c r="B405" s="453" t="s">
        <v>1322</v>
      </c>
      <c r="C405" s="139">
        <v>44873</v>
      </c>
      <c r="D405" s="293">
        <v>10239320</v>
      </c>
      <c r="E405" s="293"/>
      <c r="F405" s="140">
        <f t="shared" si="138"/>
        <v>10239320</v>
      </c>
      <c r="G405" s="294">
        <v>341311</v>
      </c>
      <c r="H405" s="140">
        <f t="shared" si="139"/>
        <v>9898009</v>
      </c>
      <c r="I405" s="295">
        <v>5</v>
      </c>
      <c r="J405" s="295">
        <v>0.2</v>
      </c>
      <c r="K405" s="25">
        <v>9</v>
      </c>
      <c r="L405" s="294">
        <f t="shared" si="140"/>
        <v>1535898</v>
      </c>
      <c r="M405" s="294">
        <f t="shared" si="141"/>
        <v>1877209</v>
      </c>
      <c r="N405" s="140">
        <f t="shared" si="142"/>
        <v>8362111</v>
      </c>
      <c r="O405" s="454" t="s">
        <v>1306</v>
      </c>
      <c r="P405" s="297">
        <v>7</v>
      </c>
      <c r="Q405" s="298"/>
      <c r="R405" s="4"/>
      <c r="S405" s="4"/>
      <c r="T405" s="4"/>
      <c r="U405" s="4"/>
      <c r="V405" s="3"/>
      <c r="W405" s="3"/>
      <c r="X405" s="3"/>
    </row>
    <row r="406" spans="1:24" s="2" customFormat="1" ht="13.5" customHeight="1" x14ac:dyDescent="0.2">
      <c r="A406" s="50">
        <v>402</v>
      </c>
      <c r="B406" s="453" t="s">
        <v>1323</v>
      </c>
      <c r="C406" s="139">
        <v>44873</v>
      </c>
      <c r="D406" s="293">
        <v>80329435</v>
      </c>
      <c r="E406" s="293"/>
      <c r="F406" s="140">
        <f t="shared" si="138"/>
        <v>80329435</v>
      </c>
      <c r="G406" s="294">
        <v>2677648</v>
      </c>
      <c r="H406" s="140">
        <f t="shared" si="139"/>
        <v>77651787</v>
      </c>
      <c r="I406" s="295">
        <v>5</v>
      </c>
      <c r="J406" s="295">
        <v>0.2</v>
      </c>
      <c r="K406" s="25">
        <v>9</v>
      </c>
      <c r="L406" s="294">
        <f t="shared" si="140"/>
        <v>12049415</v>
      </c>
      <c r="M406" s="294">
        <f t="shared" si="141"/>
        <v>14727063</v>
      </c>
      <c r="N406" s="140">
        <f t="shared" si="142"/>
        <v>65602372</v>
      </c>
      <c r="O406" s="454" t="s">
        <v>1306</v>
      </c>
      <c r="P406" s="297">
        <v>7</v>
      </c>
      <c r="Q406" s="298"/>
      <c r="R406" s="4"/>
      <c r="S406" s="4"/>
      <c r="T406" s="4"/>
      <c r="U406" s="4"/>
      <c r="V406" s="3"/>
      <c r="W406" s="3"/>
      <c r="X406" s="3"/>
    </row>
    <row r="407" spans="1:24" s="2" customFormat="1" ht="13.5" customHeight="1" x14ac:dyDescent="0.2">
      <c r="A407" s="50">
        <v>403</v>
      </c>
      <c r="B407" s="453" t="s">
        <v>1324</v>
      </c>
      <c r="C407" s="139">
        <v>44873</v>
      </c>
      <c r="D407" s="293">
        <v>10104296</v>
      </c>
      <c r="E407" s="293"/>
      <c r="F407" s="140">
        <f t="shared" si="138"/>
        <v>10104296</v>
      </c>
      <c r="G407" s="294">
        <v>336810</v>
      </c>
      <c r="H407" s="140">
        <f t="shared" si="139"/>
        <v>9767486</v>
      </c>
      <c r="I407" s="295">
        <v>5</v>
      </c>
      <c r="J407" s="295">
        <v>0.2</v>
      </c>
      <c r="K407" s="25">
        <v>9</v>
      </c>
      <c r="L407" s="294">
        <f t="shared" si="140"/>
        <v>1515644</v>
      </c>
      <c r="M407" s="294">
        <f t="shared" si="141"/>
        <v>1852454</v>
      </c>
      <c r="N407" s="140">
        <f t="shared" si="142"/>
        <v>8251842</v>
      </c>
      <c r="O407" s="454" t="s">
        <v>1306</v>
      </c>
      <c r="P407" s="297">
        <v>4</v>
      </c>
      <c r="Q407" s="298"/>
      <c r="R407" s="4"/>
      <c r="S407" s="4"/>
      <c r="T407" s="4"/>
      <c r="U407" s="4"/>
      <c r="V407" s="3"/>
      <c r="W407" s="3"/>
      <c r="X407" s="3"/>
    </row>
    <row r="408" spans="1:24" s="2" customFormat="1" ht="13.5" customHeight="1" x14ac:dyDescent="0.2">
      <c r="A408" s="50">
        <v>404</v>
      </c>
      <c r="B408" s="453" t="s">
        <v>1325</v>
      </c>
      <c r="C408" s="139">
        <v>44873</v>
      </c>
      <c r="D408" s="293">
        <v>34824940</v>
      </c>
      <c r="E408" s="293"/>
      <c r="F408" s="140">
        <f t="shared" si="138"/>
        <v>34824940</v>
      </c>
      <c r="G408" s="294">
        <v>1160831</v>
      </c>
      <c r="H408" s="140">
        <f t="shared" si="139"/>
        <v>33664109</v>
      </c>
      <c r="I408" s="295">
        <v>5</v>
      </c>
      <c r="J408" s="295">
        <v>0.2</v>
      </c>
      <c r="K408" s="25">
        <v>9</v>
      </c>
      <c r="L408" s="294">
        <f t="shared" si="140"/>
        <v>5223741</v>
      </c>
      <c r="M408" s="294">
        <f t="shared" si="141"/>
        <v>6384572</v>
      </c>
      <c r="N408" s="140">
        <f t="shared" si="142"/>
        <v>28440368</v>
      </c>
      <c r="O408" s="454" t="s">
        <v>1306</v>
      </c>
      <c r="P408" s="297">
        <v>10</v>
      </c>
      <c r="Q408" s="298"/>
      <c r="R408" s="4"/>
      <c r="S408" s="4"/>
      <c r="T408" s="4"/>
      <c r="U408" s="4"/>
      <c r="V408" s="3"/>
      <c r="W408" s="3"/>
      <c r="X408" s="3"/>
    </row>
    <row r="409" spans="1:24" s="2" customFormat="1" ht="13.5" customHeight="1" x14ac:dyDescent="0.2">
      <c r="A409" s="50">
        <v>405</v>
      </c>
      <c r="B409" s="453" t="s">
        <v>1326</v>
      </c>
      <c r="C409" s="139">
        <v>44873</v>
      </c>
      <c r="D409" s="293">
        <v>114313283</v>
      </c>
      <c r="E409" s="293"/>
      <c r="F409" s="140">
        <f t="shared" si="138"/>
        <v>114313283</v>
      </c>
      <c r="G409" s="294">
        <v>3810443</v>
      </c>
      <c r="H409" s="140">
        <f t="shared" si="139"/>
        <v>110502840</v>
      </c>
      <c r="I409" s="295">
        <v>5</v>
      </c>
      <c r="J409" s="295">
        <v>0.2</v>
      </c>
      <c r="K409" s="25">
        <v>9</v>
      </c>
      <c r="L409" s="294">
        <f t="shared" si="140"/>
        <v>17146992</v>
      </c>
      <c r="M409" s="294">
        <f t="shared" si="141"/>
        <v>20957435</v>
      </c>
      <c r="N409" s="140">
        <f t="shared" si="142"/>
        <v>93355848</v>
      </c>
      <c r="O409" s="454" t="s">
        <v>1306</v>
      </c>
      <c r="P409" s="297">
        <v>1</v>
      </c>
      <c r="Q409" s="298"/>
      <c r="R409" s="4"/>
      <c r="S409" s="4"/>
      <c r="T409" s="4"/>
      <c r="U409" s="4"/>
      <c r="V409" s="3"/>
      <c r="W409" s="3"/>
      <c r="X409" s="3"/>
    </row>
    <row r="410" spans="1:24" s="2" customFormat="1" ht="13.5" customHeight="1" x14ac:dyDescent="0.2">
      <c r="A410" s="50">
        <v>406</v>
      </c>
      <c r="B410" s="453" t="s">
        <v>1340</v>
      </c>
      <c r="C410" s="139">
        <v>44936</v>
      </c>
      <c r="D410" s="293"/>
      <c r="E410" s="293">
        <v>262500000</v>
      </c>
      <c r="F410" s="140">
        <f t="shared" si="138"/>
        <v>262500000</v>
      </c>
      <c r="G410" s="294"/>
      <c r="H410" s="140">
        <f t="shared" ref="H410" si="143">+F410-G410</f>
        <v>262500000</v>
      </c>
      <c r="I410" s="295">
        <v>5</v>
      </c>
      <c r="J410" s="295">
        <v>0.2</v>
      </c>
      <c r="K410" s="25">
        <v>9</v>
      </c>
      <c r="L410" s="294">
        <f t="shared" ref="L410" si="144">ROUND(IF(F410*J410*K410/12&gt;=H410,H410-1000,F410*J410*K410/12),0)</f>
        <v>39375000</v>
      </c>
      <c r="M410" s="294">
        <f t="shared" ref="M410" si="145">+G410+L410</f>
        <v>39375000</v>
      </c>
      <c r="N410" s="140">
        <f t="shared" ref="N410" si="146">+F410-M410</f>
        <v>223125000</v>
      </c>
      <c r="O410" s="454" t="s">
        <v>1341</v>
      </c>
      <c r="P410" s="297">
        <v>1</v>
      </c>
      <c r="Q410" s="298"/>
      <c r="R410" s="4"/>
      <c r="S410" s="4"/>
      <c r="T410" s="4"/>
      <c r="U410" s="4"/>
      <c r="V410" s="3"/>
      <c r="W410" s="3"/>
      <c r="X410" s="3"/>
    </row>
    <row r="411" spans="1:24" s="2" customFormat="1" ht="13.5" customHeight="1" x14ac:dyDescent="0.2">
      <c r="A411" s="50">
        <v>407</v>
      </c>
      <c r="B411" s="453" t="s">
        <v>1342</v>
      </c>
      <c r="C411" s="139">
        <v>44986</v>
      </c>
      <c r="D411" s="293"/>
      <c r="E411" s="293">
        <v>450000000</v>
      </c>
      <c r="F411" s="140">
        <f t="shared" ref="F411:F422" si="147">+D411+E411</f>
        <v>450000000</v>
      </c>
      <c r="G411" s="294"/>
      <c r="H411" s="140">
        <f t="shared" ref="H411:H422" si="148">+F411-G411</f>
        <v>450000000</v>
      </c>
      <c r="I411" s="295">
        <v>5</v>
      </c>
      <c r="J411" s="295">
        <v>0.2</v>
      </c>
      <c r="K411" s="25">
        <v>7</v>
      </c>
      <c r="L411" s="294">
        <f t="shared" ref="L411:L422" si="149">ROUND(IF(F411*J411*K411/12&gt;=H411,H411-1000,F411*J411*K411/12),0)</f>
        <v>52500000</v>
      </c>
      <c r="M411" s="294">
        <f t="shared" ref="M411:M422" si="150">+G411+L411</f>
        <v>52500000</v>
      </c>
      <c r="N411" s="140">
        <f t="shared" ref="N411:N422" si="151">+F411-M411</f>
        <v>397500000</v>
      </c>
      <c r="O411" s="454" t="s">
        <v>1343</v>
      </c>
      <c r="P411" s="297">
        <v>1</v>
      </c>
      <c r="Q411" s="298"/>
      <c r="R411" s="4"/>
      <c r="S411" s="4"/>
      <c r="T411" s="4"/>
      <c r="U411" s="4"/>
      <c r="V411" s="3"/>
      <c r="W411" s="3"/>
      <c r="X411" s="3"/>
    </row>
    <row r="412" spans="1:24" s="2" customFormat="1" ht="13.5" customHeight="1" x14ac:dyDescent="0.2">
      <c r="A412" s="50">
        <v>408</v>
      </c>
      <c r="B412" s="453" t="s">
        <v>1344</v>
      </c>
      <c r="C412" s="139">
        <v>44987</v>
      </c>
      <c r="D412" s="293"/>
      <c r="E412" s="293">
        <v>560000000</v>
      </c>
      <c r="F412" s="140">
        <f t="shared" si="147"/>
        <v>560000000</v>
      </c>
      <c r="G412" s="294"/>
      <c r="H412" s="140">
        <f t="shared" si="148"/>
        <v>560000000</v>
      </c>
      <c r="I412" s="295">
        <v>5</v>
      </c>
      <c r="J412" s="295">
        <v>0.2</v>
      </c>
      <c r="K412" s="25">
        <v>7</v>
      </c>
      <c r="L412" s="294">
        <f t="shared" si="149"/>
        <v>65333333</v>
      </c>
      <c r="M412" s="294">
        <f t="shared" si="150"/>
        <v>65333333</v>
      </c>
      <c r="N412" s="140">
        <f t="shared" si="151"/>
        <v>494666667</v>
      </c>
      <c r="O412" s="454" t="s">
        <v>1345</v>
      </c>
      <c r="P412" s="297">
        <v>2</v>
      </c>
      <c r="Q412" s="298"/>
      <c r="R412" s="4"/>
      <c r="S412" s="4"/>
      <c r="T412" s="4"/>
      <c r="U412" s="4"/>
      <c r="V412" s="3"/>
      <c r="W412" s="3"/>
      <c r="X412" s="3"/>
    </row>
    <row r="413" spans="1:24" s="2" customFormat="1" ht="13.5" customHeight="1" x14ac:dyDescent="0.2">
      <c r="A413" s="50">
        <v>409</v>
      </c>
      <c r="B413" s="453" t="s">
        <v>1379</v>
      </c>
      <c r="C413" s="139">
        <v>45113</v>
      </c>
      <c r="D413" s="293"/>
      <c r="E413" s="293">
        <v>26150000</v>
      </c>
      <c r="F413" s="140">
        <f t="shared" si="147"/>
        <v>26150000</v>
      </c>
      <c r="G413" s="294"/>
      <c r="H413" s="140">
        <f t="shared" si="148"/>
        <v>26150000</v>
      </c>
      <c r="I413" s="295">
        <v>5</v>
      </c>
      <c r="J413" s="295">
        <v>0.2</v>
      </c>
      <c r="K413" s="25">
        <v>3</v>
      </c>
      <c r="L413" s="294">
        <f t="shared" si="149"/>
        <v>1307500</v>
      </c>
      <c r="M413" s="294">
        <f t="shared" si="150"/>
        <v>1307500</v>
      </c>
      <c r="N413" s="140">
        <f t="shared" si="151"/>
        <v>24842500</v>
      </c>
      <c r="O413" s="454" t="s">
        <v>1385</v>
      </c>
      <c r="P413" s="297">
        <v>1</v>
      </c>
      <c r="Q413" s="298"/>
      <c r="R413" s="4"/>
      <c r="S413" s="4"/>
      <c r="T413" s="4"/>
      <c r="U413" s="4"/>
      <c r="V413" s="3"/>
      <c r="W413" s="3"/>
      <c r="X413" s="3"/>
    </row>
    <row r="414" spans="1:24" s="2" customFormat="1" ht="13.5" customHeight="1" x14ac:dyDescent="0.2">
      <c r="A414" s="50">
        <v>410</v>
      </c>
      <c r="B414" s="453" t="s">
        <v>1380</v>
      </c>
      <c r="C414" s="139">
        <v>45119</v>
      </c>
      <c r="D414" s="293"/>
      <c r="E414" s="293">
        <v>7430000</v>
      </c>
      <c r="F414" s="140">
        <f t="shared" si="147"/>
        <v>7430000</v>
      </c>
      <c r="G414" s="294"/>
      <c r="H414" s="140">
        <f t="shared" si="148"/>
        <v>7430000</v>
      </c>
      <c r="I414" s="295">
        <v>5</v>
      </c>
      <c r="J414" s="295">
        <v>0.2</v>
      </c>
      <c r="K414" s="25">
        <v>3</v>
      </c>
      <c r="L414" s="294">
        <f t="shared" si="149"/>
        <v>371500</v>
      </c>
      <c r="M414" s="294">
        <f t="shared" si="150"/>
        <v>371500</v>
      </c>
      <c r="N414" s="140">
        <f t="shared" si="151"/>
        <v>7058500</v>
      </c>
      <c r="O414" s="454" t="s">
        <v>1386</v>
      </c>
      <c r="P414" s="297">
        <v>1</v>
      </c>
      <c r="Q414" s="298"/>
      <c r="R414" s="4"/>
      <c r="S414" s="4"/>
      <c r="T414" s="4"/>
      <c r="U414" s="4"/>
      <c r="V414" s="3"/>
      <c r="W414" s="3"/>
      <c r="X414" s="3"/>
    </row>
    <row r="415" spans="1:24" s="2" customFormat="1" ht="13.5" customHeight="1" x14ac:dyDescent="0.2">
      <c r="A415" s="50">
        <v>411</v>
      </c>
      <c r="B415" s="453" t="s">
        <v>1296</v>
      </c>
      <c r="C415" s="139">
        <v>45132</v>
      </c>
      <c r="D415" s="293"/>
      <c r="E415" s="293">
        <v>760000000</v>
      </c>
      <c r="F415" s="140">
        <f t="shared" si="147"/>
        <v>760000000</v>
      </c>
      <c r="G415" s="294"/>
      <c r="H415" s="140">
        <f t="shared" si="148"/>
        <v>760000000</v>
      </c>
      <c r="I415" s="295">
        <v>5</v>
      </c>
      <c r="J415" s="295">
        <v>0.2</v>
      </c>
      <c r="K415" s="25">
        <v>3</v>
      </c>
      <c r="L415" s="294">
        <f t="shared" si="149"/>
        <v>38000000</v>
      </c>
      <c r="M415" s="294">
        <f t="shared" si="150"/>
        <v>38000000</v>
      </c>
      <c r="N415" s="140">
        <f t="shared" si="151"/>
        <v>722000000</v>
      </c>
      <c r="O415" s="454" t="s">
        <v>1301</v>
      </c>
      <c r="P415" s="297">
        <v>4</v>
      </c>
      <c r="Q415" s="298"/>
      <c r="R415" s="4"/>
      <c r="S415" s="4"/>
      <c r="T415" s="4"/>
      <c r="U415" s="4"/>
      <c r="V415" s="3"/>
      <c r="W415" s="3"/>
      <c r="X415" s="3"/>
    </row>
    <row r="416" spans="1:24" s="2" customFormat="1" ht="13.5" customHeight="1" x14ac:dyDescent="0.2">
      <c r="A416" s="50">
        <v>412</v>
      </c>
      <c r="B416" s="453" t="s">
        <v>80</v>
      </c>
      <c r="C416" s="139">
        <v>45133</v>
      </c>
      <c r="D416" s="293"/>
      <c r="E416" s="293">
        <v>143300000</v>
      </c>
      <c r="F416" s="140">
        <f t="shared" si="147"/>
        <v>143300000</v>
      </c>
      <c r="G416" s="294"/>
      <c r="H416" s="140">
        <f t="shared" si="148"/>
        <v>143300000</v>
      </c>
      <c r="I416" s="295">
        <v>5</v>
      </c>
      <c r="J416" s="295">
        <v>0.2</v>
      </c>
      <c r="K416" s="25">
        <v>3</v>
      </c>
      <c r="L416" s="294">
        <f t="shared" si="149"/>
        <v>7165000</v>
      </c>
      <c r="M416" s="294">
        <f t="shared" si="150"/>
        <v>7165000</v>
      </c>
      <c r="N416" s="140">
        <f t="shared" si="151"/>
        <v>136135000</v>
      </c>
      <c r="O416" s="454" t="s">
        <v>1387</v>
      </c>
      <c r="P416" s="297">
        <v>1</v>
      </c>
      <c r="Q416" s="298"/>
      <c r="R416" s="4"/>
      <c r="S416" s="4"/>
      <c r="T416" s="4"/>
      <c r="U416" s="4"/>
      <c r="V416" s="3"/>
      <c r="W416" s="3"/>
      <c r="X416" s="3"/>
    </row>
    <row r="417" spans="1:24" s="2" customFormat="1" ht="13.5" customHeight="1" x14ac:dyDescent="0.2">
      <c r="A417" s="50">
        <v>413</v>
      </c>
      <c r="B417" s="453" t="s">
        <v>814</v>
      </c>
      <c r="C417" s="139">
        <v>45133</v>
      </c>
      <c r="D417" s="293"/>
      <c r="E417" s="293">
        <v>7700000</v>
      </c>
      <c r="F417" s="140">
        <f t="shared" si="147"/>
        <v>7700000</v>
      </c>
      <c r="G417" s="294"/>
      <c r="H417" s="140">
        <f t="shared" si="148"/>
        <v>7700000</v>
      </c>
      <c r="I417" s="295">
        <v>5</v>
      </c>
      <c r="J417" s="295">
        <v>0.2</v>
      </c>
      <c r="K417" s="25">
        <v>3</v>
      </c>
      <c r="L417" s="294">
        <f t="shared" si="149"/>
        <v>385000</v>
      </c>
      <c r="M417" s="294">
        <f t="shared" si="150"/>
        <v>385000</v>
      </c>
      <c r="N417" s="140">
        <f t="shared" si="151"/>
        <v>7315000</v>
      </c>
      <c r="O417" s="454" t="s">
        <v>1387</v>
      </c>
      <c r="P417" s="297">
        <v>1</v>
      </c>
      <c r="Q417" s="298"/>
      <c r="R417" s="4"/>
      <c r="S417" s="4"/>
      <c r="T417" s="4"/>
      <c r="U417" s="4"/>
      <c r="V417" s="3"/>
      <c r="W417" s="3"/>
      <c r="X417" s="3"/>
    </row>
    <row r="418" spans="1:24" s="2" customFormat="1" ht="13.5" customHeight="1" x14ac:dyDescent="0.2">
      <c r="A418" s="50">
        <v>414</v>
      </c>
      <c r="B418" s="453" t="s">
        <v>1381</v>
      </c>
      <c r="C418" s="139">
        <v>45140</v>
      </c>
      <c r="D418" s="293"/>
      <c r="E418" s="293">
        <v>539000000</v>
      </c>
      <c r="F418" s="140">
        <f t="shared" si="147"/>
        <v>539000000</v>
      </c>
      <c r="G418" s="294"/>
      <c r="H418" s="140">
        <f t="shared" si="148"/>
        <v>539000000</v>
      </c>
      <c r="I418" s="295">
        <v>5</v>
      </c>
      <c r="J418" s="295">
        <v>0.2</v>
      </c>
      <c r="K418" s="25">
        <v>2</v>
      </c>
      <c r="L418" s="294">
        <f t="shared" si="149"/>
        <v>17966667</v>
      </c>
      <c r="M418" s="294">
        <f t="shared" si="150"/>
        <v>17966667</v>
      </c>
      <c r="N418" s="140">
        <f t="shared" si="151"/>
        <v>521033333</v>
      </c>
      <c r="O418" s="454" t="s">
        <v>1303</v>
      </c>
      <c r="P418" s="297">
        <v>1</v>
      </c>
      <c r="Q418" s="298"/>
      <c r="R418" s="4"/>
      <c r="S418" s="4"/>
      <c r="T418" s="4"/>
      <c r="U418" s="4"/>
      <c r="V418" s="3"/>
      <c r="W418" s="3"/>
      <c r="X418" s="3"/>
    </row>
    <row r="419" spans="1:24" s="2" customFormat="1" ht="13.5" customHeight="1" x14ac:dyDescent="0.2">
      <c r="A419" s="50">
        <v>415</v>
      </c>
      <c r="B419" s="453" t="s">
        <v>1382</v>
      </c>
      <c r="C419" s="139">
        <v>45141</v>
      </c>
      <c r="D419" s="293"/>
      <c r="E419" s="293">
        <v>364900000</v>
      </c>
      <c r="F419" s="140">
        <f t="shared" si="147"/>
        <v>364900000</v>
      </c>
      <c r="G419" s="294"/>
      <c r="H419" s="140">
        <f t="shared" si="148"/>
        <v>364900000</v>
      </c>
      <c r="I419" s="295">
        <v>5</v>
      </c>
      <c r="J419" s="295">
        <v>0.2</v>
      </c>
      <c r="K419" s="25">
        <v>2</v>
      </c>
      <c r="L419" s="294">
        <f t="shared" si="149"/>
        <v>12163333</v>
      </c>
      <c r="M419" s="294">
        <f t="shared" si="150"/>
        <v>12163333</v>
      </c>
      <c r="N419" s="140">
        <f t="shared" si="151"/>
        <v>352736667</v>
      </c>
      <c r="O419" s="454" t="s">
        <v>1388</v>
      </c>
      <c r="P419" s="297">
        <v>1</v>
      </c>
      <c r="Q419" s="298"/>
      <c r="R419" s="4"/>
      <c r="S419" s="4"/>
      <c r="T419" s="4"/>
      <c r="U419" s="4"/>
      <c r="V419" s="3"/>
      <c r="W419" s="3"/>
      <c r="X419" s="3"/>
    </row>
    <row r="420" spans="1:24" s="2" customFormat="1" ht="13.5" customHeight="1" x14ac:dyDescent="0.2">
      <c r="A420" s="50">
        <v>416</v>
      </c>
      <c r="B420" s="453" t="s">
        <v>1383</v>
      </c>
      <c r="C420" s="139">
        <v>45146</v>
      </c>
      <c r="D420" s="293"/>
      <c r="E420" s="293">
        <v>70000000</v>
      </c>
      <c r="F420" s="140">
        <f t="shared" si="147"/>
        <v>70000000</v>
      </c>
      <c r="G420" s="294"/>
      <c r="H420" s="140">
        <f t="shared" si="148"/>
        <v>70000000</v>
      </c>
      <c r="I420" s="295">
        <v>5</v>
      </c>
      <c r="J420" s="295">
        <v>0.2</v>
      </c>
      <c r="K420" s="25">
        <v>2</v>
      </c>
      <c r="L420" s="294">
        <f t="shared" si="149"/>
        <v>2333333</v>
      </c>
      <c r="M420" s="294">
        <f t="shared" si="150"/>
        <v>2333333</v>
      </c>
      <c r="N420" s="140">
        <f t="shared" si="151"/>
        <v>67666667</v>
      </c>
      <c r="O420" s="454" t="s">
        <v>1254</v>
      </c>
      <c r="P420" s="297">
        <v>2</v>
      </c>
      <c r="Q420" s="298"/>
      <c r="R420" s="4"/>
      <c r="S420" s="4"/>
      <c r="T420" s="4"/>
      <c r="U420" s="4"/>
      <c r="V420" s="3"/>
      <c r="W420" s="3"/>
      <c r="X420" s="3"/>
    </row>
    <row r="421" spans="1:24" s="2" customFormat="1" ht="13.5" customHeight="1" x14ac:dyDescent="0.2">
      <c r="A421" s="50">
        <v>417</v>
      </c>
      <c r="B421" s="453" t="s">
        <v>1384</v>
      </c>
      <c r="C421" s="139">
        <v>45184</v>
      </c>
      <c r="D421" s="293"/>
      <c r="E421" s="293">
        <v>99300000</v>
      </c>
      <c r="F421" s="140">
        <f t="shared" si="147"/>
        <v>99300000</v>
      </c>
      <c r="G421" s="294"/>
      <c r="H421" s="140">
        <f t="shared" si="148"/>
        <v>99300000</v>
      </c>
      <c r="I421" s="295">
        <v>5</v>
      </c>
      <c r="J421" s="295">
        <v>0.2</v>
      </c>
      <c r="K421" s="25">
        <v>1</v>
      </c>
      <c r="L421" s="294">
        <f t="shared" si="149"/>
        <v>1655000</v>
      </c>
      <c r="M421" s="294">
        <f t="shared" si="150"/>
        <v>1655000</v>
      </c>
      <c r="N421" s="140">
        <f t="shared" si="151"/>
        <v>97645000</v>
      </c>
      <c r="O421" s="454" t="s">
        <v>1386</v>
      </c>
      <c r="P421" s="297">
        <v>1</v>
      </c>
      <c r="Q421" s="298"/>
      <c r="R421" s="4"/>
      <c r="S421" s="4"/>
      <c r="T421" s="4"/>
      <c r="U421" s="4"/>
      <c r="V421" s="3"/>
      <c r="W421" s="3"/>
      <c r="X421" s="3"/>
    </row>
    <row r="422" spans="1:24" s="2" customFormat="1" ht="13.5" customHeight="1" x14ac:dyDescent="0.2">
      <c r="A422" s="50">
        <v>418</v>
      </c>
      <c r="B422" s="453" t="s">
        <v>703</v>
      </c>
      <c r="C422" s="139">
        <v>45187</v>
      </c>
      <c r="D422" s="293"/>
      <c r="E422" s="293">
        <v>195200000</v>
      </c>
      <c r="F422" s="140">
        <f t="shared" si="147"/>
        <v>195200000</v>
      </c>
      <c r="G422" s="294"/>
      <c r="H422" s="140">
        <f t="shared" si="148"/>
        <v>195200000</v>
      </c>
      <c r="I422" s="295">
        <v>5</v>
      </c>
      <c r="J422" s="295">
        <v>0.2</v>
      </c>
      <c r="K422" s="25">
        <v>1</v>
      </c>
      <c r="L422" s="294">
        <f t="shared" si="149"/>
        <v>3253333</v>
      </c>
      <c r="M422" s="294">
        <f t="shared" si="150"/>
        <v>3253333</v>
      </c>
      <c r="N422" s="140">
        <f t="shared" si="151"/>
        <v>191946667</v>
      </c>
      <c r="O422" s="454" t="s">
        <v>1389</v>
      </c>
      <c r="P422" s="297">
        <v>2</v>
      </c>
      <c r="Q422" s="298"/>
      <c r="R422" s="4"/>
      <c r="S422" s="4"/>
      <c r="T422" s="4"/>
      <c r="U422" s="4"/>
      <c r="V422" s="3"/>
      <c r="W422" s="3"/>
      <c r="X422" s="3"/>
    </row>
    <row r="423" spans="1:24" s="2" customFormat="1" ht="13.5" customHeight="1" thickBot="1" x14ac:dyDescent="0.25">
      <c r="A423" s="50">
        <v>419</v>
      </c>
      <c r="B423" s="299"/>
      <c r="C423" s="300"/>
      <c r="D423" s="301"/>
      <c r="E423" s="302"/>
      <c r="F423" s="301"/>
      <c r="G423" s="303"/>
      <c r="H423" s="301"/>
      <c r="I423" s="304"/>
      <c r="J423" s="304"/>
      <c r="K423" s="304"/>
      <c r="L423" s="303"/>
      <c r="M423" s="303"/>
      <c r="N423" s="301"/>
      <c r="O423" s="305"/>
      <c r="P423" s="306"/>
      <c r="Q423" s="307"/>
      <c r="R423" s="4"/>
      <c r="S423" s="4"/>
      <c r="T423" s="4"/>
      <c r="U423" s="4"/>
      <c r="V423" s="3"/>
      <c r="W423" s="3"/>
      <c r="X423" s="3"/>
    </row>
    <row r="424" spans="1:24" s="2" customFormat="1" ht="13.5" customHeight="1" thickTop="1" thickBot="1" x14ac:dyDescent="0.25">
      <c r="A424" s="41"/>
      <c r="B424" s="308" t="s">
        <v>22</v>
      </c>
      <c r="C424" s="43"/>
      <c r="D424" s="309">
        <f>ROUND(SUM(D5:D423),0)</f>
        <v>26953113426</v>
      </c>
      <c r="E424" s="309">
        <f>ROUND(SUM(E5:E423),0)</f>
        <v>1874955571</v>
      </c>
      <c r="F424" s="309">
        <f>ROUND(SUM(F5:F423),0)</f>
        <v>28828068997</v>
      </c>
      <c r="G424" s="310">
        <f>ROUND(SUM(G5:G423),0)</f>
        <v>23524224103</v>
      </c>
      <c r="H424" s="309">
        <f>ROUND(SUM(H5:H423),0)</f>
        <v>6929351323</v>
      </c>
      <c r="I424" s="309"/>
      <c r="J424" s="309"/>
      <c r="K424" s="309"/>
      <c r="L424" s="311">
        <f>ROUND(SUM(L5:L423),0)</f>
        <v>952847113</v>
      </c>
      <c r="M424" s="309">
        <f>ROUND(SUM(M5:M423),0)</f>
        <v>23788424787</v>
      </c>
      <c r="N424" s="309">
        <f>ROUND(SUM(N5:N423),0)</f>
        <v>5976504210</v>
      </c>
      <c r="O424" s="312"/>
      <c r="P424" s="312"/>
      <c r="Q424" s="313"/>
      <c r="R424" s="4">
        <f>SUM(R5:R203)</f>
        <v>15000</v>
      </c>
      <c r="S424" s="4"/>
      <c r="T424" s="4"/>
      <c r="U424" s="4"/>
      <c r="V424" s="142"/>
      <c r="W424" s="3">
        <f>SUM(W5:W423)</f>
        <v>70980698</v>
      </c>
    </row>
  </sheetData>
  <autoFilter ref="A4:Q424" xr:uid="{00000000-0009-0000-0000-000008000000}"/>
  <mergeCells count="2">
    <mergeCell ref="B1:Q1"/>
    <mergeCell ref="S3:T3"/>
  </mergeCells>
  <phoneticPr fontId="3" type="noConversion"/>
  <pageMargins left="0.39370078740157483" right="0.23622047244094491" top="0.27559055118110237" bottom="0.31496062992125984" header="0.19685039370078741" footer="0.31496062992125984"/>
  <pageSetup paperSize="9" scale="60" orientation="landscape" r:id="rId1"/>
  <headerFooter alignWithMargins="0"/>
  <rowBreaks count="3" manualBreakCount="3">
    <brk id="228" max="16" man="1"/>
    <brk id="284" max="16" man="1"/>
    <brk id="340" max="16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4"/>
  <sheetViews>
    <sheetView zoomScaleNormal="100" workbookViewId="0">
      <pane xSplit="3" ySplit="4" topLeftCell="D5" activePane="bottomRight" state="frozenSplit"/>
      <selection activeCell="B1" sqref="B1:Q1"/>
      <selection pane="topRight" activeCell="B1" sqref="B1:Q1"/>
      <selection pane="bottomLeft" activeCell="B1" sqref="B1:Q1"/>
      <selection pane="bottomRight" activeCell="K9" sqref="K9"/>
    </sheetView>
  </sheetViews>
  <sheetFormatPr defaultRowHeight="16.5" x14ac:dyDescent="0.3"/>
  <cols>
    <col min="1" max="1" width="6.140625" style="9" customWidth="1"/>
    <col min="2" max="2" width="29.28515625" style="6" customWidth="1"/>
    <col min="3" max="3" width="12.5703125" style="6" customWidth="1"/>
    <col min="4" max="4" width="15.140625" style="6" customWidth="1"/>
    <col min="5" max="5" width="12.5703125" style="6" customWidth="1"/>
    <col min="6" max="6" width="13.85546875" style="6" customWidth="1"/>
    <col min="7" max="7" width="16.42578125" style="6" customWidth="1"/>
    <col min="8" max="8" width="15.140625" style="6" customWidth="1"/>
    <col min="9" max="9" width="5.42578125" style="6" customWidth="1"/>
    <col min="10" max="10" width="7.42578125" style="6" customWidth="1"/>
    <col min="11" max="11" width="5.140625" style="6" customWidth="1"/>
    <col min="12" max="12" width="12.42578125" style="6" customWidth="1"/>
    <col min="13" max="13" width="15.7109375" style="6" customWidth="1"/>
    <col min="14" max="14" width="15.5703125" style="6" customWidth="1"/>
    <col min="15" max="15" width="13.85546875" style="2" customWidth="1"/>
    <col min="16" max="16" width="7.42578125" style="2" customWidth="1"/>
    <col min="17" max="17" width="10" style="6" customWidth="1"/>
    <col min="18" max="22" width="11.42578125" style="6" hidden="1" customWidth="1"/>
    <col min="23" max="23" width="13.42578125" style="6" hidden="1" customWidth="1"/>
    <col min="24" max="25" width="11.42578125" style="6" customWidth="1"/>
    <col min="26" max="26" width="12" style="6" customWidth="1"/>
    <col min="27" max="16384" width="9.140625" style="6"/>
  </cols>
  <sheetData>
    <row r="1" spans="1:26" ht="31.5" x14ac:dyDescent="0.55000000000000004">
      <c r="B1" s="495" t="s">
        <v>1390</v>
      </c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</row>
    <row r="3" spans="1:26" s="2" customFormat="1" ht="13.5" customHeight="1" thickBot="1" x14ac:dyDescent="0.25">
      <c r="A3" s="2" t="s">
        <v>611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0" t="s">
        <v>5</v>
      </c>
      <c r="S3" s="496"/>
      <c r="T3" s="496"/>
    </row>
    <row r="4" spans="1:26" s="2" customFormat="1" ht="13.5" customHeight="1" thickBot="1" x14ac:dyDescent="0.25">
      <c r="A4" s="11" t="s">
        <v>1</v>
      </c>
      <c r="B4" s="315" t="s">
        <v>612</v>
      </c>
      <c r="C4" s="13" t="s">
        <v>6</v>
      </c>
      <c r="D4" s="14" t="s">
        <v>7</v>
      </c>
      <c r="E4" s="14" t="s">
        <v>8</v>
      </c>
      <c r="F4" s="14" t="s">
        <v>9</v>
      </c>
      <c r="G4" s="14" t="s">
        <v>0</v>
      </c>
      <c r="H4" s="14" t="s">
        <v>613</v>
      </c>
      <c r="I4" s="14" t="s">
        <v>2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5" t="s">
        <v>16</v>
      </c>
      <c r="P4" s="15" t="s">
        <v>17</v>
      </c>
      <c r="Q4" s="16" t="s">
        <v>614</v>
      </c>
      <c r="R4" s="7" t="s">
        <v>71</v>
      </c>
      <c r="S4" s="7" t="s">
        <v>72</v>
      </c>
      <c r="T4" s="2" t="s">
        <v>19</v>
      </c>
      <c r="U4" s="3" t="s">
        <v>20</v>
      </c>
      <c r="V4" s="3" t="s">
        <v>615</v>
      </c>
      <c r="W4" s="2" t="s">
        <v>21</v>
      </c>
    </row>
    <row r="5" spans="1:26" s="2" customFormat="1" ht="13.5" customHeight="1" thickTop="1" x14ac:dyDescent="0.2">
      <c r="A5" s="22">
        <v>1</v>
      </c>
      <c r="B5" s="316" t="s">
        <v>616</v>
      </c>
      <c r="C5" s="89">
        <v>37711</v>
      </c>
      <c r="D5" s="90"/>
      <c r="E5" s="90"/>
      <c r="F5" s="24"/>
      <c r="G5" s="24"/>
      <c r="H5" s="24"/>
      <c r="I5" s="25"/>
      <c r="J5" s="25"/>
      <c r="K5" s="25"/>
      <c r="L5" s="24"/>
      <c r="M5" s="24"/>
      <c r="N5" s="24"/>
      <c r="O5" s="54" t="s">
        <v>617</v>
      </c>
      <c r="P5" s="54">
        <v>1</v>
      </c>
      <c r="Q5" s="318"/>
      <c r="R5" s="4"/>
      <c r="S5" s="4"/>
      <c r="T5" s="4"/>
    </row>
    <row r="6" spans="1:26" s="2" customFormat="1" ht="13.5" customHeight="1" x14ac:dyDescent="0.2">
      <c r="A6" s="155">
        <v>2</v>
      </c>
      <c r="B6" s="319" t="s">
        <v>618</v>
      </c>
      <c r="C6" s="192" t="s">
        <v>619</v>
      </c>
      <c r="D6" s="173">
        <f>42970330-42970330</f>
        <v>0</v>
      </c>
      <c r="E6" s="173"/>
      <c r="F6" s="158"/>
      <c r="G6" s="158"/>
      <c r="H6" s="158"/>
      <c r="I6" s="159"/>
      <c r="J6" s="159"/>
      <c r="K6" s="159"/>
      <c r="L6" s="158"/>
      <c r="M6" s="158"/>
      <c r="N6" s="158"/>
      <c r="O6" s="160" t="s">
        <v>607</v>
      </c>
      <c r="P6" s="160">
        <v>1</v>
      </c>
      <c r="Q6" s="321" t="s">
        <v>95</v>
      </c>
      <c r="R6" s="4"/>
      <c r="S6" s="4"/>
      <c r="T6" s="4"/>
    </row>
    <row r="7" spans="1:26" s="2" customFormat="1" ht="13.5" customHeight="1" x14ac:dyDescent="0.2">
      <c r="A7" s="155">
        <v>3</v>
      </c>
      <c r="B7" s="319" t="s">
        <v>620</v>
      </c>
      <c r="C7" s="157">
        <v>38870</v>
      </c>
      <c r="D7" s="173">
        <f>45092450-45092450</f>
        <v>0</v>
      </c>
      <c r="E7" s="173"/>
      <c r="F7" s="158"/>
      <c r="G7" s="158"/>
      <c r="H7" s="158"/>
      <c r="I7" s="159"/>
      <c r="J7" s="159"/>
      <c r="K7" s="159"/>
      <c r="L7" s="158"/>
      <c r="M7" s="158"/>
      <c r="N7" s="158"/>
      <c r="O7" s="160" t="s">
        <v>621</v>
      </c>
      <c r="P7" s="160">
        <v>1</v>
      </c>
      <c r="Q7" s="321" t="s">
        <v>622</v>
      </c>
      <c r="R7" s="4"/>
      <c r="S7" s="4"/>
      <c r="T7" s="4"/>
    </row>
    <row r="8" spans="1:26" s="2" customFormat="1" ht="13.5" customHeight="1" x14ac:dyDescent="0.2">
      <c r="A8" s="208">
        <v>4</v>
      </c>
      <c r="B8" s="322" t="s">
        <v>608</v>
      </c>
      <c r="C8" s="323">
        <v>42088</v>
      </c>
      <c r="D8" s="324"/>
      <c r="E8" s="324"/>
      <c r="F8" s="212">
        <f>+D8+E8</f>
        <v>0</v>
      </c>
      <c r="G8" s="212"/>
      <c r="H8" s="212">
        <v>0</v>
      </c>
      <c r="I8" s="325">
        <v>5</v>
      </c>
      <c r="J8" s="326">
        <v>0.2</v>
      </c>
      <c r="K8" s="325">
        <v>9</v>
      </c>
      <c r="L8" s="212"/>
      <c r="M8" s="212">
        <v>0</v>
      </c>
      <c r="N8" s="212">
        <v>0</v>
      </c>
      <c r="O8" s="327" t="s">
        <v>609</v>
      </c>
      <c r="P8" s="327">
        <v>1</v>
      </c>
      <c r="Q8" s="328" t="s">
        <v>610</v>
      </c>
      <c r="R8" s="4">
        <f>F8*0.05</f>
        <v>0</v>
      </c>
      <c r="S8" s="4">
        <f>N8-R8</f>
        <v>0</v>
      </c>
      <c r="T8" s="4">
        <v>0</v>
      </c>
      <c r="U8" s="3">
        <f>F8/5</f>
        <v>0</v>
      </c>
      <c r="V8" s="3"/>
      <c r="W8" s="8">
        <f>L8-V8</f>
        <v>0</v>
      </c>
      <c r="X8" s="4"/>
      <c r="Y8" s="4"/>
      <c r="Z8" s="3"/>
    </row>
    <row r="9" spans="1:26" s="2" customFormat="1" ht="13.5" customHeight="1" thickBot="1" x14ac:dyDescent="0.25">
      <c r="A9" s="50"/>
      <c r="B9" s="332"/>
      <c r="C9" s="29"/>
      <c r="D9" s="233"/>
      <c r="E9" s="233"/>
      <c r="F9" s="30">
        <f>+D9+E9</f>
        <v>0</v>
      </c>
      <c r="G9" s="30"/>
      <c r="H9" s="30">
        <f>+F9-G9</f>
        <v>0</v>
      </c>
      <c r="I9" s="31"/>
      <c r="J9" s="31"/>
      <c r="K9" s="31"/>
      <c r="L9" s="30">
        <f>(((H9*J9)/12)*K9)*9/12</f>
        <v>0</v>
      </c>
      <c r="M9" s="30">
        <f>+G9+L9</f>
        <v>0</v>
      </c>
      <c r="N9" s="30">
        <f>+F9-M9</f>
        <v>0</v>
      </c>
      <c r="O9" s="32"/>
      <c r="P9" s="32"/>
      <c r="Q9" s="330"/>
      <c r="R9" s="4"/>
      <c r="S9" s="4"/>
      <c r="T9" s="4"/>
    </row>
    <row r="10" spans="1:26" s="2" customFormat="1" ht="13.5" customHeight="1" thickTop="1" thickBot="1" x14ac:dyDescent="0.25">
      <c r="A10" s="41"/>
      <c r="B10" s="333" t="s">
        <v>623</v>
      </c>
      <c r="C10" s="43"/>
      <c r="D10" s="309">
        <f>ROUND(SUM(D5:D9),0)</f>
        <v>0</v>
      </c>
      <c r="E10" s="309">
        <f>ROUND(SUM(E5:E9),0)</f>
        <v>0</v>
      </c>
      <c r="F10" s="309">
        <f>ROUND(SUM(F5:F9),0)</f>
        <v>0</v>
      </c>
      <c r="G10" s="309">
        <f>ROUND(SUM(G5:G9),0)</f>
        <v>0</v>
      </c>
      <c r="H10" s="309">
        <f>ROUND(SUM(H5:H9),0)</f>
        <v>0</v>
      </c>
      <c r="I10" s="309"/>
      <c r="J10" s="309"/>
      <c r="K10" s="309"/>
      <c r="L10" s="311">
        <f>ROUND(SUM(L5:L9),0)</f>
        <v>0</v>
      </c>
      <c r="M10" s="309">
        <f>ROUND(SUM(M5:M9),0)</f>
        <v>0</v>
      </c>
      <c r="N10" s="309">
        <f>ROUND(SUM(N5:N9),0)</f>
        <v>0</v>
      </c>
      <c r="O10" s="334"/>
      <c r="P10" s="334"/>
      <c r="Q10" s="331"/>
      <c r="R10" s="4"/>
      <c r="S10" s="4"/>
      <c r="T10" s="4"/>
      <c r="V10" s="3">
        <f>SUM(V5:V9)</f>
        <v>0</v>
      </c>
    </row>
    <row r="11" spans="1:26" x14ac:dyDescent="0.3">
      <c r="V11" s="6" t="b">
        <f>V10=L10</f>
        <v>1</v>
      </c>
    </row>
    <row r="12" spans="1:26" x14ac:dyDescent="0.3">
      <c r="L12" s="1"/>
    </row>
    <row r="13" spans="1:26" x14ac:dyDescent="0.3">
      <c r="H13" s="6" t="s">
        <v>405</v>
      </c>
    </row>
    <row r="14" spans="1:26" x14ac:dyDescent="0.3">
      <c r="L14" s="335"/>
    </row>
  </sheetData>
  <mergeCells count="2">
    <mergeCell ref="B1:Q1"/>
    <mergeCell ref="S3:T3"/>
  </mergeCells>
  <phoneticPr fontId="3" type="noConversion"/>
  <pageMargins left="0.4" right="0.23999999999999996" top="1" bottom="1" header="0.5" footer="0.5"/>
  <pageSetup paperSize="9" scale="67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15"/>
  <sheetViews>
    <sheetView zoomScaleNormal="100" workbookViewId="0">
      <pane xSplit="3" ySplit="4" topLeftCell="D188" activePane="bottomRight" state="frozenSplit"/>
      <selection activeCell="B1" sqref="B1:Q1"/>
      <selection pane="topRight" activeCell="B1" sqref="B1:Q1"/>
      <selection pane="bottomLeft" activeCell="B1" sqref="B1:Q1"/>
      <selection pane="bottomRight" activeCell="G207" sqref="G207:G213"/>
    </sheetView>
  </sheetViews>
  <sheetFormatPr defaultRowHeight="16.5" x14ac:dyDescent="0.3"/>
  <cols>
    <col min="1" max="1" width="6.140625" style="9" customWidth="1"/>
    <col min="2" max="2" width="29.28515625" style="6" customWidth="1"/>
    <col min="3" max="3" width="12.5703125" style="6" customWidth="1"/>
    <col min="4" max="4" width="15.140625" style="6" customWidth="1"/>
    <col min="5" max="5" width="14.85546875" style="71" customWidth="1"/>
    <col min="6" max="6" width="13.85546875" style="6" customWidth="1"/>
    <col min="7" max="7" width="16.42578125" style="6" customWidth="1"/>
    <col min="8" max="8" width="15.140625" style="6" customWidth="1"/>
    <col min="9" max="9" width="5.140625" style="6" customWidth="1"/>
    <col min="10" max="10" width="7.42578125" style="6" customWidth="1"/>
    <col min="11" max="11" width="4.85546875" style="6" customWidth="1"/>
    <col min="12" max="12" width="15.140625" style="6" customWidth="1"/>
    <col min="13" max="14" width="16.42578125" style="6" customWidth="1"/>
    <col min="15" max="15" width="15.140625" style="2" customWidth="1"/>
    <col min="16" max="16" width="7.42578125" style="2" customWidth="1"/>
    <col min="17" max="17" width="10" style="6" customWidth="1"/>
    <col min="18" max="18" width="10.28515625" style="6" hidden="1" customWidth="1"/>
    <col min="19" max="19" width="11.42578125" style="6" hidden="1" customWidth="1"/>
    <col min="20" max="20" width="11.5703125" style="6" hidden="1" customWidth="1"/>
    <col min="21" max="24" width="11.42578125" style="6" hidden="1" customWidth="1"/>
    <col min="25" max="16384" width="9.140625" style="6"/>
  </cols>
  <sheetData>
    <row r="1" spans="1:24" ht="31.5" x14ac:dyDescent="0.55000000000000004">
      <c r="B1" s="495" t="s">
        <v>1391</v>
      </c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</row>
    <row r="3" spans="1:24" s="2" customFormat="1" ht="13.5" customHeight="1" thickBot="1" x14ac:dyDescent="0.25">
      <c r="A3" s="2" t="s">
        <v>102</v>
      </c>
      <c r="B3" s="346"/>
      <c r="E3" s="3"/>
      <c r="O3" s="7"/>
      <c r="P3" s="7"/>
      <c r="Q3" s="10" t="s">
        <v>5</v>
      </c>
      <c r="S3" s="496"/>
      <c r="T3" s="496"/>
    </row>
    <row r="4" spans="1:24" s="2" customFormat="1" ht="13.5" customHeight="1" thickBot="1" x14ac:dyDescent="0.25">
      <c r="A4" s="11" t="s">
        <v>1</v>
      </c>
      <c r="B4" s="12" t="s">
        <v>644</v>
      </c>
      <c r="C4" s="13" t="s">
        <v>6</v>
      </c>
      <c r="D4" s="14" t="s">
        <v>7</v>
      </c>
      <c r="E4" s="66" t="s">
        <v>645</v>
      </c>
      <c r="F4" s="14" t="s">
        <v>9</v>
      </c>
      <c r="G4" s="14" t="s">
        <v>646</v>
      </c>
      <c r="H4" s="14" t="s">
        <v>647</v>
      </c>
      <c r="I4" s="14" t="s">
        <v>2</v>
      </c>
      <c r="J4" s="14" t="s">
        <v>11</v>
      </c>
      <c r="K4" s="14" t="s">
        <v>110</v>
      </c>
      <c r="L4" s="14" t="s">
        <v>648</v>
      </c>
      <c r="M4" s="14" t="s">
        <v>649</v>
      </c>
      <c r="N4" s="14" t="s">
        <v>15</v>
      </c>
      <c r="O4" s="15" t="s">
        <v>16</v>
      </c>
      <c r="P4" s="15" t="s">
        <v>17</v>
      </c>
      <c r="Q4" s="16" t="s">
        <v>650</v>
      </c>
      <c r="R4" s="2" t="s">
        <v>18</v>
      </c>
      <c r="S4" s="7" t="s">
        <v>71</v>
      </c>
      <c r="T4" s="7" t="s">
        <v>72</v>
      </c>
      <c r="U4" s="2" t="s">
        <v>651</v>
      </c>
      <c r="V4" s="2" t="s">
        <v>652</v>
      </c>
      <c r="W4" s="2" t="s">
        <v>653</v>
      </c>
      <c r="X4" s="2" t="s">
        <v>654</v>
      </c>
    </row>
    <row r="5" spans="1:24" s="2" customFormat="1" ht="13.5" customHeight="1" thickTop="1" x14ac:dyDescent="0.2">
      <c r="A5" s="347" t="s">
        <v>4</v>
      </c>
      <c r="B5" s="348" t="s">
        <v>655</v>
      </c>
      <c r="C5" s="349">
        <v>36591</v>
      </c>
      <c r="D5" s="285">
        <v>11727273</v>
      </c>
      <c r="E5" s="350"/>
      <c r="F5" s="20">
        <f t="shared" ref="F5:F31" si="0">+D5+E5</f>
        <v>11727273</v>
      </c>
      <c r="G5" s="20">
        <v>11726273</v>
      </c>
      <c r="H5" s="20">
        <f t="shared" ref="H5:H68" si="1">+F5-G5</f>
        <v>1000</v>
      </c>
      <c r="I5" s="21">
        <v>5</v>
      </c>
      <c r="J5" s="21">
        <v>0.2</v>
      </c>
      <c r="K5" s="25">
        <v>0</v>
      </c>
      <c r="L5" s="24"/>
      <c r="M5" s="20">
        <f t="shared" ref="M5:M68" si="2">+G5+L5</f>
        <v>11726273</v>
      </c>
      <c r="N5" s="20">
        <f t="shared" ref="N5:N68" si="3">+F5-M5</f>
        <v>1000</v>
      </c>
      <c r="O5" s="26"/>
      <c r="P5" s="351"/>
      <c r="Q5" s="68"/>
      <c r="R5" s="4"/>
      <c r="S5" s="4">
        <f t="shared" ref="S5:S68" si="4">D5*0.05</f>
        <v>586363.65</v>
      </c>
      <c r="T5" s="4">
        <f t="shared" ref="T5:T68" si="5">N5-S5</f>
        <v>-585363.65</v>
      </c>
      <c r="U5" s="4">
        <f t="shared" ref="U5:U27" si="6">N5-1000</f>
        <v>0</v>
      </c>
      <c r="V5" s="3">
        <f t="shared" ref="V5:V68" si="7">F5/I5</f>
        <v>2345454.6</v>
      </c>
      <c r="W5" s="3">
        <f t="shared" ref="W5:W68" si="8">ROUND(IF(H5&lt;=1000,0,V5/12*0),0)</f>
        <v>0</v>
      </c>
      <c r="X5" s="3">
        <f t="shared" ref="X5:X68" si="9">L5-W5</f>
        <v>0</v>
      </c>
    </row>
    <row r="6" spans="1:24" s="2" customFormat="1" ht="13.5" customHeight="1" x14ac:dyDescent="0.2">
      <c r="A6" s="22">
        <f t="shared" ref="A6:A69" si="10">+A5+1</f>
        <v>2</v>
      </c>
      <c r="B6" s="352" t="s">
        <v>656</v>
      </c>
      <c r="C6" s="232">
        <v>36616</v>
      </c>
      <c r="D6" s="90">
        <v>1400000</v>
      </c>
      <c r="E6" s="317"/>
      <c r="F6" s="24">
        <f t="shared" si="0"/>
        <v>1400000</v>
      </c>
      <c r="G6" s="24">
        <v>1399000</v>
      </c>
      <c r="H6" s="24">
        <f t="shared" si="1"/>
        <v>1000</v>
      </c>
      <c r="I6" s="25">
        <v>5</v>
      </c>
      <c r="J6" s="25">
        <v>0.2</v>
      </c>
      <c r="K6" s="25">
        <v>0</v>
      </c>
      <c r="L6" s="24"/>
      <c r="M6" s="24">
        <f t="shared" si="2"/>
        <v>1399000</v>
      </c>
      <c r="N6" s="24">
        <f t="shared" si="3"/>
        <v>1000</v>
      </c>
      <c r="O6" s="26"/>
      <c r="P6" s="26"/>
      <c r="Q6" s="318"/>
      <c r="R6" s="4"/>
      <c r="S6" s="4">
        <f t="shared" si="4"/>
        <v>70000</v>
      </c>
      <c r="T6" s="4">
        <f t="shared" si="5"/>
        <v>-69000</v>
      </c>
      <c r="U6" s="4">
        <f t="shared" si="6"/>
        <v>0</v>
      </c>
      <c r="V6" s="3">
        <f t="shared" si="7"/>
        <v>280000</v>
      </c>
      <c r="W6" s="3">
        <f t="shared" si="8"/>
        <v>0</v>
      </c>
      <c r="X6" s="3">
        <f t="shared" si="9"/>
        <v>0</v>
      </c>
    </row>
    <row r="7" spans="1:24" s="2" customFormat="1" ht="13.5" customHeight="1" x14ac:dyDescent="0.2">
      <c r="A7" s="22">
        <f t="shared" si="10"/>
        <v>3</v>
      </c>
      <c r="B7" s="352" t="s">
        <v>657</v>
      </c>
      <c r="C7" s="232">
        <v>36619</v>
      </c>
      <c r="D7" s="90">
        <v>1150000</v>
      </c>
      <c r="E7" s="317"/>
      <c r="F7" s="24">
        <f t="shared" si="0"/>
        <v>1150000</v>
      </c>
      <c r="G7" s="24">
        <v>1149000</v>
      </c>
      <c r="H7" s="24">
        <f t="shared" si="1"/>
        <v>1000</v>
      </c>
      <c r="I7" s="25">
        <v>5</v>
      </c>
      <c r="J7" s="25">
        <v>0.2</v>
      </c>
      <c r="K7" s="25">
        <v>0</v>
      </c>
      <c r="L7" s="24"/>
      <c r="M7" s="24">
        <f t="shared" si="2"/>
        <v>1149000</v>
      </c>
      <c r="N7" s="24">
        <f t="shared" si="3"/>
        <v>1000</v>
      </c>
      <c r="O7" s="26"/>
      <c r="P7" s="26"/>
      <c r="Q7" s="318"/>
      <c r="R7" s="4"/>
      <c r="S7" s="4">
        <f t="shared" si="4"/>
        <v>57500</v>
      </c>
      <c r="T7" s="4">
        <f t="shared" si="5"/>
        <v>-56500</v>
      </c>
      <c r="U7" s="4">
        <f t="shared" si="6"/>
        <v>0</v>
      </c>
      <c r="V7" s="3">
        <f t="shared" si="7"/>
        <v>230000</v>
      </c>
      <c r="W7" s="3">
        <f t="shared" si="8"/>
        <v>0</v>
      </c>
      <c r="X7" s="3">
        <f t="shared" si="9"/>
        <v>0</v>
      </c>
    </row>
    <row r="8" spans="1:24" s="2" customFormat="1" ht="13.5" customHeight="1" x14ac:dyDescent="0.2">
      <c r="A8" s="22">
        <f t="shared" si="10"/>
        <v>4</v>
      </c>
      <c r="B8" s="352" t="s">
        <v>519</v>
      </c>
      <c r="C8" s="232">
        <v>36622</v>
      </c>
      <c r="D8" s="90">
        <v>500000</v>
      </c>
      <c r="E8" s="317"/>
      <c r="F8" s="24">
        <f t="shared" si="0"/>
        <v>500000</v>
      </c>
      <c r="G8" s="24">
        <v>499000</v>
      </c>
      <c r="H8" s="24">
        <f t="shared" si="1"/>
        <v>1000</v>
      </c>
      <c r="I8" s="25">
        <v>5</v>
      </c>
      <c r="J8" s="25">
        <v>0.2</v>
      </c>
      <c r="K8" s="25">
        <v>0</v>
      </c>
      <c r="L8" s="24"/>
      <c r="M8" s="24">
        <f t="shared" si="2"/>
        <v>499000</v>
      </c>
      <c r="N8" s="24">
        <f t="shared" si="3"/>
        <v>1000</v>
      </c>
      <c r="O8" s="26"/>
      <c r="P8" s="26"/>
      <c r="Q8" s="318"/>
      <c r="R8" s="4"/>
      <c r="S8" s="4">
        <f t="shared" si="4"/>
        <v>25000</v>
      </c>
      <c r="T8" s="4">
        <f t="shared" si="5"/>
        <v>-24000</v>
      </c>
      <c r="U8" s="4">
        <f t="shared" si="6"/>
        <v>0</v>
      </c>
      <c r="V8" s="3">
        <f t="shared" si="7"/>
        <v>100000</v>
      </c>
      <c r="W8" s="3">
        <f t="shared" si="8"/>
        <v>0</v>
      </c>
      <c r="X8" s="3">
        <f t="shared" si="9"/>
        <v>0</v>
      </c>
    </row>
    <row r="9" spans="1:24" s="2" customFormat="1" ht="13.5" customHeight="1" x14ac:dyDescent="0.2">
      <c r="A9" s="22">
        <f t="shared" si="10"/>
        <v>5</v>
      </c>
      <c r="B9" s="352" t="s">
        <v>658</v>
      </c>
      <c r="C9" s="232">
        <v>36763</v>
      </c>
      <c r="D9" s="90">
        <v>1880000</v>
      </c>
      <c r="E9" s="317"/>
      <c r="F9" s="24">
        <f t="shared" si="0"/>
        <v>1880000</v>
      </c>
      <c r="G9" s="24">
        <v>1879000</v>
      </c>
      <c r="H9" s="24">
        <f t="shared" si="1"/>
        <v>1000</v>
      </c>
      <c r="I9" s="25">
        <v>5</v>
      </c>
      <c r="J9" s="25">
        <v>0.2</v>
      </c>
      <c r="K9" s="25">
        <v>0</v>
      </c>
      <c r="L9" s="24"/>
      <c r="M9" s="24">
        <f t="shared" si="2"/>
        <v>1879000</v>
      </c>
      <c r="N9" s="24">
        <f t="shared" si="3"/>
        <v>1000</v>
      </c>
      <c r="O9" s="26"/>
      <c r="P9" s="26"/>
      <c r="Q9" s="318"/>
      <c r="R9" s="4">
        <f t="shared" ref="R9:R72" si="11">+N9*J9</f>
        <v>200</v>
      </c>
      <c r="S9" s="4">
        <f t="shared" si="4"/>
        <v>94000</v>
      </c>
      <c r="T9" s="4">
        <f t="shared" si="5"/>
        <v>-93000</v>
      </c>
      <c r="U9" s="4">
        <f t="shared" si="6"/>
        <v>0</v>
      </c>
      <c r="V9" s="3">
        <f t="shared" si="7"/>
        <v>376000</v>
      </c>
      <c r="W9" s="3">
        <f t="shared" si="8"/>
        <v>0</v>
      </c>
      <c r="X9" s="3">
        <f t="shared" si="9"/>
        <v>0</v>
      </c>
    </row>
    <row r="10" spans="1:24" s="2" customFormat="1" ht="13.5" customHeight="1" x14ac:dyDescent="0.2">
      <c r="A10" s="22">
        <f t="shared" si="10"/>
        <v>6</v>
      </c>
      <c r="B10" s="352" t="s">
        <v>659</v>
      </c>
      <c r="C10" s="232">
        <v>36775</v>
      </c>
      <c r="D10" s="90">
        <v>2000000</v>
      </c>
      <c r="E10" s="317"/>
      <c r="F10" s="24">
        <f t="shared" si="0"/>
        <v>2000000</v>
      </c>
      <c r="G10" s="24">
        <v>1999000</v>
      </c>
      <c r="H10" s="24">
        <f t="shared" si="1"/>
        <v>1000</v>
      </c>
      <c r="I10" s="25">
        <v>5</v>
      </c>
      <c r="J10" s="25">
        <v>0.2</v>
      </c>
      <c r="K10" s="25">
        <v>0</v>
      </c>
      <c r="L10" s="24"/>
      <c r="M10" s="24">
        <f t="shared" si="2"/>
        <v>1999000</v>
      </c>
      <c r="N10" s="24">
        <f t="shared" si="3"/>
        <v>1000</v>
      </c>
      <c r="O10" s="26"/>
      <c r="P10" s="26"/>
      <c r="Q10" s="318"/>
      <c r="R10" s="4">
        <f t="shared" si="11"/>
        <v>200</v>
      </c>
      <c r="S10" s="4">
        <f t="shared" si="4"/>
        <v>100000</v>
      </c>
      <c r="T10" s="4">
        <f t="shared" si="5"/>
        <v>-99000</v>
      </c>
      <c r="U10" s="4">
        <f t="shared" si="6"/>
        <v>0</v>
      </c>
      <c r="V10" s="3">
        <f t="shared" si="7"/>
        <v>400000</v>
      </c>
      <c r="W10" s="3">
        <f t="shared" si="8"/>
        <v>0</v>
      </c>
      <c r="X10" s="3">
        <f t="shared" si="9"/>
        <v>0</v>
      </c>
    </row>
    <row r="11" spans="1:24" s="2" customFormat="1" ht="13.5" customHeight="1" x14ac:dyDescent="0.2">
      <c r="A11" s="22">
        <f t="shared" si="10"/>
        <v>7</v>
      </c>
      <c r="B11" s="352" t="s">
        <v>660</v>
      </c>
      <c r="C11" s="232">
        <v>36775</v>
      </c>
      <c r="D11" s="90">
        <v>3180000</v>
      </c>
      <c r="E11" s="317"/>
      <c r="F11" s="24">
        <f t="shared" si="0"/>
        <v>3180000</v>
      </c>
      <c r="G11" s="24">
        <v>3179000</v>
      </c>
      <c r="H11" s="24">
        <f t="shared" si="1"/>
        <v>1000</v>
      </c>
      <c r="I11" s="25">
        <v>5</v>
      </c>
      <c r="J11" s="25">
        <v>0.2</v>
      </c>
      <c r="K11" s="25">
        <v>0</v>
      </c>
      <c r="L11" s="24"/>
      <c r="M11" s="24">
        <f t="shared" si="2"/>
        <v>3179000</v>
      </c>
      <c r="N11" s="24">
        <f t="shared" si="3"/>
        <v>1000</v>
      </c>
      <c r="O11" s="26"/>
      <c r="P11" s="26"/>
      <c r="Q11" s="318"/>
      <c r="R11" s="4">
        <f t="shared" si="11"/>
        <v>200</v>
      </c>
      <c r="S11" s="4">
        <f t="shared" si="4"/>
        <v>159000</v>
      </c>
      <c r="T11" s="4">
        <f t="shared" si="5"/>
        <v>-158000</v>
      </c>
      <c r="U11" s="4">
        <f t="shared" si="6"/>
        <v>0</v>
      </c>
      <c r="V11" s="3">
        <f t="shared" si="7"/>
        <v>636000</v>
      </c>
      <c r="W11" s="3">
        <f t="shared" si="8"/>
        <v>0</v>
      </c>
      <c r="X11" s="3">
        <f t="shared" si="9"/>
        <v>0</v>
      </c>
    </row>
    <row r="12" spans="1:24" s="2" customFormat="1" ht="13.5" customHeight="1" x14ac:dyDescent="0.2">
      <c r="A12" s="22">
        <f t="shared" si="10"/>
        <v>8</v>
      </c>
      <c r="B12" s="352" t="s">
        <v>661</v>
      </c>
      <c r="C12" s="232">
        <v>36775</v>
      </c>
      <c r="D12" s="90">
        <v>11700000</v>
      </c>
      <c r="E12" s="317"/>
      <c r="F12" s="24">
        <f t="shared" si="0"/>
        <v>11700000</v>
      </c>
      <c r="G12" s="24">
        <v>11699000</v>
      </c>
      <c r="H12" s="24">
        <f t="shared" si="1"/>
        <v>1000</v>
      </c>
      <c r="I12" s="25">
        <v>5</v>
      </c>
      <c r="J12" s="25">
        <v>0.2</v>
      </c>
      <c r="K12" s="25">
        <v>0</v>
      </c>
      <c r="L12" s="24"/>
      <c r="M12" s="24">
        <f t="shared" si="2"/>
        <v>11699000</v>
      </c>
      <c r="N12" s="24">
        <f t="shared" si="3"/>
        <v>1000</v>
      </c>
      <c r="O12" s="26"/>
      <c r="P12" s="26"/>
      <c r="Q12" s="318"/>
      <c r="R12" s="4">
        <f t="shared" si="11"/>
        <v>200</v>
      </c>
      <c r="S12" s="4">
        <f t="shared" si="4"/>
        <v>585000</v>
      </c>
      <c r="T12" s="4">
        <f t="shared" si="5"/>
        <v>-584000</v>
      </c>
      <c r="U12" s="4">
        <f t="shared" si="6"/>
        <v>0</v>
      </c>
      <c r="V12" s="3">
        <f t="shared" si="7"/>
        <v>2340000</v>
      </c>
      <c r="W12" s="3">
        <f t="shared" si="8"/>
        <v>0</v>
      </c>
      <c r="X12" s="3">
        <f t="shared" si="9"/>
        <v>0</v>
      </c>
    </row>
    <row r="13" spans="1:24" s="2" customFormat="1" ht="13.5" customHeight="1" x14ac:dyDescent="0.2">
      <c r="A13" s="22">
        <f t="shared" si="10"/>
        <v>9</v>
      </c>
      <c r="B13" s="348" t="s">
        <v>661</v>
      </c>
      <c r="C13" s="284">
        <v>36890</v>
      </c>
      <c r="D13" s="285">
        <v>27300000</v>
      </c>
      <c r="E13" s="350"/>
      <c r="F13" s="287">
        <f t="shared" si="0"/>
        <v>27300000</v>
      </c>
      <c r="G13" s="287">
        <v>27299000</v>
      </c>
      <c r="H13" s="287">
        <f t="shared" si="1"/>
        <v>1000</v>
      </c>
      <c r="I13" s="353">
        <v>5</v>
      </c>
      <c r="J13" s="353">
        <v>0.2</v>
      </c>
      <c r="K13" s="25">
        <v>0</v>
      </c>
      <c r="L13" s="24"/>
      <c r="M13" s="287">
        <f t="shared" si="2"/>
        <v>27299000</v>
      </c>
      <c r="N13" s="287">
        <f t="shared" si="3"/>
        <v>1000</v>
      </c>
      <c r="O13" s="26"/>
      <c r="P13" s="26"/>
      <c r="Q13" s="354"/>
      <c r="R13" s="4">
        <f t="shared" si="11"/>
        <v>200</v>
      </c>
      <c r="S13" s="4">
        <f t="shared" si="4"/>
        <v>1365000</v>
      </c>
      <c r="T13" s="4">
        <f t="shared" si="5"/>
        <v>-1364000</v>
      </c>
      <c r="U13" s="4">
        <f t="shared" si="6"/>
        <v>0</v>
      </c>
      <c r="V13" s="3">
        <f t="shared" si="7"/>
        <v>5460000</v>
      </c>
      <c r="W13" s="3">
        <f t="shared" si="8"/>
        <v>0</v>
      </c>
      <c r="X13" s="3">
        <f t="shared" si="9"/>
        <v>0</v>
      </c>
    </row>
    <row r="14" spans="1:24" s="2" customFormat="1" ht="13.5" customHeight="1" x14ac:dyDescent="0.2">
      <c r="A14" s="22">
        <f t="shared" si="10"/>
        <v>10</v>
      </c>
      <c r="B14" s="352" t="s">
        <v>662</v>
      </c>
      <c r="C14" s="232">
        <v>36922</v>
      </c>
      <c r="D14" s="90">
        <v>6836750</v>
      </c>
      <c r="E14" s="317"/>
      <c r="F14" s="24">
        <f t="shared" si="0"/>
        <v>6836750</v>
      </c>
      <c r="G14" s="24">
        <v>6835750</v>
      </c>
      <c r="H14" s="24">
        <f t="shared" si="1"/>
        <v>1000</v>
      </c>
      <c r="I14" s="25">
        <v>5</v>
      </c>
      <c r="J14" s="25">
        <v>0.2</v>
      </c>
      <c r="K14" s="25">
        <v>0</v>
      </c>
      <c r="L14" s="24"/>
      <c r="M14" s="24">
        <f t="shared" si="2"/>
        <v>6835750</v>
      </c>
      <c r="N14" s="24">
        <f t="shared" si="3"/>
        <v>1000</v>
      </c>
      <c r="O14" s="26"/>
      <c r="P14" s="26"/>
      <c r="Q14" s="318"/>
      <c r="R14" s="4">
        <f t="shared" si="11"/>
        <v>200</v>
      </c>
      <c r="S14" s="4">
        <f t="shared" si="4"/>
        <v>341837.5</v>
      </c>
      <c r="T14" s="4">
        <f t="shared" si="5"/>
        <v>-340837.5</v>
      </c>
      <c r="U14" s="4">
        <f t="shared" si="6"/>
        <v>0</v>
      </c>
      <c r="V14" s="3">
        <f t="shared" si="7"/>
        <v>1367350</v>
      </c>
      <c r="W14" s="3">
        <f t="shared" si="8"/>
        <v>0</v>
      </c>
      <c r="X14" s="3">
        <f t="shared" si="9"/>
        <v>0</v>
      </c>
    </row>
    <row r="15" spans="1:24" s="2" customFormat="1" ht="13.5" customHeight="1" x14ac:dyDescent="0.2">
      <c r="A15" s="22">
        <f t="shared" si="10"/>
        <v>11</v>
      </c>
      <c r="B15" s="352" t="s">
        <v>662</v>
      </c>
      <c r="C15" s="232">
        <v>36932</v>
      </c>
      <c r="D15" s="90">
        <v>16935705</v>
      </c>
      <c r="E15" s="317"/>
      <c r="F15" s="24">
        <f t="shared" si="0"/>
        <v>16935705</v>
      </c>
      <c r="G15" s="24">
        <v>16934705</v>
      </c>
      <c r="H15" s="24">
        <f t="shared" si="1"/>
        <v>1000</v>
      </c>
      <c r="I15" s="25">
        <v>5</v>
      </c>
      <c r="J15" s="25">
        <v>0.2</v>
      </c>
      <c r="K15" s="25">
        <v>0</v>
      </c>
      <c r="L15" s="24"/>
      <c r="M15" s="24">
        <f t="shared" si="2"/>
        <v>16934705</v>
      </c>
      <c r="N15" s="24">
        <f t="shared" si="3"/>
        <v>1000</v>
      </c>
      <c r="O15" s="26"/>
      <c r="P15" s="26"/>
      <c r="Q15" s="318"/>
      <c r="R15" s="4">
        <f t="shared" si="11"/>
        <v>200</v>
      </c>
      <c r="S15" s="4">
        <f t="shared" si="4"/>
        <v>846785.25</v>
      </c>
      <c r="T15" s="4">
        <f t="shared" si="5"/>
        <v>-845785.25</v>
      </c>
      <c r="U15" s="4">
        <f t="shared" si="6"/>
        <v>0</v>
      </c>
      <c r="V15" s="3">
        <f t="shared" si="7"/>
        <v>3387141</v>
      </c>
      <c r="W15" s="3">
        <f t="shared" si="8"/>
        <v>0</v>
      </c>
      <c r="X15" s="3">
        <f t="shared" si="9"/>
        <v>0</v>
      </c>
    </row>
    <row r="16" spans="1:24" s="2" customFormat="1" ht="13.5" customHeight="1" x14ac:dyDescent="0.2">
      <c r="A16" s="22">
        <f t="shared" si="10"/>
        <v>12</v>
      </c>
      <c r="B16" s="352" t="s">
        <v>663</v>
      </c>
      <c r="C16" s="232">
        <v>37036</v>
      </c>
      <c r="D16" s="90">
        <v>425000</v>
      </c>
      <c r="E16" s="317"/>
      <c r="F16" s="24">
        <f t="shared" si="0"/>
        <v>425000</v>
      </c>
      <c r="G16" s="24">
        <v>424000</v>
      </c>
      <c r="H16" s="24">
        <f t="shared" si="1"/>
        <v>1000</v>
      </c>
      <c r="I16" s="25">
        <v>5</v>
      </c>
      <c r="J16" s="25">
        <v>0.2</v>
      </c>
      <c r="K16" s="25">
        <v>0</v>
      </c>
      <c r="L16" s="24"/>
      <c r="M16" s="24">
        <f t="shared" si="2"/>
        <v>424000</v>
      </c>
      <c r="N16" s="24">
        <f t="shared" si="3"/>
        <v>1000</v>
      </c>
      <c r="O16" s="26"/>
      <c r="P16" s="26"/>
      <c r="Q16" s="318"/>
      <c r="R16" s="4">
        <f t="shared" si="11"/>
        <v>200</v>
      </c>
      <c r="S16" s="4">
        <f t="shared" si="4"/>
        <v>21250</v>
      </c>
      <c r="T16" s="4">
        <f t="shared" si="5"/>
        <v>-20250</v>
      </c>
      <c r="U16" s="4">
        <f t="shared" si="6"/>
        <v>0</v>
      </c>
      <c r="V16" s="3">
        <f t="shared" si="7"/>
        <v>85000</v>
      </c>
      <c r="W16" s="3">
        <f t="shared" si="8"/>
        <v>0</v>
      </c>
      <c r="X16" s="3">
        <f t="shared" si="9"/>
        <v>0</v>
      </c>
    </row>
    <row r="17" spans="1:24" s="2" customFormat="1" ht="13.5" customHeight="1" x14ac:dyDescent="0.2">
      <c r="A17" s="22">
        <f t="shared" si="10"/>
        <v>13</v>
      </c>
      <c r="B17" s="352" t="s">
        <v>664</v>
      </c>
      <c r="C17" s="232">
        <v>37040</v>
      </c>
      <c r="D17" s="90">
        <v>1600000</v>
      </c>
      <c r="E17" s="317"/>
      <c r="F17" s="24">
        <f t="shared" si="0"/>
        <v>1600000</v>
      </c>
      <c r="G17" s="24">
        <v>1599000</v>
      </c>
      <c r="H17" s="24">
        <f t="shared" si="1"/>
        <v>1000</v>
      </c>
      <c r="I17" s="25">
        <v>5</v>
      </c>
      <c r="J17" s="25">
        <v>0.2</v>
      </c>
      <c r="K17" s="25">
        <v>0</v>
      </c>
      <c r="L17" s="24"/>
      <c r="M17" s="24">
        <f t="shared" si="2"/>
        <v>1599000</v>
      </c>
      <c r="N17" s="24">
        <f t="shared" si="3"/>
        <v>1000</v>
      </c>
      <c r="O17" s="26"/>
      <c r="P17" s="26"/>
      <c r="Q17" s="318"/>
      <c r="R17" s="4">
        <f t="shared" si="11"/>
        <v>200</v>
      </c>
      <c r="S17" s="4">
        <f t="shared" si="4"/>
        <v>80000</v>
      </c>
      <c r="T17" s="4">
        <f t="shared" si="5"/>
        <v>-79000</v>
      </c>
      <c r="U17" s="4">
        <f t="shared" si="6"/>
        <v>0</v>
      </c>
      <c r="V17" s="3">
        <f t="shared" si="7"/>
        <v>320000</v>
      </c>
      <c r="W17" s="3">
        <f t="shared" si="8"/>
        <v>0</v>
      </c>
      <c r="X17" s="3">
        <f t="shared" si="9"/>
        <v>0</v>
      </c>
    </row>
    <row r="18" spans="1:24" s="2" customFormat="1" ht="13.5" customHeight="1" x14ac:dyDescent="0.2">
      <c r="A18" s="22">
        <f t="shared" si="10"/>
        <v>14</v>
      </c>
      <c r="B18" s="352" t="s">
        <v>665</v>
      </c>
      <c r="C18" s="232">
        <v>37056</v>
      </c>
      <c r="D18" s="90">
        <v>800000</v>
      </c>
      <c r="E18" s="317"/>
      <c r="F18" s="24">
        <f t="shared" si="0"/>
        <v>800000</v>
      </c>
      <c r="G18" s="24">
        <v>799000</v>
      </c>
      <c r="H18" s="24">
        <f t="shared" si="1"/>
        <v>1000</v>
      </c>
      <c r="I18" s="25">
        <v>5</v>
      </c>
      <c r="J18" s="25">
        <v>0.2</v>
      </c>
      <c r="K18" s="25">
        <v>0</v>
      </c>
      <c r="L18" s="24"/>
      <c r="M18" s="24">
        <f t="shared" si="2"/>
        <v>799000</v>
      </c>
      <c r="N18" s="24">
        <f t="shared" si="3"/>
        <v>1000</v>
      </c>
      <c r="O18" s="26"/>
      <c r="P18" s="26"/>
      <c r="Q18" s="318"/>
      <c r="R18" s="4">
        <f t="shared" si="11"/>
        <v>200</v>
      </c>
      <c r="S18" s="4">
        <f t="shared" si="4"/>
        <v>40000</v>
      </c>
      <c r="T18" s="4">
        <f t="shared" si="5"/>
        <v>-39000</v>
      </c>
      <c r="U18" s="4">
        <f t="shared" si="6"/>
        <v>0</v>
      </c>
      <c r="V18" s="3">
        <f t="shared" si="7"/>
        <v>160000</v>
      </c>
      <c r="W18" s="3">
        <f t="shared" si="8"/>
        <v>0</v>
      </c>
      <c r="X18" s="3">
        <f t="shared" si="9"/>
        <v>0</v>
      </c>
    </row>
    <row r="19" spans="1:24" s="2" customFormat="1" ht="13.5" customHeight="1" x14ac:dyDescent="0.2">
      <c r="A19" s="22">
        <f t="shared" si="10"/>
        <v>15</v>
      </c>
      <c r="B19" s="352" t="s">
        <v>666</v>
      </c>
      <c r="C19" s="232">
        <v>37068</v>
      </c>
      <c r="D19" s="90">
        <v>2100000</v>
      </c>
      <c r="E19" s="317"/>
      <c r="F19" s="24">
        <f t="shared" si="0"/>
        <v>2100000</v>
      </c>
      <c r="G19" s="24">
        <v>2099000</v>
      </c>
      <c r="H19" s="24">
        <f t="shared" si="1"/>
        <v>1000</v>
      </c>
      <c r="I19" s="25">
        <v>5</v>
      </c>
      <c r="J19" s="25">
        <v>0.2</v>
      </c>
      <c r="K19" s="25">
        <v>0</v>
      </c>
      <c r="L19" s="24"/>
      <c r="M19" s="24">
        <f t="shared" si="2"/>
        <v>2099000</v>
      </c>
      <c r="N19" s="24">
        <f t="shared" si="3"/>
        <v>1000</v>
      </c>
      <c r="O19" s="26"/>
      <c r="P19" s="26"/>
      <c r="Q19" s="318"/>
      <c r="R19" s="4">
        <f t="shared" si="11"/>
        <v>200</v>
      </c>
      <c r="S19" s="4">
        <f t="shared" si="4"/>
        <v>105000</v>
      </c>
      <c r="T19" s="4">
        <f t="shared" si="5"/>
        <v>-104000</v>
      </c>
      <c r="U19" s="4">
        <f t="shared" si="6"/>
        <v>0</v>
      </c>
      <c r="V19" s="3">
        <f t="shared" si="7"/>
        <v>420000</v>
      </c>
      <c r="W19" s="3">
        <f t="shared" si="8"/>
        <v>0</v>
      </c>
      <c r="X19" s="3">
        <f t="shared" si="9"/>
        <v>0</v>
      </c>
    </row>
    <row r="20" spans="1:24" s="2" customFormat="1" ht="13.5" customHeight="1" x14ac:dyDescent="0.2">
      <c r="A20" s="22">
        <f t="shared" si="10"/>
        <v>16</v>
      </c>
      <c r="B20" s="352" t="s">
        <v>666</v>
      </c>
      <c r="C20" s="232">
        <v>37072</v>
      </c>
      <c r="D20" s="90">
        <v>4900000</v>
      </c>
      <c r="E20" s="317"/>
      <c r="F20" s="24">
        <f t="shared" si="0"/>
        <v>4900000</v>
      </c>
      <c r="G20" s="24">
        <v>4899000</v>
      </c>
      <c r="H20" s="24">
        <f t="shared" si="1"/>
        <v>1000</v>
      </c>
      <c r="I20" s="25">
        <v>5</v>
      </c>
      <c r="J20" s="25">
        <v>0.2</v>
      </c>
      <c r="K20" s="25">
        <v>0</v>
      </c>
      <c r="L20" s="24"/>
      <c r="M20" s="24">
        <f t="shared" si="2"/>
        <v>4899000</v>
      </c>
      <c r="N20" s="24">
        <f t="shared" si="3"/>
        <v>1000</v>
      </c>
      <c r="O20" s="26"/>
      <c r="P20" s="26"/>
      <c r="Q20" s="318"/>
      <c r="R20" s="4">
        <f t="shared" si="11"/>
        <v>200</v>
      </c>
      <c r="S20" s="4">
        <f t="shared" si="4"/>
        <v>245000</v>
      </c>
      <c r="T20" s="4">
        <f t="shared" si="5"/>
        <v>-244000</v>
      </c>
      <c r="U20" s="4">
        <f t="shared" si="6"/>
        <v>0</v>
      </c>
      <c r="V20" s="3">
        <f t="shared" si="7"/>
        <v>980000</v>
      </c>
      <c r="W20" s="3">
        <f t="shared" si="8"/>
        <v>0</v>
      </c>
      <c r="X20" s="3">
        <f t="shared" si="9"/>
        <v>0</v>
      </c>
    </row>
    <row r="21" spans="1:24" s="2" customFormat="1" ht="13.5" customHeight="1" x14ac:dyDescent="0.2">
      <c r="A21" s="22">
        <f t="shared" si="10"/>
        <v>17</v>
      </c>
      <c r="B21" s="352" t="s">
        <v>667</v>
      </c>
      <c r="C21" s="232">
        <v>37085</v>
      </c>
      <c r="D21" s="90">
        <v>5172727</v>
      </c>
      <c r="E21" s="317"/>
      <c r="F21" s="24">
        <f t="shared" si="0"/>
        <v>5172727</v>
      </c>
      <c r="G21" s="24">
        <v>5171727</v>
      </c>
      <c r="H21" s="24">
        <f t="shared" si="1"/>
        <v>1000</v>
      </c>
      <c r="I21" s="25">
        <v>5</v>
      </c>
      <c r="J21" s="25">
        <v>0.2</v>
      </c>
      <c r="K21" s="25">
        <v>0</v>
      </c>
      <c r="L21" s="24"/>
      <c r="M21" s="24">
        <f t="shared" si="2"/>
        <v>5171727</v>
      </c>
      <c r="N21" s="24">
        <f t="shared" si="3"/>
        <v>1000</v>
      </c>
      <c r="O21" s="26"/>
      <c r="P21" s="26"/>
      <c r="Q21" s="318"/>
      <c r="R21" s="4">
        <f t="shared" si="11"/>
        <v>200</v>
      </c>
      <c r="S21" s="4">
        <f t="shared" si="4"/>
        <v>258636.35</v>
      </c>
      <c r="T21" s="4">
        <f t="shared" si="5"/>
        <v>-257636.35</v>
      </c>
      <c r="U21" s="4">
        <f t="shared" si="6"/>
        <v>0</v>
      </c>
      <c r="V21" s="3">
        <f t="shared" si="7"/>
        <v>1034545.4</v>
      </c>
      <c r="W21" s="3">
        <f t="shared" si="8"/>
        <v>0</v>
      </c>
      <c r="X21" s="3">
        <f t="shared" si="9"/>
        <v>0</v>
      </c>
    </row>
    <row r="22" spans="1:24" s="2" customFormat="1" ht="13.5" customHeight="1" x14ac:dyDescent="0.2">
      <c r="A22" s="22">
        <f t="shared" si="10"/>
        <v>18</v>
      </c>
      <c r="B22" s="352" t="s">
        <v>668</v>
      </c>
      <c r="C22" s="232">
        <v>37144</v>
      </c>
      <c r="D22" s="90">
        <v>2500000</v>
      </c>
      <c r="E22" s="317"/>
      <c r="F22" s="24">
        <f t="shared" si="0"/>
        <v>2500000</v>
      </c>
      <c r="G22" s="24">
        <v>2499000</v>
      </c>
      <c r="H22" s="24">
        <f t="shared" si="1"/>
        <v>1000</v>
      </c>
      <c r="I22" s="25">
        <v>5</v>
      </c>
      <c r="J22" s="25">
        <v>0.2</v>
      </c>
      <c r="K22" s="25">
        <v>0</v>
      </c>
      <c r="L22" s="24"/>
      <c r="M22" s="24">
        <f t="shared" si="2"/>
        <v>2499000</v>
      </c>
      <c r="N22" s="24">
        <f t="shared" si="3"/>
        <v>1000</v>
      </c>
      <c r="O22" s="54"/>
      <c r="P22" s="54"/>
      <c r="Q22" s="318"/>
      <c r="R22" s="4">
        <f t="shared" si="11"/>
        <v>200</v>
      </c>
      <c r="S22" s="4">
        <f t="shared" si="4"/>
        <v>125000</v>
      </c>
      <c r="T22" s="4">
        <f t="shared" si="5"/>
        <v>-124000</v>
      </c>
      <c r="U22" s="4">
        <f t="shared" si="6"/>
        <v>0</v>
      </c>
      <c r="V22" s="3">
        <f t="shared" si="7"/>
        <v>500000</v>
      </c>
      <c r="W22" s="3">
        <f t="shared" si="8"/>
        <v>0</v>
      </c>
      <c r="X22" s="3">
        <f t="shared" si="9"/>
        <v>0</v>
      </c>
    </row>
    <row r="23" spans="1:24" s="2" customFormat="1" ht="13.5" customHeight="1" x14ac:dyDescent="0.2">
      <c r="A23" s="22">
        <f t="shared" si="10"/>
        <v>19</v>
      </c>
      <c r="B23" s="352" t="s">
        <v>669</v>
      </c>
      <c r="C23" s="232">
        <v>37163</v>
      </c>
      <c r="D23" s="90">
        <v>800000</v>
      </c>
      <c r="E23" s="317"/>
      <c r="F23" s="24">
        <f t="shared" si="0"/>
        <v>800000</v>
      </c>
      <c r="G23" s="24">
        <v>799000</v>
      </c>
      <c r="H23" s="24">
        <f t="shared" si="1"/>
        <v>1000</v>
      </c>
      <c r="I23" s="25">
        <v>5</v>
      </c>
      <c r="J23" s="25">
        <v>0.2</v>
      </c>
      <c r="K23" s="25">
        <v>0</v>
      </c>
      <c r="L23" s="24"/>
      <c r="M23" s="24">
        <f t="shared" si="2"/>
        <v>799000</v>
      </c>
      <c r="N23" s="24">
        <f t="shared" si="3"/>
        <v>1000</v>
      </c>
      <c r="O23" s="54"/>
      <c r="P23" s="54"/>
      <c r="Q23" s="318"/>
      <c r="R23" s="4">
        <f t="shared" si="11"/>
        <v>200</v>
      </c>
      <c r="S23" s="4">
        <f t="shared" si="4"/>
        <v>40000</v>
      </c>
      <c r="T23" s="4">
        <f t="shared" si="5"/>
        <v>-39000</v>
      </c>
      <c r="U23" s="4">
        <f t="shared" si="6"/>
        <v>0</v>
      </c>
      <c r="V23" s="3">
        <f t="shared" si="7"/>
        <v>160000</v>
      </c>
      <c r="W23" s="3">
        <f t="shared" si="8"/>
        <v>0</v>
      </c>
      <c r="X23" s="3">
        <f t="shared" si="9"/>
        <v>0</v>
      </c>
    </row>
    <row r="24" spans="1:24" s="2" customFormat="1" ht="13.5" customHeight="1" x14ac:dyDescent="0.2">
      <c r="A24" s="22">
        <f t="shared" si="10"/>
        <v>20</v>
      </c>
      <c r="B24" s="352" t="s">
        <v>669</v>
      </c>
      <c r="C24" s="232">
        <v>37163</v>
      </c>
      <c r="D24" s="90">
        <v>2500000</v>
      </c>
      <c r="E24" s="317"/>
      <c r="F24" s="24">
        <f t="shared" si="0"/>
        <v>2500000</v>
      </c>
      <c r="G24" s="24">
        <v>2499000</v>
      </c>
      <c r="H24" s="24">
        <f t="shared" si="1"/>
        <v>1000</v>
      </c>
      <c r="I24" s="25">
        <v>5</v>
      </c>
      <c r="J24" s="25">
        <v>0.2</v>
      </c>
      <c r="K24" s="25">
        <v>0</v>
      </c>
      <c r="L24" s="24"/>
      <c r="M24" s="24">
        <f t="shared" si="2"/>
        <v>2499000</v>
      </c>
      <c r="N24" s="24">
        <f t="shared" si="3"/>
        <v>1000</v>
      </c>
      <c r="O24" s="54"/>
      <c r="P24" s="54"/>
      <c r="Q24" s="318"/>
      <c r="R24" s="4">
        <f t="shared" si="11"/>
        <v>200</v>
      </c>
      <c r="S24" s="4">
        <f t="shared" si="4"/>
        <v>125000</v>
      </c>
      <c r="T24" s="4">
        <f t="shared" si="5"/>
        <v>-124000</v>
      </c>
      <c r="U24" s="4">
        <f t="shared" si="6"/>
        <v>0</v>
      </c>
      <c r="V24" s="3">
        <f t="shared" si="7"/>
        <v>500000</v>
      </c>
      <c r="W24" s="3">
        <f t="shared" si="8"/>
        <v>0</v>
      </c>
      <c r="X24" s="3">
        <f t="shared" si="9"/>
        <v>0</v>
      </c>
    </row>
    <row r="25" spans="1:24" s="2" customFormat="1" ht="13.5" customHeight="1" x14ac:dyDescent="0.2">
      <c r="A25" s="22">
        <f t="shared" si="10"/>
        <v>21</v>
      </c>
      <c r="B25" s="52" t="s">
        <v>670</v>
      </c>
      <c r="C25" s="89">
        <v>37181</v>
      </c>
      <c r="D25" s="90">
        <v>10000000</v>
      </c>
      <c r="E25" s="317"/>
      <c r="F25" s="24">
        <f t="shared" si="0"/>
        <v>10000000</v>
      </c>
      <c r="G25" s="24">
        <v>9999000</v>
      </c>
      <c r="H25" s="24">
        <f t="shared" si="1"/>
        <v>1000</v>
      </c>
      <c r="I25" s="25">
        <v>5</v>
      </c>
      <c r="J25" s="25">
        <v>0.2</v>
      </c>
      <c r="K25" s="25">
        <v>0</v>
      </c>
      <c r="L25" s="24"/>
      <c r="M25" s="24">
        <f t="shared" si="2"/>
        <v>9999000</v>
      </c>
      <c r="N25" s="24">
        <f t="shared" si="3"/>
        <v>1000</v>
      </c>
      <c r="O25" s="54"/>
      <c r="P25" s="54"/>
      <c r="Q25" s="318"/>
      <c r="R25" s="4">
        <f t="shared" si="11"/>
        <v>200</v>
      </c>
      <c r="S25" s="4">
        <f t="shared" si="4"/>
        <v>500000</v>
      </c>
      <c r="T25" s="4">
        <f t="shared" si="5"/>
        <v>-499000</v>
      </c>
      <c r="U25" s="4">
        <f t="shared" si="6"/>
        <v>0</v>
      </c>
      <c r="V25" s="3">
        <f t="shared" si="7"/>
        <v>2000000</v>
      </c>
      <c r="W25" s="3">
        <f t="shared" si="8"/>
        <v>0</v>
      </c>
      <c r="X25" s="3">
        <f t="shared" si="9"/>
        <v>0</v>
      </c>
    </row>
    <row r="26" spans="1:24" s="2" customFormat="1" ht="13.5" customHeight="1" x14ac:dyDescent="0.2">
      <c r="A26" s="22">
        <f t="shared" si="10"/>
        <v>22</v>
      </c>
      <c r="B26" s="52" t="s">
        <v>671</v>
      </c>
      <c r="C26" s="89">
        <v>37201</v>
      </c>
      <c r="D26" s="90">
        <v>31200000</v>
      </c>
      <c r="E26" s="317"/>
      <c r="F26" s="24">
        <f t="shared" si="0"/>
        <v>31200000</v>
      </c>
      <c r="G26" s="24">
        <v>31199000</v>
      </c>
      <c r="H26" s="24">
        <f t="shared" si="1"/>
        <v>1000</v>
      </c>
      <c r="I26" s="25">
        <v>5</v>
      </c>
      <c r="J26" s="25">
        <v>0.2</v>
      </c>
      <c r="K26" s="25">
        <v>0</v>
      </c>
      <c r="L26" s="24"/>
      <c r="M26" s="24">
        <f t="shared" si="2"/>
        <v>31199000</v>
      </c>
      <c r="N26" s="24">
        <f t="shared" si="3"/>
        <v>1000</v>
      </c>
      <c r="O26" s="54" t="s">
        <v>672</v>
      </c>
      <c r="P26" s="54">
        <v>1</v>
      </c>
      <c r="Q26" s="338"/>
      <c r="R26" s="4">
        <f t="shared" si="11"/>
        <v>200</v>
      </c>
      <c r="S26" s="4">
        <f t="shared" si="4"/>
        <v>1560000</v>
      </c>
      <c r="T26" s="4">
        <f t="shared" si="5"/>
        <v>-1559000</v>
      </c>
      <c r="U26" s="4">
        <f t="shared" si="6"/>
        <v>0</v>
      </c>
      <c r="V26" s="3">
        <f t="shared" si="7"/>
        <v>6240000</v>
      </c>
      <c r="W26" s="3">
        <f t="shared" si="8"/>
        <v>0</v>
      </c>
      <c r="X26" s="3">
        <f t="shared" si="9"/>
        <v>0</v>
      </c>
    </row>
    <row r="27" spans="1:24" s="2" customFormat="1" ht="13.5" customHeight="1" x14ac:dyDescent="0.2">
      <c r="A27" s="22">
        <f t="shared" si="10"/>
        <v>23</v>
      </c>
      <c r="B27" s="52" t="s">
        <v>673</v>
      </c>
      <c r="C27" s="89">
        <v>37207</v>
      </c>
      <c r="D27" s="90">
        <v>22000000</v>
      </c>
      <c r="E27" s="317"/>
      <c r="F27" s="24">
        <f t="shared" si="0"/>
        <v>22000000</v>
      </c>
      <c r="G27" s="24">
        <v>21999000</v>
      </c>
      <c r="H27" s="24">
        <f t="shared" si="1"/>
        <v>1000</v>
      </c>
      <c r="I27" s="25">
        <v>5</v>
      </c>
      <c r="J27" s="25">
        <v>0.2</v>
      </c>
      <c r="K27" s="25">
        <v>0</v>
      </c>
      <c r="L27" s="24"/>
      <c r="M27" s="24">
        <f t="shared" si="2"/>
        <v>21999000</v>
      </c>
      <c r="N27" s="24">
        <f t="shared" si="3"/>
        <v>1000</v>
      </c>
      <c r="O27" s="54"/>
      <c r="P27" s="54"/>
      <c r="Q27" s="318"/>
      <c r="R27" s="4">
        <f t="shared" si="11"/>
        <v>200</v>
      </c>
      <c r="S27" s="4">
        <f t="shared" si="4"/>
        <v>1100000</v>
      </c>
      <c r="T27" s="4">
        <f t="shared" si="5"/>
        <v>-1099000</v>
      </c>
      <c r="U27" s="4">
        <f t="shared" si="6"/>
        <v>0</v>
      </c>
      <c r="V27" s="3">
        <f t="shared" si="7"/>
        <v>4400000</v>
      </c>
      <c r="W27" s="3">
        <f t="shared" si="8"/>
        <v>0</v>
      </c>
      <c r="X27" s="3">
        <f t="shared" si="9"/>
        <v>0</v>
      </c>
    </row>
    <row r="28" spans="1:24" s="2" customFormat="1" ht="13.5" customHeight="1" x14ac:dyDescent="0.2">
      <c r="A28" s="155">
        <f t="shared" si="10"/>
        <v>24</v>
      </c>
      <c r="B28" s="355" t="s">
        <v>674</v>
      </c>
      <c r="C28" s="157">
        <v>37287</v>
      </c>
      <c r="D28" s="173">
        <v>0</v>
      </c>
      <c r="E28" s="320"/>
      <c r="F28" s="158">
        <f t="shared" si="0"/>
        <v>0</v>
      </c>
      <c r="G28" s="158">
        <v>0</v>
      </c>
      <c r="H28" s="158">
        <f t="shared" si="1"/>
        <v>0</v>
      </c>
      <c r="I28" s="159">
        <v>5</v>
      </c>
      <c r="J28" s="159">
        <v>0.2</v>
      </c>
      <c r="K28" s="159">
        <v>0</v>
      </c>
      <c r="L28" s="158"/>
      <c r="M28" s="158">
        <f t="shared" si="2"/>
        <v>0</v>
      </c>
      <c r="N28" s="158">
        <f t="shared" si="3"/>
        <v>0</v>
      </c>
      <c r="O28" s="160" t="s">
        <v>675</v>
      </c>
      <c r="P28" s="160">
        <v>1</v>
      </c>
      <c r="Q28" s="161"/>
      <c r="R28" s="4">
        <f t="shared" si="11"/>
        <v>0</v>
      </c>
      <c r="S28" s="153">
        <f t="shared" si="4"/>
        <v>0</v>
      </c>
      <c r="T28" s="153">
        <f t="shared" si="5"/>
        <v>0</v>
      </c>
      <c r="U28" s="153"/>
      <c r="V28" s="154">
        <f t="shared" si="7"/>
        <v>0</v>
      </c>
      <c r="W28" s="154">
        <f t="shared" si="8"/>
        <v>0</v>
      </c>
      <c r="X28" s="154">
        <f t="shared" si="9"/>
        <v>0</v>
      </c>
    </row>
    <row r="29" spans="1:24" s="2" customFormat="1" ht="13.5" customHeight="1" x14ac:dyDescent="0.2">
      <c r="A29" s="22">
        <f t="shared" si="10"/>
        <v>25</v>
      </c>
      <c r="B29" s="52" t="s">
        <v>676</v>
      </c>
      <c r="C29" s="89">
        <v>37370</v>
      </c>
      <c r="D29" s="90">
        <v>2000000</v>
      </c>
      <c r="E29" s="317"/>
      <c r="F29" s="24">
        <f t="shared" si="0"/>
        <v>2000000</v>
      </c>
      <c r="G29" s="24">
        <v>1999000</v>
      </c>
      <c r="H29" s="24">
        <f t="shared" si="1"/>
        <v>1000</v>
      </c>
      <c r="I29" s="25">
        <v>5</v>
      </c>
      <c r="J29" s="25">
        <v>0.2</v>
      </c>
      <c r="K29" s="25">
        <v>0</v>
      </c>
      <c r="L29" s="24"/>
      <c r="M29" s="24">
        <f t="shared" si="2"/>
        <v>1999000</v>
      </c>
      <c r="N29" s="24">
        <f t="shared" si="3"/>
        <v>1000</v>
      </c>
      <c r="O29" s="54" t="s">
        <v>677</v>
      </c>
      <c r="P29" s="54">
        <v>1</v>
      </c>
      <c r="Q29" s="27"/>
      <c r="R29" s="4">
        <f t="shared" si="11"/>
        <v>200</v>
      </c>
      <c r="S29" s="4">
        <f t="shared" si="4"/>
        <v>100000</v>
      </c>
      <c r="T29" s="4">
        <f t="shared" si="5"/>
        <v>-99000</v>
      </c>
      <c r="U29" s="4">
        <f t="shared" ref="U29:U92" si="12">N29-1000</f>
        <v>0</v>
      </c>
      <c r="V29" s="3">
        <f t="shared" si="7"/>
        <v>400000</v>
      </c>
      <c r="W29" s="3">
        <f t="shared" si="8"/>
        <v>0</v>
      </c>
      <c r="X29" s="3">
        <f t="shared" si="9"/>
        <v>0</v>
      </c>
    </row>
    <row r="30" spans="1:24" s="2" customFormat="1" ht="13.5" customHeight="1" x14ac:dyDescent="0.2">
      <c r="A30" s="22">
        <f t="shared" si="10"/>
        <v>26</v>
      </c>
      <c r="B30" s="52" t="s">
        <v>678</v>
      </c>
      <c r="C30" s="89">
        <v>37372</v>
      </c>
      <c r="D30" s="90">
        <v>830000</v>
      </c>
      <c r="E30" s="317"/>
      <c r="F30" s="24">
        <f t="shared" si="0"/>
        <v>830000</v>
      </c>
      <c r="G30" s="24">
        <v>829000</v>
      </c>
      <c r="H30" s="24">
        <f t="shared" si="1"/>
        <v>1000</v>
      </c>
      <c r="I30" s="25">
        <v>5</v>
      </c>
      <c r="J30" s="25">
        <v>0.2</v>
      </c>
      <c r="K30" s="25">
        <v>0</v>
      </c>
      <c r="L30" s="24"/>
      <c r="M30" s="24">
        <f t="shared" si="2"/>
        <v>829000</v>
      </c>
      <c r="N30" s="24">
        <f t="shared" si="3"/>
        <v>1000</v>
      </c>
      <c r="O30" s="54" t="s">
        <v>679</v>
      </c>
      <c r="P30" s="54">
        <v>1</v>
      </c>
      <c r="Q30" s="318"/>
      <c r="R30" s="4">
        <f t="shared" si="11"/>
        <v>200</v>
      </c>
      <c r="S30" s="4">
        <f t="shared" si="4"/>
        <v>41500</v>
      </c>
      <c r="T30" s="4">
        <f t="shared" si="5"/>
        <v>-40500</v>
      </c>
      <c r="U30" s="4">
        <f t="shared" si="12"/>
        <v>0</v>
      </c>
      <c r="V30" s="3">
        <f t="shared" si="7"/>
        <v>166000</v>
      </c>
      <c r="W30" s="3">
        <f t="shared" si="8"/>
        <v>0</v>
      </c>
      <c r="X30" s="3">
        <f t="shared" si="9"/>
        <v>0</v>
      </c>
    </row>
    <row r="31" spans="1:24" s="2" customFormat="1" ht="13.5" customHeight="1" x14ac:dyDescent="0.2">
      <c r="A31" s="22">
        <f t="shared" si="10"/>
        <v>27</v>
      </c>
      <c r="B31" s="52" t="s">
        <v>680</v>
      </c>
      <c r="C31" s="89">
        <v>37392</v>
      </c>
      <c r="D31" s="90">
        <v>300000</v>
      </c>
      <c r="E31" s="317"/>
      <c r="F31" s="24">
        <f t="shared" si="0"/>
        <v>300000</v>
      </c>
      <c r="G31" s="24">
        <v>299000</v>
      </c>
      <c r="H31" s="24">
        <f t="shared" si="1"/>
        <v>1000</v>
      </c>
      <c r="I31" s="25">
        <v>5</v>
      </c>
      <c r="J31" s="25">
        <v>0.2</v>
      </c>
      <c r="K31" s="25">
        <v>0</v>
      </c>
      <c r="L31" s="24"/>
      <c r="M31" s="24">
        <f t="shared" si="2"/>
        <v>299000</v>
      </c>
      <c r="N31" s="24">
        <f t="shared" si="3"/>
        <v>1000</v>
      </c>
      <c r="O31" s="54" t="s">
        <v>681</v>
      </c>
      <c r="P31" s="54">
        <v>1</v>
      </c>
      <c r="Q31" s="318"/>
      <c r="R31" s="4">
        <f t="shared" si="11"/>
        <v>200</v>
      </c>
      <c r="S31" s="4">
        <f t="shared" si="4"/>
        <v>15000</v>
      </c>
      <c r="T31" s="4">
        <f t="shared" si="5"/>
        <v>-14000</v>
      </c>
      <c r="U31" s="4">
        <f t="shared" si="12"/>
        <v>0</v>
      </c>
      <c r="V31" s="3">
        <f t="shared" si="7"/>
        <v>60000</v>
      </c>
      <c r="W31" s="3">
        <f t="shared" si="8"/>
        <v>0</v>
      </c>
      <c r="X31" s="3">
        <f t="shared" si="9"/>
        <v>0</v>
      </c>
    </row>
    <row r="32" spans="1:24" s="2" customFormat="1" ht="13.5" customHeight="1" x14ac:dyDescent="0.2">
      <c r="A32" s="22">
        <f t="shared" si="10"/>
        <v>28</v>
      </c>
      <c r="B32" s="52" t="s">
        <v>682</v>
      </c>
      <c r="C32" s="89">
        <v>37401</v>
      </c>
      <c r="D32" s="90">
        <v>1800000</v>
      </c>
      <c r="E32" s="317"/>
      <c r="F32" s="24">
        <v>1800000</v>
      </c>
      <c r="G32" s="24">
        <v>1799000</v>
      </c>
      <c r="H32" s="24">
        <f t="shared" si="1"/>
        <v>1000</v>
      </c>
      <c r="I32" s="25">
        <v>5</v>
      </c>
      <c r="J32" s="25">
        <v>0.2</v>
      </c>
      <c r="K32" s="25">
        <v>0</v>
      </c>
      <c r="L32" s="24"/>
      <c r="M32" s="24">
        <f t="shared" si="2"/>
        <v>1799000</v>
      </c>
      <c r="N32" s="24">
        <f t="shared" si="3"/>
        <v>1000</v>
      </c>
      <c r="O32" s="54" t="s">
        <v>683</v>
      </c>
      <c r="P32" s="54">
        <v>1</v>
      </c>
      <c r="Q32" s="318"/>
      <c r="R32" s="4">
        <f t="shared" si="11"/>
        <v>200</v>
      </c>
      <c r="S32" s="4">
        <f t="shared" si="4"/>
        <v>90000</v>
      </c>
      <c r="T32" s="4">
        <f t="shared" si="5"/>
        <v>-89000</v>
      </c>
      <c r="U32" s="4">
        <f t="shared" si="12"/>
        <v>0</v>
      </c>
      <c r="V32" s="3">
        <f t="shared" si="7"/>
        <v>360000</v>
      </c>
      <c r="W32" s="3">
        <f t="shared" si="8"/>
        <v>0</v>
      </c>
      <c r="X32" s="3">
        <f t="shared" si="9"/>
        <v>0</v>
      </c>
    </row>
    <row r="33" spans="1:24" s="2" customFormat="1" ht="13.5" customHeight="1" x14ac:dyDescent="0.2">
      <c r="A33" s="22">
        <f t="shared" si="10"/>
        <v>29</v>
      </c>
      <c r="B33" s="52" t="s">
        <v>171</v>
      </c>
      <c r="C33" s="89">
        <v>37509</v>
      </c>
      <c r="D33" s="90">
        <v>4300000</v>
      </c>
      <c r="E33" s="317"/>
      <c r="F33" s="24">
        <f t="shared" ref="F33:F96" si="13">+D33+E33</f>
        <v>4300000</v>
      </c>
      <c r="G33" s="24">
        <v>4299000</v>
      </c>
      <c r="H33" s="24">
        <f t="shared" si="1"/>
        <v>1000</v>
      </c>
      <c r="I33" s="25">
        <v>5</v>
      </c>
      <c r="J33" s="25">
        <v>0.2</v>
      </c>
      <c r="K33" s="25">
        <v>0</v>
      </c>
      <c r="L33" s="24"/>
      <c r="M33" s="24">
        <f t="shared" si="2"/>
        <v>4299000</v>
      </c>
      <c r="N33" s="24">
        <f t="shared" si="3"/>
        <v>1000</v>
      </c>
      <c r="O33" s="54" t="s">
        <v>684</v>
      </c>
      <c r="P33" s="54">
        <v>1</v>
      </c>
      <c r="Q33" s="318"/>
      <c r="R33" s="4">
        <f t="shared" si="11"/>
        <v>200</v>
      </c>
      <c r="S33" s="4">
        <f t="shared" si="4"/>
        <v>215000</v>
      </c>
      <c r="T33" s="4">
        <f t="shared" si="5"/>
        <v>-214000</v>
      </c>
      <c r="U33" s="4">
        <f t="shared" si="12"/>
        <v>0</v>
      </c>
      <c r="V33" s="3">
        <f t="shared" si="7"/>
        <v>860000</v>
      </c>
      <c r="W33" s="3">
        <f t="shared" si="8"/>
        <v>0</v>
      </c>
      <c r="X33" s="3">
        <f t="shared" si="9"/>
        <v>0</v>
      </c>
    </row>
    <row r="34" spans="1:24" s="2" customFormat="1" ht="13.5" customHeight="1" x14ac:dyDescent="0.2">
      <c r="A34" s="22">
        <f t="shared" si="10"/>
        <v>30</v>
      </c>
      <c r="B34" s="52" t="s">
        <v>685</v>
      </c>
      <c r="C34" s="89">
        <v>37590</v>
      </c>
      <c r="D34" s="90">
        <v>1100000</v>
      </c>
      <c r="E34" s="317"/>
      <c r="F34" s="24">
        <f t="shared" si="13"/>
        <v>1100000</v>
      </c>
      <c r="G34" s="24">
        <v>1099000</v>
      </c>
      <c r="H34" s="24">
        <f t="shared" si="1"/>
        <v>1000</v>
      </c>
      <c r="I34" s="25">
        <v>5</v>
      </c>
      <c r="J34" s="25">
        <v>0.2</v>
      </c>
      <c r="K34" s="25">
        <v>0</v>
      </c>
      <c r="L34" s="24"/>
      <c r="M34" s="24">
        <f t="shared" si="2"/>
        <v>1099000</v>
      </c>
      <c r="N34" s="24">
        <f t="shared" si="3"/>
        <v>1000</v>
      </c>
      <c r="O34" s="54" t="s">
        <v>686</v>
      </c>
      <c r="P34" s="54">
        <v>1</v>
      </c>
      <c r="Q34" s="318"/>
      <c r="R34" s="4">
        <f t="shared" si="11"/>
        <v>200</v>
      </c>
      <c r="S34" s="4">
        <f t="shared" si="4"/>
        <v>55000</v>
      </c>
      <c r="T34" s="4">
        <f t="shared" si="5"/>
        <v>-54000</v>
      </c>
      <c r="U34" s="4">
        <f t="shared" si="12"/>
        <v>0</v>
      </c>
      <c r="V34" s="3">
        <f t="shared" si="7"/>
        <v>220000</v>
      </c>
      <c r="W34" s="3">
        <f t="shared" si="8"/>
        <v>0</v>
      </c>
      <c r="X34" s="3">
        <f t="shared" si="9"/>
        <v>0</v>
      </c>
    </row>
    <row r="35" spans="1:24" s="2" customFormat="1" ht="13.5" customHeight="1" x14ac:dyDescent="0.2">
      <c r="A35" s="22">
        <f t="shared" si="10"/>
        <v>31</v>
      </c>
      <c r="B35" s="52" t="s">
        <v>687</v>
      </c>
      <c r="C35" s="89">
        <v>37673</v>
      </c>
      <c r="D35" s="90">
        <v>250000</v>
      </c>
      <c r="E35" s="317"/>
      <c r="F35" s="24">
        <f t="shared" si="13"/>
        <v>250000</v>
      </c>
      <c r="G35" s="24">
        <v>249000</v>
      </c>
      <c r="H35" s="24">
        <f t="shared" si="1"/>
        <v>1000</v>
      </c>
      <c r="I35" s="25">
        <v>5</v>
      </c>
      <c r="J35" s="25">
        <v>0.2</v>
      </c>
      <c r="K35" s="25">
        <v>0</v>
      </c>
      <c r="L35" s="24"/>
      <c r="M35" s="24">
        <f t="shared" si="2"/>
        <v>249000</v>
      </c>
      <c r="N35" s="24">
        <f t="shared" si="3"/>
        <v>1000</v>
      </c>
      <c r="O35" s="54" t="s">
        <v>688</v>
      </c>
      <c r="P35" s="54">
        <v>1</v>
      </c>
      <c r="Q35" s="318"/>
      <c r="R35" s="4">
        <f t="shared" si="11"/>
        <v>200</v>
      </c>
      <c r="S35" s="4">
        <f t="shared" si="4"/>
        <v>12500</v>
      </c>
      <c r="T35" s="4">
        <f t="shared" si="5"/>
        <v>-11500</v>
      </c>
      <c r="U35" s="4">
        <f t="shared" si="12"/>
        <v>0</v>
      </c>
      <c r="V35" s="3">
        <f t="shared" si="7"/>
        <v>50000</v>
      </c>
      <c r="W35" s="3">
        <f t="shared" si="8"/>
        <v>0</v>
      </c>
      <c r="X35" s="3">
        <f t="shared" si="9"/>
        <v>0</v>
      </c>
    </row>
    <row r="36" spans="1:24" s="2" customFormat="1" ht="13.5" customHeight="1" x14ac:dyDescent="0.2">
      <c r="A36" s="22">
        <f t="shared" si="10"/>
        <v>32</v>
      </c>
      <c r="B36" s="52" t="s">
        <v>624</v>
      </c>
      <c r="C36" s="89">
        <v>37776</v>
      </c>
      <c r="D36" s="90">
        <v>7329000</v>
      </c>
      <c r="E36" s="317"/>
      <c r="F36" s="24">
        <f t="shared" si="13"/>
        <v>7329000</v>
      </c>
      <c r="G36" s="24">
        <v>7328000</v>
      </c>
      <c r="H36" s="24">
        <f t="shared" si="1"/>
        <v>1000</v>
      </c>
      <c r="I36" s="25">
        <v>5</v>
      </c>
      <c r="J36" s="25">
        <v>0.2</v>
      </c>
      <c r="K36" s="25">
        <v>0</v>
      </c>
      <c r="L36" s="24"/>
      <c r="M36" s="24">
        <f t="shared" si="2"/>
        <v>7328000</v>
      </c>
      <c r="N36" s="24">
        <f t="shared" si="3"/>
        <v>1000</v>
      </c>
      <c r="O36" s="54" t="s">
        <v>689</v>
      </c>
      <c r="P36" s="54">
        <v>10</v>
      </c>
      <c r="Q36" s="318"/>
      <c r="R36" s="4">
        <f t="shared" si="11"/>
        <v>200</v>
      </c>
      <c r="S36" s="4">
        <f t="shared" si="4"/>
        <v>366450</v>
      </c>
      <c r="T36" s="4">
        <f t="shared" si="5"/>
        <v>-365450</v>
      </c>
      <c r="U36" s="4">
        <f t="shared" si="12"/>
        <v>0</v>
      </c>
      <c r="V36" s="3">
        <f t="shared" si="7"/>
        <v>1465800</v>
      </c>
      <c r="W36" s="3">
        <f t="shared" si="8"/>
        <v>0</v>
      </c>
      <c r="X36" s="3">
        <f t="shared" si="9"/>
        <v>0</v>
      </c>
    </row>
    <row r="37" spans="1:24" s="2" customFormat="1" ht="13.5" customHeight="1" x14ac:dyDescent="0.2">
      <c r="A37" s="22">
        <f t="shared" si="10"/>
        <v>33</v>
      </c>
      <c r="B37" s="52" t="s">
        <v>624</v>
      </c>
      <c r="C37" s="89">
        <v>37833</v>
      </c>
      <c r="D37" s="90">
        <v>10083780</v>
      </c>
      <c r="E37" s="317"/>
      <c r="F37" s="24">
        <f t="shared" si="13"/>
        <v>10083780</v>
      </c>
      <c r="G37" s="24">
        <v>10082780</v>
      </c>
      <c r="H37" s="24">
        <f t="shared" si="1"/>
        <v>1000</v>
      </c>
      <c r="I37" s="25">
        <v>5</v>
      </c>
      <c r="J37" s="25">
        <v>0.2</v>
      </c>
      <c r="K37" s="25">
        <v>0</v>
      </c>
      <c r="L37" s="24"/>
      <c r="M37" s="24">
        <f t="shared" si="2"/>
        <v>10082780</v>
      </c>
      <c r="N37" s="24">
        <f t="shared" si="3"/>
        <v>1000</v>
      </c>
      <c r="O37" s="54" t="s">
        <v>690</v>
      </c>
      <c r="P37" s="54">
        <v>7</v>
      </c>
      <c r="Q37" s="318"/>
      <c r="R37" s="4">
        <f t="shared" si="11"/>
        <v>200</v>
      </c>
      <c r="S37" s="4">
        <f t="shared" si="4"/>
        <v>504189</v>
      </c>
      <c r="T37" s="4">
        <f t="shared" si="5"/>
        <v>-503189</v>
      </c>
      <c r="U37" s="4">
        <f t="shared" si="12"/>
        <v>0</v>
      </c>
      <c r="V37" s="3">
        <f t="shared" si="7"/>
        <v>2016756</v>
      </c>
      <c r="W37" s="3">
        <f t="shared" si="8"/>
        <v>0</v>
      </c>
      <c r="X37" s="3">
        <f t="shared" si="9"/>
        <v>0</v>
      </c>
    </row>
    <row r="38" spans="1:24" s="2" customFormat="1" ht="13.5" customHeight="1" x14ac:dyDescent="0.2">
      <c r="A38" s="22">
        <f t="shared" si="10"/>
        <v>34</v>
      </c>
      <c r="B38" s="52" t="s">
        <v>624</v>
      </c>
      <c r="C38" s="89">
        <v>37864</v>
      </c>
      <c r="D38" s="90">
        <v>5696160</v>
      </c>
      <c r="E38" s="317"/>
      <c r="F38" s="24">
        <f t="shared" si="13"/>
        <v>5696160</v>
      </c>
      <c r="G38" s="24">
        <v>5695160</v>
      </c>
      <c r="H38" s="24">
        <f t="shared" si="1"/>
        <v>1000</v>
      </c>
      <c r="I38" s="25">
        <v>5</v>
      </c>
      <c r="J38" s="25">
        <v>0.2</v>
      </c>
      <c r="K38" s="25">
        <v>0</v>
      </c>
      <c r="L38" s="24"/>
      <c r="M38" s="24">
        <f t="shared" si="2"/>
        <v>5695160</v>
      </c>
      <c r="N38" s="24">
        <f t="shared" si="3"/>
        <v>1000</v>
      </c>
      <c r="O38" s="54" t="s">
        <v>689</v>
      </c>
      <c r="P38" s="54">
        <v>8</v>
      </c>
      <c r="Q38" s="318"/>
      <c r="R38" s="4">
        <f t="shared" si="11"/>
        <v>200</v>
      </c>
      <c r="S38" s="4">
        <f t="shared" si="4"/>
        <v>284808</v>
      </c>
      <c r="T38" s="4">
        <f t="shared" si="5"/>
        <v>-283808</v>
      </c>
      <c r="U38" s="4">
        <f t="shared" si="12"/>
        <v>0</v>
      </c>
      <c r="V38" s="3">
        <f t="shared" si="7"/>
        <v>1139232</v>
      </c>
      <c r="W38" s="3">
        <f t="shared" si="8"/>
        <v>0</v>
      </c>
      <c r="X38" s="3">
        <f t="shared" si="9"/>
        <v>0</v>
      </c>
    </row>
    <row r="39" spans="1:24" s="2" customFormat="1" ht="13.5" customHeight="1" x14ac:dyDescent="0.2">
      <c r="A39" s="22">
        <f t="shared" si="10"/>
        <v>35</v>
      </c>
      <c r="B39" s="52" t="s">
        <v>624</v>
      </c>
      <c r="C39" s="89">
        <v>37894</v>
      </c>
      <c r="D39" s="90">
        <v>19799280</v>
      </c>
      <c r="E39" s="317"/>
      <c r="F39" s="24">
        <f t="shared" si="13"/>
        <v>19799280</v>
      </c>
      <c r="G39" s="24">
        <v>19798280</v>
      </c>
      <c r="H39" s="24">
        <f t="shared" si="1"/>
        <v>1000</v>
      </c>
      <c r="I39" s="25">
        <v>5</v>
      </c>
      <c r="J39" s="25">
        <v>0.2</v>
      </c>
      <c r="K39" s="25">
        <v>0</v>
      </c>
      <c r="L39" s="24"/>
      <c r="M39" s="24">
        <f t="shared" si="2"/>
        <v>19798280</v>
      </c>
      <c r="N39" s="24">
        <f t="shared" si="3"/>
        <v>1000</v>
      </c>
      <c r="O39" s="54" t="s">
        <v>689</v>
      </c>
      <c r="P39" s="54">
        <v>14</v>
      </c>
      <c r="Q39" s="318"/>
      <c r="R39" s="4">
        <f t="shared" si="11"/>
        <v>200</v>
      </c>
      <c r="S39" s="4">
        <f t="shared" si="4"/>
        <v>989964</v>
      </c>
      <c r="T39" s="4">
        <f t="shared" si="5"/>
        <v>-988964</v>
      </c>
      <c r="U39" s="4">
        <f t="shared" si="12"/>
        <v>0</v>
      </c>
      <c r="V39" s="3">
        <f t="shared" si="7"/>
        <v>3959856</v>
      </c>
      <c r="W39" s="3">
        <f t="shared" si="8"/>
        <v>0</v>
      </c>
      <c r="X39" s="3">
        <f t="shared" si="9"/>
        <v>0</v>
      </c>
    </row>
    <row r="40" spans="1:24" s="2" customFormat="1" ht="13.5" customHeight="1" x14ac:dyDescent="0.2">
      <c r="A40" s="22">
        <f t="shared" si="10"/>
        <v>36</v>
      </c>
      <c r="B40" s="52" t="s">
        <v>624</v>
      </c>
      <c r="C40" s="89">
        <v>37904</v>
      </c>
      <c r="D40" s="90">
        <v>2000000</v>
      </c>
      <c r="E40" s="317"/>
      <c r="F40" s="24">
        <f t="shared" si="13"/>
        <v>2000000</v>
      </c>
      <c r="G40" s="24">
        <v>1999000</v>
      </c>
      <c r="H40" s="24">
        <f t="shared" si="1"/>
        <v>1000</v>
      </c>
      <c r="I40" s="25">
        <v>5</v>
      </c>
      <c r="J40" s="25">
        <v>0.2</v>
      </c>
      <c r="K40" s="25">
        <v>0</v>
      </c>
      <c r="L40" s="24"/>
      <c r="M40" s="24">
        <f t="shared" si="2"/>
        <v>1999000</v>
      </c>
      <c r="N40" s="24">
        <f t="shared" si="3"/>
        <v>1000</v>
      </c>
      <c r="O40" s="54" t="s">
        <v>691</v>
      </c>
      <c r="P40" s="54">
        <v>2</v>
      </c>
      <c r="Q40" s="318"/>
      <c r="R40" s="4">
        <f t="shared" si="11"/>
        <v>200</v>
      </c>
      <c r="S40" s="4">
        <f t="shared" si="4"/>
        <v>100000</v>
      </c>
      <c r="T40" s="4">
        <f t="shared" si="5"/>
        <v>-99000</v>
      </c>
      <c r="U40" s="4">
        <f t="shared" si="12"/>
        <v>0</v>
      </c>
      <c r="V40" s="3">
        <f t="shared" si="7"/>
        <v>400000</v>
      </c>
      <c r="W40" s="3">
        <f t="shared" si="8"/>
        <v>0</v>
      </c>
      <c r="X40" s="3">
        <f t="shared" si="9"/>
        <v>0</v>
      </c>
    </row>
    <row r="41" spans="1:24" s="2" customFormat="1" ht="13.5" customHeight="1" x14ac:dyDescent="0.2">
      <c r="A41" s="22">
        <f t="shared" si="10"/>
        <v>37</v>
      </c>
      <c r="B41" s="52" t="s">
        <v>624</v>
      </c>
      <c r="C41" s="89">
        <v>37925</v>
      </c>
      <c r="D41" s="90">
        <v>6894000</v>
      </c>
      <c r="E41" s="317"/>
      <c r="F41" s="24">
        <f t="shared" si="13"/>
        <v>6894000</v>
      </c>
      <c r="G41" s="24">
        <v>6893000</v>
      </c>
      <c r="H41" s="24">
        <f t="shared" si="1"/>
        <v>1000</v>
      </c>
      <c r="I41" s="25">
        <v>5</v>
      </c>
      <c r="J41" s="25">
        <v>0.2</v>
      </c>
      <c r="K41" s="25">
        <v>0</v>
      </c>
      <c r="L41" s="24"/>
      <c r="M41" s="24">
        <f t="shared" si="2"/>
        <v>6893000</v>
      </c>
      <c r="N41" s="24">
        <f t="shared" si="3"/>
        <v>1000</v>
      </c>
      <c r="O41" s="54" t="s">
        <v>690</v>
      </c>
      <c r="P41" s="54">
        <v>5</v>
      </c>
      <c r="Q41" s="318"/>
      <c r="R41" s="4">
        <f t="shared" si="11"/>
        <v>200</v>
      </c>
      <c r="S41" s="4">
        <f t="shared" si="4"/>
        <v>344700</v>
      </c>
      <c r="T41" s="4">
        <f t="shared" si="5"/>
        <v>-343700</v>
      </c>
      <c r="U41" s="4">
        <f t="shared" si="12"/>
        <v>0</v>
      </c>
      <c r="V41" s="3">
        <f t="shared" si="7"/>
        <v>1378800</v>
      </c>
      <c r="W41" s="3">
        <f t="shared" si="8"/>
        <v>0</v>
      </c>
      <c r="X41" s="3">
        <f t="shared" si="9"/>
        <v>0</v>
      </c>
    </row>
    <row r="42" spans="1:24" s="2" customFormat="1" ht="13.5" customHeight="1" x14ac:dyDescent="0.2">
      <c r="A42" s="22">
        <f t="shared" si="10"/>
        <v>38</v>
      </c>
      <c r="B42" s="52" t="s">
        <v>624</v>
      </c>
      <c r="C42" s="89">
        <v>37955</v>
      </c>
      <c r="D42" s="90">
        <v>5654000</v>
      </c>
      <c r="E42" s="317"/>
      <c r="F42" s="24">
        <f t="shared" si="13"/>
        <v>5654000</v>
      </c>
      <c r="G42" s="24">
        <v>5653000</v>
      </c>
      <c r="H42" s="24">
        <f t="shared" si="1"/>
        <v>1000</v>
      </c>
      <c r="I42" s="25">
        <v>5</v>
      </c>
      <c r="J42" s="25">
        <v>0.2</v>
      </c>
      <c r="K42" s="25">
        <v>0</v>
      </c>
      <c r="L42" s="24"/>
      <c r="M42" s="24">
        <f t="shared" si="2"/>
        <v>5653000</v>
      </c>
      <c r="N42" s="24">
        <f t="shared" si="3"/>
        <v>1000</v>
      </c>
      <c r="O42" s="54" t="s">
        <v>689</v>
      </c>
      <c r="P42" s="54">
        <v>4</v>
      </c>
      <c r="Q42" s="318"/>
      <c r="R42" s="4">
        <f t="shared" si="11"/>
        <v>200</v>
      </c>
      <c r="S42" s="4">
        <f t="shared" si="4"/>
        <v>282700</v>
      </c>
      <c r="T42" s="4">
        <f t="shared" si="5"/>
        <v>-281700</v>
      </c>
      <c r="U42" s="4">
        <f t="shared" si="12"/>
        <v>0</v>
      </c>
      <c r="V42" s="3">
        <f t="shared" si="7"/>
        <v>1130800</v>
      </c>
      <c r="W42" s="3">
        <f t="shared" si="8"/>
        <v>0</v>
      </c>
      <c r="X42" s="3">
        <f t="shared" si="9"/>
        <v>0</v>
      </c>
    </row>
    <row r="43" spans="1:24" s="2" customFormat="1" ht="13.5" customHeight="1" x14ac:dyDescent="0.2">
      <c r="A43" s="22">
        <f t="shared" si="10"/>
        <v>39</v>
      </c>
      <c r="B43" s="52" t="s">
        <v>624</v>
      </c>
      <c r="C43" s="89">
        <v>37986</v>
      </c>
      <c r="D43" s="90">
        <v>2827200</v>
      </c>
      <c r="E43" s="317"/>
      <c r="F43" s="24">
        <f t="shared" si="13"/>
        <v>2827200</v>
      </c>
      <c r="G43" s="24">
        <v>2826200</v>
      </c>
      <c r="H43" s="24">
        <f t="shared" si="1"/>
        <v>1000</v>
      </c>
      <c r="I43" s="25">
        <v>5</v>
      </c>
      <c r="J43" s="25">
        <v>0.2</v>
      </c>
      <c r="K43" s="25">
        <v>0</v>
      </c>
      <c r="L43" s="24"/>
      <c r="M43" s="24">
        <f t="shared" si="2"/>
        <v>2826200</v>
      </c>
      <c r="N43" s="24">
        <f t="shared" si="3"/>
        <v>1000</v>
      </c>
      <c r="O43" s="54" t="s">
        <v>689</v>
      </c>
      <c r="P43" s="54">
        <v>2</v>
      </c>
      <c r="Q43" s="318"/>
      <c r="R43" s="4">
        <f t="shared" si="11"/>
        <v>200</v>
      </c>
      <c r="S43" s="4">
        <f t="shared" si="4"/>
        <v>141360</v>
      </c>
      <c r="T43" s="4">
        <f t="shared" si="5"/>
        <v>-140360</v>
      </c>
      <c r="U43" s="4">
        <f t="shared" si="12"/>
        <v>0</v>
      </c>
      <c r="V43" s="3">
        <f t="shared" si="7"/>
        <v>565440</v>
      </c>
      <c r="W43" s="3">
        <f t="shared" si="8"/>
        <v>0</v>
      </c>
      <c r="X43" s="3">
        <f t="shared" si="9"/>
        <v>0</v>
      </c>
    </row>
    <row r="44" spans="1:24" s="2" customFormat="1" ht="13.5" customHeight="1" x14ac:dyDescent="0.2">
      <c r="A44" s="22">
        <f t="shared" si="10"/>
        <v>40</v>
      </c>
      <c r="B44" s="52" t="s">
        <v>624</v>
      </c>
      <c r="C44" s="89">
        <v>37986</v>
      </c>
      <c r="D44" s="90">
        <v>800000</v>
      </c>
      <c r="E44" s="317"/>
      <c r="F44" s="24">
        <f t="shared" si="13"/>
        <v>800000</v>
      </c>
      <c r="G44" s="24">
        <v>799000</v>
      </c>
      <c r="H44" s="24">
        <f t="shared" si="1"/>
        <v>1000</v>
      </c>
      <c r="I44" s="25">
        <v>5</v>
      </c>
      <c r="J44" s="25">
        <v>0.2</v>
      </c>
      <c r="K44" s="25">
        <v>0</v>
      </c>
      <c r="L44" s="24"/>
      <c r="M44" s="24">
        <f t="shared" si="2"/>
        <v>799000</v>
      </c>
      <c r="N44" s="24">
        <f t="shared" si="3"/>
        <v>1000</v>
      </c>
      <c r="O44" s="54" t="s">
        <v>691</v>
      </c>
      <c r="P44" s="54">
        <v>1</v>
      </c>
      <c r="Q44" s="318"/>
      <c r="R44" s="4">
        <f t="shared" si="11"/>
        <v>200</v>
      </c>
      <c r="S44" s="4">
        <f t="shared" si="4"/>
        <v>40000</v>
      </c>
      <c r="T44" s="4">
        <f t="shared" si="5"/>
        <v>-39000</v>
      </c>
      <c r="U44" s="4">
        <f t="shared" si="12"/>
        <v>0</v>
      </c>
      <c r="V44" s="3">
        <f t="shared" si="7"/>
        <v>160000</v>
      </c>
      <c r="W44" s="3">
        <f t="shared" si="8"/>
        <v>0</v>
      </c>
      <c r="X44" s="3">
        <f t="shared" si="9"/>
        <v>0</v>
      </c>
    </row>
    <row r="45" spans="1:24" s="2" customFormat="1" ht="13.5" customHeight="1" x14ac:dyDescent="0.2">
      <c r="A45" s="22">
        <f t="shared" si="10"/>
        <v>41</v>
      </c>
      <c r="B45" s="52" t="s">
        <v>624</v>
      </c>
      <c r="C45" s="23" t="s">
        <v>625</v>
      </c>
      <c r="D45" s="90">
        <v>5738400</v>
      </c>
      <c r="E45" s="317"/>
      <c r="F45" s="24">
        <f t="shared" si="13"/>
        <v>5738400</v>
      </c>
      <c r="G45" s="24">
        <v>5737400</v>
      </c>
      <c r="H45" s="24">
        <f t="shared" si="1"/>
        <v>1000</v>
      </c>
      <c r="I45" s="25">
        <v>5</v>
      </c>
      <c r="J45" s="25">
        <v>0.2</v>
      </c>
      <c r="K45" s="25">
        <v>0</v>
      </c>
      <c r="L45" s="24"/>
      <c r="M45" s="24">
        <f t="shared" si="2"/>
        <v>5737400</v>
      </c>
      <c r="N45" s="24">
        <f t="shared" si="3"/>
        <v>1000</v>
      </c>
      <c r="O45" s="54" t="s">
        <v>689</v>
      </c>
      <c r="P45" s="54">
        <v>4</v>
      </c>
      <c r="Q45" s="27"/>
      <c r="R45" s="4">
        <f t="shared" si="11"/>
        <v>200</v>
      </c>
      <c r="S45" s="4">
        <f t="shared" si="4"/>
        <v>286920</v>
      </c>
      <c r="T45" s="4">
        <f t="shared" si="5"/>
        <v>-285920</v>
      </c>
      <c r="U45" s="4">
        <f t="shared" si="12"/>
        <v>0</v>
      </c>
      <c r="V45" s="3">
        <f t="shared" si="7"/>
        <v>1147680</v>
      </c>
      <c r="W45" s="3">
        <f t="shared" si="8"/>
        <v>0</v>
      </c>
      <c r="X45" s="3">
        <f t="shared" si="9"/>
        <v>0</v>
      </c>
    </row>
    <row r="46" spans="1:24" s="2" customFormat="1" ht="13.5" customHeight="1" x14ac:dyDescent="0.2">
      <c r="A46" s="22">
        <f t="shared" si="10"/>
        <v>42</v>
      </c>
      <c r="B46" s="52" t="s">
        <v>624</v>
      </c>
      <c r="C46" s="23" t="s">
        <v>692</v>
      </c>
      <c r="D46" s="90">
        <v>1600000</v>
      </c>
      <c r="E46" s="317"/>
      <c r="F46" s="24">
        <f t="shared" si="13"/>
        <v>1600000</v>
      </c>
      <c r="G46" s="24">
        <v>1599000</v>
      </c>
      <c r="H46" s="24">
        <f t="shared" si="1"/>
        <v>1000</v>
      </c>
      <c r="I46" s="25">
        <v>5</v>
      </c>
      <c r="J46" s="25">
        <v>0.2</v>
      </c>
      <c r="K46" s="25">
        <v>0</v>
      </c>
      <c r="L46" s="24"/>
      <c r="M46" s="24">
        <f t="shared" si="2"/>
        <v>1599000</v>
      </c>
      <c r="N46" s="24">
        <f t="shared" si="3"/>
        <v>1000</v>
      </c>
      <c r="O46" s="54" t="s">
        <v>693</v>
      </c>
      <c r="P46" s="54">
        <v>2</v>
      </c>
      <c r="Q46" s="27"/>
      <c r="R46" s="4">
        <f t="shared" si="11"/>
        <v>200</v>
      </c>
      <c r="S46" s="4">
        <f t="shared" si="4"/>
        <v>80000</v>
      </c>
      <c r="T46" s="4">
        <f t="shared" si="5"/>
        <v>-79000</v>
      </c>
      <c r="U46" s="4">
        <f t="shared" si="12"/>
        <v>0</v>
      </c>
      <c r="V46" s="3">
        <f t="shared" si="7"/>
        <v>320000</v>
      </c>
      <c r="W46" s="3">
        <f t="shared" si="8"/>
        <v>0</v>
      </c>
      <c r="X46" s="3">
        <f t="shared" si="9"/>
        <v>0</v>
      </c>
    </row>
    <row r="47" spans="1:24" s="2" customFormat="1" ht="13.5" customHeight="1" x14ac:dyDescent="0.2">
      <c r="A47" s="22">
        <f t="shared" si="10"/>
        <v>43</v>
      </c>
      <c r="B47" s="52" t="s">
        <v>624</v>
      </c>
      <c r="C47" s="23" t="s">
        <v>692</v>
      </c>
      <c r="D47" s="90">
        <v>2000000</v>
      </c>
      <c r="E47" s="317"/>
      <c r="F47" s="24">
        <f t="shared" si="13"/>
        <v>2000000</v>
      </c>
      <c r="G47" s="24">
        <v>1999000</v>
      </c>
      <c r="H47" s="24">
        <f t="shared" si="1"/>
        <v>1000</v>
      </c>
      <c r="I47" s="25">
        <v>5</v>
      </c>
      <c r="J47" s="25">
        <v>0.2</v>
      </c>
      <c r="K47" s="25">
        <v>0</v>
      </c>
      <c r="L47" s="24"/>
      <c r="M47" s="24">
        <f t="shared" si="2"/>
        <v>1999000</v>
      </c>
      <c r="N47" s="24">
        <f t="shared" si="3"/>
        <v>1000</v>
      </c>
      <c r="O47" s="54" t="s">
        <v>691</v>
      </c>
      <c r="P47" s="54">
        <v>2</v>
      </c>
      <c r="Q47" s="27"/>
      <c r="R47" s="4">
        <f t="shared" si="11"/>
        <v>200</v>
      </c>
      <c r="S47" s="4">
        <f t="shared" si="4"/>
        <v>100000</v>
      </c>
      <c r="T47" s="4">
        <f t="shared" si="5"/>
        <v>-99000</v>
      </c>
      <c r="U47" s="4">
        <f t="shared" si="12"/>
        <v>0</v>
      </c>
      <c r="V47" s="3">
        <f t="shared" si="7"/>
        <v>400000</v>
      </c>
      <c r="W47" s="3">
        <f t="shared" si="8"/>
        <v>0</v>
      </c>
      <c r="X47" s="3">
        <f t="shared" si="9"/>
        <v>0</v>
      </c>
    </row>
    <row r="48" spans="1:24" s="2" customFormat="1" ht="13.5" customHeight="1" x14ac:dyDescent="0.2">
      <c r="A48" s="22">
        <f t="shared" si="10"/>
        <v>44</v>
      </c>
      <c r="B48" s="52" t="s">
        <v>624</v>
      </c>
      <c r="C48" s="23" t="s">
        <v>694</v>
      </c>
      <c r="D48" s="90">
        <v>1600000</v>
      </c>
      <c r="E48" s="317"/>
      <c r="F48" s="24">
        <f t="shared" si="13"/>
        <v>1600000</v>
      </c>
      <c r="G48" s="24">
        <v>1599000</v>
      </c>
      <c r="H48" s="24">
        <f t="shared" si="1"/>
        <v>1000</v>
      </c>
      <c r="I48" s="25">
        <v>5</v>
      </c>
      <c r="J48" s="25">
        <v>0.2</v>
      </c>
      <c r="K48" s="25">
        <v>0</v>
      </c>
      <c r="L48" s="24"/>
      <c r="M48" s="24">
        <f t="shared" si="2"/>
        <v>1599000</v>
      </c>
      <c r="N48" s="24">
        <f t="shared" si="3"/>
        <v>1000</v>
      </c>
      <c r="O48" s="54" t="s">
        <v>695</v>
      </c>
      <c r="P48" s="54">
        <v>2</v>
      </c>
      <c r="Q48" s="27"/>
      <c r="R48" s="4">
        <f t="shared" si="11"/>
        <v>200</v>
      </c>
      <c r="S48" s="4">
        <f t="shared" si="4"/>
        <v>80000</v>
      </c>
      <c r="T48" s="4">
        <f t="shared" si="5"/>
        <v>-79000</v>
      </c>
      <c r="U48" s="4">
        <f t="shared" si="12"/>
        <v>0</v>
      </c>
      <c r="V48" s="3">
        <f t="shared" si="7"/>
        <v>320000</v>
      </c>
      <c r="W48" s="3">
        <f t="shared" si="8"/>
        <v>0</v>
      </c>
      <c r="X48" s="3">
        <f t="shared" si="9"/>
        <v>0</v>
      </c>
    </row>
    <row r="49" spans="1:24" s="2" customFormat="1" ht="13.5" customHeight="1" x14ac:dyDescent="0.2">
      <c r="A49" s="22">
        <f t="shared" si="10"/>
        <v>45</v>
      </c>
      <c r="B49" s="52" t="s">
        <v>696</v>
      </c>
      <c r="C49" s="23" t="s">
        <v>697</v>
      </c>
      <c r="D49" s="90">
        <v>880000</v>
      </c>
      <c r="E49" s="317"/>
      <c r="F49" s="24">
        <f t="shared" si="13"/>
        <v>880000</v>
      </c>
      <c r="G49" s="24">
        <v>879000</v>
      </c>
      <c r="H49" s="24">
        <f t="shared" si="1"/>
        <v>1000</v>
      </c>
      <c r="I49" s="25">
        <v>5</v>
      </c>
      <c r="J49" s="25">
        <v>0.2</v>
      </c>
      <c r="K49" s="25">
        <v>0</v>
      </c>
      <c r="L49" s="24"/>
      <c r="M49" s="24">
        <f t="shared" si="2"/>
        <v>879000</v>
      </c>
      <c r="N49" s="24">
        <f t="shared" si="3"/>
        <v>1000</v>
      </c>
      <c r="O49" s="54" t="s">
        <v>698</v>
      </c>
      <c r="P49" s="54">
        <v>1</v>
      </c>
      <c r="Q49" s="27"/>
      <c r="R49" s="4">
        <f t="shared" si="11"/>
        <v>200</v>
      </c>
      <c r="S49" s="4">
        <f t="shared" si="4"/>
        <v>44000</v>
      </c>
      <c r="T49" s="4">
        <f t="shared" si="5"/>
        <v>-43000</v>
      </c>
      <c r="U49" s="4">
        <f t="shared" si="12"/>
        <v>0</v>
      </c>
      <c r="V49" s="3">
        <f t="shared" si="7"/>
        <v>176000</v>
      </c>
      <c r="W49" s="3">
        <f t="shared" si="8"/>
        <v>0</v>
      </c>
      <c r="X49" s="3">
        <f t="shared" si="9"/>
        <v>0</v>
      </c>
    </row>
    <row r="50" spans="1:24" s="2" customFormat="1" ht="13.5" customHeight="1" x14ac:dyDescent="0.2">
      <c r="A50" s="22">
        <f t="shared" si="10"/>
        <v>46</v>
      </c>
      <c r="B50" s="52" t="s">
        <v>624</v>
      </c>
      <c r="C50" s="23" t="s">
        <v>699</v>
      </c>
      <c r="D50" s="90">
        <v>5616720</v>
      </c>
      <c r="E50" s="317"/>
      <c r="F50" s="24">
        <f t="shared" si="13"/>
        <v>5616720</v>
      </c>
      <c r="G50" s="24">
        <v>5615720</v>
      </c>
      <c r="H50" s="24">
        <f t="shared" si="1"/>
        <v>1000</v>
      </c>
      <c r="I50" s="25">
        <v>5</v>
      </c>
      <c r="J50" s="25">
        <v>0.2</v>
      </c>
      <c r="K50" s="25">
        <v>0</v>
      </c>
      <c r="L50" s="24"/>
      <c r="M50" s="24">
        <f t="shared" si="2"/>
        <v>5615720</v>
      </c>
      <c r="N50" s="24">
        <f t="shared" si="3"/>
        <v>1000</v>
      </c>
      <c r="O50" s="54" t="s">
        <v>689</v>
      </c>
      <c r="P50" s="54">
        <v>4</v>
      </c>
      <c r="Q50" s="27"/>
      <c r="R50" s="4">
        <f t="shared" si="11"/>
        <v>200</v>
      </c>
      <c r="S50" s="4">
        <f t="shared" si="4"/>
        <v>280836</v>
      </c>
      <c r="T50" s="4">
        <f t="shared" si="5"/>
        <v>-279836</v>
      </c>
      <c r="U50" s="4">
        <f t="shared" si="12"/>
        <v>0</v>
      </c>
      <c r="V50" s="3">
        <f t="shared" si="7"/>
        <v>1123344</v>
      </c>
      <c r="W50" s="3">
        <f t="shared" si="8"/>
        <v>0</v>
      </c>
      <c r="X50" s="3">
        <f t="shared" si="9"/>
        <v>0</v>
      </c>
    </row>
    <row r="51" spans="1:24" s="2" customFormat="1" ht="13.5" customHeight="1" x14ac:dyDescent="0.2">
      <c r="A51" s="22">
        <f t="shared" si="10"/>
        <v>47</v>
      </c>
      <c r="B51" s="52" t="s">
        <v>700</v>
      </c>
      <c r="C51" s="23" t="s">
        <v>701</v>
      </c>
      <c r="D51" s="90">
        <v>250000</v>
      </c>
      <c r="E51" s="317"/>
      <c r="F51" s="24">
        <f t="shared" si="13"/>
        <v>250000</v>
      </c>
      <c r="G51" s="24">
        <v>249000</v>
      </c>
      <c r="H51" s="24">
        <f t="shared" si="1"/>
        <v>1000</v>
      </c>
      <c r="I51" s="25">
        <v>5</v>
      </c>
      <c r="J51" s="25">
        <v>0.2</v>
      </c>
      <c r="K51" s="25">
        <v>0</v>
      </c>
      <c r="L51" s="24"/>
      <c r="M51" s="24">
        <f t="shared" si="2"/>
        <v>249000</v>
      </c>
      <c r="N51" s="24">
        <f t="shared" si="3"/>
        <v>1000</v>
      </c>
      <c r="O51" s="54" t="s">
        <v>702</v>
      </c>
      <c r="P51" s="54">
        <v>1</v>
      </c>
      <c r="Q51" s="27"/>
      <c r="R51" s="4">
        <f t="shared" si="11"/>
        <v>200</v>
      </c>
      <c r="S51" s="4">
        <f t="shared" si="4"/>
        <v>12500</v>
      </c>
      <c r="T51" s="4">
        <f t="shared" si="5"/>
        <v>-11500</v>
      </c>
      <c r="U51" s="4">
        <f t="shared" si="12"/>
        <v>0</v>
      </c>
      <c r="V51" s="3">
        <f t="shared" si="7"/>
        <v>50000</v>
      </c>
      <c r="W51" s="3">
        <f t="shared" si="8"/>
        <v>0</v>
      </c>
      <c r="X51" s="3">
        <f t="shared" si="9"/>
        <v>0</v>
      </c>
    </row>
    <row r="52" spans="1:24" s="2" customFormat="1" ht="13.5" customHeight="1" x14ac:dyDescent="0.2">
      <c r="A52" s="22">
        <f t="shared" si="10"/>
        <v>48</v>
      </c>
      <c r="B52" s="52" t="s">
        <v>624</v>
      </c>
      <c r="C52" s="23" t="s">
        <v>79</v>
      </c>
      <c r="D52" s="90">
        <v>8298000</v>
      </c>
      <c r="E52" s="317"/>
      <c r="F52" s="24">
        <f t="shared" si="13"/>
        <v>8298000</v>
      </c>
      <c r="G52" s="24">
        <v>8297000</v>
      </c>
      <c r="H52" s="24">
        <f t="shared" si="1"/>
        <v>1000</v>
      </c>
      <c r="I52" s="25">
        <v>5</v>
      </c>
      <c r="J52" s="25">
        <v>0.2</v>
      </c>
      <c r="K52" s="25">
        <v>0</v>
      </c>
      <c r="L52" s="24"/>
      <c r="M52" s="24">
        <f t="shared" si="2"/>
        <v>8297000</v>
      </c>
      <c r="N52" s="24">
        <f t="shared" si="3"/>
        <v>1000</v>
      </c>
      <c r="O52" s="54" t="s">
        <v>689</v>
      </c>
      <c r="P52" s="54">
        <v>6</v>
      </c>
      <c r="Q52" s="27"/>
      <c r="R52" s="4">
        <f t="shared" si="11"/>
        <v>200</v>
      </c>
      <c r="S52" s="4">
        <f t="shared" si="4"/>
        <v>414900</v>
      </c>
      <c r="T52" s="4">
        <f t="shared" si="5"/>
        <v>-413900</v>
      </c>
      <c r="U52" s="4">
        <f t="shared" si="12"/>
        <v>0</v>
      </c>
      <c r="V52" s="3">
        <f t="shared" si="7"/>
        <v>1659600</v>
      </c>
      <c r="W52" s="3">
        <f t="shared" si="8"/>
        <v>0</v>
      </c>
      <c r="X52" s="3">
        <f t="shared" si="9"/>
        <v>0</v>
      </c>
    </row>
    <row r="53" spans="1:24" s="2" customFormat="1" ht="13.5" customHeight="1" x14ac:dyDescent="0.2">
      <c r="A53" s="22">
        <f t="shared" si="10"/>
        <v>49</v>
      </c>
      <c r="B53" s="52" t="s">
        <v>624</v>
      </c>
      <c r="C53" s="23" t="s">
        <v>79</v>
      </c>
      <c r="D53" s="90">
        <v>800000</v>
      </c>
      <c r="E53" s="317"/>
      <c r="F53" s="24">
        <f t="shared" si="13"/>
        <v>800000</v>
      </c>
      <c r="G53" s="24">
        <v>799000</v>
      </c>
      <c r="H53" s="24">
        <f t="shared" si="1"/>
        <v>1000</v>
      </c>
      <c r="I53" s="25">
        <v>5</v>
      </c>
      <c r="J53" s="25">
        <v>0.2</v>
      </c>
      <c r="K53" s="25">
        <v>0</v>
      </c>
      <c r="L53" s="24"/>
      <c r="M53" s="24">
        <f t="shared" si="2"/>
        <v>799000</v>
      </c>
      <c r="N53" s="24">
        <f t="shared" si="3"/>
        <v>1000</v>
      </c>
      <c r="O53" s="54" t="s">
        <v>691</v>
      </c>
      <c r="P53" s="54">
        <v>1</v>
      </c>
      <c r="Q53" s="27"/>
      <c r="R53" s="4">
        <f t="shared" si="11"/>
        <v>200</v>
      </c>
      <c r="S53" s="4">
        <f t="shared" si="4"/>
        <v>40000</v>
      </c>
      <c r="T53" s="4">
        <f t="shared" si="5"/>
        <v>-39000</v>
      </c>
      <c r="U53" s="4">
        <f t="shared" si="12"/>
        <v>0</v>
      </c>
      <c r="V53" s="3">
        <f t="shared" si="7"/>
        <v>160000</v>
      </c>
      <c r="W53" s="3">
        <f t="shared" si="8"/>
        <v>0</v>
      </c>
      <c r="X53" s="3">
        <f t="shared" si="9"/>
        <v>0</v>
      </c>
    </row>
    <row r="54" spans="1:24" s="2" customFormat="1" ht="13.5" customHeight="1" x14ac:dyDescent="0.2">
      <c r="A54" s="22">
        <f t="shared" si="10"/>
        <v>50</v>
      </c>
      <c r="B54" s="52" t="s">
        <v>624</v>
      </c>
      <c r="C54" s="23" t="s">
        <v>79</v>
      </c>
      <c r="D54" s="90">
        <v>1600000</v>
      </c>
      <c r="E54" s="317"/>
      <c r="F54" s="24">
        <f t="shared" si="13"/>
        <v>1600000</v>
      </c>
      <c r="G54" s="24">
        <v>1599000</v>
      </c>
      <c r="H54" s="24">
        <f t="shared" si="1"/>
        <v>1000</v>
      </c>
      <c r="I54" s="25">
        <v>5</v>
      </c>
      <c r="J54" s="25">
        <v>0.2</v>
      </c>
      <c r="K54" s="25">
        <v>0</v>
      </c>
      <c r="L54" s="24"/>
      <c r="M54" s="24">
        <f t="shared" si="2"/>
        <v>1599000</v>
      </c>
      <c r="N54" s="24">
        <f t="shared" si="3"/>
        <v>1000</v>
      </c>
      <c r="O54" s="54" t="s">
        <v>691</v>
      </c>
      <c r="P54" s="54">
        <v>2</v>
      </c>
      <c r="Q54" s="27"/>
      <c r="R54" s="4">
        <f t="shared" si="11"/>
        <v>200</v>
      </c>
      <c r="S54" s="4">
        <f t="shared" si="4"/>
        <v>80000</v>
      </c>
      <c r="T54" s="4">
        <f t="shared" si="5"/>
        <v>-79000</v>
      </c>
      <c r="U54" s="4">
        <f t="shared" si="12"/>
        <v>0</v>
      </c>
      <c r="V54" s="3">
        <f t="shared" si="7"/>
        <v>320000</v>
      </c>
      <c r="W54" s="3">
        <f t="shared" si="8"/>
        <v>0</v>
      </c>
      <c r="X54" s="3">
        <f t="shared" si="9"/>
        <v>0</v>
      </c>
    </row>
    <row r="55" spans="1:24" s="2" customFormat="1" ht="13.5" customHeight="1" x14ac:dyDescent="0.2">
      <c r="A55" s="22">
        <f t="shared" si="10"/>
        <v>51</v>
      </c>
      <c r="B55" s="52" t="s">
        <v>703</v>
      </c>
      <c r="C55" s="23" t="s">
        <v>704</v>
      </c>
      <c r="D55" s="90">
        <v>3000000</v>
      </c>
      <c r="E55" s="317"/>
      <c r="F55" s="24">
        <f t="shared" si="13"/>
        <v>3000000</v>
      </c>
      <c r="G55" s="24">
        <v>2999000</v>
      </c>
      <c r="H55" s="24">
        <f t="shared" si="1"/>
        <v>1000</v>
      </c>
      <c r="I55" s="25">
        <v>5</v>
      </c>
      <c r="J55" s="25">
        <v>0.2</v>
      </c>
      <c r="K55" s="25">
        <v>0</v>
      </c>
      <c r="L55" s="24"/>
      <c r="M55" s="24">
        <f t="shared" si="2"/>
        <v>2999000</v>
      </c>
      <c r="N55" s="24">
        <f t="shared" si="3"/>
        <v>1000</v>
      </c>
      <c r="O55" s="54" t="s">
        <v>705</v>
      </c>
      <c r="P55" s="54">
        <v>1</v>
      </c>
      <c r="Q55" s="27"/>
      <c r="R55" s="4">
        <f t="shared" si="11"/>
        <v>200</v>
      </c>
      <c r="S55" s="4">
        <f t="shared" si="4"/>
        <v>150000</v>
      </c>
      <c r="T55" s="4">
        <f t="shared" si="5"/>
        <v>-149000</v>
      </c>
      <c r="U55" s="4">
        <f t="shared" si="12"/>
        <v>0</v>
      </c>
      <c r="V55" s="3">
        <f t="shared" si="7"/>
        <v>600000</v>
      </c>
      <c r="W55" s="3">
        <f t="shared" si="8"/>
        <v>0</v>
      </c>
      <c r="X55" s="3">
        <f t="shared" si="9"/>
        <v>0</v>
      </c>
    </row>
    <row r="56" spans="1:24" s="2" customFormat="1" ht="13.5" customHeight="1" x14ac:dyDescent="0.2">
      <c r="A56" s="22">
        <f t="shared" si="10"/>
        <v>52</v>
      </c>
      <c r="B56" s="52" t="s">
        <v>624</v>
      </c>
      <c r="C56" s="23" t="s">
        <v>628</v>
      </c>
      <c r="D56" s="90">
        <v>5540160</v>
      </c>
      <c r="E56" s="317"/>
      <c r="F56" s="24">
        <f t="shared" si="13"/>
        <v>5540160</v>
      </c>
      <c r="G56" s="24">
        <v>5539160</v>
      </c>
      <c r="H56" s="24">
        <f t="shared" si="1"/>
        <v>1000</v>
      </c>
      <c r="I56" s="25">
        <v>5</v>
      </c>
      <c r="J56" s="25">
        <v>0.2</v>
      </c>
      <c r="K56" s="25">
        <v>0</v>
      </c>
      <c r="L56" s="24"/>
      <c r="M56" s="24">
        <f t="shared" si="2"/>
        <v>5539160</v>
      </c>
      <c r="N56" s="24">
        <f t="shared" si="3"/>
        <v>1000</v>
      </c>
      <c r="O56" s="54" t="s">
        <v>689</v>
      </c>
      <c r="P56" s="54">
        <v>4</v>
      </c>
      <c r="Q56" s="27"/>
      <c r="R56" s="4">
        <f t="shared" si="11"/>
        <v>200</v>
      </c>
      <c r="S56" s="4">
        <f t="shared" si="4"/>
        <v>277008</v>
      </c>
      <c r="T56" s="4">
        <f t="shared" si="5"/>
        <v>-276008</v>
      </c>
      <c r="U56" s="4">
        <f t="shared" si="12"/>
        <v>0</v>
      </c>
      <c r="V56" s="3">
        <f t="shared" si="7"/>
        <v>1108032</v>
      </c>
      <c r="W56" s="3">
        <f t="shared" si="8"/>
        <v>0</v>
      </c>
      <c r="X56" s="3">
        <f t="shared" si="9"/>
        <v>0</v>
      </c>
    </row>
    <row r="57" spans="1:24" s="2" customFormat="1" ht="13.5" customHeight="1" x14ac:dyDescent="0.2">
      <c r="A57" s="22">
        <f t="shared" si="10"/>
        <v>53</v>
      </c>
      <c r="B57" s="52" t="s">
        <v>624</v>
      </c>
      <c r="C57" s="23" t="s">
        <v>628</v>
      </c>
      <c r="D57" s="90">
        <v>3600000</v>
      </c>
      <c r="E57" s="317"/>
      <c r="F57" s="24">
        <f t="shared" si="13"/>
        <v>3600000</v>
      </c>
      <c r="G57" s="24">
        <v>3599000</v>
      </c>
      <c r="H57" s="24">
        <f t="shared" si="1"/>
        <v>1000</v>
      </c>
      <c r="I57" s="25">
        <v>5</v>
      </c>
      <c r="J57" s="25">
        <v>0.2</v>
      </c>
      <c r="K57" s="25">
        <v>0</v>
      </c>
      <c r="L57" s="24"/>
      <c r="M57" s="24">
        <f t="shared" si="2"/>
        <v>3599000</v>
      </c>
      <c r="N57" s="24">
        <f t="shared" si="3"/>
        <v>1000</v>
      </c>
      <c r="O57" s="54" t="s">
        <v>695</v>
      </c>
      <c r="P57" s="54">
        <v>3</v>
      </c>
      <c r="Q57" s="27"/>
      <c r="R57" s="4">
        <f t="shared" si="11"/>
        <v>200</v>
      </c>
      <c r="S57" s="4">
        <f t="shared" si="4"/>
        <v>180000</v>
      </c>
      <c r="T57" s="4">
        <f t="shared" si="5"/>
        <v>-179000</v>
      </c>
      <c r="U57" s="4">
        <f t="shared" si="12"/>
        <v>0</v>
      </c>
      <c r="V57" s="3">
        <f t="shared" si="7"/>
        <v>720000</v>
      </c>
      <c r="W57" s="3">
        <f t="shared" si="8"/>
        <v>0</v>
      </c>
      <c r="X57" s="3">
        <f t="shared" si="9"/>
        <v>0</v>
      </c>
    </row>
    <row r="58" spans="1:24" s="2" customFormat="1" ht="13.5" customHeight="1" x14ac:dyDescent="0.2">
      <c r="A58" s="22">
        <f t="shared" si="10"/>
        <v>54</v>
      </c>
      <c r="B58" s="52" t="s">
        <v>624</v>
      </c>
      <c r="C58" s="23" t="s">
        <v>628</v>
      </c>
      <c r="D58" s="90">
        <v>4000000</v>
      </c>
      <c r="E58" s="317"/>
      <c r="F58" s="24">
        <f t="shared" si="13"/>
        <v>4000000</v>
      </c>
      <c r="G58" s="24">
        <v>3999000</v>
      </c>
      <c r="H58" s="24">
        <f t="shared" si="1"/>
        <v>1000</v>
      </c>
      <c r="I58" s="25">
        <v>5</v>
      </c>
      <c r="J58" s="25">
        <v>0.2</v>
      </c>
      <c r="K58" s="25">
        <v>0</v>
      </c>
      <c r="L58" s="24"/>
      <c r="M58" s="24">
        <f t="shared" si="2"/>
        <v>3999000</v>
      </c>
      <c r="N58" s="24">
        <f t="shared" si="3"/>
        <v>1000</v>
      </c>
      <c r="O58" s="54" t="s">
        <v>691</v>
      </c>
      <c r="P58" s="54">
        <v>4</v>
      </c>
      <c r="Q58" s="27"/>
      <c r="R58" s="4">
        <f t="shared" si="11"/>
        <v>200</v>
      </c>
      <c r="S58" s="4">
        <f t="shared" si="4"/>
        <v>200000</v>
      </c>
      <c r="T58" s="4">
        <f t="shared" si="5"/>
        <v>-199000</v>
      </c>
      <c r="U58" s="4">
        <f t="shared" si="12"/>
        <v>0</v>
      </c>
      <c r="V58" s="3">
        <f t="shared" si="7"/>
        <v>800000</v>
      </c>
      <c r="W58" s="3">
        <f t="shared" si="8"/>
        <v>0</v>
      </c>
      <c r="X58" s="3">
        <f t="shared" si="9"/>
        <v>0</v>
      </c>
    </row>
    <row r="59" spans="1:24" s="2" customFormat="1" ht="13.5" customHeight="1" x14ac:dyDescent="0.2">
      <c r="A59" s="22">
        <f t="shared" si="10"/>
        <v>55</v>
      </c>
      <c r="B59" s="52" t="s">
        <v>624</v>
      </c>
      <c r="C59" s="23" t="s">
        <v>628</v>
      </c>
      <c r="D59" s="90">
        <v>1600000</v>
      </c>
      <c r="E59" s="317"/>
      <c r="F59" s="24">
        <f t="shared" si="13"/>
        <v>1600000</v>
      </c>
      <c r="G59" s="24">
        <v>1599000</v>
      </c>
      <c r="H59" s="24">
        <f t="shared" si="1"/>
        <v>1000</v>
      </c>
      <c r="I59" s="25">
        <v>5</v>
      </c>
      <c r="J59" s="25">
        <v>0.2</v>
      </c>
      <c r="K59" s="25">
        <v>0</v>
      </c>
      <c r="L59" s="24"/>
      <c r="M59" s="24">
        <f t="shared" si="2"/>
        <v>1599000</v>
      </c>
      <c r="N59" s="24">
        <f t="shared" si="3"/>
        <v>1000</v>
      </c>
      <c r="O59" s="54" t="s">
        <v>695</v>
      </c>
      <c r="P59" s="54">
        <v>2</v>
      </c>
      <c r="Q59" s="27"/>
      <c r="R59" s="4">
        <f t="shared" si="11"/>
        <v>200</v>
      </c>
      <c r="S59" s="4">
        <f t="shared" si="4"/>
        <v>80000</v>
      </c>
      <c r="T59" s="4">
        <f t="shared" si="5"/>
        <v>-79000</v>
      </c>
      <c r="U59" s="4">
        <f t="shared" si="12"/>
        <v>0</v>
      </c>
      <c r="V59" s="3">
        <f t="shared" si="7"/>
        <v>320000</v>
      </c>
      <c r="W59" s="3">
        <f t="shared" si="8"/>
        <v>0</v>
      </c>
      <c r="X59" s="3">
        <f t="shared" si="9"/>
        <v>0</v>
      </c>
    </row>
    <row r="60" spans="1:24" s="2" customFormat="1" ht="13.5" customHeight="1" x14ac:dyDescent="0.2">
      <c r="A60" s="22">
        <f t="shared" si="10"/>
        <v>56</v>
      </c>
      <c r="B60" s="52" t="s">
        <v>624</v>
      </c>
      <c r="C60" s="23" t="s">
        <v>628</v>
      </c>
      <c r="D60" s="90">
        <v>1600000</v>
      </c>
      <c r="E60" s="317"/>
      <c r="F60" s="24">
        <f t="shared" si="13"/>
        <v>1600000</v>
      </c>
      <c r="G60" s="24">
        <v>1599000</v>
      </c>
      <c r="H60" s="24">
        <f t="shared" si="1"/>
        <v>1000</v>
      </c>
      <c r="I60" s="25">
        <v>5</v>
      </c>
      <c r="J60" s="25">
        <v>0.2</v>
      </c>
      <c r="K60" s="25">
        <v>0</v>
      </c>
      <c r="L60" s="24"/>
      <c r="M60" s="24">
        <f t="shared" si="2"/>
        <v>1599000</v>
      </c>
      <c r="N60" s="24">
        <f t="shared" si="3"/>
        <v>1000</v>
      </c>
      <c r="O60" s="54" t="s">
        <v>691</v>
      </c>
      <c r="P60" s="54">
        <v>2</v>
      </c>
      <c r="Q60" s="27"/>
      <c r="R60" s="4">
        <f t="shared" si="11"/>
        <v>200</v>
      </c>
      <c r="S60" s="4">
        <f t="shared" si="4"/>
        <v>80000</v>
      </c>
      <c r="T60" s="4">
        <f t="shared" si="5"/>
        <v>-79000</v>
      </c>
      <c r="U60" s="4">
        <f t="shared" si="12"/>
        <v>0</v>
      </c>
      <c r="V60" s="3">
        <f t="shared" si="7"/>
        <v>320000</v>
      </c>
      <c r="W60" s="3">
        <f t="shared" si="8"/>
        <v>0</v>
      </c>
      <c r="X60" s="3">
        <f t="shared" si="9"/>
        <v>0</v>
      </c>
    </row>
    <row r="61" spans="1:24" s="2" customFormat="1" ht="13.5" customHeight="1" x14ac:dyDescent="0.2">
      <c r="A61" s="22">
        <f t="shared" si="10"/>
        <v>57</v>
      </c>
      <c r="B61" s="52" t="s">
        <v>624</v>
      </c>
      <c r="C61" s="23" t="s">
        <v>628</v>
      </c>
      <c r="D61" s="90">
        <v>4000000</v>
      </c>
      <c r="E61" s="317"/>
      <c r="F61" s="24">
        <f t="shared" si="13"/>
        <v>4000000</v>
      </c>
      <c r="G61" s="24">
        <v>3999000</v>
      </c>
      <c r="H61" s="24">
        <f t="shared" si="1"/>
        <v>1000</v>
      </c>
      <c r="I61" s="25">
        <v>5</v>
      </c>
      <c r="J61" s="25">
        <v>0.2</v>
      </c>
      <c r="K61" s="25">
        <v>0</v>
      </c>
      <c r="L61" s="24"/>
      <c r="M61" s="24">
        <f t="shared" si="2"/>
        <v>3999000</v>
      </c>
      <c r="N61" s="24">
        <f t="shared" si="3"/>
        <v>1000</v>
      </c>
      <c r="O61" s="54" t="s">
        <v>691</v>
      </c>
      <c r="P61" s="54">
        <v>4</v>
      </c>
      <c r="Q61" s="27"/>
      <c r="R61" s="4">
        <f t="shared" si="11"/>
        <v>200</v>
      </c>
      <c r="S61" s="4">
        <f t="shared" si="4"/>
        <v>200000</v>
      </c>
      <c r="T61" s="4">
        <f t="shared" si="5"/>
        <v>-199000</v>
      </c>
      <c r="U61" s="4">
        <f t="shared" si="12"/>
        <v>0</v>
      </c>
      <c r="V61" s="3">
        <f t="shared" si="7"/>
        <v>800000</v>
      </c>
      <c r="W61" s="3">
        <f t="shared" si="8"/>
        <v>0</v>
      </c>
      <c r="X61" s="3">
        <f t="shared" si="9"/>
        <v>0</v>
      </c>
    </row>
    <row r="62" spans="1:24" s="2" customFormat="1" ht="13.5" customHeight="1" x14ac:dyDescent="0.2">
      <c r="A62" s="22">
        <f t="shared" si="10"/>
        <v>58</v>
      </c>
      <c r="B62" s="52" t="s">
        <v>706</v>
      </c>
      <c r="C62" s="23" t="s">
        <v>82</v>
      </c>
      <c r="D62" s="90">
        <v>1300000</v>
      </c>
      <c r="E62" s="317"/>
      <c r="F62" s="24">
        <f t="shared" si="13"/>
        <v>1300000</v>
      </c>
      <c r="G62" s="24">
        <v>1299000</v>
      </c>
      <c r="H62" s="24">
        <f t="shared" si="1"/>
        <v>1000</v>
      </c>
      <c r="I62" s="25">
        <v>5</v>
      </c>
      <c r="J62" s="25">
        <v>0.2</v>
      </c>
      <c r="K62" s="25">
        <v>0</v>
      </c>
      <c r="L62" s="24"/>
      <c r="M62" s="24">
        <f t="shared" si="2"/>
        <v>1299000</v>
      </c>
      <c r="N62" s="24">
        <f t="shared" si="3"/>
        <v>1000</v>
      </c>
      <c r="O62" s="54" t="s">
        <v>707</v>
      </c>
      <c r="P62" s="54">
        <v>10</v>
      </c>
      <c r="Q62" s="27"/>
      <c r="R62" s="4">
        <f t="shared" si="11"/>
        <v>200</v>
      </c>
      <c r="S62" s="4">
        <f t="shared" si="4"/>
        <v>65000</v>
      </c>
      <c r="T62" s="4">
        <f t="shared" si="5"/>
        <v>-64000</v>
      </c>
      <c r="U62" s="4">
        <f t="shared" si="12"/>
        <v>0</v>
      </c>
      <c r="V62" s="3">
        <f t="shared" si="7"/>
        <v>260000</v>
      </c>
      <c r="W62" s="3">
        <f t="shared" si="8"/>
        <v>0</v>
      </c>
      <c r="X62" s="3">
        <f t="shared" si="9"/>
        <v>0</v>
      </c>
    </row>
    <row r="63" spans="1:24" s="2" customFormat="1" ht="13.5" customHeight="1" x14ac:dyDescent="0.2">
      <c r="A63" s="22">
        <f t="shared" si="10"/>
        <v>59</v>
      </c>
      <c r="B63" s="52" t="s">
        <v>708</v>
      </c>
      <c r="C63" s="23" t="s">
        <v>82</v>
      </c>
      <c r="D63" s="90">
        <v>3600000</v>
      </c>
      <c r="E63" s="317"/>
      <c r="F63" s="24">
        <f t="shared" si="13"/>
        <v>3600000</v>
      </c>
      <c r="G63" s="24">
        <v>3599000</v>
      </c>
      <c r="H63" s="24">
        <f t="shared" si="1"/>
        <v>1000</v>
      </c>
      <c r="I63" s="25">
        <v>5</v>
      </c>
      <c r="J63" s="25">
        <v>0.2</v>
      </c>
      <c r="K63" s="25">
        <v>0</v>
      </c>
      <c r="L63" s="24"/>
      <c r="M63" s="24">
        <f t="shared" si="2"/>
        <v>3599000</v>
      </c>
      <c r="N63" s="24">
        <f t="shared" si="3"/>
        <v>1000</v>
      </c>
      <c r="O63" s="54" t="s">
        <v>709</v>
      </c>
      <c r="P63" s="54">
        <f>100+100+200</f>
        <v>400</v>
      </c>
      <c r="Q63" s="27"/>
      <c r="R63" s="4">
        <f t="shared" si="11"/>
        <v>200</v>
      </c>
      <c r="S63" s="4">
        <f t="shared" si="4"/>
        <v>180000</v>
      </c>
      <c r="T63" s="4">
        <f t="shared" si="5"/>
        <v>-179000</v>
      </c>
      <c r="U63" s="4">
        <f t="shared" si="12"/>
        <v>0</v>
      </c>
      <c r="V63" s="3">
        <f t="shared" si="7"/>
        <v>720000</v>
      </c>
      <c r="W63" s="3">
        <f t="shared" si="8"/>
        <v>0</v>
      </c>
      <c r="X63" s="3">
        <f t="shared" si="9"/>
        <v>0</v>
      </c>
    </row>
    <row r="64" spans="1:24" s="2" customFormat="1" ht="13.5" customHeight="1" x14ac:dyDescent="0.2">
      <c r="A64" s="22">
        <f t="shared" si="10"/>
        <v>60</v>
      </c>
      <c r="B64" s="52" t="s">
        <v>710</v>
      </c>
      <c r="C64" s="23" t="s">
        <v>82</v>
      </c>
      <c r="D64" s="90">
        <v>780000</v>
      </c>
      <c r="E64" s="317"/>
      <c r="F64" s="24">
        <f t="shared" si="13"/>
        <v>780000</v>
      </c>
      <c r="G64" s="24">
        <v>779000</v>
      </c>
      <c r="H64" s="24">
        <f t="shared" si="1"/>
        <v>1000</v>
      </c>
      <c r="I64" s="25">
        <v>5</v>
      </c>
      <c r="J64" s="25">
        <v>0.2</v>
      </c>
      <c r="K64" s="25">
        <v>0</v>
      </c>
      <c r="L64" s="24"/>
      <c r="M64" s="24">
        <f t="shared" si="2"/>
        <v>779000</v>
      </c>
      <c r="N64" s="24">
        <f t="shared" si="3"/>
        <v>1000</v>
      </c>
      <c r="O64" s="54" t="s">
        <v>711</v>
      </c>
      <c r="P64" s="54">
        <f>12+2+12</f>
        <v>26</v>
      </c>
      <c r="Q64" s="27"/>
      <c r="R64" s="4">
        <f t="shared" si="11"/>
        <v>200</v>
      </c>
      <c r="S64" s="4">
        <f t="shared" si="4"/>
        <v>39000</v>
      </c>
      <c r="T64" s="4">
        <f t="shared" si="5"/>
        <v>-38000</v>
      </c>
      <c r="U64" s="4">
        <f t="shared" si="12"/>
        <v>0</v>
      </c>
      <c r="V64" s="3">
        <f t="shared" si="7"/>
        <v>156000</v>
      </c>
      <c r="W64" s="3">
        <f t="shared" si="8"/>
        <v>0</v>
      </c>
      <c r="X64" s="3">
        <f t="shared" si="9"/>
        <v>0</v>
      </c>
    </row>
    <row r="65" spans="1:24" s="2" customFormat="1" ht="13.5" customHeight="1" x14ac:dyDescent="0.2">
      <c r="A65" s="22">
        <f t="shared" si="10"/>
        <v>61</v>
      </c>
      <c r="B65" s="52" t="s">
        <v>624</v>
      </c>
      <c r="C65" s="23" t="s">
        <v>82</v>
      </c>
      <c r="D65" s="90">
        <v>23727840</v>
      </c>
      <c r="E65" s="317"/>
      <c r="F65" s="24">
        <f t="shared" si="13"/>
        <v>23727840</v>
      </c>
      <c r="G65" s="24">
        <v>23726840</v>
      </c>
      <c r="H65" s="24">
        <f t="shared" si="1"/>
        <v>1000</v>
      </c>
      <c r="I65" s="25">
        <v>5</v>
      </c>
      <c r="J65" s="25">
        <v>0.2</v>
      </c>
      <c r="K65" s="25">
        <v>0</v>
      </c>
      <c r="L65" s="24"/>
      <c r="M65" s="24">
        <f t="shared" si="2"/>
        <v>23726840</v>
      </c>
      <c r="N65" s="24">
        <f t="shared" si="3"/>
        <v>1000</v>
      </c>
      <c r="O65" s="54" t="s">
        <v>712</v>
      </c>
      <c r="P65" s="54">
        <v>17</v>
      </c>
      <c r="Q65" s="27"/>
      <c r="R65" s="4">
        <f t="shared" si="11"/>
        <v>200</v>
      </c>
      <c r="S65" s="4">
        <f t="shared" si="4"/>
        <v>1186392</v>
      </c>
      <c r="T65" s="4">
        <f t="shared" si="5"/>
        <v>-1185392</v>
      </c>
      <c r="U65" s="4">
        <f t="shared" si="12"/>
        <v>0</v>
      </c>
      <c r="V65" s="3">
        <f t="shared" si="7"/>
        <v>4745568</v>
      </c>
      <c r="W65" s="3">
        <f t="shared" si="8"/>
        <v>0</v>
      </c>
      <c r="X65" s="3">
        <f t="shared" si="9"/>
        <v>0</v>
      </c>
    </row>
    <row r="66" spans="1:24" s="2" customFormat="1" ht="13.5" customHeight="1" x14ac:dyDescent="0.2">
      <c r="A66" s="22">
        <f t="shared" si="10"/>
        <v>62</v>
      </c>
      <c r="B66" s="52" t="s">
        <v>624</v>
      </c>
      <c r="C66" s="23" t="s">
        <v>82</v>
      </c>
      <c r="D66" s="90">
        <v>1000000</v>
      </c>
      <c r="E66" s="317"/>
      <c r="F66" s="24">
        <f t="shared" si="13"/>
        <v>1000000</v>
      </c>
      <c r="G66" s="24">
        <v>999000</v>
      </c>
      <c r="H66" s="24">
        <f t="shared" si="1"/>
        <v>1000</v>
      </c>
      <c r="I66" s="25">
        <v>5</v>
      </c>
      <c r="J66" s="25">
        <v>0.2</v>
      </c>
      <c r="K66" s="25">
        <v>0</v>
      </c>
      <c r="L66" s="24"/>
      <c r="M66" s="24">
        <f t="shared" si="2"/>
        <v>999000</v>
      </c>
      <c r="N66" s="24">
        <f t="shared" si="3"/>
        <v>1000</v>
      </c>
      <c r="O66" s="54" t="s">
        <v>693</v>
      </c>
      <c r="P66" s="54">
        <v>1</v>
      </c>
      <c r="Q66" s="27"/>
      <c r="R66" s="4">
        <f t="shared" si="11"/>
        <v>200</v>
      </c>
      <c r="S66" s="4">
        <f t="shared" si="4"/>
        <v>50000</v>
      </c>
      <c r="T66" s="4">
        <f t="shared" si="5"/>
        <v>-49000</v>
      </c>
      <c r="U66" s="4">
        <f t="shared" si="12"/>
        <v>0</v>
      </c>
      <c r="V66" s="3">
        <f t="shared" si="7"/>
        <v>200000</v>
      </c>
      <c r="W66" s="3">
        <f t="shared" si="8"/>
        <v>0</v>
      </c>
      <c r="X66" s="3">
        <f t="shared" si="9"/>
        <v>0</v>
      </c>
    </row>
    <row r="67" spans="1:24" s="2" customFormat="1" ht="13.5" customHeight="1" x14ac:dyDescent="0.2">
      <c r="A67" s="22">
        <f t="shared" si="10"/>
        <v>63</v>
      </c>
      <c r="B67" s="52" t="s">
        <v>624</v>
      </c>
      <c r="C67" s="23" t="s">
        <v>82</v>
      </c>
      <c r="D67" s="90">
        <v>1600000</v>
      </c>
      <c r="E67" s="317"/>
      <c r="F67" s="24">
        <f t="shared" si="13"/>
        <v>1600000</v>
      </c>
      <c r="G67" s="24">
        <v>1599000</v>
      </c>
      <c r="H67" s="24">
        <f t="shared" si="1"/>
        <v>1000</v>
      </c>
      <c r="I67" s="25">
        <v>5</v>
      </c>
      <c r="J67" s="25">
        <v>0.2</v>
      </c>
      <c r="K67" s="25">
        <v>0</v>
      </c>
      <c r="L67" s="24"/>
      <c r="M67" s="24">
        <f t="shared" si="2"/>
        <v>1599000</v>
      </c>
      <c r="N67" s="24">
        <f t="shared" si="3"/>
        <v>1000</v>
      </c>
      <c r="O67" s="54" t="s">
        <v>693</v>
      </c>
      <c r="P67" s="54">
        <v>2</v>
      </c>
      <c r="Q67" s="27"/>
      <c r="R67" s="4">
        <f t="shared" si="11"/>
        <v>200</v>
      </c>
      <c r="S67" s="4">
        <f t="shared" si="4"/>
        <v>80000</v>
      </c>
      <c r="T67" s="4">
        <f t="shared" si="5"/>
        <v>-79000</v>
      </c>
      <c r="U67" s="4">
        <f t="shared" si="12"/>
        <v>0</v>
      </c>
      <c r="V67" s="3">
        <f t="shared" si="7"/>
        <v>320000</v>
      </c>
      <c r="W67" s="3">
        <f t="shared" si="8"/>
        <v>0</v>
      </c>
      <c r="X67" s="3">
        <f t="shared" si="9"/>
        <v>0</v>
      </c>
    </row>
    <row r="68" spans="1:24" s="2" customFormat="1" ht="13.5" customHeight="1" x14ac:dyDescent="0.2">
      <c r="A68" s="22">
        <f t="shared" si="10"/>
        <v>64</v>
      </c>
      <c r="B68" s="52" t="s">
        <v>624</v>
      </c>
      <c r="C68" s="23" t="s">
        <v>260</v>
      </c>
      <c r="D68" s="90">
        <v>2400000</v>
      </c>
      <c r="E68" s="317"/>
      <c r="F68" s="24">
        <f t="shared" si="13"/>
        <v>2400000</v>
      </c>
      <c r="G68" s="24">
        <v>2399000</v>
      </c>
      <c r="H68" s="24">
        <f t="shared" si="1"/>
        <v>1000</v>
      </c>
      <c r="I68" s="25">
        <v>5</v>
      </c>
      <c r="J68" s="25">
        <v>0.2</v>
      </c>
      <c r="K68" s="25">
        <v>0</v>
      </c>
      <c r="L68" s="24"/>
      <c r="M68" s="24">
        <f t="shared" si="2"/>
        <v>2399000</v>
      </c>
      <c r="N68" s="24">
        <f t="shared" si="3"/>
        <v>1000</v>
      </c>
      <c r="O68" s="54" t="s">
        <v>693</v>
      </c>
      <c r="P68" s="54">
        <v>3</v>
      </c>
      <c r="Q68" s="27"/>
      <c r="R68" s="4">
        <f t="shared" si="11"/>
        <v>200</v>
      </c>
      <c r="S68" s="4">
        <f t="shared" si="4"/>
        <v>120000</v>
      </c>
      <c r="T68" s="4">
        <f t="shared" si="5"/>
        <v>-119000</v>
      </c>
      <c r="U68" s="4">
        <f t="shared" si="12"/>
        <v>0</v>
      </c>
      <c r="V68" s="3">
        <f t="shared" si="7"/>
        <v>480000</v>
      </c>
      <c r="W68" s="3">
        <f t="shared" si="8"/>
        <v>0</v>
      </c>
      <c r="X68" s="3">
        <f t="shared" si="9"/>
        <v>0</v>
      </c>
    </row>
    <row r="69" spans="1:24" s="2" customFormat="1" ht="13.5" customHeight="1" x14ac:dyDescent="0.2">
      <c r="A69" s="22">
        <f t="shared" si="10"/>
        <v>65</v>
      </c>
      <c r="B69" s="52" t="s">
        <v>83</v>
      </c>
      <c r="C69" s="23" t="s">
        <v>713</v>
      </c>
      <c r="D69" s="90">
        <v>1250000</v>
      </c>
      <c r="E69" s="317"/>
      <c r="F69" s="24">
        <f t="shared" si="13"/>
        <v>1250000</v>
      </c>
      <c r="G69" s="24">
        <v>1249000</v>
      </c>
      <c r="H69" s="24">
        <f t="shared" ref="H69:H132" si="14">+F69-G69</f>
        <v>1000</v>
      </c>
      <c r="I69" s="25">
        <v>5</v>
      </c>
      <c r="J69" s="25">
        <v>0.2</v>
      </c>
      <c r="K69" s="25">
        <v>0</v>
      </c>
      <c r="L69" s="24"/>
      <c r="M69" s="24">
        <f t="shared" ref="M69:M132" si="15">+G69+L69</f>
        <v>1249000</v>
      </c>
      <c r="N69" s="24">
        <f t="shared" ref="N69:N132" si="16">+F69-M69</f>
        <v>1000</v>
      </c>
      <c r="O69" s="54" t="s">
        <v>75</v>
      </c>
      <c r="P69" s="54">
        <v>1</v>
      </c>
      <c r="Q69" s="27"/>
      <c r="R69" s="4">
        <f t="shared" si="11"/>
        <v>200</v>
      </c>
      <c r="S69" s="4">
        <f t="shared" ref="S69:S132" si="17">D69*0.05</f>
        <v>62500</v>
      </c>
      <c r="T69" s="4">
        <f t="shared" ref="T69:T132" si="18">N69-S69</f>
        <v>-61500</v>
      </c>
      <c r="U69" s="4">
        <f t="shared" si="12"/>
        <v>0</v>
      </c>
      <c r="V69" s="3">
        <f t="shared" ref="V69:V132" si="19">F69/I69</f>
        <v>250000</v>
      </c>
      <c r="W69" s="3">
        <f t="shared" ref="W69:W132" si="20">ROUND(IF(H69&lt;=1000,0,V69/12*0),0)</f>
        <v>0</v>
      </c>
      <c r="X69" s="3">
        <f t="shared" ref="X69:X132" si="21">L69-W69</f>
        <v>0</v>
      </c>
    </row>
    <row r="70" spans="1:24" s="2" customFormat="1" ht="13.5" customHeight="1" x14ac:dyDescent="0.2">
      <c r="A70" s="22">
        <f t="shared" ref="A70:A133" si="22">+A69+1</f>
        <v>66</v>
      </c>
      <c r="B70" s="52" t="s">
        <v>714</v>
      </c>
      <c r="C70" s="23" t="s">
        <v>715</v>
      </c>
      <c r="D70" s="90">
        <v>410000</v>
      </c>
      <c r="E70" s="317"/>
      <c r="F70" s="24">
        <f t="shared" si="13"/>
        <v>410000</v>
      </c>
      <c r="G70" s="24">
        <v>409000</v>
      </c>
      <c r="H70" s="24">
        <f t="shared" si="14"/>
        <v>1000</v>
      </c>
      <c r="I70" s="25">
        <v>5</v>
      </c>
      <c r="J70" s="25">
        <v>0.2</v>
      </c>
      <c r="K70" s="25">
        <v>0</v>
      </c>
      <c r="L70" s="24"/>
      <c r="M70" s="24">
        <f t="shared" si="15"/>
        <v>409000</v>
      </c>
      <c r="N70" s="24">
        <f t="shared" si="16"/>
        <v>1000</v>
      </c>
      <c r="O70" s="54" t="s">
        <v>716</v>
      </c>
      <c r="P70" s="54">
        <v>1</v>
      </c>
      <c r="Q70" s="27"/>
      <c r="R70" s="4">
        <f t="shared" si="11"/>
        <v>200</v>
      </c>
      <c r="S70" s="4">
        <f t="shared" si="17"/>
        <v>20500</v>
      </c>
      <c r="T70" s="4">
        <f t="shared" si="18"/>
        <v>-19500</v>
      </c>
      <c r="U70" s="4">
        <f t="shared" si="12"/>
        <v>0</v>
      </c>
      <c r="V70" s="3">
        <f t="shared" si="19"/>
        <v>82000</v>
      </c>
      <c r="W70" s="3">
        <f t="shared" si="20"/>
        <v>0</v>
      </c>
      <c r="X70" s="3">
        <f t="shared" si="21"/>
        <v>0</v>
      </c>
    </row>
    <row r="71" spans="1:24" s="2" customFormat="1" ht="13.5" customHeight="1" x14ac:dyDescent="0.2">
      <c r="A71" s="22">
        <f t="shared" si="22"/>
        <v>67</v>
      </c>
      <c r="B71" s="52" t="s">
        <v>717</v>
      </c>
      <c r="C71" s="23" t="s">
        <v>715</v>
      </c>
      <c r="D71" s="90">
        <v>690000</v>
      </c>
      <c r="E71" s="317"/>
      <c r="F71" s="24">
        <f t="shared" si="13"/>
        <v>690000</v>
      </c>
      <c r="G71" s="24">
        <v>689000</v>
      </c>
      <c r="H71" s="24">
        <f t="shared" si="14"/>
        <v>1000</v>
      </c>
      <c r="I71" s="25">
        <v>5</v>
      </c>
      <c r="J71" s="25">
        <v>0.2</v>
      </c>
      <c r="K71" s="25">
        <v>0</v>
      </c>
      <c r="L71" s="24"/>
      <c r="M71" s="24">
        <f t="shared" si="15"/>
        <v>689000</v>
      </c>
      <c r="N71" s="24">
        <f t="shared" si="16"/>
        <v>1000</v>
      </c>
      <c r="O71" s="54" t="s">
        <v>716</v>
      </c>
      <c r="P71" s="54">
        <v>1</v>
      </c>
      <c r="Q71" s="27"/>
      <c r="R71" s="4">
        <f t="shared" si="11"/>
        <v>200</v>
      </c>
      <c r="S71" s="4">
        <f t="shared" si="17"/>
        <v>34500</v>
      </c>
      <c r="T71" s="4">
        <f t="shared" si="18"/>
        <v>-33500</v>
      </c>
      <c r="U71" s="4">
        <f t="shared" si="12"/>
        <v>0</v>
      </c>
      <c r="V71" s="3">
        <f t="shared" si="19"/>
        <v>138000</v>
      </c>
      <c r="W71" s="3">
        <f t="shared" si="20"/>
        <v>0</v>
      </c>
      <c r="X71" s="3">
        <f t="shared" si="21"/>
        <v>0</v>
      </c>
    </row>
    <row r="72" spans="1:24" s="2" customFormat="1" ht="13.5" customHeight="1" x14ac:dyDescent="0.2">
      <c r="A72" s="22">
        <f t="shared" si="22"/>
        <v>68</v>
      </c>
      <c r="B72" s="52" t="s">
        <v>624</v>
      </c>
      <c r="C72" s="23" t="s">
        <v>718</v>
      </c>
      <c r="D72" s="90">
        <v>1651300</v>
      </c>
      <c r="E72" s="317"/>
      <c r="F72" s="24">
        <f t="shared" si="13"/>
        <v>1651300</v>
      </c>
      <c r="G72" s="24">
        <v>1650300</v>
      </c>
      <c r="H72" s="24">
        <f t="shared" si="14"/>
        <v>1000</v>
      </c>
      <c r="I72" s="25">
        <v>5</v>
      </c>
      <c r="J72" s="25">
        <v>0.2</v>
      </c>
      <c r="K72" s="25">
        <v>0</v>
      </c>
      <c r="L72" s="24"/>
      <c r="M72" s="24">
        <f t="shared" si="15"/>
        <v>1650300</v>
      </c>
      <c r="N72" s="24">
        <f t="shared" si="16"/>
        <v>1000</v>
      </c>
      <c r="O72" s="54" t="s">
        <v>712</v>
      </c>
      <c r="P72" s="54">
        <v>2</v>
      </c>
      <c r="Q72" s="27"/>
      <c r="R72" s="4">
        <f t="shared" si="11"/>
        <v>200</v>
      </c>
      <c r="S72" s="4">
        <f t="shared" si="17"/>
        <v>82565</v>
      </c>
      <c r="T72" s="4">
        <f t="shared" si="18"/>
        <v>-81565</v>
      </c>
      <c r="U72" s="4">
        <f t="shared" si="12"/>
        <v>0</v>
      </c>
      <c r="V72" s="3">
        <f t="shared" si="19"/>
        <v>330260</v>
      </c>
      <c r="W72" s="3">
        <f t="shared" si="20"/>
        <v>0</v>
      </c>
      <c r="X72" s="3">
        <f t="shared" si="21"/>
        <v>0</v>
      </c>
    </row>
    <row r="73" spans="1:24" s="2" customFormat="1" ht="13.5" customHeight="1" x14ac:dyDescent="0.2">
      <c r="A73" s="22">
        <f t="shared" si="22"/>
        <v>69</v>
      </c>
      <c r="B73" s="52" t="s">
        <v>624</v>
      </c>
      <c r="C73" s="23" t="s">
        <v>629</v>
      </c>
      <c r="D73" s="90">
        <v>2600000</v>
      </c>
      <c r="E73" s="317"/>
      <c r="F73" s="24">
        <f t="shared" si="13"/>
        <v>2600000</v>
      </c>
      <c r="G73" s="24">
        <v>2599000</v>
      </c>
      <c r="H73" s="24">
        <f t="shared" si="14"/>
        <v>1000</v>
      </c>
      <c r="I73" s="25">
        <v>5</v>
      </c>
      <c r="J73" s="25">
        <v>0.2</v>
      </c>
      <c r="K73" s="25">
        <v>0</v>
      </c>
      <c r="L73" s="24"/>
      <c r="M73" s="24">
        <f t="shared" si="15"/>
        <v>2599000</v>
      </c>
      <c r="N73" s="24">
        <f t="shared" si="16"/>
        <v>1000</v>
      </c>
      <c r="O73" s="54" t="s">
        <v>693</v>
      </c>
      <c r="P73" s="54">
        <v>3</v>
      </c>
      <c r="Q73" s="27"/>
      <c r="R73" s="4">
        <f t="shared" ref="R73:R115" si="23">+N73*J73</f>
        <v>200</v>
      </c>
      <c r="S73" s="4">
        <f t="shared" si="17"/>
        <v>130000</v>
      </c>
      <c r="T73" s="4">
        <f t="shared" si="18"/>
        <v>-129000</v>
      </c>
      <c r="U73" s="4">
        <f t="shared" si="12"/>
        <v>0</v>
      </c>
      <c r="V73" s="3">
        <f t="shared" si="19"/>
        <v>520000</v>
      </c>
      <c r="W73" s="3">
        <f t="shared" si="20"/>
        <v>0</v>
      </c>
      <c r="X73" s="3">
        <f t="shared" si="21"/>
        <v>0</v>
      </c>
    </row>
    <row r="74" spans="1:24" s="2" customFormat="1" ht="13.5" customHeight="1" x14ac:dyDescent="0.2">
      <c r="A74" s="22">
        <f t="shared" si="22"/>
        <v>70</v>
      </c>
      <c r="B74" s="52" t="s">
        <v>624</v>
      </c>
      <c r="C74" s="23" t="s">
        <v>629</v>
      </c>
      <c r="D74" s="90">
        <v>4800000</v>
      </c>
      <c r="E74" s="317"/>
      <c r="F74" s="24">
        <f t="shared" si="13"/>
        <v>4800000</v>
      </c>
      <c r="G74" s="24">
        <v>4799000</v>
      </c>
      <c r="H74" s="24">
        <f t="shared" si="14"/>
        <v>1000</v>
      </c>
      <c r="I74" s="25">
        <v>5</v>
      </c>
      <c r="J74" s="25">
        <v>0.2</v>
      </c>
      <c r="K74" s="25">
        <v>0</v>
      </c>
      <c r="L74" s="24"/>
      <c r="M74" s="24">
        <f t="shared" si="15"/>
        <v>4799000</v>
      </c>
      <c r="N74" s="24">
        <f t="shared" si="16"/>
        <v>1000</v>
      </c>
      <c r="O74" s="54" t="s">
        <v>693</v>
      </c>
      <c r="P74" s="54">
        <v>6</v>
      </c>
      <c r="Q74" s="27"/>
      <c r="R74" s="4">
        <f t="shared" si="23"/>
        <v>200</v>
      </c>
      <c r="S74" s="4">
        <f t="shared" si="17"/>
        <v>240000</v>
      </c>
      <c r="T74" s="4">
        <f t="shared" si="18"/>
        <v>-239000</v>
      </c>
      <c r="U74" s="4">
        <f t="shared" si="12"/>
        <v>0</v>
      </c>
      <c r="V74" s="3">
        <f t="shared" si="19"/>
        <v>960000</v>
      </c>
      <c r="W74" s="3">
        <f t="shared" si="20"/>
        <v>0</v>
      </c>
      <c r="X74" s="3">
        <f t="shared" si="21"/>
        <v>0</v>
      </c>
    </row>
    <row r="75" spans="1:24" s="2" customFormat="1" ht="13.5" customHeight="1" x14ac:dyDescent="0.2">
      <c r="A75" s="22">
        <f t="shared" si="22"/>
        <v>71</v>
      </c>
      <c r="B75" s="52" t="s">
        <v>624</v>
      </c>
      <c r="C75" s="23" t="s">
        <v>629</v>
      </c>
      <c r="D75" s="90">
        <v>1000000</v>
      </c>
      <c r="E75" s="317"/>
      <c r="F75" s="24">
        <f t="shared" si="13"/>
        <v>1000000</v>
      </c>
      <c r="G75" s="24">
        <v>999000</v>
      </c>
      <c r="H75" s="24">
        <f t="shared" si="14"/>
        <v>1000</v>
      </c>
      <c r="I75" s="25">
        <v>5</v>
      </c>
      <c r="J75" s="25">
        <v>0.2</v>
      </c>
      <c r="K75" s="25">
        <v>0</v>
      </c>
      <c r="L75" s="24"/>
      <c r="M75" s="24">
        <f t="shared" si="15"/>
        <v>999000</v>
      </c>
      <c r="N75" s="24">
        <f t="shared" si="16"/>
        <v>1000</v>
      </c>
      <c r="O75" s="54" t="s">
        <v>693</v>
      </c>
      <c r="P75" s="54">
        <v>1</v>
      </c>
      <c r="Q75" s="27"/>
      <c r="R75" s="4">
        <f t="shared" si="23"/>
        <v>200</v>
      </c>
      <c r="S75" s="4">
        <f t="shared" si="17"/>
        <v>50000</v>
      </c>
      <c r="T75" s="4">
        <f t="shared" si="18"/>
        <v>-49000</v>
      </c>
      <c r="U75" s="4">
        <f t="shared" si="12"/>
        <v>0</v>
      </c>
      <c r="V75" s="3">
        <f t="shared" si="19"/>
        <v>200000</v>
      </c>
      <c r="W75" s="3">
        <f t="shared" si="20"/>
        <v>0</v>
      </c>
      <c r="X75" s="3">
        <f t="shared" si="21"/>
        <v>0</v>
      </c>
    </row>
    <row r="76" spans="1:24" s="2" customFormat="1" ht="13.5" customHeight="1" x14ac:dyDescent="0.2">
      <c r="A76" s="22">
        <f t="shared" si="22"/>
        <v>72</v>
      </c>
      <c r="B76" s="52" t="s">
        <v>624</v>
      </c>
      <c r="C76" s="23" t="s">
        <v>630</v>
      </c>
      <c r="D76" s="90">
        <v>800000</v>
      </c>
      <c r="E76" s="317"/>
      <c r="F76" s="24">
        <f t="shared" si="13"/>
        <v>800000</v>
      </c>
      <c r="G76" s="24">
        <v>799000</v>
      </c>
      <c r="H76" s="24">
        <f t="shared" si="14"/>
        <v>1000</v>
      </c>
      <c r="I76" s="25">
        <v>5</v>
      </c>
      <c r="J76" s="25">
        <v>0.2</v>
      </c>
      <c r="K76" s="25">
        <v>0</v>
      </c>
      <c r="L76" s="24"/>
      <c r="M76" s="24">
        <f t="shared" si="15"/>
        <v>799000</v>
      </c>
      <c r="N76" s="24">
        <f t="shared" si="16"/>
        <v>1000</v>
      </c>
      <c r="O76" s="54" t="s">
        <v>693</v>
      </c>
      <c r="P76" s="54">
        <v>1</v>
      </c>
      <c r="Q76" s="27"/>
      <c r="R76" s="4">
        <f t="shared" si="23"/>
        <v>200</v>
      </c>
      <c r="S76" s="4">
        <f t="shared" si="17"/>
        <v>40000</v>
      </c>
      <c r="T76" s="4">
        <f t="shared" si="18"/>
        <v>-39000</v>
      </c>
      <c r="U76" s="4">
        <f t="shared" si="12"/>
        <v>0</v>
      </c>
      <c r="V76" s="3">
        <f t="shared" si="19"/>
        <v>160000</v>
      </c>
      <c r="W76" s="3">
        <f t="shared" si="20"/>
        <v>0</v>
      </c>
      <c r="X76" s="3">
        <f t="shared" si="21"/>
        <v>0</v>
      </c>
    </row>
    <row r="77" spans="1:24" s="2" customFormat="1" ht="13.5" customHeight="1" x14ac:dyDescent="0.2">
      <c r="A77" s="22">
        <f t="shared" si="22"/>
        <v>73</v>
      </c>
      <c r="B77" s="52" t="s">
        <v>624</v>
      </c>
      <c r="C77" s="23" t="s">
        <v>630</v>
      </c>
      <c r="D77" s="90">
        <v>1600000</v>
      </c>
      <c r="E77" s="317"/>
      <c r="F77" s="24">
        <f t="shared" si="13"/>
        <v>1600000</v>
      </c>
      <c r="G77" s="24">
        <v>1599000</v>
      </c>
      <c r="H77" s="24">
        <f t="shared" si="14"/>
        <v>1000</v>
      </c>
      <c r="I77" s="25">
        <v>5</v>
      </c>
      <c r="J77" s="25">
        <v>0.2</v>
      </c>
      <c r="K77" s="25">
        <v>0</v>
      </c>
      <c r="L77" s="24"/>
      <c r="M77" s="24">
        <f t="shared" si="15"/>
        <v>1599000</v>
      </c>
      <c r="N77" s="24">
        <f t="shared" si="16"/>
        <v>1000</v>
      </c>
      <c r="O77" s="54" t="s">
        <v>693</v>
      </c>
      <c r="P77" s="54">
        <v>2</v>
      </c>
      <c r="Q77" s="27"/>
      <c r="R77" s="4">
        <f t="shared" si="23"/>
        <v>200</v>
      </c>
      <c r="S77" s="4">
        <f t="shared" si="17"/>
        <v>80000</v>
      </c>
      <c r="T77" s="4">
        <f t="shared" si="18"/>
        <v>-79000</v>
      </c>
      <c r="U77" s="4">
        <f t="shared" si="12"/>
        <v>0</v>
      </c>
      <c r="V77" s="3">
        <f t="shared" si="19"/>
        <v>320000</v>
      </c>
      <c r="W77" s="3">
        <f t="shared" si="20"/>
        <v>0</v>
      </c>
      <c r="X77" s="3">
        <f t="shared" si="21"/>
        <v>0</v>
      </c>
    </row>
    <row r="78" spans="1:24" s="2" customFormat="1" ht="13.5" customHeight="1" x14ac:dyDescent="0.2">
      <c r="A78" s="22">
        <f t="shared" si="22"/>
        <v>74</v>
      </c>
      <c r="B78" s="52" t="s">
        <v>719</v>
      </c>
      <c r="C78" s="23" t="s">
        <v>84</v>
      </c>
      <c r="D78" s="90">
        <v>361900</v>
      </c>
      <c r="E78" s="317"/>
      <c r="F78" s="24">
        <f t="shared" si="13"/>
        <v>361900</v>
      </c>
      <c r="G78" s="24">
        <v>360900</v>
      </c>
      <c r="H78" s="24">
        <f t="shared" si="14"/>
        <v>1000</v>
      </c>
      <c r="I78" s="25">
        <v>5</v>
      </c>
      <c r="J78" s="25">
        <v>0.2</v>
      </c>
      <c r="K78" s="25">
        <v>0</v>
      </c>
      <c r="L78" s="24"/>
      <c r="M78" s="24">
        <f t="shared" si="15"/>
        <v>360900</v>
      </c>
      <c r="N78" s="24">
        <f t="shared" si="16"/>
        <v>1000</v>
      </c>
      <c r="O78" s="337" t="s">
        <v>631</v>
      </c>
      <c r="P78" s="54">
        <v>5</v>
      </c>
      <c r="Q78" s="27"/>
      <c r="R78" s="4">
        <f t="shared" si="23"/>
        <v>200</v>
      </c>
      <c r="S78" s="4">
        <f t="shared" si="17"/>
        <v>18095</v>
      </c>
      <c r="T78" s="4">
        <f t="shared" si="18"/>
        <v>-17095</v>
      </c>
      <c r="U78" s="4">
        <f t="shared" si="12"/>
        <v>0</v>
      </c>
      <c r="V78" s="3">
        <f t="shared" si="19"/>
        <v>72380</v>
      </c>
      <c r="W78" s="3">
        <f t="shared" si="20"/>
        <v>0</v>
      </c>
      <c r="X78" s="3">
        <f t="shared" si="21"/>
        <v>0</v>
      </c>
    </row>
    <row r="79" spans="1:24" s="2" customFormat="1" ht="13.5" customHeight="1" x14ac:dyDescent="0.2">
      <c r="A79" s="22">
        <f t="shared" si="22"/>
        <v>75</v>
      </c>
      <c r="B79" s="52" t="s">
        <v>624</v>
      </c>
      <c r="C79" s="23" t="s">
        <v>632</v>
      </c>
      <c r="D79" s="90">
        <v>1850400</v>
      </c>
      <c r="E79" s="317"/>
      <c r="F79" s="24">
        <f t="shared" si="13"/>
        <v>1850400</v>
      </c>
      <c r="G79" s="24">
        <v>1849400</v>
      </c>
      <c r="H79" s="24">
        <f t="shared" si="14"/>
        <v>1000</v>
      </c>
      <c r="I79" s="25">
        <v>5</v>
      </c>
      <c r="J79" s="25">
        <v>0.2</v>
      </c>
      <c r="K79" s="25">
        <v>0</v>
      </c>
      <c r="L79" s="24"/>
      <c r="M79" s="24">
        <f t="shared" si="15"/>
        <v>1849400</v>
      </c>
      <c r="N79" s="24">
        <f t="shared" si="16"/>
        <v>1000</v>
      </c>
      <c r="O79" s="336" t="s">
        <v>720</v>
      </c>
      <c r="P79" s="54">
        <v>2</v>
      </c>
      <c r="Q79" s="27"/>
      <c r="R79" s="4">
        <f t="shared" si="23"/>
        <v>200</v>
      </c>
      <c r="S79" s="4">
        <f t="shared" si="17"/>
        <v>92520</v>
      </c>
      <c r="T79" s="4">
        <f t="shared" si="18"/>
        <v>-91520</v>
      </c>
      <c r="U79" s="4">
        <f t="shared" si="12"/>
        <v>0</v>
      </c>
      <c r="V79" s="3">
        <f t="shared" si="19"/>
        <v>370080</v>
      </c>
      <c r="W79" s="3">
        <f t="shared" si="20"/>
        <v>0</v>
      </c>
      <c r="X79" s="3">
        <f t="shared" si="21"/>
        <v>0</v>
      </c>
    </row>
    <row r="80" spans="1:24" s="2" customFormat="1" ht="13.5" customHeight="1" x14ac:dyDescent="0.2">
      <c r="A80" s="22">
        <f t="shared" si="22"/>
        <v>76</v>
      </c>
      <c r="B80" s="52" t="s">
        <v>624</v>
      </c>
      <c r="C80" s="23" t="s">
        <v>632</v>
      </c>
      <c r="D80" s="90">
        <v>4626000</v>
      </c>
      <c r="E80" s="317"/>
      <c r="F80" s="24">
        <f t="shared" si="13"/>
        <v>4626000</v>
      </c>
      <c r="G80" s="24">
        <v>4625000</v>
      </c>
      <c r="H80" s="24">
        <f t="shared" si="14"/>
        <v>1000</v>
      </c>
      <c r="I80" s="25">
        <v>5</v>
      </c>
      <c r="J80" s="25">
        <v>0.2</v>
      </c>
      <c r="K80" s="25">
        <v>0</v>
      </c>
      <c r="L80" s="24"/>
      <c r="M80" s="24">
        <f t="shared" si="15"/>
        <v>4625000</v>
      </c>
      <c r="N80" s="24">
        <f t="shared" si="16"/>
        <v>1000</v>
      </c>
      <c r="O80" s="336" t="s">
        <v>720</v>
      </c>
      <c r="P80" s="54">
        <v>5</v>
      </c>
      <c r="Q80" s="27"/>
      <c r="R80" s="4">
        <f t="shared" si="23"/>
        <v>200</v>
      </c>
      <c r="S80" s="4">
        <f t="shared" si="17"/>
        <v>231300</v>
      </c>
      <c r="T80" s="4">
        <f t="shared" si="18"/>
        <v>-230300</v>
      </c>
      <c r="U80" s="4">
        <f t="shared" si="12"/>
        <v>0</v>
      </c>
      <c r="V80" s="3">
        <f t="shared" si="19"/>
        <v>925200</v>
      </c>
      <c r="W80" s="3">
        <f t="shared" si="20"/>
        <v>0</v>
      </c>
      <c r="X80" s="3">
        <f t="shared" si="21"/>
        <v>0</v>
      </c>
    </row>
    <row r="81" spans="1:24" s="2" customFormat="1" ht="13.5" customHeight="1" x14ac:dyDescent="0.2">
      <c r="A81" s="22">
        <f t="shared" si="22"/>
        <v>77</v>
      </c>
      <c r="B81" s="52" t="s">
        <v>721</v>
      </c>
      <c r="C81" s="23" t="s">
        <v>722</v>
      </c>
      <c r="D81" s="90">
        <v>495000</v>
      </c>
      <c r="E81" s="317"/>
      <c r="F81" s="24">
        <f t="shared" si="13"/>
        <v>495000</v>
      </c>
      <c r="G81" s="24">
        <v>494000</v>
      </c>
      <c r="H81" s="24">
        <f t="shared" si="14"/>
        <v>1000</v>
      </c>
      <c r="I81" s="25">
        <v>5</v>
      </c>
      <c r="J81" s="25">
        <v>0.2</v>
      </c>
      <c r="K81" s="25">
        <v>0</v>
      </c>
      <c r="L81" s="24"/>
      <c r="M81" s="24">
        <f t="shared" si="15"/>
        <v>494000</v>
      </c>
      <c r="N81" s="24">
        <f t="shared" si="16"/>
        <v>1000</v>
      </c>
      <c r="O81" s="54" t="s">
        <v>333</v>
      </c>
      <c r="P81" s="54">
        <v>3</v>
      </c>
      <c r="Q81" s="27"/>
      <c r="R81" s="4">
        <f t="shared" si="23"/>
        <v>200</v>
      </c>
      <c r="S81" s="4">
        <f t="shared" si="17"/>
        <v>24750</v>
      </c>
      <c r="T81" s="4">
        <f t="shared" si="18"/>
        <v>-23750</v>
      </c>
      <c r="U81" s="4">
        <f t="shared" si="12"/>
        <v>0</v>
      </c>
      <c r="V81" s="3">
        <f t="shared" si="19"/>
        <v>99000</v>
      </c>
      <c r="W81" s="3">
        <f t="shared" si="20"/>
        <v>0</v>
      </c>
      <c r="X81" s="3">
        <f t="shared" si="21"/>
        <v>0</v>
      </c>
    </row>
    <row r="82" spans="1:24" s="2" customFormat="1" ht="13.5" customHeight="1" x14ac:dyDescent="0.2">
      <c r="A82" s="22">
        <f t="shared" si="22"/>
        <v>78</v>
      </c>
      <c r="B82" s="52" t="s">
        <v>723</v>
      </c>
      <c r="C82" s="23" t="s">
        <v>722</v>
      </c>
      <c r="D82" s="90">
        <v>200000</v>
      </c>
      <c r="E82" s="317"/>
      <c r="F82" s="24">
        <f t="shared" si="13"/>
        <v>200000</v>
      </c>
      <c r="G82" s="24">
        <v>199000</v>
      </c>
      <c r="H82" s="24">
        <f t="shared" si="14"/>
        <v>1000</v>
      </c>
      <c r="I82" s="25">
        <v>5</v>
      </c>
      <c r="J82" s="25">
        <v>0.2</v>
      </c>
      <c r="K82" s="25">
        <v>0</v>
      </c>
      <c r="L82" s="24"/>
      <c r="M82" s="24">
        <f t="shared" si="15"/>
        <v>199000</v>
      </c>
      <c r="N82" s="24">
        <f t="shared" si="16"/>
        <v>1000</v>
      </c>
      <c r="O82" s="54" t="s">
        <v>333</v>
      </c>
      <c r="P82" s="54">
        <v>2</v>
      </c>
      <c r="Q82" s="27"/>
      <c r="R82" s="4">
        <f t="shared" si="23"/>
        <v>200</v>
      </c>
      <c r="S82" s="4">
        <f t="shared" si="17"/>
        <v>10000</v>
      </c>
      <c r="T82" s="4">
        <f t="shared" si="18"/>
        <v>-9000</v>
      </c>
      <c r="U82" s="4">
        <f t="shared" si="12"/>
        <v>0</v>
      </c>
      <c r="V82" s="3">
        <f t="shared" si="19"/>
        <v>40000</v>
      </c>
      <c r="W82" s="3">
        <f t="shared" si="20"/>
        <v>0</v>
      </c>
      <c r="X82" s="3">
        <f t="shared" si="21"/>
        <v>0</v>
      </c>
    </row>
    <row r="83" spans="1:24" s="2" customFormat="1" ht="13.5" customHeight="1" x14ac:dyDescent="0.2">
      <c r="A83" s="22">
        <f t="shared" si="22"/>
        <v>79</v>
      </c>
      <c r="B83" s="52" t="s">
        <v>624</v>
      </c>
      <c r="C83" s="23" t="s">
        <v>633</v>
      </c>
      <c r="D83" s="90">
        <v>800000</v>
      </c>
      <c r="E83" s="317"/>
      <c r="F83" s="24">
        <f t="shared" si="13"/>
        <v>800000</v>
      </c>
      <c r="G83" s="24">
        <v>799000</v>
      </c>
      <c r="H83" s="24">
        <f t="shared" si="14"/>
        <v>1000</v>
      </c>
      <c r="I83" s="25">
        <v>5</v>
      </c>
      <c r="J83" s="25">
        <v>0.2</v>
      </c>
      <c r="K83" s="25">
        <v>0</v>
      </c>
      <c r="L83" s="24"/>
      <c r="M83" s="24">
        <f t="shared" si="15"/>
        <v>799000</v>
      </c>
      <c r="N83" s="24">
        <f t="shared" si="16"/>
        <v>1000</v>
      </c>
      <c r="O83" s="54" t="s">
        <v>693</v>
      </c>
      <c r="P83" s="54">
        <v>1</v>
      </c>
      <c r="Q83" s="27"/>
      <c r="R83" s="4">
        <f t="shared" si="23"/>
        <v>200</v>
      </c>
      <c r="S83" s="4">
        <f t="shared" si="17"/>
        <v>40000</v>
      </c>
      <c r="T83" s="4">
        <f t="shared" si="18"/>
        <v>-39000</v>
      </c>
      <c r="U83" s="4">
        <f t="shared" si="12"/>
        <v>0</v>
      </c>
      <c r="V83" s="3">
        <f t="shared" si="19"/>
        <v>160000</v>
      </c>
      <c r="W83" s="3">
        <f t="shared" si="20"/>
        <v>0</v>
      </c>
      <c r="X83" s="3">
        <f t="shared" si="21"/>
        <v>0</v>
      </c>
    </row>
    <row r="84" spans="1:24" s="2" customFormat="1" ht="13.5" customHeight="1" x14ac:dyDescent="0.2">
      <c r="A84" s="22">
        <f t="shared" si="22"/>
        <v>80</v>
      </c>
      <c r="B84" s="52" t="s">
        <v>624</v>
      </c>
      <c r="C84" s="23" t="s">
        <v>633</v>
      </c>
      <c r="D84" s="90">
        <v>2400000</v>
      </c>
      <c r="E84" s="317"/>
      <c r="F84" s="24">
        <f t="shared" si="13"/>
        <v>2400000</v>
      </c>
      <c r="G84" s="24">
        <v>2399000</v>
      </c>
      <c r="H84" s="24">
        <f t="shared" si="14"/>
        <v>1000</v>
      </c>
      <c r="I84" s="25">
        <v>5</v>
      </c>
      <c r="J84" s="25">
        <v>0.2</v>
      </c>
      <c r="K84" s="25">
        <v>0</v>
      </c>
      <c r="L84" s="24"/>
      <c r="M84" s="24">
        <f t="shared" si="15"/>
        <v>2399000</v>
      </c>
      <c r="N84" s="24">
        <f t="shared" si="16"/>
        <v>1000</v>
      </c>
      <c r="O84" s="54" t="s">
        <v>693</v>
      </c>
      <c r="P84" s="54">
        <v>3</v>
      </c>
      <c r="Q84" s="27"/>
      <c r="R84" s="4">
        <f t="shared" si="23"/>
        <v>200</v>
      </c>
      <c r="S84" s="4">
        <f t="shared" si="17"/>
        <v>120000</v>
      </c>
      <c r="T84" s="4">
        <f t="shared" si="18"/>
        <v>-119000</v>
      </c>
      <c r="U84" s="4">
        <f t="shared" si="12"/>
        <v>0</v>
      </c>
      <c r="V84" s="3">
        <f t="shared" si="19"/>
        <v>480000</v>
      </c>
      <c r="W84" s="3">
        <f t="shared" si="20"/>
        <v>0</v>
      </c>
      <c r="X84" s="3">
        <f t="shared" si="21"/>
        <v>0</v>
      </c>
    </row>
    <row r="85" spans="1:24" s="2" customFormat="1" ht="13.5" customHeight="1" x14ac:dyDescent="0.2">
      <c r="A85" s="22">
        <f t="shared" si="22"/>
        <v>81</v>
      </c>
      <c r="B85" s="52" t="s">
        <v>624</v>
      </c>
      <c r="C85" s="23" t="s">
        <v>633</v>
      </c>
      <c r="D85" s="90">
        <v>1600000</v>
      </c>
      <c r="E85" s="317"/>
      <c r="F85" s="24">
        <f t="shared" si="13"/>
        <v>1600000</v>
      </c>
      <c r="G85" s="24">
        <v>1599000</v>
      </c>
      <c r="H85" s="24">
        <f t="shared" si="14"/>
        <v>1000</v>
      </c>
      <c r="I85" s="25">
        <v>5</v>
      </c>
      <c r="J85" s="25">
        <v>0.2</v>
      </c>
      <c r="K85" s="25">
        <v>0</v>
      </c>
      <c r="L85" s="24"/>
      <c r="M85" s="24">
        <f t="shared" si="15"/>
        <v>1599000</v>
      </c>
      <c r="N85" s="24">
        <f t="shared" si="16"/>
        <v>1000</v>
      </c>
      <c r="O85" s="54" t="s">
        <v>693</v>
      </c>
      <c r="P85" s="54">
        <v>2</v>
      </c>
      <c r="Q85" s="27"/>
      <c r="R85" s="4">
        <f t="shared" si="23"/>
        <v>200</v>
      </c>
      <c r="S85" s="4">
        <f t="shared" si="17"/>
        <v>80000</v>
      </c>
      <c r="T85" s="4">
        <f t="shared" si="18"/>
        <v>-79000</v>
      </c>
      <c r="U85" s="4">
        <f t="shared" si="12"/>
        <v>0</v>
      </c>
      <c r="V85" s="3">
        <f t="shared" si="19"/>
        <v>320000</v>
      </c>
      <c r="W85" s="3">
        <f t="shared" si="20"/>
        <v>0</v>
      </c>
      <c r="X85" s="3">
        <f t="shared" si="21"/>
        <v>0</v>
      </c>
    </row>
    <row r="86" spans="1:24" s="2" customFormat="1" ht="13.5" customHeight="1" x14ac:dyDescent="0.2">
      <c r="A86" s="22">
        <f t="shared" si="22"/>
        <v>82</v>
      </c>
      <c r="B86" s="52" t="s">
        <v>708</v>
      </c>
      <c r="C86" s="23" t="s">
        <v>724</v>
      </c>
      <c r="D86" s="90">
        <v>1800000</v>
      </c>
      <c r="E86" s="317"/>
      <c r="F86" s="24">
        <f t="shared" si="13"/>
        <v>1800000</v>
      </c>
      <c r="G86" s="24">
        <v>1799000</v>
      </c>
      <c r="H86" s="24">
        <f t="shared" si="14"/>
        <v>1000</v>
      </c>
      <c r="I86" s="25">
        <v>5</v>
      </c>
      <c r="J86" s="25">
        <v>0.2</v>
      </c>
      <c r="K86" s="25">
        <v>0</v>
      </c>
      <c r="L86" s="24"/>
      <c r="M86" s="24">
        <f t="shared" si="15"/>
        <v>1799000</v>
      </c>
      <c r="N86" s="24">
        <f t="shared" si="16"/>
        <v>1000</v>
      </c>
      <c r="O86" s="54" t="s">
        <v>711</v>
      </c>
      <c r="P86" s="54">
        <v>200</v>
      </c>
      <c r="Q86" s="27"/>
      <c r="R86" s="4">
        <f t="shared" si="23"/>
        <v>200</v>
      </c>
      <c r="S86" s="4">
        <f t="shared" si="17"/>
        <v>90000</v>
      </c>
      <c r="T86" s="4">
        <f t="shared" si="18"/>
        <v>-89000</v>
      </c>
      <c r="U86" s="4">
        <f t="shared" si="12"/>
        <v>0</v>
      </c>
      <c r="V86" s="3">
        <f t="shared" si="19"/>
        <v>360000</v>
      </c>
      <c r="W86" s="3">
        <f t="shared" si="20"/>
        <v>0</v>
      </c>
      <c r="X86" s="3">
        <f t="shared" si="21"/>
        <v>0</v>
      </c>
    </row>
    <row r="87" spans="1:24" s="2" customFormat="1" ht="13.5" customHeight="1" x14ac:dyDescent="0.2">
      <c r="A87" s="22">
        <f t="shared" si="22"/>
        <v>83</v>
      </c>
      <c r="B87" s="52" t="s">
        <v>624</v>
      </c>
      <c r="C87" s="23" t="s">
        <v>725</v>
      </c>
      <c r="D87" s="90">
        <v>5387040</v>
      </c>
      <c r="E87" s="317"/>
      <c r="F87" s="24">
        <f t="shared" si="13"/>
        <v>5387040</v>
      </c>
      <c r="G87" s="24">
        <v>5386040</v>
      </c>
      <c r="H87" s="24">
        <f t="shared" si="14"/>
        <v>1000</v>
      </c>
      <c r="I87" s="25">
        <v>5</v>
      </c>
      <c r="J87" s="25">
        <v>0.2</v>
      </c>
      <c r="K87" s="25">
        <v>0</v>
      </c>
      <c r="L87" s="24"/>
      <c r="M87" s="24">
        <f t="shared" si="15"/>
        <v>5386040</v>
      </c>
      <c r="N87" s="24">
        <f t="shared" si="16"/>
        <v>1000</v>
      </c>
      <c r="O87" s="336" t="s">
        <v>720</v>
      </c>
      <c r="P87" s="54">
        <v>6</v>
      </c>
      <c r="Q87" s="27"/>
      <c r="R87" s="4">
        <f t="shared" si="23"/>
        <v>200</v>
      </c>
      <c r="S87" s="4">
        <f t="shared" si="17"/>
        <v>269352</v>
      </c>
      <c r="T87" s="4">
        <f t="shared" si="18"/>
        <v>-268352</v>
      </c>
      <c r="U87" s="4">
        <f t="shared" si="12"/>
        <v>0</v>
      </c>
      <c r="V87" s="3">
        <f t="shared" si="19"/>
        <v>1077408</v>
      </c>
      <c r="W87" s="3">
        <f t="shared" si="20"/>
        <v>0</v>
      </c>
      <c r="X87" s="3">
        <f t="shared" si="21"/>
        <v>0</v>
      </c>
    </row>
    <row r="88" spans="1:24" s="2" customFormat="1" ht="13.5" customHeight="1" x14ac:dyDescent="0.2">
      <c r="A88" s="22">
        <f t="shared" si="22"/>
        <v>84</v>
      </c>
      <c r="B88" s="52" t="s">
        <v>726</v>
      </c>
      <c r="C88" s="23" t="s">
        <v>727</v>
      </c>
      <c r="D88" s="90">
        <v>133000</v>
      </c>
      <c r="E88" s="317"/>
      <c r="F88" s="24">
        <f t="shared" si="13"/>
        <v>133000</v>
      </c>
      <c r="G88" s="24">
        <v>132000</v>
      </c>
      <c r="H88" s="24">
        <f t="shared" si="14"/>
        <v>1000</v>
      </c>
      <c r="I88" s="25">
        <v>5</v>
      </c>
      <c r="J88" s="25">
        <v>0.2</v>
      </c>
      <c r="K88" s="25">
        <v>0</v>
      </c>
      <c r="L88" s="24"/>
      <c r="M88" s="24">
        <f t="shared" si="15"/>
        <v>132000</v>
      </c>
      <c r="N88" s="24">
        <f t="shared" si="16"/>
        <v>1000</v>
      </c>
      <c r="O88" s="54" t="s">
        <v>728</v>
      </c>
      <c r="P88" s="54">
        <v>1</v>
      </c>
      <c r="Q88" s="27"/>
      <c r="R88" s="4">
        <f t="shared" si="23"/>
        <v>200</v>
      </c>
      <c r="S88" s="4">
        <f t="shared" si="17"/>
        <v>6650</v>
      </c>
      <c r="T88" s="4">
        <f t="shared" si="18"/>
        <v>-5650</v>
      </c>
      <c r="U88" s="4">
        <f t="shared" si="12"/>
        <v>0</v>
      </c>
      <c r="V88" s="3">
        <f t="shared" si="19"/>
        <v>26600</v>
      </c>
      <c r="W88" s="3">
        <f t="shared" si="20"/>
        <v>0</v>
      </c>
      <c r="X88" s="3">
        <f t="shared" si="21"/>
        <v>0</v>
      </c>
    </row>
    <row r="89" spans="1:24" s="2" customFormat="1" ht="13.5" customHeight="1" x14ac:dyDescent="0.2">
      <c r="A89" s="22">
        <f t="shared" si="22"/>
        <v>85</v>
      </c>
      <c r="B89" s="52" t="s">
        <v>729</v>
      </c>
      <c r="C89" s="23" t="s">
        <v>634</v>
      </c>
      <c r="D89" s="90">
        <v>390000</v>
      </c>
      <c r="E89" s="317"/>
      <c r="F89" s="24">
        <f t="shared" si="13"/>
        <v>390000</v>
      </c>
      <c r="G89" s="24">
        <v>389000</v>
      </c>
      <c r="H89" s="24">
        <f t="shared" si="14"/>
        <v>1000</v>
      </c>
      <c r="I89" s="25">
        <v>5</v>
      </c>
      <c r="J89" s="25">
        <v>0.2</v>
      </c>
      <c r="K89" s="25">
        <v>0</v>
      </c>
      <c r="L89" s="24"/>
      <c r="M89" s="24">
        <f t="shared" si="15"/>
        <v>389000</v>
      </c>
      <c r="N89" s="24">
        <f t="shared" si="16"/>
        <v>1000</v>
      </c>
      <c r="O89" s="54" t="s">
        <v>716</v>
      </c>
      <c r="P89" s="54">
        <v>1</v>
      </c>
      <c r="Q89" s="27"/>
      <c r="R89" s="4">
        <f t="shared" si="23"/>
        <v>200</v>
      </c>
      <c r="S89" s="4">
        <f t="shared" si="17"/>
        <v>19500</v>
      </c>
      <c r="T89" s="4">
        <f t="shared" si="18"/>
        <v>-18500</v>
      </c>
      <c r="U89" s="4">
        <f t="shared" si="12"/>
        <v>0</v>
      </c>
      <c r="V89" s="3">
        <f t="shared" si="19"/>
        <v>78000</v>
      </c>
      <c r="W89" s="3">
        <f t="shared" si="20"/>
        <v>0</v>
      </c>
      <c r="X89" s="3">
        <f t="shared" si="21"/>
        <v>0</v>
      </c>
    </row>
    <row r="90" spans="1:24" s="2" customFormat="1" ht="13.5" customHeight="1" x14ac:dyDescent="0.2">
      <c r="A90" s="22">
        <f t="shared" si="22"/>
        <v>86</v>
      </c>
      <c r="B90" s="52" t="s">
        <v>624</v>
      </c>
      <c r="C90" s="23" t="s">
        <v>634</v>
      </c>
      <c r="D90" s="90">
        <v>4161600</v>
      </c>
      <c r="E90" s="317"/>
      <c r="F90" s="24">
        <f t="shared" si="13"/>
        <v>4161600</v>
      </c>
      <c r="G90" s="24">
        <v>4160600</v>
      </c>
      <c r="H90" s="24">
        <f t="shared" si="14"/>
        <v>1000</v>
      </c>
      <c r="I90" s="25">
        <v>5</v>
      </c>
      <c r="J90" s="25">
        <v>0.2</v>
      </c>
      <c r="K90" s="25">
        <v>0</v>
      </c>
      <c r="L90" s="24"/>
      <c r="M90" s="24">
        <f t="shared" si="15"/>
        <v>4160600</v>
      </c>
      <c r="N90" s="24">
        <f t="shared" si="16"/>
        <v>1000</v>
      </c>
      <c r="O90" s="54" t="s">
        <v>712</v>
      </c>
      <c r="P90" s="54">
        <v>3</v>
      </c>
      <c r="Q90" s="27"/>
      <c r="R90" s="4">
        <f t="shared" si="23"/>
        <v>200</v>
      </c>
      <c r="S90" s="4">
        <f t="shared" si="17"/>
        <v>208080</v>
      </c>
      <c r="T90" s="4">
        <f t="shared" si="18"/>
        <v>-207080</v>
      </c>
      <c r="U90" s="4">
        <f t="shared" si="12"/>
        <v>0</v>
      </c>
      <c r="V90" s="3">
        <f t="shared" si="19"/>
        <v>832320</v>
      </c>
      <c r="W90" s="3">
        <f t="shared" si="20"/>
        <v>0</v>
      </c>
      <c r="X90" s="3">
        <f t="shared" si="21"/>
        <v>0</v>
      </c>
    </row>
    <row r="91" spans="1:24" s="2" customFormat="1" ht="13.5" customHeight="1" x14ac:dyDescent="0.2">
      <c r="A91" s="22">
        <f t="shared" si="22"/>
        <v>87</v>
      </c>
      <c r="B91" s="52" t="s">
        <v>730</v>
      </c>
      <c r="C91" s="23" t="s">
        <v>731</v>
      </c>
      <c r="D91" s="90">
        <v>300000</v>
      </c>
      <c r="E91" s="317"/>
      <c r="F91" s="24">
        <f t="shared" si="13"/>
        <v>300000</v>
      </c>
      <c r="G91" s="24">
        <v>299000</v>
      </c>
      <c r="H91" s="24">
        <f t="shared" si="14"/>
        <v>1000</v>
      </c>
      <c r="I91" s="25">
        <v>5</v>
      </c>
      <c r="J91" s="25">
        <v>0.2</v>
      </c>
      <c r="K91" s="25">
        <v>0</v>
      </c>
      <c r="L91" s="24"/>
      <c r="M91" s="24">
        <f t="shared" si="15"/>
        <v>299000</v>
      </c>
      <c r="N91" s="24">
        <f t="shared" si="16"/>
        <v>1000</v>
      </c>
      <c r="O91" s="54" t="s">
        <v>333</v>
      </c>
      <c r="P91" s="54">
        <v>3</v>
      </c>
      <c r="Q91" s="27"/>
      <c r="R91" s="4">
        <f t="shared" si="23"/>
        <v>200</v>
      </c>
      <c r="S91" s="4">
        <f t="shared" si="17"/>
        <v>15000</v>
      </c>
      <c r="T91" s="4">
        <f t="shared" si="18"/>
        <v>-14000</v>
      </c>
      <c r="U91" s="4">
        <f t="shared" si="12"/>
        <v>0</v>
      </c>
      <c r="V91" s="3">
        <f t="shared" si="19"/>
        <v>60000</v>
      </c>
      <c r="W91" s="3">
        <f t="shared" si="20"/>
        <v>0</v>
      </c>
      <c r="X91" s="3">
        <f t="shared" si="21"/>
        <v>0</v>
      </c>
    </row>
    <row r="92" spans="1:24" s="2" customFormat="1" ht="13.5" customHeight="1" x14ac:dyDescent="0.2">
      <c r="A92" s="22">
        <f t="shared" si="22"/>
        <v>88</v>
      </c>
      <c r="B92" s="52" t="s">
        <v>732</v>
      </c>
      <c r="C92" s="23" t="s">
        <v>731</v>
      </c>
      <c r="D92" s="90">
        <v>280000</v>
      </c>
      <c r="E92" s="317"/>
      <c r="F92" s="24">
        <f t="shared" si="13"/>
        <v>280000</v>
      </c>
      <c r="G92" s="24">
        <v>279000</v>
      </c>
      <c r="H92" s="24">
        <f t="shared" si="14"/>
        <v>1000</v>
      </c>
      <c r="I92" s="25">
        <v>5</v>
      </c>
      <c r="J92" s="25">
        <v>0.2</v>
      </c>
      <c r="K92" s="25">
        <v>0</v>
      </c>
      <c r="L92" s="24"/>
      <c r="M92" s="24">
        <f t="shared" si="15"/>
        <v>279000</v>
      </c>
      <c r="N92" s="24">
        <f t="shared" si="16"/>
        <v>1000</v>
      </c>
      <c r="O92" s="54" t="s">
        <v>333</v>
      </c>
      <c r="P92" s="54">
        <v>10</v>
      </c>
      <c r="Q92" s="27"/>
      <c r="R92" s="4">
        <f t="shared" si="23"/>
        <v>200</v>
      </c>
      <c r="S92" s="4">
        <f t="shared" si="17"/>
        <v>14000</v>
      </c>
      <c r="T92" s="4">
        <f t="shared" si="18"/>
        <v>-13000</v>
      </c>
      <c r="U92" s="4">
        <f t="shared" si="12"/>
        <v>0</v>
      </c>
      <c r="V92" s="3">
        <f t="shared" si="19"/>
        <v>56000</v>
      </c>
      <c r="W92" s="3">
        <f t="shared" si="20"/>
        <v>0</v>
      </c>
      <c r="X92" s="3">
        <f t="shared" si="21"/>
        <v>0</v>
      </c>
    </row>
    <row r="93" spans="1:24" s="2" customFormat="1" ht="13.5" customHeight="1" x14ac:dyDescent="0.2">
      <c r="A93" s="22">
        <f t="shared" si="22"/>
        <v>89</v>
      </c>
      <c r="B93" s="52" t="s">
        <v>733</v>
      </c>
      <c r="C93" s="23" t="s">
        <v>731</v>
      </c>
      <c r="D93" s="90">
        <v>400000</v>
      </c>
      <c r="E93" s="317"/>
      <c r="F93" s="24">
        <f t="shared" si="13"/>
        <v>400000</v>
      </c>
      <c r="G93" s="24">
        <v>399000</v>
      </c>
      <c r="H93" s="24">
        <f t="shared" si="14"/>
        <v>1000</v>
      </c>
      <c r="I93" s="25">
        <v>5</v>
      </c>
      <c r="J93" s="25">
        <v>0.2</v>
      </c>
      <c r="K93" s="25">
        <v>0</v>
      </c>
      <c r="L93" s="24"/>
      <c r="M93" s="24">
        <f t="shared" si="15"/>
        <v>399000</v>
      </c>
      <c r="N93" s="24">
        <f t="shared" si="16"/>
        <v>1000</v>
      </c>
      <c r="O93" s="54" t="s">
        <v>333</v>
      </c>
      <c r="P93" s="54">
        <v>1</v>
      </c>
      <c r="Q93" s="27"/>
      <c r="R93" s="4">
        <f t="shared" si="23"/>
        <v>200</v>
      </c>
      <c r="S93" s="4">
        <f t="shared" si="17"/>
        <v>20000</v>
      </c>
      <c r="T93" s="4">
        <f t="shared" si="18"/>
        <v>-19000</v>
      </c>
      <c r="U93" s="4">
        <f t="shared" ref="U93:U156" si="24">N93-1000</f>
        <v>0</v>
      </c>
      <c r="V93" s="3">
        <f t="shared" si="19"/>
        <v>80000</v>
      </c>
      <c r="W93" s="3">
        <f t="shared" si="20"/>
        <v>0</v>
      </c>
      <c r="X93" s="3">
        <f t="shared" si="21"/>
        <v>0</v>
      </c>
    </row>
    <row r="94" spans="1:24" s="2" customFormat="1" ht="13.5" customHeight="1" x14ac:dyDescent="0.2">
      <c r="A94" s="22">
        <f t="shared" si="22"/>
        <v>90</v>
      </c>
      <c r="B94" s="52" t="s">
        <v>734</v>
      </c>
      <c r="C94" s="23" t="s">
        <v>731</v>
      </c>
      <c r="D94" s="90">
        <v>190000</v>
      </c>
      <c r="E94" s="317"/>
      <c r="F94" s="24">
        <f t="shared" si="13"/>
        <v>190000</v>
      </c>
      <c r="G94" s="24">
        <v>189000</v>
      </c>
      <c r="H94" s="24">
        <f t="shared" si="14"/>
        <v>1000</v>
      </c>
      <c r="I94" s="25">
        <v>5</v>
      </c>
      <c r="J94" s="25">
        <v>0.2</v>
      </c>
      <c r="K94" s="25">
        <v>0</v>
      </c>
      <c r="L94" s="24"/>
      <c r="M94" s="24">
        <f t="shared" si="15"/>
        <v>189000</v>
      </c>
      <c r="N94" s="24">
        <f t="shared" si="16"/>
        <v>1000</v>
      </c>
      <c r="O94" s="54" t="s">
        <v>333</v>
      </c>
      <c r="P94" s="54">
        <v>1</v>
      </c>
      <c r="Q94" s="27"/>
      <c r="R94" s="4">
        <f t="shared" si="23"/>
        <v>200</v>
      </c>
      <c r="S94" s="4">
        <f t="shared" si="17"/>
        <v>9500</v>
      </c>
      <c r="T94" s="4">
        <f t="shared" si="18"/>
        <v>-8500</v>
      </c>
      <c r="U94" s="4">
        <f t="shared" si="24"/>
        <v>0</v>
      </c>
      <c r="V94" s="3">
        <f t="shared" si="19"/>
        <v>38000</v>
      </c>
      <c r="W94" s="3">
        <f t="shared" si="20"/>
        <v>0</v>
      </c>
      <c r="X94" s="3">
        <f t="shared" si="21"/>
        <v>0</v>
      </c>
    </row>
    <row r="95" spans="1:24" s="2" customFormat="1" ht="13.5" customHeight="1" x14ac:dyDescent="0.2">
      <c r="A95" s="22">
        <f t="shared" si="22"/>
        <v>91</v>
      </c>
      <c r="B95" s="52" t="s">
        <v>624</v>
      </c>
      <c r="C95" s="23" t="s">
        <v>735</v>
      </c>
      <c r="D95" s="90">
        <v>2522400</v>
      </c>
      <c r="E95" s="317"/>
      <c r="F95" s="24">
        <f t="shared" si="13"/>
        <v>2522400</v>
      </c>
      <c r="G95" s="24">
        <v>2521400</v>
      </c>
      <c r="H95" s="24">
        <f t="shared" si="14"/>
        <v>1000</v>
      </c>
      <c r="I95" s="25">
        <v>5</v>
      </c>
      <c r="J95" s="25">
        <v>0.2</v>
      </c>
      <c r="K95" s="25">
        <v>0</v>
      </c>
      <c r="L95" s="24"/>
      <c r="M95" s="24">
        <f t="shared" si="15"/>
        <v>2521400</v>
      </c>
      <c r="N95" s="24">
        <f t="shared" si="16"/>
        <v>1000</v>
      </c>
      <c r="O95" s="336" t="s">
        <v>720</v>
      </c>
      <c r="P95" s="54">
        <v>3</v>
      </c>
      <c r="Q95" s="27"/>
      <c r="R95" s="4">
        <f t="shared" si="23"/>
        <v>200</v>
      </c>
      <c r="S95" s="4">
        <f t="shared" si="17"/>
        <v>126120</v>
      </c>
      <c r="T95" s="4">
        <f t="shared" si="18"/>
        <v>-125120</v>
      </c>
      <c r="U95" s="4">
        <f t="shared" si="24"/>
        <v>0</v>
      </c>
      <c r="V95" s="3">
        <f t="shared" si="19"/>
        <v>504480</v>
      </c>
      <c r="W95" s="3">
        <f t="shared" si="20"/>
        <v>0</v>
      </c>
      <c r="X95" s="3">
        <f t="shared" si="21"/>
        <v>0</v>
      </c>
    </row>
    <row r="96" spans="1:24" s="2" customFormat="1" ht="13.5" customHeight="1" x14ac:dyDescent="0.2">
      <c r="A96" s="22">
        <f t="shared" si="22"/>
        <v>92</v>
      </c>
      <c r="B96" s="52" t="s">
        <v>736</v>
      </c>
      <c r="C96" s="23" t="s">
        <v>635</v>
      </c>
      <c r="D96" s="90">
        <v>6900000</v>
      </c>
      <c r="E96" s="317"/>
      <c r="F96" s="24">
        <f t="shared" si="13"/>
        <v>6900000</v>
      </c>
      <c r="G96" s="24">
        <v>6899000</v>
      </c>
      <c r="H96" s="24">
        <f t="shared" si="14"/>
        <v>1000</v>
      </c>
      <c r="I96" s="25">
        <v>5</v>
      </c>
      <c r="J96" s="25">
        <v>0.2</v>
      </c>
      <c r="K96" s="25">
        <v>0</v>
      </c>
      <c r="L96" s="24"/>
      <c r="M96" s="24">
        <f t="shared" si="15"/>
        <v>6899000</v>
      </c>
      <c r="N96" s="24">
        <f t="shared" si="16"/>
        <v>1000</v>
      </c>
      <c r="O96" s="54" t="s">
        <v>640</v>
      </c>
      <c r="P96" s="54">
        <v>1</v>
      </c>
      <c r="Q96" s="27"/>
      <c r="R96" s="4">
        <f t="shared" si="23"/>
        <v>200</v>
      </c>
      <c r="S96" s="4">
        <f t="shared" si="17"/>
        <v>345000</v>
      </c>
      <c r="T96" s="4">
        <f t="shared" si="18"/>
        <v>-344000</v>
      </c>
      <c r="U96" s="4">
        <f t="shared" si="24"/>
        <v>0</v>
      </c>
      <c r="V96" s="3">
        <f t="shared" si="19"/>
        <v>1380000</v>
      </c>
      <c r="W96" s="3">
        <f t="shared" si="20"/>
        <v>0</v>
      </c>
      <c r="X96" s="3">
        <f t="shared" si="21"/>
        <v>0</v>
      </c>
    </row>
    <row r="97" spans="1:24" s="2" customFormat="1" ht="13.5" customHeight="1" x14ac:dyDescent="0.2">
      <c r="A97" s="22">
        <f t="shared" si="22"/>
        <v>93</v>
      </c>
      <c r="B97" s="52" t="s">
        <v>624</v>
      </c>
      <c r="C97" s="23" t="s">
        <v>737</v>
      </c>
      <c r="D97" s="90">
        <v>2000000</v>
      </c>
      <c r="E97" s="317"/>
      <c r="F97" s="24">
        <f t="shared" ref="F97:F160" si="25">+D97+E97</f>
        <v>2000000</v>
      </c>
      <c r="G97" s="24">
        <v>1999000</v>
      </c>
      <c r="H97" s="24">
        <f t="shared" si="14"/>
        <v>1000</v>
      </c>
      <c r="I97" s="25">
        <v>5</v>
      </c>
      <c r="J97" s="25">
        <v>0.2</v>
      </c>
      <c r="K97" s="25">
        <v>0</v>
      </c>
      <c r="L97" s="24"/>
      <c r="M97" s="24">
        <f t="shared" si="15"/>
        <v>1999000</v>
      </c>
      <c r="N97" s="24">
        <f t="shared" si="16"/>
        <v>1000</v>
      </c>
      <c r="O97" s="54" t="s">
        <v>693</v>
      </c>
      <c r="P97" s="54">
        <v>2</v>
      </c>
      <c r="Q97" s="27"/>
      <c r="R97" s="4">
        <f t="shared" si="23"/>
        <v>200</v>
      </c>
      <c r="S97" s="4">
        <f t="shared" si="17"/>
        <v>100000</v>
      </c>
      <c r="T97" s="4">
        <f t="shared" si="18"/>
        <v>-99000</v>
      </c>
      <c r="U97" s="4">
        <f t="shared" si="24"/>
        <v>0</v>
      </c>
      <c r="V97" s="3">
        <f t="shared" si="19"/>
        <v>400000</v>
      </c>
      <c r="W97" s="3">
        <f t="shared" si="20"/>
        <v>0</v>
      </c>
      <c r="X97" s="3">
        <f t="shared" si="21"/>
        <v>0</v>
      </c>
    </row>
    <row r="98" spans="1:24" s="2" customFormat="1" ht="13.5" customHeight="1" x14ac:dyDescent="0.2">
      <c r="A98" s="22">
        <f t="shared" si="22"/>
        <v>94</v>
      </c>
      <c r="B98" s="52" t="s">
        <v>624</v>
      </c>
      <c r="C98" s="23" t="s">
        <v>737</v>
      </c>
      <c r="D98" s="90">
        <v>1600000</v>
      </c>
      <c r="E98" s="317"/>
      <c r="F98" s="24">
        <f t="shared" si="25"/>
        <v>1600000</v>
      </c>
      <c r="G98" s="24">
        <v>1599000</v>
      </c>
      <c r="H98" s="24">
        <f t="shared" si="14"/>
        <v>1000</v>
      </c>
      <c r="I98" s="25">
        <v>5</v>
      </c>
      <c r="J98" s="25">
        <v>0.2</v>
      </c>
      <c r="K98" s="25">
        <v>0</v>
      </c>
      <c r="L98" s="24"/>
      <c r="M98" s="24">
        <f t="shared" si="15"/>
        <v>1599000</v>
      </c>
      <c r="N98" s="24">
        <f t="shared" si="16"/>
        <v>1000</v>
      </c>
      <c r="O98" s="54" t="s">
        <v>693</v>
      </c>
      <c r="P98" s="54">
        <v>2</v>
      </c>
      <c r="Q98" s="27"/>
      <c r="R98" s="4">
        <f t="shared" si="23"/>
        <v>200</v>
      </c>
      <c r="S98" s="4">
        <f t="shared" si="17"/>
        <v>80000</v>
      </c>
      <c r="T98" s="4">
        <f t="shared" si="18"/>
        <v>-79000</v>
      </c>
      <c r="U98" s="4">
        <f t="shared" si="24"/>
        <v>0</v>
      </c>
      <c r="V98" s="3">
        <f t="shared" si="19"/>
        <v>320000</v>
      </c>
      <c r="W98" s="3">
        <f t="shared" si="20"/>
        <v>0</v>
      </c>
      <c r="X98" s="3">
        <f t="shared" si="21"/>
        <v>0</v>
      </c>
    </row>
    <row r="99" spans="1:24" s="2" customFormat="1" ht="13.5" customHeight="1" x14ac:dyDescent="0.2">
      <c r="A99" s="22">
        <f t="shared" si="22"/>
        <v>95</v>
      </c>
      <c r="B99" s="52" t="s">
        <v>624</v>
      </c>
      <c r="C99" s="23" t="s">
        <v>737</v>
      </c>
      <c r="D99" s="90">
        <v>2514000</v>
      </c>
      <c r="E99" s="317"/>
      <c r="F99" s="24">
        <f t="shared" si="25"/>
        <v>2514000</v>
      </c>
      <c r="G99" s="24">
        <v>2513000</v>
      </c>
      <c r="H99" s="24">
        <f t="shared" si="14"/>
        <v>1000</v>
      </c>
      <c r="I99" s="25">
        <v>5</v>
      </c>
      <c r="J99" s="25">
        <v>0.2</v>
      </c>
      <c r="K99" s="25">
        <v>0</v>
      </c>
      <c r="L99" s="24"/>
      <c r="M99" s="24">
        <f t="shared" si="15"/>
        <v>2513000</v>
      </c>
      <c r="N99" s="24">
        <f t="shared" si="16"/>
        <v>1000</v>
      </c>
      <c r="O99" s="54" t="s">
        <v>712</v>
      </c>
      <c r="P99" s="54">
        <v>2</v>
      </c>
      <c r="Q99" s="27"/>
      <c r="R99" s="4">
        <f t="shared" si="23"/>
        <v>200</v>
      </c>
      <c r="S99" s="4">
        <f t="shared" si="17"/>
        <v>125700</v>
      </c>
      <c r="T99" s="4">
        <f t="shared" si="18"/>
        <v>-124700</v>
      </c>
      <c r="U99" s="4">
        <f t="shared" si="24"/>
        <v>0</v>
      </c>
      <c r="V99" s="3">
        <f t="shared" si="19"/>
        <v>502800</v>
      </c>
      <c r="W99" s="3">
        <f t="shared" si="20"/>
        <v>0</v>
      </c>
      <c r="X99" s="3">
        <f t="shared" si="21"/>
        <v>0</v>
      </c>
    </row>
    <row r="100" spans="1:24" s="2" customFormat="1" ht="13.5" customHeight="1" x14ac:dyDescent="0.2">
      <c r="A100" s="22">
        <f t="shared" si="22"/>
        <v>96</v>
      </c>
      <c r="B100" s="52" t="s">
        <v>624</v>
      </c>
      <c r="C100" s="23" t="s">
        <v>738</v>
      </c>
      <c r="D100" s="90">
        <v>1000000</v>
      </c>
      <c r="E100" s="317"/>
      <c r="F100" s="24">
        <f t="shared" si="25"/>
        <v>1000000</v>
      </c>
      <c r="G100" s="24">
        <v>999000</v>
      </c>
      <c r="H100" s="24">
        <f t="shared" si="14"/>
        <v>1000</v>
      </c>
      <c r="I100" s="25">
        <v>5</v>
      </c>
      <c r="J100" s="25">
        <v>0.2</v>
      </c>
      <c r="K100" s="25">
        <v>0</v>
      </c>
      <c r="L100" s="24"/>
      <c r="M100" s="24">
        <f t="shared" si="15"/>
        <v>999000</v>
      </c>
      <c r="N100" s="24">
        <f t="shared" si="16"/>
        <v>1000</v>
      </c>
      <c r="O100" s="54" t="s">
        <v>693</v>
      </c>
      <c r="P100" s="54">
        <v>1</v>
      </c>
      <c r="Q100" s="318"/>
      <c r="R100" s="4">
        <f t="shared" si="23"/>
        <v>200</v>
      </c>
      <c r="S100" s="4">
        <f t="shared" si="17"/>
        <v>50000</v>
      </c>
      <c r="T100" s="4">
        <f t="shared" si="18"/>
        <v>-49000</v>
      </c>
      <c r="U100" s="4">
        <f t="shared" si="24"/>
        <v>0</v>
      </c>
      <c r="V100" s="3">
        <f t="shared" si="19"/>
        <v>200000</v>
      </c>
      <c r="W100" s="3">
        <f t="shared" si="20"/>
        <v>0</v>
      </c>
      <c r="X100" s="3">
        <f t="shared" si="21"/>
        <v>0</v>
      </c>
    </row>
    <row r="101" spans="1:24" s="2" customFormat="1" ht="13.5" customHeight="1" x14ac:dyDescent="0.2">
      <c r="A101" s="22">
        <f t="shared" si="22"/>
        <v>97</v>
      </c>
      <c r="B101" s="52" t="s">
        <v>739</v>
      </c>
      <c r="C101" s="23" t="s">
        <v>740</v>
      </c>
      <c r="D101" s="90">
        <v>1160000</v>
      </c>
      <c r="E101" s="317"/>
      <c r="F101" s="24">
        <f t="shared" si="25"/>
        <v>1160000</v>
      </c>
      <c r="G101" s="24">
        <v>1159000</v>
      </c>
      <c r="H101" s="24">
        <f t="shared" si="14"/>
        <v>1000</v>
      </c>
      <c r="I101" s="25">
        <v>5</v>
      </c>
      <c r="J101" s="25">
        <v>0.2</v>
      </c>
      <c r="K101" s="25">
        <v>0</v>
      </c>
      <c r="L101" s="24"/>
      <c r="M101" s="24">
        <f t="shared" si="15"/>
        <v>1159000</v>
      </c>
      <c r="N101" s="24">
        <f t="shared" si="16"/>
        <v>1000</v>
      </c>
      <c r="O101" s="54" t="s">
        <v>333</v>
      </c>
      <c r="P101" s="54">
        <v>2</v>
      </c>
      <c r="Q101" s="318"/>
      <c r="R101" s="4">
        <f t="shared" si="23"/>
        <v>200</v>
      </c>
      <c r="S101" s="4">
        <f t="shared" si="17"/>
        <v>58000</v>
      </c>
      <c r="T101" s="4">
        <f t="shared" si="18"/>
        <v>-57000</v>
      </c>
      <c r="U101" s="4">
        <f t="shared" si="24"/>
        <v>0</v>
      </c>
      <c r="V101" s="3">
        <f t="shared" si="19"/>
        <v>232000</v>
      </c>
      <c r="W101" s="3">
        <f t="shared" si="20"/>
        <v>0</v>
      </c>
      <c r="X101" s="3">
        <f t="shared" si="21"/>
        <v>0</v>
      </c>
    </row>
    <row r="102" spans="1:24" s="2" customFormat="1" ht="13.5" customHeight="1" x14ac:dyDescent="0.2">
      <c r="A102" s="22">
        <f t="shared" si="22"/>
        <v>98</v>
      </c>
      <c r="B102" s="52" t="s">
        <v>741</v>
      </c>
      <c r="C102" s="23" t="s">
        <v>742</v>
      </c>
      <c r="D102" s="90">
        <v>4100000</v>
      </c>
      <c r="E102" s="317"/>
      <c r="F102" s="24">
        <f t="shared" si="25"/>
        <v>4100000</v>
      </c>
      <c r="G102" s="24">
        <v>4099000</v>
      </c>
      <c r="H102" s="24">
        <f t="shared" si="14"/>
        <v>1000</v>
      </c>
      <c r="I102" s="25">
        <v>5</v>
      </c>
      <c r="J102" s="25">
        <v>0.2</v>
      </c>
      <c r="K102" s="25">
        <v>0</v>
      </c>
      <c r="L102" s="24"/>
      <c r="M102" s="24">
        <f t="shared" si="15"/>
        <v>4099000</v>
      </c>
      <c r="N102" s="24">
        <f t="shared" si="16"/>
        <v>1000</v>
      </c>
      <c r="O102" s="54" t="s">
        <v>743</v>
      </c>
      <c r="P102" s="54">
        <v>1</v>
      </c>
      <c r="Q102" s="318"/>
      <c r="R102" s="4">
        <f t="shared" si="23"/>
        <v>200</v>
      </c>
      <c r="S102" s="4">
        <f t="shared" si="17"/>
        <v>205000</v>
      </c>
      <c r="T102" s="4">
        <f t="shared" si="18"/>
        <v>-204000</v>
      </c>
      <c r="U102" s="4">
        <f t="shared" si="24"/>
        <v>0</v>
      </c>
      <c r="V102" s="3">
        <f t="shared" si="19"/>
        <v>820000</v>
      </c>
      <c r="W102" s="3">
        <f t="shared" si="20"/>
        <v>0</v>
      </c>
      <c r="X102" s="3">
        <f t="shared" si="21"/>
        <v>0</v>
      </c>
    </row>
    <row r="103" spans="1:24" s="2" customFormat="1" ht="13.5" customHeight="1" x14ac:dyDescent="0.2">
      <c r="A103" s="22">
        <f t="shared" si="22"/>
        <v>99</v>
      </c>
      <c r="B103" s="52" t="s">
        <v>643</v>
      </c>
      <c r="C103" s="23" t="s">
        <v>744</v>
      </c>
      <c r="D103" s="90">
        <v>380000</v>
      </c>
      <c r="E103" s="317"/>
      <c r="F103" s="24">
        <f t="shared" si="25"/>
        <v>380000</v>
      </c>
      <c r="G103" s="24">
        <v>379000</v>
      </c>
      <c r="H103" s="24">
        <f t="shared" si="14"/>
        <v>1000</v>
      </c>
      <c r="I103" s="25">
        <v>5</v>
      </c>
      <c r="J103" s="25">
        <v>0.2</v>
      </c>
      <c r="K103" s="25">
        <v>0</v>
      </c>
      <c r="L103" s="24"/>
      <c r="M103" s="24">
        <f t="shared" si="15"/>
        <v>379000</v>
      </c>
      <c r="N103" s="24">
        <f t="shared" si="16"/>
        <v>1000</v>
      </c>
      <c r="O103" s="54" t="s">
        <v>745</v>
      </c>
      <c r="P103" s="54">
        <v>1</v>
      </c>
      <c r="Q103" s="318"/>
      <c r="R103" s="4">
        <f t="shared" si="23"/>
        <v>200</v>
      </c>
      <c r="S103" s="4">
        <f t="shared" si="17"/>
        <v>19000</v>
      </c>
      <c r="T103" s="4">
        <f t="shared" si="18"/>
        <v>-18000</v>
      </c>
      <c r="U103" s="4">
        <f t="shared" si="24"/>
        <v>0</v>
      </c>
      <c r="V103" s="3">
        <f t="shared" si="19"/>
        <v>76000</v>
      </c>
      <c r="W103" s="3">
        <f t="shared" si="20"/>
        <v>0</v>
      </c>
      <c r="X103" s="3">
        <f t="shared" si="21"/>
        <v>0</v>
      </c>
    </row>
    <row r="104" spans="1:24" s="2" customFormat="1" ht="13.5" customHeight="1" x14ac:dyDescent="0.2">
      <c r="A104" s="22">
        <f t="shared" si="22"/>
        <v>100</v>
      </c>
      <c r="B104" s="52" t="s">
        <v>624</v>
      </c>
      <c r="C104" s="23" t="s">
        <v>356</v>
      </c>
      <c r="D104" s="90">
        <v>800000</v>
      </c>
      <c r="E104" s="317"/>
      <c r="F104" s="24">
        <f t="shared" si="25"/>
        <v>800000</v>
      </c>
      <c r="G104" s="24">
        <v>799000</v>
      </c>
      <c r="H104" s="24">
        <f t="shared" si="14"/>
        <v>1000</v>
      </c>
      <c r="I104" s="25">
        <v>5</v>
      </c>
      <c r="J104" s="25">
        <v>0.2</v>
      </c>
      <c r="K104" s="25">
        <v>0</v>
      </c>
      <c r="L104" s="24"/>
      <c r="M104" s="24">
        <f t="shared" si="15"/>
        <v>799000</v>
      </c>
      <c r="N104" s="24">
        <f t="shared" si="16"/>
        <v>1000</v>
      </c>
      <c r="O104" s="54" t="s">
        <v>693</v>
      </c>
      <c r="P104" s="54">
        <v>1</v>
      </c>
      <c r="Q104" s="318"/>
      <c r="R104" s="4">
        <f t="shared" si="23"/>
        <v>200</v>
      </c>
      <c r="S104" s="4">
        <f t="shared" si="17"/>
        <v>40000</v>
      </c>
      <c r="T104" s="4">
        <f t="shared" si="18"/>
        <v>-39000</v>
      </c>
      <c r="U104" s="4">
        <f t="shared" si="24"/>
        <v>0</v>
      </c>
      <c r="V104" s="3">
        <f t="shared" si="19"/>
        <v>160000</v>
      </c>
      <c r="W104" s="3">
        <f t="shared" si="20"/>
        <v>0</v>
      </c>
      <c r="X104" s="3">
        <f t="shared" si="21"/>
        <v>0</v>
      </c>
    </row>
    <row r="105" spans="1:24" s="2" customFormat="1" ht="13.5" customHeight="1" x14ac:dyDescent="0.2">
      <c r="A105" s="22">
        <f t="shared" si="22"/>
        <v>101</v>
      </c>
      <c r="B105" s="356" t="s">
        <v>746</v>
      </c>
      <c r="C105" s="23" t="s">
        <v>747</v>
      </c>
      <c r="D105" s="90">
        <v>800000</v>
      </c>
      <c r="E105" s="317"/>
      <c r="F105" s="24">
        <f t="shared" si="25"/>
        <v>800000</v>
      </c>
      <c r="G105" s="24">
        <v>799000</v>
      </c>
      <c r="H105" s="24">
        <f t="shared" si="14"/>
        <v>1000</v>
      </c>
      <c r="I105" s="25">
        <v>5</v>
      </c>
      <c r="J105" s="25">
        <v>0.2</v>
      </c>
      <c r="K105" s="25">
        <v>0</v>
      </c>
      <c r="L105" s="24"/>
      <c r="M105" s="24">
        <f t="shared" si="15"/>
        <v>799000</v>
      </c>
      <c r="N105" s="24">
        <f t="shared" si="16"/>
        <v>1000</v>
      </c>
      <c r="O105" s="54" t="s">
        <v>314</v>
      </c>
      <c r="P105" s="54">
        <v>1</v>
      </c>
      <c r="Q105" s="318"/>
      <c r="R105" s="4">
        <f t="shared" si="23"/>
        <v>200</v>
      </c>
      <c r="S105" s="4">
        <f t="shared" si="17"/>
        <v>40000</v>
      </c>
      <c r="T105" s="4">
        <f t="shared" si="18"/>
        <v>-39000</v>
      </c>
      <c r="U105" s="4">
        <f t="shared" si="24"/>
        <v>0</v>
      </c>
      <c r="V105" s="3">
        <f t="shared" si="19"/>
        <v>160000</v>
      </c>
      <c r="W105" s="3">
        <f t="shared" si="20"/>
        <v>0</v>
      </c>
      <c r="X105" s="3">
        <f t="shared" si="21"/>
        <v>0</v>
      </c>
    </row>
    <row r="106" spans="1:24" s="2" customFormat="1" ht="13.5" customHeight="1" x14ac:dyDescent="0.2">
      <c r="A106" s="22">
        <f t="shared" si="22"/>
        <v>102</v>
      </c>
      <c r="B106" s="52" t="s">
        <v>624</v>
      </c>
      <c r="C106" s="23" t="s">
        <v>748</v>
      </c>
      <c r="D106" s="90">
        <v>1085136</v>
      </c>
      <c r="E106" s="317"/>
      <c r="F106" s="24">
        <f t="shared" si="25"/>
        <v>1085136</v>
      </c>
      <c r="G106" s="24">
        <v>1084136</v>
      </c>
      <c r="H106" s="24">
        <f t="shared" si="14"/>
        <v>1000</v>
      </c>
      <c r="I106" s="25">
        <v>5</v>
      </c>
      <c r="J106" s="25">
        <v>0.2</v>
      </c>
      <c r="K106" s="25">
        <v>0</v>
      </c>
      <c r="L106" s="24"/>
      <c r="M106" s="24">
        <f t="shared" si="15"/>
        <v>1084136</v>
      </c>
      <c r="N106" s="24">
        <f t="shared" si="16"/>
        <v>1000</v>
      </c>
      <c r="O106" s="337" t="s">
        <v>720</v>
      </c>
      <c r="P106" s="54">
        <v>2</v>
      </c>
      <c r="Q106" s="318"/>
      <c r="R106" s="4">
        <f t="shared" si="23"/>
        <v>200</v>
      </c>
      <c r="S106" s="4">
        <f t="shared" si="17"/>
        <v>54256.800000000003</v>
      </c>
      <c r="T106" s="4">
        <f t="shared" si="18"/>
        <v>-53256.800000000003</v>
      </c>
      <c r="U106" s="4">
        <f t="shared" si="24"/>
        <v>0</v>
      </c>
      <c r="V106" s="3">
        <f t="shared" si="19"/>
        <v>217027.20000000001</v>
      </c>
      <c r="W106" s="3">
        <f t="shared" si="20"/>
        <v>0</v>
      </c>
      <c r="X106" s="3">
        <f t="shared" si="21"/>
        <v>0</v>
      </c>
    </row>
    <row r="107" spans="1:24" s="2" customFormat="1" ht="13.5" customHeight="1" x14ac:dyDescent="0.2">
      <c r="A107" s="22">
        <f t="shared" si="22"/>
        <v>103</v>
      </c>
      <c r="B107" s="52" t="s">
        <v>624</v>
      </c>
      <c r="C107" s="23" t="s">
        <v>749</v>
      </c>
      <c r="D107" s="90">
        <v>9169072</v>
      </c>
      <c r="E107" s="317"/>
      <c r="F107" s="24">
        <f t="shared" si="25"/>
        <v>9169072</v>
      </c>
      <c r="G107" s="24">
        <v>9168072</v>
      </c>
      <c r="H107" s="24">
        <f t="shared" si="14"/>
        <v>1000</v>
      </c>
      <c r="I107" s="25">
        <v>5</v>
      </c>
      <c r="J107" s="25">
        <v>0.2</v>
      </c>
      <c r="K107" s="25">
        <v>0</v>
      </c>
      <c r="L107" s="24"/>
      <c r="M107" s="24">
        <f t="shared" si="15"/>
        <v>9168072</v>
      </c>
      <c r="N107" s="24">
        <f t="shared" si="16"/>
        <v>1000</v>
      </c>
      <c r="O107" s="337" t="s">
        <v>720</v>
      </c>
      <c r="P107" s="54">
        <v>12</v>
      </c>
      <c r="Q107" s="318"/>
      <c r="R107" s="4">
        <f t="shared" si="23"/>
        <v>200</v>
      </c>
      <c r="S107" s="4">
        <f t="shared" si="17"/>
        <v>458453.60000000003</v>
      </c>
      <c r="T107" s="4">
        <f t="shared" si="18"/>
        <v>-457453.60000000003</v>
      </c>
      <c r="U107" s="4">
        <f t="shared" si="24"/>
        <v>0</v>
      </c>
      <c r="V107" s="3">
        <f t="shared" si="19"/>
        <v>1833814.4</v>
      </c>
      <c r="W107" s="3">
        <f t="shared" si="20"/>
        <v>0</v>
      </c>
      <c r="X107" s="3">
        <f t="shared" si="21"/>
        <v>0</v>
      </c>
    </row>
    <row r="108" spans="1:24" s="2" customFormat="1" ht="13.5" customHeight="1" x14ac:dyDescent="0.2">
      <c r="A108" s="22">
        <f t="shared" si="22"/>
        <v>104</v>
      </c>
      <c r="B108" s="52" t="s">
        <v>624</v>
      </c>
      <c r="C108" s="23" t="s">
        <v>750</v>
      </c>
      <c r="D108" s="90">
        <v>743493</v>
      </c>
      <c r="E108" s="317"/>
      <c r="F108" s="24">
        <f t="shared" si="25"/>
        <v>743493</v>
      </c>
      <c r="G108" s="24">
        <v>742493</v>
      </c>
      <c r="H108" s="24">
        <f t="shared" si="14"/>
        <v>1000</v>
      </c>
      <c r="I108" s="25">
        <v>5</v>
      </c>
      <c r="J108" s="25">
        <v>0.2</v>
      </c>
      <c r="K108" s="25">
        <v>0</v>
      </c>
      <c r="L108" s="24"/>
      <c r="M108" s="24">
        <f t="shared" si="15"/>
        <v>742493</v>
      </c>
      <c r="N108" s="24">
        <f t="shared" si="16"/>
        <v>1000</v>
      </c>
      <c r="O108" s="337" t="s">
        <v>720</v>
      </c>
      <c r="P108" s="54">
        <v>1</v>
      </c>
      <c r="Q108" s="318"/>
      <c r="R108" s="4">
        <f t="shared" si="23"/>
        <v>200</v>
      </c>
      <c r="S108" s="4">
        <f t="shared" si="17"/>
        <v>37174.65</v>
      </c>
      <c r="T108" s="4">
        <f t="shared" si="18"/>
        <v>-36174.65</v>
      </c>
      <c r="U108" s="4">
        <f t="shared" si="24"/>
        <v>0</v>
      </c>
      <c r="V108" s="3">
        <f t="shared" si="19"/>
        <v>148698.6</v>
      </c>
      <c r="W108" s="3">
        <f t="shared" si="20"/>
        <v>0</v>
      </c>
      <c r="X108" s="3">
        <f t="shared" si="21"/>
        <v>0</v>
      </c>
    </row>
    <row r="109" spans="1:24" s="2" customFormat="1" ht="13.5" customHeight="1" x14ac:dyDescent="0.2">
      <c r="A109" s="22">
        <f t="shared" si="22"/>
        <v>105</v>
      </c>
      <c r="B109" s="52" t="s">
        <v>624</v>
      </c>
      <c r="C109" s="23" t="s">
        <v>751</v>
      </c>
      <c r="D109" s="90">
        <v>743493</v>
      </c>
      <c r="E109" s="317"/>
      <c r="F109" s="24">
        <f t="shared" si="25"/>
        <v>743493</v>
      </c>
      <c r="G109" s="24">
        <v>742493</v>
      </c>
      <c r="H109" s="24">
        <f t="shared" si="14"/>
        <v>1000</v>
      </c>
      <c r="I109" s="25">
        <v>5</v>
      </c>
      <c r="J109" s="25">
        <v>0.2</v>
      </c>
      <c r="K109" s="25">
        <v>0</v>
      </c>
      <c r="L109" s="24"/>
      <c r="M109" s="24">
        <f t="shared" si="15"/>
        <v>742493</v>
      </c>
      <c r="N109" s="24">
        <f t="shared" si="16"/>
        <v>1000</v>
      </c>
      <c r="O109" s="337" t="s">
        <v>720</v>
      </c>
      <c r="P109" s="54">
        <v>1</v>
      </c>
      <c r="Q109" s="318"/>
      <c r="R109" s="4">
        <f t="shared" si="23"/>
        <v>200</v>
      </c>
      <c r="S109" s="4">
        <f t="shared" si="17"/>
        <v>37174.65</v>
      </c>
      <c r="T109" s="4">
        <f t="shared" si="18"/>
        <v>-36174.65</v>
      </c>
      <c r="U109" s="4">
        <f t="shared" si="24"/>
        <v>0</v>
      </c>
      <c r="V109" s="3">
        <f t="shared" si="19"/>
        <v>148698.6</v>
      </c>
      <c r="W109" s="3">
        <f t="shared" si="20"/>
        <v>0</v>
      </c>
      <c r="X109" s="3">
        <f t="shared" si="21"/>
        <v>0</v>
      </c>
    </row>
    <row r="110" spans="1:24" s="2" customFormat="1" ht="13.5" customHeight="1" x14ac:dyDescent="0.2">
      <c r="A110" s="22">
        <f t="shared" si="22"/>
        <v>106</v>
      </c>
      <c r="B110" s="52" t="s">
        <v>624</v>
      </c>
      <c r="C110" s="23" t="s">
        <v>752</v>
      </c>
      <c r="D110" s="90">
        <v>1470348</v>
      </c>
      <c r="E110" s="317"/>
      <c r="F110" s="24">
        <f t="shared" si="25"/>
        <v>1470348</v>
      </c>
      <c r="G110" s="24">
        <v>1469348</v>
      </c>
      <c r="H110" s="24">
        <f t="shared" si="14"/>
        <v>1000</v>
      </c>
      <c r="I110" s="25">
        <v>5</v>
      </c>
      <c r="J110" s="25">
        <v>0.2</v>
      </c>
      <c r="K110" s="25">
        <v>0</v>
      </c>
      <c r="L110" s="24"/>
      <c r="M110" s="24">
        <f t="shared" si="15"/>
        <v>1469348</v>
      </c>
      <c r="N110" s="24">
        <f t="shared" si="16"/>
        <v>1000</v>
      </c>
      <c r="O110" s="337" t="s">
        <v>720</v>
      </c>
      <c r="P110" s="54">
        <v>2</v>
      </c>
      <c r="Q110" s="318"/>
      <c r="R110" s="4">
        <f t="shared" si="23"/>
        <v>200</v>
      </c>
      <c r="S110" s="4">
        <f t="shared" si="17"/>
        <v>73517.400000000009</v>
      </c>
      <c r="T110" s="4">
        <f t="shared" si="18"/>
        <v>-72517.400000000009</v>
      </c>
      <c r="U110" s="4">
        <f t="shared" si="24"/>
        <v>0</v>
      </c>
      <c r="V110" s="3">
        <f t="shared" si="19"/>
        <v>294069.59999999998</v>
      </c>
      <c r="W110" s="3">
        <f t="shared" si="20"/>
        <v>0</v>
      </c>
      <c r="X110" s="3">
        <f t="shared" si="21"/>
        <v>0</v>
      </c>
    </row>
    <row r="111" spans="1:24" s="2" customFormat="1" ht="13.5" customHeight="1" x14ac:dyDescent="0.2">
      <c r="A111" s="22">
        <f t="shared" si="22"/>
        <v>107</v>
      </c>
      <c r="B111" s="52" t="s">
        <v>624</v>
      </c>
      <c r="C111" s="23" t="s">
        <v>753</v>
      </c>
      <c r="D111" s="90">
        <v>731367</v>
      </c>
      <c r="E111" s="317"/>
      <c r="F111" s="24">
        <f t="shared" si="25"/>
        <v>731367</v>
      </c>
      <c r="G111" s="24">
        <v>730367</v>
      </c>
      <c r="H111" s="24">
        <f t="shared" si="14"/>
        <v>1000</v>
      </c>
      <c r="I111" s="25">
        <v>5</v>
      </c>
      <c r="J111" s="25">
        <v>0.2</v>
      </c>
      <c r="K111" s="25">
        <v>0</v>
      </c>
      <c r="L111" s="24"/>
      <c r="M111" s="24">
        <f t="shared" si="15"/>
        <v>730367</v>
      </c>
      <c r="N111" s="24">
        <f t="shared" si="16"/>
        <v>1000</v>
      </c>
      <c r="O111" s="337" t="s">
        <v>720</v>
      </c>
      <c r="P111" s="54">
        <v>1</v>
      </c>
      <c r="Q111" s="318"/>
      <c r="R111" s="4">
        <f t="shared" si="23"/>
        <v>200</v>
      </c>
      <c r="S111" s="4">
        <f t="shared" si="17"/>
        <v>36568.35</v>
      </c>
      <c r="T111" s="4">
        <f t="shared" si="18"/>
        <v>-35568.35</v>
      </c>
      <c r="U111" s="4">
        <f t="shared" si="24"/>
        <v>0</v>
      </c>
      <c r="V111" s="3">
        <f t="shared" si="19"/>
        <v>146273.4</v>
      </c>
      <c r="W111" s="3">
        <f t="shared" si="20"/>
        <v>0</v>
      </c>
      <c r="X111" s="3">
        <f t="shared" si="21"/>
        <v>0</v>
      </c>
    </row>
    <row r="112" spans="1:24" s="2" customFormat="1" ht="13.5" customHeight="1" x14ac:dyDescent="0.2">
      <c r="A112" s="22">
        <f t="shared" si="22"/>
        <v>108</v>
      </c>
      <c r="B112" s="52" t="s">
        <v>754</v>
      </c>
      <c r="C112" s="23" t="s">
        <v>638</v>
      </c>
      <c r="D112" s="90">
        <v>400000</v>
      </c>
      <c r="E112" s="317"/>
      <c r="F112" s="24">
        <f t="shared" si="25"/>
        <v>400000</v>
      </c>
      <c r="G112" s="24">
        <v>399000</v>
      </c>
      <c r="H112" s="24">
        <f t="shared" si="14"/>
        <v>1000</v>
      </c>
      <c r="I112" s="25">
        <v>5</v>
      </c>
      <c r="J112" s="25">
        <v>0.2</v>
      </c>
      <c r="K112" s="25">
        <v>0</v>
      </c>
      <c r="L112" s="24"/>
      <c r="M112" s="24">
        <f t="shared" si="15"/>
        <v>399000</v>
      </c>
      <c r="N112" s="24">
        <f t="shared" si="16"/>
        <v>1000</v>
      </c>
      <c r="O112" s="54" t="s">
        <v>755</v>
      </c>
      <c r="P112" s="54">
        <v>1</v>
      </c>
      <c r="Q112" s="318"/>
      <c r="R112" s="4">
        <f t="shared" si="23"/>
        <v>200</v>
      </c>
      <c r="S112" s="4">
        <f t="shared" si="17"/>
        <v>20000</v>
      </c>
      <c r="T112" s="4">
        <f t="shared" si="18"/>
        <v>-19000</v>
      </c>
      <c r="U112" s="4">
        <f t="shared" si="24"/>
        <v>0</v>
      </c>
      <c r="V112" s="3">
        <f t="shared" si="19"/>
        <v>80000</v>
      </c>
      <c r="W112" s="3">
        <f t="shared" si="20"/>
        <v>0</v>
      </c>
      <c r="X112" s="3">
        <f t="shared" si="21"/>
        <v>0</v>
      </c>
    </row>
    <row r="113" spans="1:24" s="2" customFormat="1" ht="13.5" customHeight="1" x14ac:dyDescent="0.2">
      <c r="A113" s="22">
        <f t="shared" si="22"/>
        <v>109</v>
      </c>
      <c r="B113" s="52" t="s">
        <v>624</v>
      </c>
      <c r="C113" s="23" t="s">
        <v>756</v>
      </c>
      <c r="D113" s="90">
        <v>1458363</v>
      </c>
      <c r="E113" s="317"/>
      <c r="F113" s="24">
        <f t="shared" si="25"/>
        <v>1458363</v>
      </c>
      <c r="G113" s="24">
        <v>1457363</v>
      </c>
      <c r="H113" s="24">
        <f t="shared" si="14"/>
        <v>1000</v>
      </c>
      <c r="I113" s="25">
        <v>5</v>
      </c>
      <c r="J113" s="25">
        <v>0.2</v>
      </c>
      <c r="K113" s="25">
        <v>0</v>
      </c>
      <c r="L113" s="24"/>
      <c r="M113" s="24">
        <f t="shared" si="15"/>
        <v>1457363</v>
      </c>
      <c r="N113" s="24">
        <f t="shared" si="16"/>
        <v>1000</v>
      </c>
      <c r="O113" s="337" t="s">
        <v>720</v>
      </c>
      <c r="P113" s="54">
        <v>2</v>
      </c>
      <c r="Q113" s="318"/>
      <c r="R113" s="4">
        <f t="shared" si="23"/>
        <v>200</v>
      </c>
      <c r="S113" s="4">
        <f t="shared" si="17"/>
        <v>72918.150000000009</v>
      </c>
      <c r="T113" s="4">
        <f t="shared" si="18"/>
        <v>-71918.150000000009</v>
      </c>
      <c r="U113" s="4">
        <f t="shared" si="24"/>
        <v>0</v>
      </c>
      <c r="V113" s="3">
        <f t="shared" si="19"/>
        <v>291672.59999999998</v>
      </c>
      <c r="W113" s="3">
        <f t="shared" si="20"/>
        <v>0</v>
      </c>
      <c r="X113" s="3">
        <f t="shared" si="21"/>
        <v>0</v>
      </c>
    </row>
    <row r="114" spans="1:24" s="2" customFormat="1" ht="13.5" customHeight="1" x14ac:dyDescent="0.2">
      <c r="A114" s="22">
        <f t="shared" si="22"/>
        <v>110</v>
      </c>
      <c r="B114" s="52" t="s">
        <v>624</v>
      </c>
      <c r="C114" s="23" t="s">
        <v>757</v>
      </c>
      <c r="D114" s="90">
        <v>4313754</v>
      </c>
      <c r="E114" s="317"/>
      <c r="F114" s="24">
        <f t="shared" si="25"/>
        <v>4313754</v>
      </c>
      <c r="G114" s="24">
        <v>4312754</v>
      </c>
      <c r="H114" s="24">
        <f t="shared" si="14"/>
        <v>1000</v>
      </c>
      <c r="I114" s="25">
        <v>5</v>
      </c>
      <c r="J114" s="25">
        <v>0.2</v>
      </c>
      <c r="K114" s="25">
        <v>0</v>
      </c>
      <c r="L114" s="24"/>
      <c r="M114" s="24">
        <f t="shared" si="15"/>
        <v>4312754</v>
      </c>
      <c r="N114" s="24">
        <f t="shared" si="16"/>
        <v>1000</v>
      </c>
      <c r="O114" s="337" t="s">
        <v>720</v>
      </c>
      <c r="P114" s="54">
        <v>6</v>
      </c>
      <c r="Q114" s="318"/>
      <c r="R114" s="4">
        <f t="shared" si="23"/>
        <v>200</v>
      </c>
      <c r="S114" s="4">
        <f t="shared" si="17"/>
        <v>215687.7</v>
      </c>
      <c r="T114" s="4">
        <f t="shared" si="18"/>
        <v>-214687.7</v>
      </c>
      <c r="U114" s="4">
        <f t="shared" si="24"/>
        <v>0</v>
      </c>
      <c r="V114" s="3">
        <f t="shared" si="19"/>
        <v>862750.8</v>
      </c>
      <c r="W114" s="3">
        <f t="shared" si="20"/>
        <v>0</v>
      </c>
      <c r="X114" s="3">
        <f t="shared" si="21"/>
        <v>0</v>
      </c>
    </row>
    <row r="115" spans="1:24" s="2" customFormat="1" ht="13.5" customHeight="1" x14ac:dyDescent="0.2">
      <c r="A115" s="22">
        <f t="shared" si="22"/>
        <v>111</v>
      </c>
      <c r="B115" s="52" t="s">
        <v>624</v>
      </c>
      <c r="C115" s="23" t="s">
        <v>758</v>
      </c>
      <c r="D115" s="90">
        <v>7177605</v>
      </c>
      <c r="E115" s="317"/>
      <c r="F115" s="24">
        <f t="shared" si="25"/>
        <v>7177605</v>
      </c>
      <c r="G115" s="24">
        <v>7176605</v>
      </c>
      <c r="H115" s="24">
        <f t="shared" si="14"/>
        <v>1000</v>
      </c>
      <c r="I115" s="25">
        <v>5</v>
      </c>
      <c r="J115" s="25">
        <v>0.2</v>
      </c>
      <c r="K115" s="25">
        <v>0</v>
      </c>
      <c r="L115" s="24"/>
      <c r="M115" s="24">
        <f t="shared" si="15"/>
        <v>7176605</v>
      </c>
      <c r="N115" s="24">
        <f t="shared" si="16"/>
        <v>1000</v>
      </c>
      <c r="O115" s="337" t="s">
        <v>720</v>
      </c>
      <c r="P115" s="54">
        <v>10</v>
      </c>
      <c r="Q115" s="318"/>
      <c r="R115" s="4">
        <f t="shared" si="23"/>
        <v>200</v>
      </c>
      <c r="S115" s="4">
        <f t="shared" si="17"/>
        <v>358880.25</v>
      </c>
      <c r="T115" s="4">
        <f t="shared" si="18"/>
        <v>-357880.25</v>
      </c>
      <c r="U115" s="4">
        <f t="shared" si="24"/>
        <v>0</v>
      </c>
      <c r="V115" s="3">
        <f t="shared" si="19"/>
        <v>1435521</v>
      </c>
      <c r="W115" s="3">
        <f t="shared" si="20"/>
        <v>0</v>
      </c>
      <c r="X115" s="3">
        <f t="shared" si="21"/>
        <v>0</v>
      </c>
    </row>
    <row r="116" spans="1:24" s="2" customFormat="1" ht="13.5" customHeight="1" x14ac:dyDescent="0.2">
      <c r="A116" s="22">
        <f t="shared" si="22"/>
        <v>112</v>
      </c>
      <c r="B116" s="52" t="s">
        <v>624</v>
      </c>
      <c r="C116" s="89">
        <v>38730</v>
      </c>
      <c r="D116" s="90">
        <v>2694588</v>
      </c>
      <c r="E116" s="317"/>
      <c r="F116" s="24">
        <f t="shared" si="25"/>
        <v>2694588</v>
      </c>
      <c r="G116" s="24">
        <v>2693588</v>
      </c>
      <c r="H116" s="24">
        <f t="shared" si="14"/>
        <v>1000</v>
      </c>
      <c r="I116" s="25">
        <v>5</v>
      </c>
      <c r="J116" s="25">
        <v>0.2</v>
      </c>
      <c r="K116" s="25">
        <v>0</v>
      </c>
      <c r="L116" s="24"/>
      <c r="M116" s="24">
        <f t="shared" si="15"/>
        <v>2693588</v>
      </c>
      <c r="N116" s="24">
        <f t="shared" si="16"/>
        <v>1000</v>
      </c>
      <c r="O116" s="337" t="s">
        <v>720</v>
      </c>
      <c r="P116" s="54">
        <v>4</v>
      </c>
      <c r="Q116" s="318"/>
      <c r="R116" s="4"/>
      <c r="S116" s="4">
        <f t="shared" si="17"/>
        <v>134729.4</v>
      </c>
      <c r="T116" s="4">
        <f t="shared" si="18"/>
        <v>-133729.4</v>
      </c>
      <c r="U116" s="4">
        <f t="shared" si="24"/>
        <v>0</v>
      </c>
      <c r="V116" s="3">
        <f t="shared" si="19"/>
        <v>538917.6</v>
      </c>
      <c r="W116" s="3">
        <f t="shared" si="20"/>
        <v>0</v>
      </c>
      <c r="X116" s="3">
        <f t="shared" si="21"/>
        <v>0</v>
      </c>
    </row>
    <row r="117" spans="1:24" s="2" customFormat="1" ht="13.5" customHeight="1" x14ac:dyDescent="0.2">
      <c r="A117" s="22">
        <f t="shared" si="22"/>
        <v>113</v>
      </c>
      <c r="B117" s="52" t="s">
        <v>759</v>
      </c>
      <c r="C117" s="89">
        <v>38754</v>
      </c>
      <c r="D117" s="90">
        <v>580000</v>
      </c>
      <c r="E117" s="317"/>
      <c r="F117" s="24">
        <f t="shared" si="25"/>
        <v>580000</v>
      </c>
      <c r="G117" s="24">
        <v>579000</v>
      </c>
      <c r="H117" s="24">
        <f t="shared" si="14"/>
        <v>1000</v>
      </c>
      <c r="I117" s="25">
        <v>5</v>
      </c>
      <c r="J117" s="25">
        <v>0.2</v>
      </c>
      <c r="K117" s="25">
        <v>0</v>
      </c>
      <c r="L117" s="24">
        <f t="shared" ref="L117:L130" si="26">ROUND(IF(F117*J117*K117/12&gt;=H117,H117-1000,F117*J117*K117/12),0)</f>
        <v>0</v>
      </c>
      <c r="M117" s="24">
        <f t="shared" si="15"/>
        <v>579000</v>
      </c>
      <c r="N117" s="24">
        <f t="shared" si="16"/>
        <v>1000</v>
      </c>
      <c r="O117" s="92" t="s">
        <v>333</v>
      </c>
      <c r="P117" s="54">
        <v>1</v>
      </c>
      <c r="Q117" s="318"/>
      <c r="R117" s="4"/>
      <c r="S117" s="4">
        <f t="shared" si="17"/>
        <v>29000</v>
      </c>
      <c r="T117" s="4">
        <f t="shared" si="18"/>
        <v>-28000</v>
      </c>
      <c r="U117" s="4">
        <f t="shared" si="24"/>
        <v>0</v>
      </c>
      <c r="V117" s="3">
        <f t="shared" si="19"/>
        <v>116000</v>
      </c>
      <c r="W117" s="3">
        <f t="shared" si="20"/>
        <v>0</v>
      </c>
      <c r="X117" s="3">
        <f t="shared" si="21"/>
        <v>0</v>
      </c>
    </row>
    <row r="118" spans="1:24" s="2" customFormat="1" ht="13.5" customHeight="1" x14ac:dyDescent="0.2">
      <c r="A118" s="22">
        <f t="shared" si="22"/>
        <v>114</v>
      </c>
      <c r="B118" s="52" t="s">
        <v>521</v>
      </c>
      <c r="C118" s="89">
        <v>38755</v>
      </c>
      <c r="D118" s="90">
        <v>590000</v>
      </c>
      <c r="E118" s="317"/>
      <c r="F118" s="24">
        <f t="shared" si="25"/>
        <v>590000</v>
      </c>
      <c r="G118" s="24">
        <v>589000</v>
      </c>
      <c r="H118" s="24">
        <f t="shared" si="14"/>
        <v>1000</v>
      </c>
      <c r="I118" s="25">
        <v>5</v>
      </c>
      <c r="J118" s="25">
        <v>0.2</v>
      </c>
      <c r="K118" s="25">
        <v>0</v>
      </c>
      <c r="L118" s="24">
        <f t="shared" si="26"/>
        <v>0</v>
      </c>
      <c r="M118" s="24">
        <f t="shared" si="15"/>
        <v>589000</v>
      </c>
      <c r="N118" s="24">
        <f t="shared" si="16"/>
        <v>1000</v>
      </c>
      <c r="O118" s="92" t="s">
        <v>333</v>
      </c>
      <c r="P118" s="54">
        <v>1</v>
      </c>
      <c r="Q118" s="318"/>
      <c r="R118" s="4"/>
      <c r="S118" s="4">
        <f t="shared" si="17"/>
        <v>29500</v>
      </c>
      <c r="T118" s="4">
        <f t="shared" si="18"/>
        <v>-28500</v>
      </c>
      <c r="U118" s="4">
        <f t="shared" si="24"/>
        <v>0</v>
      </c>
      <c r="V118" s="3">
        <f t="shared" si="19"/>
        <v>118000</v>
      </c>
      <c r="W118" s="3">
        <f t="shared" si="20"/>
        <v>0</v>
      </c>
      <c r="X118" s="3">
        <f t="shared" si="21"/>
        <v>0</v>
      </c>
    </row>
    <row r="119" spans="1:24" s="2" customFormat="1" ht="13.5" customHeight="1" x14ac:dyDescent="0.2">
      <c r="A119" s="22">
        <f t="shared" si="22"/>
        <v>115</v>
      </c>
      <c r="B119" s="52" t="s">
        <v>233</v>
      </c>
      <c r="C119" s="89">
        <v>38758</v>
      </c>
      <c r="D119" s="90">
        <v>842030</v>
      </c>
      <c r="E119" s="317"/>
      <c r="F119" s="24">
        <f t="shared" si="25"/>
        <v>842030</v>
      </c>
      <c r="G119" s="24">
        <v>841030</v>
      </c>
      <c r="H119" s="24">
        <f t="shared" si="14"/>
        <v>1000</v>
      </c>
      <c r="I119" s="25">
        <v>5</v>
      </c>
      <c r="J119" s="25">
        <v>0.2</v>
      </c>
      <c r="K119" s="25">
        <v>0</v>
      </c>
      <c r="L119" s="24">
        <f t="shared" si="26"/>
        <v>0</v>
      </c>
      <c r="M119" s="24">
        <f t="shared" si="15"/>
        <v>841030</v>
      </c>
      <c r="N119" s="24">
        <f t="shared" si="16"/>
        <v>1000</v>
      </c>
      <c r="O119" s="337" t="s">
        <v>760</v>
      </c>
      <c r="P119" s="54">
        <v>1</v>
      </c>
      <c r="Q119" s="318"/>
      <c r="R119" s="4"/>
      <c r="S119" s="4">
        <f t="shared" si="17"/>
        <v>42101.5</v>
      </c>
      <c r="T119" s="4">
        <f t="shared" si="18"/>
        <v>-41101.5</v>
      </c>
      <c r="U119" s="4">
        <f t="shared" si="24"/>
        <v>0</v>
      </c>
      <c r="V119" s="3">
        <f t="shared" si="19"/>
        <v>168406</v>
      </c>
      <c r="W119" s="3">
        <f t="shared" si="20"/>
        <v>0</v>
      </c>
      <c r="X119" s="3">
        <f t="shared" si="21"/>
        <v>0</v>
      </c>
    </row>
    <row r="120" spans="1:24" s="2" customFormat="1" ht="13.5" customHeight="1" x14ac:dyDescent="0.2">
      <c r="A120" s="22">
        <f t="shared" si="22"/>
        <v>116</v>
      </c>
      <c r="B120" s="52" t="s">
        <v>624</v>
      </c>
      <c r="C120" s="89">
        <v>38758</v>
      </c>
      <c r="D120" s="90">
        <v>684696</v>
      </c>
      <c r="E120" s="317"/>
      <c r="F120" s="24">
        <f t="shared" si="25"/>
        <v>684696</v>
      </c>
      <c r="G120" s="24">
        <v>683696</v>
      </c>
      <c r="H120" s="24">
        <f t="shared" si="14"/>
        <v>1000</v>
      </c>
      <c r="I120" s="25">
        <v>5</v>
      </c>
      <c r="J120" s="25">
        <v>0.2</v>
      </c>
      <c r="K120" s="25">
        <v>0</v>
      </c>
      <c r="L120" s="24">
        <f t="shared" si="26"/>
        <v>0</v>
      </c>
      <c r="M120" s="24">
        <f t="shared" si="15"/>
        <v>683696</v>
      </c>
      <c r="N120" s="24">
        <f t="shared" si="16"/>
        <v>1000</v>
      </c>
      <c r="O120" s="337" t="s">
        <v>720</v>
      </c>
      <c r="P120" s="54">
        <v>1</v>
      </c>
      <c r="Q120" s="318"/>
      <c r="R120" s="4"/>
      <c r="S120" s="4">
        <f t="shared" si="17"/>
        <v>34234.800000000003</v>
      </c>
      <c r="T120" s="4">
        <f t="shared" si="18"/>
        <v>-33234.800000000003</v>
      </c>
      <c r="U120" s="4">
        <f t="shared" si="24"/>
        <v>0</v>
      </c>
      <c r="V120" s="3">
        <f t="shared" si="19"/>
        <v>136939.20000000001</v>
      </c>
      <c r="W120" s="3">
        <f t="shared" si="20"/>
        <v>0</v>
      </c>
      <c r="X120" s="3">
        <f t="shared" si="21"/>
        <v>0</v>
      </c>
    </row>
    <row r="121" spans="1:24" s="2" customFormat="1" ht="13.5" customHeight="1" x14ac:dyDescent="0.2">
      <c r="A121" s="22">
        <f t="shared" si="22"/>
        <v>117</v>
      </c>
      <c r="B121" s="52" t="s">
        <v>624</v>
      </c>
      <c r="C121" s="89">
        <v>38768</v>
      </c>
      <c r="D121" s="90">
        <v>5493924</v>
      </c>
      <c r="E121" s="317"/>
      <c r="F121" s="24">
        <f t="shared" si="25"/>
        <v>5493924</v>
      </c>
      <c r="G121" s="24">
        <v>5492924</v>
      </c>
      <c r="H121" s="24">
        <f t="shared" si="14"/>
        <v>1000</v>
      </c>
      <c r="I121" s="25">
        <v>5</v>
      </c>
      <c r="J121" s="25">
        <v>0.2</v>
      </c>
      <c r="K121" s="25">
        <v>0</v>
      </c>
      <c r="L121" s="24">
        <f t="shared" si="26"/>
        <v>0</v>
      </c>
      <c r="M121" s="24">
        <f t="shared" si="15"/>
        <v>5492924</v>
      </c>
      <c r="N121" s="24">
        <f t="shared" si="16"/>
        <v>1000</v>
      </c>
      <c r="O121" s="337" t="s">
        <v>720</v>
      </c>
      <c r="P121" s="54">
        <v>8</v>
      </c>
      <c r="Q121" s="318"/>
      <c r="R121" s="4"/>
      <c r="S121" s="4">
        <f t="shared" si="17"/>
        <v>274696.2</v>
      </c>
      <c r="T121" s="4">
        <f t="shared" si="18"/>
        <v>-273696.2</v>
      </c>
      <c r="U121" s="4">
        <f t="shared" si="24"/>
        <v>0</v>
      </c>
      <c r="V121" s="3">
        <f t="shared" si="19"/>
        <v>1098784.8</v>
      </c>
      <c r="W121" s="3">
        <f t="shared" si="20"/>
        <v>0</v>
      </c>
      <c r="X121" s="3">
        <f t="shared" si="21"/>
        <v>0</v>
      </c>
    </row>
    <row r="122" spans="1:24" s="2" customFormat="1" ht="13.5" customHeight="1" x14ac:dyDescent="0.2">
      <c r="A122" s="22">
        <f t="shared" si="22"/>
        <v>118</v>
      </c>
      <c r="B122" s="52" t="s">
        <v>624</v>
      </c>
      <c r="C122" s="89">
        <v>38774</v>
      </c>
      <c r="D122" s="90">
        <v>427944</v>
      </c>
      <c r="E122" s="317"/>
      <c r="F122" s="24">
        <f t="shared" si="25"/>
        <v>427944</v>
      </c>
      <c r="G122" s="24">
        <v>426944</v>
      </c>
      <c r="H122" s="24">
        <f t="shared" si="14"/>
        <v>1000</v>
      </c>
      <c r="I122" s="25">
        <v>5</v>
      </c>
      <c r="J122" s="25">
        <v>0.2</v>
      </c>
      <c r="K122" s="25">
        <v>0</v>
      </c>
      <c r="L122" s="24">
        <f t="shared" si="26"/>
        <v>0</v>
      </c>
      <c r="M122" s="24">
        <f t="shared" si="15"/>
        <v>426944</v>
      </c>
      <c r="N122" s="24">
        <f t="shared" si="16"/>
        <v>1000</v>
      </c>
      <c r="O122" s="337" t="s">
        <v>720</v>
      </c>
      <c r="P122" s="54">
        <v>1</v>
      </c>
      <c r="Q122" s="318"/>
      <c r="R122" s="4"/>
      <c r="S122" s="4">
        <f t="shared" si="17"/>
        <v>21397.200000000001</v>
      </c>
      <c r="T122" s="4">
        <f t="shared" si="18"/>
        <v>-20397.2</v>
      </c>
      <c r="U122" s="4">
        <f t="shared" si="24"/>
        <v>0</v>
      </c>
      <c r="V122" s="3">
        <f t="shared" si="19"/>
        <v>85588.800000000003</v>
      </c>
      <c r="W122" s="3">
        <f t="shared" si="20"/>
        <v>0</v>
      </c>
      <c r="X122" s="3">
        <f t="shared" si="21"/>
        <v>0</v>
      </c>
    </row>
    <row r="123" spans="1:24" s="2" customFormat="1" ht="13.5" customHeight="1" x14ac:dyDescent="0.2">
      <c r="A123" s="22">
        <f t="shared" si="22"/>
        <v>119</v>
      </c>
      <c r="B123" s="52" t="s">
        <v>624</v>
      </c>
      <c r="C123" s="89">
        <v>38779</v>
      </c>
      <c r="D123" s="90">
        <v>3869502</v>
      </c>
      <c r="E123" s="317"/>
      <c r="F123" s="24">
        <f t="shared" si="25"/>
        <v>3869502</v>
      </c>
      <c r="G123" s="24">
        <v>3868502</v>
      </c>
      <c r="H123" s="24">
        <f t="shared" si="14"/>
        <v>1000</v>
      </c>
      <c r="I123" s="25">
        <v>5</v>
      </c>
      <c r="J123" s="25">
        <v>0.2</v>
      </c>
      <c r="K123" s="25">
        <v>0</v>
      </c>
      <c r="L123" s="24">
        <f t="shared" si="26"/>
        <v>0</v>
      </c>
      <c r="M123" s="24">
        <f t="shared" si="15"/>
        <v>3868502</v>
      </c>
      <c r="N123" s="24">
        <f t="shared" si="16"/>
        <v>1000</v>
      </c>
      <c r="O123" s="336" t="s">
        <v>761</v>
      </c>
      <c r="P123" s="54">
        <v>6</v>
      </c>
      <c r="Q123" s="318"/>
      <c r="R123" s="4"/>
      <c r="S123" s="4">
        <f t="shared" si="17"/>
        <v>193475.1</v>
      </c>
      <c r="T123" s="4">
        <f t="shared" si="18"/>
        <v>-192475.1</v>
      </c>
      <c r="U123" s="4">
        <f t="shared" si="24"/>
        <v>0</v>
      </c>
      <c r="V123" s="3">
        <f t="shared" si="19"/>
        <v>773900.4</v>
      </c>
      <c r="W123" s="3">
        <f t="shared" si="20"/>
        <v>0</v>
      </c>
      <c r="X123" s="3">
        <f t="shared" si="21"/>
        <v>0</v>
      </c>
    </row>
    <row r="124" spans="1:24" s="2" customFormat="1" ht="13.5" customHeight="1" x14ac:dyDescent="0.2">
      <c r="A124" s="22">
        <f t="shared" si="22"/>
        <v>120</v>
      </c>
      <c r="B124" s="52" t="s">
        <v>624</v>
      </c>
      <c r="C124" s="89">
        <v>38783</v>
      </c>
      <c r="D124" s="90">
        <v>1294489</v>
      </c>
      <c r="E124" s="317"/>
      <c r="F124" s="24">
        <f t="shared" si="25"/>
        <v>1294489</v>
      </c>
      <c r="G124" s="24">
        <v>1293489</v>
      </c>
      <c r="H124" s="24">
        <f t="shared" si="14"/>
        <v>1000</v>
      </c>
      <c r="I124" s="25">
        <v>5</v>
      </c>
      <c r="J124" s="25">
        <v>0.2</v>
      </c>
      <c r="K124" s="25">
        <v>0</v>
      </c>
      <c r="L124" s="24">
        <f t="shared" si="26"/>
        <v>0</v>
      </c>
      <c r="M124" s="24">
        <f t="shared" si="15"/>
        <v>1293489</v>
      </c>
      <c r="N124" s="24">
        <f t="shared" si="16"/>
        <v>1000</v>
      </c>
      <c r="O124" s="336" t="s">
        <v>761</v>
      </c>
      <c r="P124" s="54">
        <v>7</v>
      </c>
      <c r="Q124" s="318"/>
      <c r="R124" s="4"/>
      <c r="S124" s="4">
        <f t="shared" si="17"/>
        <v>64724.450000000004</v>
      </c>
      <c r="T124" s="4">
        <f t="shared" si="18"/>
        <v>-63724.450000000004</v>
      </c>
      <c r="U124" s="4">
        <f t="shared" si="24"/>
        <v>0</v>
      </c>
      <c r="V124" s="3">
        <f t="shared" si="19"/>
        <v>258897.8</v>
      </c>
      <c r="W124" s="3">
        <f t="shared" si="20"/>
        <v>0</v>
      </c>
      <c r="X124" s="3">
        <f t="shared" si="21"/>
        <v>0</v>
      </c>
    </row>
    <row r="125" spans="1:24" s="2" customFormat="1" ht="13.5" customHeight="1" x14ac:dyDescent="0.2">
      <c r="A125" s="22">
        <f t="shared" si="22"/>
        <v>121</v>
      </c>
      <c r="B125" s="52" t="s">
        <v>624</v>
      </c>
      <c r="C125" s="89">
        <v>38792</v>
      </c>
      <c r="D125" s="90">
        <v>3889053</v>
      </c>
      <c r="E125" s="317"/>
      <c r="F125" s="24">
        <f t="shared" si="25"/>
        <v>3889053</v>
      </c>
      <c r="G125" s="24">
        <v>3888053</v>
      </c>
      <c r="H125" s="24">
        <f t="shared" si="14"/>
        <v>1000</v>
      </c>
      <c r="I125" s="25">
        <v>5</v>
      </c>
      <c r="J125" s="25">
        <v>0.2</v>
      </c>
      <c r="K125" s="25">
        <v>0</v>
      </c>
      <c r="L125" s="24">
        <f t="shared" si="26"/>
        <v>0</v>
      </c>
      <c r="M125" s="24">
        <f t="shared" si="15"/>
        <v>3888053</v>
      </c>
      <c r="N125" s="24">
        <f t="shared" si="16"/>
        <v>1000</v>
      </c>
      <c r="O125" s="336" t="s">
        <v>761</v>
      </c>
      <c r="P125" s="54">
        <v>6</v>
      </c>
      <c r="Q125" s="318"/>
      <c r="R125" s="4"/>
      <c r="S125" s="4">
        <f t="shared" si="17"/>
        <v>194452.65000000002</v>
      </c>
      <c r="T125" s="4">
        <f t="shared" si="18"/>
        <v>-193452.65000000002</v>
      </c>
      <c r="U125" s="4">
        <f t="shared" si="24"/>
        <v>0</v>
      </c>
      <c r="V125" s="3">
        <f t="shared" si="19"/>
        <v>777810.6</v>
      </c>
      <c r="W125" s="3">
        <f t="shared" si="20"/>
        <v>0</v>
      </c>
      <c r="X125" s="3">
        <f t="shared" si="21"/>
        <v>0</v>
      </c>
    </row>
    <row r="126" spans="1:24" s="2" customFormat="1" ht="13.5" customHeight="1" x14ac:dyDescent="0.2">
      <c r="A126" s="22">
        <f t="shared" si="22"/>
        <v>122</v>
      </c>
      <c r="B126" s="52" t="s">
        <v>624</v>
      </c>
      <c r="C126" s="89">
        <v>38805</v>
      </c>
      <c r="D126" s="90">
        <v>648907</v>
      </c>
      <c r="E126" s="317"/>
      <c r="F126" s="24">
        <f t="shared" si="25"/>
        <v>648907</v>
      </c>
      <c r="G126" s="24">
        <v>647907</v>
      </c>
      <c r="H126" s="24">
        <f t="shared" si="14"/>
        <v>1000</v>
      </c>
      <c r="I126" s="25">
        <v>5</v>
      </c>
      <c r="J126" s="25">
        <v>0.2</v>
      </c>
      <c r="K126" s="25">
        <v>0</v>
      </c>
      <c r="L126" s="24">
        <f t="shared" si="26"/>
        <v>0</v>
      </c>
      <c r="M126" s="24">
        <f t="shared" si="15"/>
        <v>647907</v>
      </c>
      <c r="N126" s="24">
        <f t="shared" si="16"/>
        <v>1000</v>
      </c>
      <c r="O126" s="336" t="s">
        <v>761</v>
      </c>
      <c r="P126" s="54">
        <v>1</v>
      </c>
      <c r="Q126" s="318"/>
      <c r="R126" s="4"/>
      <c r="S126" s="4">
        <f t="shared" si="17"/>
        <v>32445.350000000002</v>
      </c>
      <c r="T126" s="4">
        <f t="shared" si="18"/>
        <v>-31445.350000000002</v>
      </c>
      <c r="U126" s="4">
        <f t="shared" si="24"/>
        <v>0</v>
      </c>
      <c r="V126" s="3">
        <f t="shared" si="19"/>
        <v>129781.4</v>
      </c>
      <c r="W126" s="3">
        <f t="shared" si="20"/>
        <v>0</v>
      </c>
      <c r="X126" s="3">
        <f t="shared" si="21"/>
        <v>0</v>
      </c>
    </row>
    <row r="127" spans="1:24" s="2" customFormat="1" ht="13.5" customHeight="1" x14ac:dyDescent="0.2">
      <c r="A127" s="22">
        <f t="shared" si="22"/>
        <v>123</v>
      </c>
      <c r="B127" s="52" t="s">
        <v>762</v>
      </c>
      <c r="C127" s="89">
        <v>38807</v>
      </c>
      <c r="D127" s="90">
        <v>10400000</v>
      </c>
      <c r="E127" s="317"/>
      <c r="F127" s="24">
        <f t="shared" si="25"/>
        <v>10400000</v>
      </c>
      <c r="G127" s="24">
        <v>10399000</v>
      </c>
      <c r="H127" s="24">
        <f t="shared" si="14"/>
        <v>1000</v>
      </c>
      <c r="I127" s="25">
        <v>5</v>
      </c>
      <c r="J127" s="25">
        <v>0.2</v>
      </c>
      <c r="K127" s="25">
        <v>0</v>
      </c>
      <c r="L127" s="24">
        <f t="shared" si="26"/>
        <v>0</v>
      </c>
      <c r="M127" s="24">
        <f t="shared" si="15"/>
        <v>10399000</v>
      </c>
      <c r="N127" s="24">
        <f t="shared" si="16"/>
        <v>1000</v>
      </c>
      <c r="O127" s="92" t="s">
        <v>333</v>
      </c>
      <c r="P127" s="54">
        <v>1</v>
      </c>
      <c r="Q127" s="318"/>
      <c r="R127" s="4"/>
      <c r="S127" s="4">
        <f t="shared" si="17"/>
        <v>520000</v>
      </c>
      <c r="T127" s="4">
        <f t="shared" si="18"/>
        <v>-519000</v>
      </c>
      <c r="U127" s="4">
        <f t="shared" si="24"/>
        <v>0</v>
      </c>
      <c r="V127" s="3">
        <f t="shared" si="19"/>
        <v>2080000</v>
      </c>
      <c r="W127" s="3">
        <f t="shared" si="20"/>
        <v>0</v>
      </c>
      <c r="X127" s="3">
        <f t="shared" si="21"/>
        <v>0</v>
      </c>
    </row>
    <row r="128" spans="1:24" s="2" customFormat="1" ht="13.5" customHeight="1" x14ac:dyDescent="0.2">
      <c r="A128" s="22">
        <f t="shared" si="22"/>
        <v>124</v>
      </c>
      <c r="B128" s="52" t="s">
        <v>763</v>
      </c>
      <c r="C128" s="89">
        <v>38807</v>
      </c>
      <c r="D128" s="90">
        <v>1530000</v>
      </c>
      <c r="E128" s="317"/>
      <c r="F128" s="24">
        <f t="shared" si="25"/>
        <v>1530000</v>
      </c>
      <c r="G128" s="24">
        <v>1529000</v>
      </c>
      <c r="H128" s="24">
        <f t="shared" si="14"/>
        <v>1000</v>
      </c>
      <c r="I128" s="25">
        <v>5</v>
      </c>
      <c r="J128" s="25">
        <v>0.2</v>
      </c>
      <c r="K128" s="25">
        <v>0</v>
      </c>
      <c r="L128" s="24">
        <f t="shared" si="26"/>
        <v>0</v>
      </c>
      <c r="M128" s="24">
        <f t="shared" si="15"/>
        <v>1529000</v>
      </c>
      <c r="N128" s="24">
        <f t="shared" si="16"/>
        <v>1000</v>
      </c>
      <c r="O128" s="92" t="s">
        <v>333</v>
      </c>
      <c r="P128" s="54">
        <v>1</v>
      </c>
      <c r="Q128" s="318"/>
      <c r="R128" s="4"/>
      <c r="S128" s="4">
        <f t="shared" si="17"/>
        <v>76500</v>
      </c>
      <c r="T128" s="4">
        <f t="shared" si="18"/>
        <v>-75500</v>
      </c>
      <c r="U128" s="4">
        <f t="shared" si="24"/>
        <v>0</v>
      </c>
      <c r="V128" s="3">
        <f t="shared" si="19"/>
        <v>306000</v>
      </c>
      <c r="W128" s="3">
        <f t="shared" si="20"/>
        <v>0</v>
      </c>
      <c r="X128" s="3">
        <f t="shared" si="21"/>
        <v>0</v>
      </c>
    </row>
    <row r="129" spans="1:24" s="99" customFormat="1" ht="13.5" customHeight="1" x14ac:dyDescent="0.2">
      <c r="A129" s="22">
        <f t="shared" si="22"/>
        <v>125</v>
      </c>
      <c r="B129" s="357" t="s">
        <v>759</v>
      </c>
      <c r="C129" s="93">
        <v>38807</v>
      </c>
      <c r="D129" s="222">
        <v>580000</v>
      </c>
      <c r="E129" s="339"/>
      <c r="F129" s="94">
        <f t="shared" si="25"/>
        <v>580000</v>
      </c>
      <c r="G129" s="94">
        <v>579000</v>
      </c>
      <c r="H129" s="94">
        <f t="shared" si="14"/>
        <v>1000</v>
      </c>
      <c r="I129" s="96">
        <v>5</v>
      </c>
      <c r="J129" s="96">
        <v>0.2</v>
      </c>
      <c r="K129" s="25">
        <v>0</v>
      </c>
      <c r="L129" s="94">
        <f t="shared" si="26"/>
        <v>0</v>
      </c>
      <c r="M129" s="94">
        <f t="shared" si="15"/>
        <v>579000</v>
      </c>
      <c r="N129" s="94">
        <f t="shared" si="16"/>
        <v>1000</v>
      </c>
      <c r="O129" s="358" t="s">
        <v>333</v>
      </c>
      <c r="P129" s="97">
        <v>1</v>
      </c>
      <c r="Q129" s="340"/>
      <c r="R129" s="98"/>
      <c r="S129" s="4">
        <f t="shared" si="17"/>
        <v>29000</v>
      </c>
      <c r="T129" s="4">
        <f t="shared" si="18"/>
        <v>-28000</v>
      </c>
      <c r="U129" s="4">
        <f t="shared" si="24"/>
        <v>0</v>
      </c>
      <c r="V129" s="3">
        <f t="shared" si="19"/>
        <v>116000</v>
      </c>
      <c r="W129" s="3">
        <f t="shared" si="20"/>
        <v>0</v>
      </c>
      <c r="X129" s="3">
        <f t="shared" si="21"/>
        <v>0</v>
      </c>
    </row>
    <row r="130" spans="1:24" s="2" customFormat="1" ht="13.5" customHeight="1" x14ac:dyDescent="0.2">
      <c r="A130" s="22">
        <f t="shared" si="22"/>
        <v>126</v>
      </c>
      <c r="B130" s="52" t="s">
        <v>521</v>
      </c>
      <c r="C130" s="89">
        <v>38810</v>
      </c>
      <c r="D130" s="90">
        <v>590000</v>
      </c>
      <c r="E130" s="317"/>
      <c r="F130" s="24">
        <f t="shared" si="25"/>
        <v>590000</v>
      </c>
      <c r="G130" s="24">
        <v>589000</v>
      </c>
      <c r="H130" s="24">
        <f t="shared" si="14"/>
        <v>1000</v>
      </c>
      <c r="I130" s="25">
        <v>5</v>
      </c>
      <c r="J130" s="25">
        <v>0.2</v>
      </c>
      <c r="K130" s="25">
        <v>0</v>
      </c>
      <c r="L130" s="24">
        <f t="shared" si="26"/>
        <v>0</v>
      </c>
      <c r="M130" s="24">
        <f t="shared" si="15"/>
        <v>589000</v>
      </c>
      <c r="N130" s="24">
        <f t="shared" si="16"/>
        <v>1000</v>
      </c>
      <c r="O130" s="92" t="s">
        <v>333</v>
      </c>
      <c r="P130" s="54">
        <v>1</v>
      </c>
      <c r="Q130" s="318"/>
      <c r="R130" s="4"/>
      <c r="S130" s="4">
        <f t="shared" si="17"/>
        <v>29500</v>
      </c>
      <c r="T130" s="4">
        <f t="shared" si="18"/>
        <v>-28500</v>
      </c>
      <c r="U130" s="4">
        <f t="shared" si="24"/>
        <v>0</v>
      </c>
      <c r="V130" s="3">
        <f t="shared" si="19"/>
        <v>118000</v>
      </c>
      <c r="W130" s="3">
        <f t="shared" si="20"/>
        <v>0</v>
      </c>
      <c r="X130" s="3">
        <f t="shared" si="21"/>
        <v>0</v>
      </c>
    </row>
    <row r="131" spans="1:24" s="2" customFormat="1" ht="13.5" customHeight="1" x14ac:dyDescent="0.2">
      <c r="A131" s="22">
        <f t="shared" si="22"/>
        <v>127</v>
      </c>
      <c r="B131" s="52" t="s">
        <v>624</v>
      </c>
      <c r="C131" s="89">
        <v>38821</v>
      </c>
      <c r="D131" s="90">
        <v>5109328</v>
      </c>
      <c r="E131" s="317"/>
      <c r="F131" s="24">
        <f t="shared" si="25"/>
        <v>5109328</v>
      </c>
      <c r="G131" s="24">
        <v>5108328</v>
      </c>
      <c r="H131" s="24">
        <f t="shared" si="14"/>
        <v>1000</v>
      </c>
      <c r="I131" s="25">
        <v>5</v>
      </c>
      <c r="J131" s="25">
        <v>0.2</v>
      </c>
      <c r="K131" s="25">
        <v>0</v>
      </c>
      <c r="L131" s="24">
        <v>0</v>
      </c>
      <c r="M131" s="24">
        <f t="shared" si="15"/>
        <v>5108328</v>
      </c>
      <c r="N131" s="24">
        <f t="shared" si="16"/>
        <v>1000</v>
      </c>
      <c r="O131" s="336" t="s">
        <v>761</v>
      </c>
      <c r="P131" s="54">
        <v>8</v>
      </c>
      <c r="Q131" s="318"/>
      <c r="R131" s="4"/>
      <c r="S131" s="4">
        <f t="shared" si="17"/>
        <v>255466.40000000002</v>
      </c>
      <c r="T131" s="4">
        <f t="shared" si="18"/>
        <v>-254466.40000000002</v>
      </c>
      <c r="U131" s="4">
        <f t="shared" si="24"/>
        <v>0</v>
      </c>
      <c r="V131" s="3">
        <f t="shared" si="19"/>
        <v>1021865.6</v>
      </c>
      <c r="W131" s="3">
        <f t="shared" si="20"/>
        <v>0</v>
      </c>
      <c r="X131" s="3">
        <f t="shared" si="21"/>
        <v>0</v>
      </c>
    </row>
    <row r="132" spans="1:24" s="2" customFormat="1" ht="13.5" customHeight="1" x14ac:dyDescent="0.2">
      <c r="A132" s="22">
        <f t="shared" si="22"/>
        <v>128</v>
      </c>
      <c r="B132" s="52" t="s">
        <v>624</v>
      </c>
      <c r="C132" s="89">
        <v>38828</v>
      </c>
      <c r="D132" s="90">
        <v>1260175</v>
      </c>
      <c r="E132" s="317"/>
      <c r="F132" s="24">
        <f t="shared" si="25"/>
        <v>1260175</v>
      </c>
      <c r="G132" s="24">
        <v>1259175</v>
      </c>
      <c r="H132" s="24">
        <f t="shared" si="14"/>
        <v>1000</v>
      </c>
      <c r="I132" s="25">
        <v>5</v>
      </c>
      <c r="J132" s="25">
        <v>0.2</v>
      </c>
      <c r="K132" s="25">
        <v>0</v>
      </c>
      <c r="L132" s="24">
        <v>0</v>
      </c>
      <c r="M132" s="24">
        <f t="shared" si="15"/>
        <v>1259175</v>
      </c>
      <c r="N132" s="24">
        <f t="shared" si="16"/>
        <v>1000</v>
      </c>
      <c r="O132" s="336" t="s">
        <v>761</v>
      </c>
      <c r="P132" s="54">
        <v>8</v>
      </c>
      <c r="Q132" s="318"/>
      <c r="R132" s="4"/>
      <c r="S132" s="4">
        <f t="shared" si="17"/>
        <v>63008.75</v>
      </c>
      <c r="T132" s="4">
        <f t="shared" si="18"/>
        <v>-62008.75</v>
      </c>
      <c r="U132" s="4">
        <f t="shared" si="24"/>
        <v>0</v>
      </c>
      <c r="V132" s="3">
        <f t="shared" si="19"/>
        <v>252035</v>
      </c>
      <c r="W132" s="3">
        <f t="shared" si="20"/>
        <v>0</v>
      </c>
      <c r="X132" s="3">
        <f t="shared" si="21"/>
        <v>0</v>
      </c>
    </row>
    <row r="133" spans="1:24" s="2" customFormat="1" ht="13.5" customHeight="1" x14ac:dyDescent="0.2">
      <c r="A133" s="22">
        <f t="shared" si="22"/>
        <v>129</v>
      </c>
      <c r="B133" s="52" t="s">
        <v>624</v>
      </c>
      <c r="C133" s="89">
        <v>38839</v>
      </c>
      <c r="D133" s="90">
        <v>627826</v>
      </c>
      <c r="E133" s="317"/>
      <c r="F133" s="24">
        <f t="shared" si="25"/>
        <v>627826</v>
      </c>
      <c r="G133" s="24">
        <v>626826</v>
      </c>
      <c r="H133" s="24">
        <f t="shared" ref="H133:H196" si="27">+F133-G133</f>
        <v>1000</v>
      </c>
      <c r="I133" s="25">
        <v>5</v>
      </c>
      <c r="J133" s="25">
        <v>0.2</v>
      </c>
      <c r="K133" s="25">
        <v>0</v>
      </c>
      <c r="L133" s="24">
        <f t="shared" ref="L133:L196" si="28">ROUND(IF(F133*J133*K133/12&gt;=H133,H133-1000,F133*J133*K133/12),0)</f>
        <v>0</v>
      </c>
      <c r="M133" s="24">
        <f t="shared" ref="M133:M196" si="29">+G133+L133</f>
        <v>626826</v>
      </c>
      <c r="N133" s="24">
        <f t="shared" ref="N133:N196" si="30">+F133-M133</f>
        <v>1000</v>
      </c>
      <c r="O133" s="336" t="s">
        <v>761</v>
      </c>
      <c r="P133" s="54">
        <v>1</v>
      </c>
      <c r="Q133" s="318"/>
      <c r="R133" s="4"/>
      <c r="S133" s="4">
        <f t="shared" ref="S133:S196" si="31">D133*0.05</f>
        <v>31391.300000000003</v>
      </c>
      <c r="T133" s="4">
        <f t="shared" ref="T133:T196" si="32">N133-S133</f>
        <v>-30391.300000000003</v>
      </c>
      <c r="U133" s="4">
        <f t="shared" si="24"/>
        <v>0</v>
      </c>
      <c r="V133" s="3">
        <f t="shared" ref="V133:V196" si="33">F133/I133</f>
        <v>125565.2</v>
      </c>
      <c r="W133" s="3">
        <f t="shared" ref="W133:W159" si="34">ROUND(IF(H133&lt;=1000,0,V133/12*0),0)</f>
        <v>0</v>
      </c>
      <c r="X133" s="3">
        <f t="shared" ref="X133:X196" si="35">L133-W133</f>
        <v>0</v>
      </c>
    </row>
    <row r="134" spans="1:24" s="2" customFormat="1" ht="13.5" customHeight="1" x14ac:dyDescent="0.2">
      <c r="A134" s="22">
        <f t="shared" ref="A134:A197" si="36">+A133+1</f>
        <v>130</v>
      </c>
      <c r="B134" s="52" t="s">
        <v>624</v>
      </c>
      <c r="C134" s="89">
        <v>38862</v>
      </c>
      <c r="D134" s="90">
        <v>4419457</v>
      </c>
      <c r="E134" s="317"/>
      <c r="F134" s="24">
        <f t="shared" si="25"/>
        <v>4419457</v>
      </c>
      <c r="G134" s="24">
        <v>4418457</v>
      </c>
      <c r="H134" s="24">
        <f t="shared" si="27"/>
        <v>1000</v>
      </c>
      <c r="I134" s="25">
        <v>5</v>
      </c>
      <c r="J134" s="25">
        <v>0.2</v>
      </c>
      <c r="K134" s="25">
        <v>0</v>
      </c>
      <c r="L134" s="24">
        <f t="shared" si="28"/>
        <v>0</v>
      </c>
      <c r="M134" s="24">
        <f t="shared" si="29"/>
        <v>4418457</v>
      </c>
      <c r="N134" s="24">
        <f t="shared" si="30"/>
        <v>1000</v>
      </c>
      <c r="O134" s="336" t="s">
        <v>761</v>
      </c>
      <c r="P134" s="54">
        <v>7</v>
      </c>
      <c r="Q134" s="318"/>
      <c r="R134" s="4"/>
      <c r="S134" s="4">
        <f t="shared" si="31"/>
        <v>220972.85</v>
      </c>
      <c r="T134" s="4">
        <f t="shared" si="32"/>
        <v>-219972.85</v>
      </c>
      <c r="U134" s="4">
        <f t="shared" si="24"/>
        <v>0</v>
      </c>
      <c r="V134" s="3">
        <f t="shared" si="33"/>
        <v>883891.4</v>
      </c>
      <c r="W134" s="3">
        <f t="shared" si="34"/>
        <v>0</v>
      </c>
      <c r="X134" s="3">
        <f t="shared" si="35"/>
        <v>0</v>
      </c>
    </row>
    <row r="135" spans="1:24" s="2" customFormat="1" ht="13.5" customHeight="1" x14ac:dyDescent="0.2">
      <c r="A135" s="22">
        <f t="shared" si="36"/>
        <v>131</v>
      </c>
      <c r="B135" s="52" t="s">
        <v>521</v>
      </c>
      <c r="C135" s="89">
        <v>38868</v>
      </c>
      <c r="D135" s="90">
        <v>590000</v>
      </c>
      <c r="E135" s="317"/>
      <c r="F135" s="24">
        <f t="shared" si="25"/>
        <v>590000</v>
      </c>
      <c r="G135" s="24">
        <v>589000</v>
      </c>
      <c r="H135" s="24">
        <f t="shared" si="27"/>
        <v>1000</v>
      </c>
      <c r="I135" s="25">
        <v>5</v>
      </c>
      <c r="J135" s="25">
        <v>0.2</v>
      </c>
      <c r="K135" s="25">
        <v>0</v>
      </c>
      <c r="L135" s="24">
        <f t="shared" si="28"/>
        <v>0</v>
      </c>
      <c r="M135" s="24">
        <f t="shared" si="29"/>
        <v>589000</v>
      </c>
      <c r="N135" s="24">
        <f t="shared" si="30"/>
        <v>1000</v>
      </c>
      <c r="O135" s="92" t="s">
        <v>333</v>
      </c>
      <c r="P135" s="54">
        <v>1</v>
      </c>
      <c r="Q135" s="318"/>
      <c r="R135" s="4"/>
      <c r="S135" s="4">
        <f t="shared" si="31"/>
        <v>29500</v>
      </c>
      <c r="T135" s="4">
        <f t="shared" si="32"/>
        <v>-28500</v>
      </c>
      <c r="U135" s="4">
        <f t="shared" si="24"/>
        <v>0</v>
      </c>
      <c r="V135" s="3">
        <f t="shared" si="33"/>
        <v>118000</v>
      </c>
      <c r="W135" s="3">
        <f t="shared" si="34"/>
        <v>0</v>
      </c>
      <c r="X135" s="3">
        <f t="shared" si="35"/>
        <v>0</v>
      </c>
    </row>
    <row r="136" spans="1:24" s="2" customFormat="1" ht="13.5" customHeight="1" x14ac:dyDescent="0.2">
      <c r="A136" s="22">
        <f t="shared" si="36"/>
        <v>132</v>
      </c>
      <c r="B136" s="52" t="s">
        <v>764</v>
      </c>
      <c r="C136" s="89">
        <v>38877</v>
      </c>
      <c r="D136" s="90">
        <v>3000000</v>
      </c>
      <c r="E136" s="317"/>
      <c r="F136" s="24">
        <f t="shared" si="25"/>
        <v>3000000</v>
      </c>
      <c r="G136" s="24">
        <v>2999000</v>
      </c>
      <c r="H136" s="24">
        <f t="shared" si="27"/>
        <v>1000</v>
      </c>
      <c r="I136" s="25">
        <v>5</v>
      </c>
      <c r="J136" s="25">
        <v>0.2</v>
      </c>
      <c r="K136" s="25">
        <v>0</v>
      </c>
      <c r="L136" s="24">
        <f t="shared" si="28"/>
        <v>0</v>
      </c>
      <c r="M136" s="24">
        <f t="shared" si="29"/>
        <v>2999000</v>
      </c>
      <c r="N136" s="24">
        <f t="shared" si="30"/>
        <v>1000</v>
      </c>
      <c r="O136" s="92" t="s">
        <v>765</v>
      </c>
      <c r="P136" s="54">
        <v>3</v>
      </c>
      <c r="Q136" s="318"/>
      <c r="R136" s="4"/>
      <c r="S136" s="4">
        <f t="shared" si="31"/>
        <v>150000</v>
      </c>
      <c r="T136" s="4">
        <f t="shared" si="32"/>
        <v>-149000</v>
      </c>
      <c r="U136" s="4">
        <f t="shared" si="24"/>
        <v>0</v>
      </c>
      <c r="V136" s="3">
        <f t="shared" si="33"/>
        <v>600000</v>
      </c>
      <c r="W136" s="3">
        <f t="shared" si="34"/>
        <v>0</v>
      </c>
      <c r="X136" s="3">
        <f t="shared" si="35"/>
        <v>0</v>
      </c>
    </row>
    <row r="137" spans="1:24" s="2" customFormat="1" ht="13.5" customHeight="1" x14ac:dyDescent="0.2">
      <c r="A137" s="22">
        <f t="shared" si="36"/>
        <v>133</v>
      </c>
      <c r="B137" s="52" t="s">
        <v>762</v>
      </c>
      <c r="C137" s="89">
        <v>38880</v>
      </c>
      <c r="D137" s="90">
        <v>8400000</v>
      </c>
      <c r="E137" s="317"/>
      <c r="F137" s="24">
        <f t="shared" si="25"/>
        <v>8400000</v>
      </c>
      <c r="G137" s="24">
        <v>8399000</v>
      </c>
      <c r="H137" s="24">
        <f t="shared" si="27"/>
        <v>1000</v>
      </c>
      <c r="I137" s="25">
        <v>5</v>
      </c>
      <c r="J137" s="25">
        <v>0.2</v>
      </c>
      <c r="K137" s="25">
        <v>0</v>
      </c>
      <c r="L137" s="24">
        <f t="shared" si="28"/>
        <v>0</v>
      </c>
      <c r="M137" s="24">
        <f t="shared" si="29"/>
        <v>8399000</v>
      </c>
      <c r="N137" s="24">
        <f t="shared" si="30"/>
        <v>1000</v>
      </c>
      <c r="O137" s="92" t="s">
        <v>333</v>
      </c>
      <c r="P137" s="54">
        <v>3</v>
      </c>
      <c r="Q137" s="318"/>
      <c r="R137" s="4"/>
      <c r="S137" s="4">
        <f t="shared" si="31"/>
        <v>420000</v>
      </c>
      <c r="T137" s="4">
        <f t="shared" si="32"/>
        <v>-419000</v>
      </c>
      <c r="U137" s="4">
        <f t="shared" si="24"/>
        <v>0</v>
      </c>
      <c r="V137" s="3">
        <f t="shared" si="33"/>
        <v>1680000</v>
      </c>
      <c r="W137" s="3">
        <f t="shared" si="34"/>
        <v>0</v>
      </c>
      <c r="X137" s="3">
        <f t="shared" si="35"/>
        <v>0</v>
      </c>
    </row>
    <row r="138" spans="1:24" s="360" customFormat="1" ht="13.5" customHeight="1" x14ac:dyDescent="0.2">
      <c r="A138" s="22">
        <f t="shared" si="36"/>
        <v>134</v>
      </c>
      <c r="B138" s="52" t="s">
        <v>624</v>
      </c>
      <c r="C138" s="89">
        <v>38881</v>
      </c>
      <c r="D138" s="90">
        <v>1908417</v>
      </c>
      <c r="E138" s="317"/>
      <c r="F138" s="24">
        <f t="shared" si="25"/>
        <v>1908417</v>
      </c>
      <c r="G138" s="24">
        <v>1907417</v>
      </c>
      <c r="H138" s="24">
        <f t="shared" si="27"/>
        <v>1000</v>
      </c>
      <c r="I138" s="25">
        <v>5</v>
      </c>
      <c r="J138" s="25">
        <v>0.2</v>
      </c>
      <c r="K138" s="25">
        <v>0</v>
      </c>
      <c r="L138" s="24">
        <f t="shared" si="28"/>
        <v>0</v>
      </c>
      <c r="M138" s="24">
        <f t="shared" si="29"/>
        <v>1907417</v>
      </c>
      <c r="N138" s="24">
        <f t="shared" si="30"/>
        <v>1000</v>
      </c>
      <c r="O138" s="336" t="s">
        <v>761</v>
      </c>
      <c r="P138" s="54">
        <v>7</v>
      </c>
      <c r="Q138" s="318"/>
      <c r="R138" s="359"/>
      <c r="S138" s="4">
        <f t="shared" si="31"/>
        <v>95420.85</v>
      </c>
      <c r="T138" s="4">
        <f t="shared" si="32"/>
        <v>-94420.85</v>
      </c>
      <c r="U138" s="4">
        <f t="shared" si="24"/>
        <v>0</v>
      </c>
      <c r="V138" s="3">
        <f t="shared" si="33"/>
        <v>381683.4</v>
      </c>
      <c r="W138" s="3">
        <f t="shared" si="34"/>
        <v>0</v>
      </c>
      <c r="X138" s="3">
        <f t="shared" si="35"/>
        <v>0</v>
      </c>
    </row>
    <row r="139" spans="1:24" s="2" customFormat="1" ht="13.5" customHeight="1" x14ac:dyDescent="0.2">
      <c r="A139" s="22">
        <f t="shared" si="36"/>
        <v>135</v>
      </c>
      <c r="B139" s="52" t="s">
        <v>624</v>
      </c>
      <c r="C139" s="89">
        <v>38908</v>
      </c>
      <c r="D139" s="90">
        <v>629290</v>
      </c>
      <c r="E139" s="317"/>
      <c r="F139" s="24">
        <f t="shared" si="25"/>
        <v>629290</v>
      </c>
      <c r="G139" s="24">
        <v>628290</v>
      </c>
      <c r="H139" s="24">
        <f t="shared" si="27"/>
        <v>1000</v>
      </c>
      <c r="I139" s="25">
        <v>5</v>
      </c>
      <c r="J139" s="25">
        <v>0.2</v>
      </c>
      <c r="K139" s="25">
        <v>0</v>
      </c>
      <c r="L139" s="24">
        <f t="shared" si="28"/>
        <v>0</v>
      </c>
      <c r="M139" s="24">
        <f t="shared" si="29"/>
        <v>628290</v>
      </c>
      <c r="N139" s="24">
        <f t="shared" si="30"/>
        <v>1000</v>
      </c>
      <c r="O139" s="336" t="s">
        <v>761</v>
      </c>
      <c r="P139" s="54">
        <v>1</v>
      </c>
      <c r="Q139" s="318"/>
      <c r="R139" s="4"/>
      <c r="S139" s="4">
        <f t="shared" si="31"/>
        <v>31464.5</v>
      </c>
      <c r="T139" s="4">
        <f t="shared" si="32"/>
        <v>-30464.5</v>
      </c>
      <c r="U139" s="4">
        <f t="shared" si="24"/>
        <v>0</v>
      </c>
      <c r="V139" s="3">
        <f t="shared" si="33"/>
        <v>125858</v>
      </c>
      <c r="W139" s="3">
        <f t="shared" si="34"/>
        <v>0</v>
      </c>
      <c r="X139" s="3">
        <f t="shared" si="35"/>
        <v>0</v>
      </c>
    </row>
    <row r="140" spans="1:24" s="2" customFormat="1" ht="13.5" customHeight="1" x14ac:dyDescent="0.2">
      <c r="A140" s="22">
        <f t="shared" si="36"/>
        <v>136</v>
      </c>
      <c r="B140" s="52" t="s">
        <v>766</v>
      </c>
      <c r="C140" s="89">
        <v>38909</v>
      </c>
      <c r="D140" s="90">
        <v>750000</v>
      </c>
      <c r="E140" s="317"/>
      <c r="F140" s="24">
        <f t="shared" si="25"/>
        <v>750000</v>
      </c>
      <c r="G140" s="24">
        <v>749000</v>
      </c>
      <c r="H140" s="24">
        <f t="shared" si="27"/>
        <v>1000</v>
      </c>
      <c r="I140" s="25">
        <v>5</v>
      </c>
      <c r="J140" s="25">
        <v>0.2</v>
      </c>
      <c r="K140" s="25">
        <v>0</v>
      </c>
      <c r="L140" s="24">
        <f t="shared" si="28"/>
        <v>0</v>
      </c>
      <c r="M140" s="24">
        <f t="shared" si="29"/>
        <v>749000</v>
      </c>
      <c r="N140" s="24">
        <f t="shared" si="30"/>
        <v>1000</v>
      </c>
      <c r="O140" s="92" t="s">
        <v>767</v>
      </c>
      <c r="P140" s="54">
        <v>3</v>
      </c>
      <c r="Q140" s="318"/>
      <c r="R140" s="4"/>
      <c r="S140" s="4">
        <f t="shared" si="31"/>
        <v>37500</v>
      </c>
      <c r="T140" s="4">
        <f t="shared" si="32"/>
        <v>-36500</v>
      </c>
      <c r="U140" s="4">
        <f t="shared" si="24"/>
        <v>0</v>
      </c>
      <c r="V140" s="3">
        <f t="shared" si="33"/>
        <v>150000</v>
      </c>
      <c r="W140" s="3">
        <f t="shared" si="34"/>
        <v>0</v>
      </c>
      <c r="X140" s="3">
        <f t="shared" si="35"/>
        <v>0</v>
      </c>
    </row>
    <row r="141" spans="1:24" s="2" customFormat="1" ht="13.5" customHeight="1" x14ac:dyDescent="0.2">
      <c r="A141" s="22">
        <f t="shared" si="36"/>
        <v>137</v>
      </c>
      <c r="B141" s="52" t="s">
        <v>768</v>
      </c>
      <c r="C141" s="89">
        <v>38912</v>
      </c>
      <c r="D141" s="90">
        <v>2400000</v>
      </c>
      <c r="E141" s="317"/>
      <c r="F141" s="24">
        <f t="shared" si="25"/>
        <v>2400000</v>
      </c>
      <c r="G141" s="24">
        <v>2399000</v>
      </c>
      <c r="H141" s="24">
        <f t="shared" si="27"/>
        <v>1000</v>
      </c>
      <c r="I141" s="25">
        <v>5</v>
      </c>
      <c r="J141" s="25">
        <v>0.2</v>
      </c>
      <c r="K141" s="25">
        <v>0</v>
      </c>
      <c r="L141" s="24">
        <f t="shared" si="28"/>
        <v>0</v>
      </c>
      <c r="M141" s="24">
        <f t="shared" si="29"/>
        <v>2399000</v>
      </c>
      <c r="N141" s="24">
        <f t="shared" si="30"/>
        <v>1000</v>
      </c>
      <c r="O141" s="92" t="s">
        <v>765</v>
      </c>
      <c r="P141" s="54">
        <v>2</v>
      </c>
      <c r="Q141" s="318"/>
      <c r="R141" s="4"/>
      <c r="S141" s="4">
        <f t="shared" si="31"/>
        <v>120000</v>
      </c>
      <c r="T141" s="4">
        <f t="shared" si="32"/>
        <v>-119000</v>
      </c>
      <c r="U141" s="4">
        <f t="shared" si="24"/>
        <v>0</v>
      </c>
      <c r="V141" s="3">
        <f t="shared" si="33"/>
        <v>480000</v>
      </c>
      <c r="W141" s="3">
        <f t="shared" si="34"/>
        <v>0</v>
      </c>
      <c r="X141" s="3">
        <f t="shared" si="35"/>
        <v>0</v>
      </c>
    </row>
    <row r="142" spans="1:24" s="2" customFormat="1" ht="13.5" customHeight="1" x14ac:dyDescent="0.2">
      <c r="A142" s="22">
        <f t="shared" si="36"/>
        <v>138</v>
      </c>
      <c r="B142" s="52" t="s">
        <v>624</v>
      </c>
      <c r="C142" s="89">
        <v>38933</v>
      </c>
      <c r="D142" s="90">
        <v>642590</v>
      </c>
      <c r="E142" s="122"/>
      <c r="F142" s="24">
        <f t="shared" si="25"/>
        <v>642590</v>
      </c>
      <c r="G142" s="24">
        <v>641590</v>
      </c>
      <c r="H142" s="24">
        <f t="shared" si="27"/>
        <v>1000</v>
      </c>
      <c r="I142" s="25">
        <v>5</v>
      </c>
      <c r="J142" s="25">
        <v>0.2</v>
      </c>
      <c r="K142" s="25">
        <v>0</v>
      </c>
      <c r="L142" s="24">
        <f t="shared" si="28"/>
        <v>0</v>
      </c>
      <c r="M142" s="24">
        <f t="shared" si="29"/>
        <v>641590</v>
      </c>
      <c r="N142" s="24">
        <f t="shared" si="30"/>
        <v>1000</v>
      </c>
      <c r="O142" s="336" t="s">
        <v>761</v>
      </c>
      <c r="P142" s="54">
        <v>1</v>
      </c>
      <c r="Q142" s="318"/>
      <c r="R142" s="4"/>
      <c r="S142" s="4">
        <f t="shared" si="31"/>
        <v>32129.5</v>
      </c>
      <c r="T142" s="4">
        <f t="shared" si="32"/>
        <v>-31129.5</v>
      </c>
      <c r="U142" s="4">
        <f t="shared" si="24"/>
        <v>0</v>
      </c>
      <c r="V142" s="3">
        <f t="shared" si="33"/>
        <v>128518</v>
      </c>
      <c r="W142" s="3">
        <f t="shared" si="34"/>
        <v>0</v>
      </c>
      <c r="X142" s="3">
        <f t="shared" si="35"/>
        <v>0</v>
      </c>
    </row>
    <row r="143" spans="1:24" s="2" customFormat="1" ht="13.5" customHeight="1" x14ac:dyDescent="0.2">
      <c r="A143" s="22">
        <f t="shared" si="36"/>
        <v>139</v>
      </c>
      <c r="B143" s="52" t="s">
        <v>624</v>
      </c>
      <c r="C143" s="89">
        <v>38989</v>
      </c>
      <c r="D143" s="90">
        <v>628558</v>
      </c>
      <c r="E143" s="122"/>
      <c r="F143" s="24">
        <f t="shared" si="25"/>
        <v>628558</v>
      </c>
      <c r="G143" s="24">
        <v>627558</v>
      </c>
      <c r="H143" s="24">
        <f t="shared" si="27"/>
        <v>1000</v>
      </c>
      <c r="I143" s="25">
        <v>5</v>
      </c>
      <c r="J143" s="25">
        <v>0.2</v>
      </c>
      <c r="K143" s="25">
        <v>0</v>
      </c>
      <c r="L143" s="24">
        <f t="shared" si="28"/>
        <v>0</v>
      </c>
      <c r="M143" s="24">
        <f t="shared" si="29"/>
        <v>627558</v>
      </c>
      <c r="N143" s="24">
        <f t="shared" si="30"/>
        <v>1000</v>
      </c>
      <c r="O143" s="336" t="s">
        <v>761</v>
      </c>
      <c r="P143" s="54">
        <v>1</v>
      </c>
      <c r="Q143" s="318"/>
      <c r="R143" s="4"/>
      <c r="S143" s="4">
        <f t="shared" si="31"/>
        <v>31427.9</v>
      </c>
      <c r="T143" s="4">
        <f t="shared" si="32"/>
        <v>-30427.9</v>
      </c>
      <c r="U143" s="4">
        <f t="shared" si="24"/>
        <v>0</v>
      </c>
      <c r="V143" s="3">
        <f t="shared" si="33"/>
        <v>125711.6</v>
      </c>
      <c r="W143" s="3">
        <f t="shared" si="34"/>
        <v>0</v>
      </c>
      <c r="X143" s="3">
        <f t="shared" si="35"/>
        <v>0</v>
      </c>
    </row>
    <row r="144" spans="1:24" s="2" customFormat="1" ht="13.5" customHeight="1" x14ac:dyDescent="0.2">
      <c r="A144" s="22">
        <f t="shared" si="36"/>
        <v>140</v>
      </c>
      <c r="B144" s="52" t="s">
        <v>624</v>
      </c>
      <c r="C144" s="89">
        <v>39000</v>
      </c>
      <c r="D144" s="90">
        <v>1912806</v>
      </c>
      <c r="E144" s="122"/>
      <c r="F144" s="24">
        <f t="shared" si="25"/>
        <v>1912806</v>
      </c>
      <c r="G144" s="24">
        <v>1911806</v>
      </c>
      <c r="H144" s="24">
        <f t="shared" si="27"/>
        <v>1000</v>
      </c>
      <c r="I144" s="25">
        <v>5</v>
      </c>
      <c r="J144" s="25">
        <v>0.2</v>
      </c>
      <c r="K144" s="25">
        <v>0</v>
      </c>
      <c r="L144" s="24">
        <f t="shared" si="28"/>
        <v>0</v>
      </c>
      <c r="M144" s="24">
        <f t="shared" si="29"/>
        <v>1911806</v>
      </c>
      <c r="N144" s="24">
        <f t="shared" si="30"/>
        <v>1000</v>
      </c>
      <c r="O144" s="336" t="s">
        <v>761</v>
      </c>
      <c r="P144" s="54">
        <v>3</v>
      </c>
      <c r="Q144" s="318"/>
      <c r="R144" s="4"/>
      <c r="S144" s="4">
        <f t="shared" si="31"/>
        <v>95640.3</v>
      </c>
      <c r="T144" s="4">
        <f t="shared" si="32"/>
        <v>-94640.3</v>
      </c>
      <c r="U144" s="4">
        <f t="shared" si="24"/>
        <v>0</v>
      </c>
      <c r="V144" s="3">
        <f t="shared" si="33"/>
        <v>382561.2</v>
      </c>
      <c r="W144" s="3">
        <f t="shared" si="34"/>
        <v>0</v>
      </c>
      <c r="X144" s="3">
        <f t="shared" si="35"/>
        <v>0</v>
      </c>
    </row>
    <row r="145" spans="1:24" s="2" customFormat="1" ht="13.5" customHeight="1" x14ac:dyDescent="0.2">
      <c r="A145" s="22">
        <f t="shared" si="36"/>
        <v>141</v>
      </c>
      <c r="B145" s="52" t="s">
        <v>624</v>
      </c>
      <c r="C145" s="89">
        <v>39008</v>
      </c>
      <c r="D145" s="90">
        <v>1269486</v>
      </c>
      <c r="E145" s="122"/>
      <c r="F145" s="24">
        <f t="shared" si="25"/>
        <v>1269486</v>
      </c>
      <c r="G145" s="24">
        <v>1268486</v>
      </c>
      <c r="H145" s="24">
        <f t="shared" si="27"/>
        <v>1000</v>
      </c>
      <c r="I145" s="25">
        <v>5</v>
      </c>
      <c r="J145" s="25">
        <v>0.2</v>
      </c>
      <c r="K145" s="25">
        <v>0</v>
      </c>
      <c r="L145" s="24">
        <f t="shared" si="28"/>
        <v>0</v>
      </c>
      <c r="M145" s="24">
        <f t="shared" si="29"/>
        <v>1268486</v>
      </c>
      <c r="N145" s="24">
        <f t="shared" si="30"/>
        <v>1000</v>
      </c>
      <c r="O145" s="336" t="s">
        <v>761</v>
      </c>
      <c r="P145" s="54">
        <v>2</v>
      </c>
      <c r="Q145" s="318"/>
      <c r="R145" s="4"/>
      <c r="S145" s="4">
        <f t="shared" si="31"/>
        <v>63474.3</v>
      </c>
      <c r="T145" s="4">
        <f t="shared" si="32"/>
        <v>-62474.3</v>
      </c>
      <c r="U145" s="4">
        <f t="shared" si="24"/>
        <v>0</v>
      </c>
      <c r="V145" s="3">
        <f t="shared" si="33"/>
        <v>253897.2</v>
      </c>
      <c r="W145" s="3">
        <f t="shared" si="34"/>
        <v>0</v>
      </c>
      <c r="X145" s="3">
        <f t="shared" si="35"/>
        <v>0</v>
      </c>
    </row>
    <row r="146" spans="1:24" s="2" customFormat="1" ht="13.5" customHeight="1" x14ac:dyDescent="0.2">
      <c r="A146" s="22">
        <f t="shared" si="36"/>
        <v>142</v>
      </c>
      <c r="B146" s="52" t="s">
        <v>624</v>
      </c>
      <c r="C146" s="89">
        <v>39104</v>
      </c>
      <c r="D146" s="90">
        <v>3741024</v>
      </c>
      <c r="E146" s="122"/>
      <c r="F146" s="24">
        <f t="shared" si="25"/>
        <v>3741024</v>
      </c>
      <c r="G146" s="24">
        <v>3740024</v>
      </c>
      <c r="H146" s="24">
        <f t="shared" si="27"/>
        <v>1000</v>
      </c>
      <c r="I146" s="25">
        <v>5</v>
      </c>
      <c r="J146" s="25">
        <v>0.2</v>
      </c>
      <c r="K146" s="25">
        <v>0</v>
      </c>
      <c r="L146" s="24">
        <f t="shared" si="28"/>
        <v>0</v>
      </c>
      <c r="M146" s="24">
        <f t="shared" si="29"/>
        <v>3740024</v>
      </c>
      <c r="N146" s="24">
        <f t="shared" si="30"/>
        <v>1000</v>
      </c>
      <c r="O146" s="336" t="s">
        <v>761</v>
      </c>
      <c r="P146" s="54">
        <v>6</v>
      </c>
      <c r="Q146" s="318"/>
      <c r="R146" s="4"/>
      <c r="S146" s="4">
        <f t="shared" si="31"/>
        <v>187051.2</v>
      </c>
      <c r="T146" s="4">
        <f t="shared" si="32"/>
        <v>-186051.20000000001</v>
      </c>
      <c r="U146" s="4">
        <f t="shared" si="24"/>
        <v>0</v>
      </c>
      <c r="V146" s="3">
        <f t="shared" si="33"/>
        <v>748204.8</v>
      </c>
      <c r="W146" s="3">
        <f t="shared" si="34"/>
        <v>0</v>
      </c>
      <c r="X146" s="3">
        <f t="shared" si="35"/>
        <v>0</v>
      </c>
    </row>
    <row r="147" spans="1:24" s="2" customFormat="1" ht="13.5" customHeight="1" x14ac:dyDescent="0.2">
      <c r="A147" s="22">
        <f t="shared" si="36"/>
        <v>143</v>
      </c>
      <c r="B147" s="52" t="s">
        <v>624</v>
      </c>
      <c r="C147" s="89">
        <v>39115</v>
      </c>
      <c r="D147" s="90">
        <v>4366855</v>
      </c>
      <c r="E147" s="122"/>
      <c r="F147" s="24">
        <f t="shared" si="25"/>
        <v>4366855</v>
      </c>
      <c r="G147" s="24">
        <v>4365855</v>
      </c>
      <c r="H147" s="24">
        <f t="shared" si="27"/>
        <v>1000</v>
      </c>
      <c r="I147" s="25">
        <v>5</v>
      </c>
      <c r="J147" s="25">
        <v>0.2</v>
      </c>
      <c r="K147" s="25">
        <v>0</v>
      </c>
      <c r="L147" s="24">
        <f t="shared" si="28"/>
        <v>0</v>
      </c>
      <c r="M147" s="24">
        <f t="shared" si="29"/>
        <v>4365855</v>
      </c>
      <c r="N147" s="24">
        <f t="shared" si="30"/>
        <v>1000</v>
      </c>
      <c r="O147" s="336" t="s">
        <v>761</v>
      </c>
      <c r="P147" s="54">
        <v>7</v>
      </c>
      <c r="Q147" s="318"/>
      <c r="R147" s="4"/>
      <c r="S147" s="4">
        <f t="shared" si="31"/>
        <v>218342.75</v>
      </c>
      <c r="T147" s="4">
        <f t="shared" si="32"/>
        <v>-217342.75</v>
      </c>
      <c r="U147" s="4">
        <f t="shared" si="24"/>
        <v>0</v>
      </c>
      <c r="V147" s="3">
        <f t="shared" si="33"/>
        <v>873371</v>
      </c>
      <c r="W147" s="3">
        <f t="shared" si="34"/>
        <v>0</v>
      </c>
      <c r="X147" s="3">
        <f t="shared" si="35"/>
        <v>0</v>
      </c>
    </row>
    <row r="148" spans="1:24" s="2" customFormat="1" ht="13.5" customHeight="1" x14ac:dyDescent="0.2">
      <c r="A148" s="22">
        <f t="shared" si="36"/>
        <v>144</v>
      </c>
      <c r="B148" s="52" t="s">
        <v>624</v>
      </c>
      <c r="C148" s="89">
        <v>39126</v>
      </c>
      <c r="D148" s="90">
        <v>1868517</v>
      </c>
      <c r="E148" s="122"/>
      <c r="F148" s="24">
        <f t="shared" si="25"/>
        <v>1868517</v>
      </c>
      <c r="G148" s="24">
        <v>1867517</v>
      </c>
      <c r="H148" s="24">
        <f t="shared" si="27"/>
        <v>1000</v>
      </c>
      <c r="I148" s="25">
        <v>5</v>
      </c>
      <c r="J148" s="25">
        <v>0.2</v>
      </c>
      <c r="K148" s="25">
        <v>0</v>
      </c>
      <c r="L148" s="24">
        <f t="shared" si="28"/>
        <v>0</v>
      </c>
      <c r="M148" s="24">
        <f t="shared" si="29"/>
        <v>1867517</v>
      </c>
      <c r="N148" s="24">
        <f t="shared" si="30"/>
        <v>1000</v>
      </c>
      <c r="O148" s="336" t="s">
        <v>761</v>
      </c>
      <c r="P148" s="54">
        <v>3</v>
      </c>
      <c r="Q148" s="318"/>
      <c r="R148" s="4"/>
      <c r="S148" s="4">
        <f t="shared" si="31"/>
        <v>93425.85</v>
      </c>
      <c r="T148" s="4">
        <f t="shared" si="32"/>
        <v>-92425.85</v>
      </c>
      <c r="U148" s="4">
        <f t="shared" si="24"/>
        <v>0</v>
      </c>
      <c r="V148" s="3">
        <f t="shared" si="33"/>
        <v>373703.4</v>
      </c>
      <c r="W148" s="3">
        <f t="shared" si="34"/>
        <v>0</v>
      </c>
      <c r="X148" s="3">
        <f t="shared" si="35"/>
        <v>0</v>
      </c>
    </row>
    <row r="149" spans="1:24" s="2" customFormat="1" ht="13.5" customHeight="1" x14ac:dyDescent="0.2">
      <c r="A149" s="22">
        <f t="shared" si="36"/>
        <v>145</v>
      </c>
      <c r="B149" s="52" t="s">
        <v>624</v>
      </c>
      <c r="C149" s="89">
        <v>39141</v>
      </c>
      <c r="D149" s="90">
        <v>2495878</v>
      </c>
      <c r="E149" s="122"/>
      <c r="F149" s="24">
        <f t="shared" si="25"/>
        <v>2495878</v>
      </c>
      <c r="G149" s="24">
        <v>2494878</v>
      </c>
      <c r="H149" s="24">
        <f t="shared" si="27"/>
        <v>1000</v>
      </c>
      <c r="I149" s="25">
        <v>5</v>
      </c>
      <c r="J149" s="25">
        <v>0.2</v>
      </c>
      <c r="K149" s="25">
        <v>0</v>
      </c>
      <c r="L149" s="24">
        <f t="shared" si="28"/>
        <v>0</v>
      </c>
      <c r="M149" s="24">
        <f t="shared" si="29"/>
        <v>2494878</v>
      </c>
      <c r="N149" s="24">
        <f t="shared" si="30"/>
        <v>1000</v>
      </c>
      <c r="O149" s="336" t="s">
        <v>761</v>
      </c>
      <c r="P149" s="54">
        <v>4</v>
      </c>
      <c r="Q149" s="318"/>
      <c r="R149" s="4"/>
      <c r="S149" s="4">
        <f t="shared" si="31"/>
        <v>124793.90000000001</v>
      </c>
      <c r="T149" s="4">
        <f t="shared" si="32"/>
        <v>-123793.90000000001</v>
      </c>
      <c r="U149" s="4">
        <f t="shared" si="24"/>
        <v>0</v>
      </c>
      <c r="V149" s="3">
        <f t="shared" si="33"/>
        <v>499175.6</v>
      </c>
      <c r="W149" s="3">
        <f t="shared" si="34"/>
        <v>0</v>
      </c>
      <c r="X149" s="3">
        <f t="shared" si="35"/>
        <v>0</v>
      </c>
    </row>
    <row r="150" spans="1:24" s="2" customFormat="1" ht="13.5" customHeight="1" x14ac:dyDescent="0.2">
      <c r="A150" s="22">
        <f t="shared" si="36"/>
        <v>146</v>
      </c>
      <c r="B150" s="52" t="s">
        <v>769</v>
      </c>
      <c r="C150" s="89">
        <v>39188</v>
      </c>
      <c r="D150" s="90">
        <v>190000</v>
      </c>
      <c r="E150" s="122"/>
      <c r="F150" s="24">
        <f t="shared" si="25"/>
        <v>190000</v>
      </c>
      <c r="G150" s="24">
        <v>189000</v>
      </c>
      <c r="H150" s="24">
        <f t="shared" si="27"/>
        <v>1000</v>
      </c>
      <c r="I150" s="25">
        <v>5</v>
      </c>
      <c r="J150" s="25">
        <v>0.2</v>
      </c>
      <c r="K150" s="25">
        <v>0</v>
      </c>
      <c r="L150" s="24">
        <f t="shared" si="28"/>
        <v>0</v>
      </c>
      <c r="M150" s="24">
        <f t="shared" si="29"/>
        <v>189000</v>
      </c>
      <c r="N150" s="24">
        <f t="shared" si="30"/>
        <v>1000</v>
      </c>
      <c r="O150" s="336" t="s">
        <v>770</v>
      </c>
      <c r="P150" s="54">
        <v>1</v>
      </c>
      <c r="Q150" s="318"/>
      <c r="R150" s="4"/>
      <c r="S150" s="4">
        <f t="shared" si="31"/>
        <v>9500</v>
      </c>
      <c r="T150" s="4">
        <f t="shared" si="32"/>
        <v>-8500</v>
      </c>
      <c r="U150" s="4">
        <f t="shared" si="24"/>
        <v>0</v>
      </c>
      <c r="V150" s="3">
        <f t="shared" si="33"/>
        <v>38000</v>
      </c>
      <c r="W150" s="3">
        <f t="shared" si="34"/>
        <v>0</v>
      </c>
      <c r="X150" s="3">
        <f t="shared" si="35"/>
        <v>0</v>
      </c>
    </row>
    <row r="151" spans="1:24" s="2" customFormat="1" ht="13.5" customHeight="1" x14ac:dyDescent="0.2">
      <c r="A151" s="22">
        <f t="shared" si="36"/>
        <v>147</v>
      </c>
      <c r="B151" s="52" t="s">
        <v>624</v>
      </c>
      <c r="C151" s="89">
        <v>39223</v>
      </c>
      <c r="D151" s="90">
        <v>2480716</v>
      </c>
      <c r="E151" s="317"/>
      <c r="F151" s="24">
        <f t="shared" si="25"/>
        <v>2480716</v>
      </c>
      <c r="G151" s="24">
        <v>2479716</v>
      </c>
      <c r="H151" s="24">
        <f t="shared" si="27"/>
        <v>1000</v>
      </c>
      <c r="I151" s="25">
        <v>5</v>
      </c>
      <c r="J151" s="25">
        <v>0.2</v>
      </c>
      <c r="K151" s="25">
        <v>0</v>
      </c>
      <c r="L151" s="24">
        <f t="shared" si="28"/>
        <v>0</v>
      </c>
      <c r="M151" s="24">
        <f t="shared" si="29"/>
        <v>2479716</v>
      </c>
      <c r="N151" s="24">
        <f t="shared" si="30"/>
        <v>1000</v>
      </c>
      <c r="O151" s="336" t="s">
        <v>761</v>
      </c>
      <c r="P151" s="54">
        <v>4</v>
      </c>
      <c r="Q151" s="318"/>
      <c r="R151" s="4"/>
      <c r="S151" s="4">
        <f t="shared" si="31"/>
        <v>124035.8</v>
      </c>
      <c r="T151" s="4">
        <f t="shared" si="32"/>
        <v>-123035.8</v>
      </c>
      <c r="U151" s="4">
        <f t="shared" si="24"/>
        <v>0</v>
      </c>
      <c r="V151" s="3">
        <f t="shared" si="33"/>
        <v>496143.2</v>
      </c>
      <c r="W151" s="3">
        <f t="shared" si="34"/>
        <v>0</v>
      </c>
      <c r="X151" s="3">
        <f t="shared" si="35"/>
        <v>0</v>
      </c>
    </row>
    <row r="152" spans="1:24" s="2" customFormat="1" ht="13.5" customHeight="1" x14ac:dyDescent="0.2">
      <c r="A152" s="22">
        <f t="shared" si="36"/>
        <v>148</v>
      </c>
      <c r="B152" s="52" t="s">
        <v>771</v>
      </c>
      <c r="C152" s="89">
        <v>39262</v>
      </c>
      <c r="D152" s="90">
        <v>650000</v>
      </c>
      <c r="E152" s="317"/>
      <c r="F152" s="24">
        <f t="shared" si="25"/>
        <v>650000</v>
      </c>
      <c r="G152" s="24">
        <v>649000</v>
      </c>
      <c r="H152" s="24">
        <f t="shared" si="27"/>
        <v>1000</v>
      </c>
      <c r="I152" s="25">
        <v>5</v>
      </c>
      <c r="J152" s="25">
        <v>0.2</v>
      </c>
      <c r="K152" s="25">
        <v>0</v>
      </c>
      <c r="L152" s="24">
        <f t="shared" si="28"/>
        <v>0</v>
      </c>
      <c r="M152" s="24">
        <f t="shared" si="29"/>
        <v>649000</v>
      </c>
      <c r="N152" s="24">
        <f t="shared" si="30"/>
        <v>1000</v>
      </c>
      <c r="O152" s="54" t="s">
        <v>772</v>
      </c>
      <c r="P152" s="54">
        <v>1</v>
      </c>
      <c r="Q152" s="318"/>
      <c r="R152" s="4">
        <f>+N152*J152</f>
        <v>200</v>
      </c>
      <c r="S152" s="4">
        <f t="shared" si="31"/>
        <v>32500</v>
      </c>
      <c r="T152" s="4">
        <f t="shared" si="32"/>
        <v>-31500</v>
      </c>
      <c r="U152" s="4">
        <f t="shared" si="24"/>
        <v>0</v>
      </c>
      <c r="V152" s="3">
        <f t="shared" si="33"/>
        <v>130000</v>
      </c>
      <c r="W152" s="3">
        <f t="shared" si="34"/>
        <v>0</v>
      </c>
      <c r="X152" s="3">
        <f t="shared" si="35"/>
        <v>0</v>
      </c>
    </row>
    <row r="153" spans="1:24" s="2" customFormat="1" ht="13.5" customHeight="1" x14ac:dyDescent="0.2">
      <c r="A153" s="22">
        <f t="shared" si="36"/>
        <v>149</v>
      </c>
      <c r="B153" s="52" t="s">
        <v>624</v>
      </c>
      <c r="C153" s="101">
        <v>39269</v>
      </c>
      <c r="D153" s="244">
        <v>1225063</v>
      </c>
      <c r="E153" s="341"/>
      <c r="F153" s="38">
        <f t="shared" si="25"/>
        <v>1225063</v>
      </c>
      <c r="G153" s="38">
        <v>1224063</v>
      </c>
      <c r="H153" s="38">
        <f t="shared" si="27"/>
        <v>1000</v>
      </c>
      <c r="I153" s="25">
        <v>5</v>
      </c>
      <c r="J153" s="25">
        <v>0.2</v>
      </c>
      <c r="K153" s="25">
        <v>0</v>
      </c>
      <c r="L153" s="24">
        <f t="shared" si="28"/>
        <v>0</v>
      </c>
      <c r="M153" s="30">
        <f t="shared" si="29"/>
        <v>1224063</v>
      </c>
      <c r="N153" s="30">
        <f t="shared" si="30"/>
        <v>1000</v>
      </c>
      <c r="O153" s="336" t="s">
        <v>761</v>
      </c>
      <c r="P153" s="102">
        <v>2</v>
      </c>
      <c r="Q153" s="330"/>
      <c r="R153" s="4"/>
      <c r="S153" s="4">
        <f t="shared" si="31"/>
        <v>61253.15</v>
      </c>
      <c r="T153" s="4">
        <f t="shared" si="32"/>
        <v>-60253.15</v>
      </c>
      <c r="U153" s="4">
        <f t="shared" si="24"/>
        <v>0</v>
      </c>
      <c r="V153" s="3">
        <f t="shared" si="33"/>
        <v>245012.6</v>
      </c>
      <c r="W153" s="3">
        <f t="shared" si="34"/>
        <v>0</v>
      </c>
      <c r="X153" s="3">
        <f t="shared" si="35"/>
        <v>0</v>
      </c>
    </row>
    <row r="154" spans="1:24" s="2" customFormat="1" ht="13.5" customHeight="1" x14ac:dyDescent="0.2">
      <c r="A154" s="22">
        <f t="shared" si="36"/>
        <v>150</v>
      </c>
      <c r="B154" s="52" t="s">
        <v>624</v>
      </c>
      <c r="C154" s="89">
        <v>39288</v>
      </c>
      <c r="D154" s="90">
        <v>3040380</v>
      </c>
      <c r="E154" s="317"/>
      <c r="F154" s="24">
        <f t="shared" si="25"/>
        <v>3040380</v>
      </c>
      <c r="G154" s="24">
        <v>3039380</v>
      </c>
      <c r="H154" s="24">
        <f t="shared" si="27"/>
        <v>1000</v>
      </c>
      <c r="I154" s="25">
        <v>5</v>
      </c>
      <c r="J154" s="25">
        <v>0.2</v>
      </c>
      <c r="K154" s="25">
        <v>0</v>
      </c>
      <c r="L154" s="24">
        <f t="shared" si="28"/>
        <v>0</v>
      </c>
      <c r="M154" s="24">
        <f t="shared" si="29"/>
        <v>3039380</v>
      </c>
      <c r="N154" s="24">
        <f t="shared" si="30"/>
        <v>1000</v>
      </c>
      <c r="O154" s="336" t="s">
        <v>761</v>
      </c>
      <c r="P154" s="108">
        <v>5</v>
      </c>
      <c r="Q154" s="318"/>
      <c r="R154" s="4"/>
      <c r="S154" s="4">
        <f t="shared" si="31"/>
        <v>152019</v>
      </c>
      <c r="T154" s="4">
        <f t="shared" si="32"/>
        <v>-151019</v>
      </c>
      <c r="U154" s="4">
        <f t="shared" si="24"/>
        <v>0</v>
      </c>
      <c r="V154" s="3">
        <f t="shared" si="33"/>
        <v>608076</v>
      </c>
      <c r="W154" s="3">
        <f t="shared" si="34"/>
        <v>0</v>
      </c>
      <c r="X154" s="3">
        <f t="shared" si="35"/>
        <v>0</v>
      </c>
    </row>
    <row r="155" spans="1:24" s="2" customFormat="1" ht="13.5" customHeight="1" x14ac:dyDescent="0.2">
      <c r="A155" s="22">
        <f t="shared" si="36"/>
        <v>151</v>
      </c>
      <c r="B155" s="52" t="s">
        <v>624</v>
      </c>
      <c r="C155" s="89">
        <v>39309</v>
      </c>
      <c r="D155" s="90">
        <v>1853554</v>
      </c>
      <c r="E155" s="317"/>
      <c r="F155" s="24">
        <f t="shared" si="25"/>
        <v>1853554</v>
      </c>
      <c r="G155" s="24">
        <v>1852554</v>
      </c>
      <c r="H155" s="24">
        <f t="shared" si="27"/>
        <v>1000</v>
      </c>
      <c r="I155" s="25">
        <v>5</v>
      </c>
      <c r="J155" s="25">
        <v>0.2</v>
      </c>
      <c r="K155" s="25">
        <v>0</v>
      </c>
      <c r="L155" s="24">
        <f t="shared" si="28"/>
        <v>0</v>
      </c>
      <c r="M155" s="24">
        <f t="shared" si="29"/>
        <v>1852554</v>
      </c>
      <c r="N155" s="24">
        <f t="shared" si="30"/>
        <v>1000</v>
      </c>
      <c r="O155" s="336" t="s">
        <v>761</v>
      </c>
      <c r="P155" s="108">
        <v>3</v>
      </c>
      <c r="Q155" s="318"/>
      <c r="R155" s="4"/>
      <c r="S155" s="4">
        <f t="shared" si="31"/>
        <v>92677.700000000012</v>
      </c>
      <c r="T155" s="4">
        <f t="shared" si="32"/>
        <v>-91677.700000000012</v>
      </c>
      <c r="U155" s="4">
        <f t="shared" si="24"/>
        <v>0</v>
      </c>
      <c r="V155" s="3">
        <f t="shared" si="33"/>
        <v>370710.8</v>
      </c>
      <c r="W155" s="3">
        <f t="shared" si="34"/>
        <v>0</v>
      </c>
      <c r="X155" s="3">
        <f t="shared" si="35"/>
        <v>0</v>
      </c>
    </row>
    <row r="156" spans="1:24" s="2" customFormat="1" ht="13.5" customHeight="1" x14ac:dyDescent="0.2">
      <c r="A156" s="22">
        <f t="shared" si="36"/>
        <v>152</v>
      </c>
      <c r="B156" s="52" t="s">
        <v>624</v>
      </c>
      <c r="C156" s="89">
        <v>39323</v>
      </c>
      <c r="D156" s="90">
        <v>3126497</v>
      </c>
      <c r="E156" s="317"/>
      <c r="F156" s="24">
        <f t="shared" si="25"/>
        <v>3126497</v>
      </c>
      <c r="G156" s="24">
        <v>3125497</v>
      </c>
      <c r="H156" s="24">
        <f t="shared" si="27"/>
        <v>1000</v>
      </c>
      <c r="I156" s="25">
        <v>5</v>
      </c>
      <c r="J156" s="25">
        <v>0.2</v>
      </c>
      <c r="K156" s="25">
        <v>0</v>
      </c>
      <c r="L156" s="24">
        <f t="shared" si="28"/>
        <v>0</v>
      </c>
      <c r="M156" s="24">
        <f t="shared" si="29"/>
        <v>3125497</v>
      </c>
      <c r="N156" s="24">
        <f t="shared" si="30"/>
        <v>1000</v>
      </c>
      <c r="O156" s="336" t="s">
        <v>761</v>
      </c>
      <c r="P156" s="108">
        <v>5</v>
      </c>
      <c r="Q156" s="318"/>
      <c r="R156" s="4"/>
      <c r="S156" s="4">
        <f t="shared" si="31"/>
        <v>156324.85</v>
      </c>
      <c r="T156" s="4">
        <f t="shared" si="32"/>
        <v>-155324.85</v>
      </c>
      <c r="U156" s="4">
        <f t="shared" si="24"/>
        <v>0</v>
      </c>
      <c r="V156" s="3">
        <f t="shared" si="33"/>
        <v>625299.4</v>
      </c>
      <c r="W156" s="3">
        <f t="shared" si="34"/>
        <v>0</v>
      </c>
      <c r="X156" s="3">
        <f t="shared" si="35"/>
        <v>0</v>
      </c>
    </row>
    <row r="157" spans="1:24" s="2" customFormat="1" ht="13.5" customHeight="1" x14ac:dyDescent="0.2">
      <c r="A157" s="22">
        <f t="shared" si="36"/>
        <v>153</v>
      </c>
      <c r="B157" s="52" t="s">
        <v>624</v>
      </c>
      <c r="C157" s="89">
        <v>39338</v>
      </c>
      <c r="D157" s="90">
        <v>4331012</v>
      </c>
      <c r="E157" s="317"/>
      <c r="F157" s="24">
        <f t="shared" si="25"/>
        <v>4331012</v>
      </c>
      <c r="G157" s="24">
        <v>4330012</v>
      </c>
      <c r="H157" s="24">
        <f t="shared" si="27"/>
        <v>1000</v>
      </c>
      <c r="I157" s="25">
        <v>5</v>
      </c>
      <c r="J157" s="25">
        <v>0.2</v>
      </c>
      <c r="K157" s="25">
        <v>0</v>
      </c>
      <c r="L157" s="24">
        <f t="shared" si="28"/>
        <v>0</v>
      </c>
      <c r="M157" s="24">
        <f t="shared" si="29"/>
        <v>4330012</v>
      </c>
      <c r="N157" s="24">
        <f t="shared" si="30"/>
        <v>1000</v>
      </c>
      <c r="O157" s="336" t="s">
        <v>761</v>
      </c>
      <c r="P157" s="108">
        <v>7</v>
      </c>
      <c r="Q157" s="318"/>
      <c r="R157" s="4"/>
      <c r="S157" s="4">
        <f t="shared" si="31"/>
        <v>216550.6</v>
      </c>
      <c r="T157" s="4">
        <f t="shared" si="32"/>
        <v>-215550.6</v>
      </c>
      <c r="U157" s="4">
        <f t="shared" ref="U157:U199" si="37">N157-1000</f>
        <v>0</v>
      </c>
      <c r="V157" s="3">
        <f t="shared" si="33"/>
        <v>866202.4</v>
      </c>
      <c r="W157" s="3">
        <f t="shared" si="34"/>
        <v>0</v>
      </c>
      <c r="X157" s="3">
        <f t="shared" si="35"/>
        <v>0</v>
      </c>
    </row>
    <row r="158" spans="1:24" s="2" customFormat="1" ht="13.5" customHeight="1" x14ac:dyDescent="0.2">
      <c r="A158" s="22">
        <f t="shared" si="36"/>
        <v>154</v>
      </c>
      <c r="B158" s="52" t="s">
        <v>624</v>
      </c>
      <c r="C158" s="89">
        <v>39342</v>
      </c>
      <c r="D158" s="90">
        <v>6207110</v>
      </c>
      <c r="E158" s="317"/>
      <c r="F158" s="24">
        <f t="shared" si="25"/>
        <v>6207110</v>
      </c>
      <c r="G158" s="24">
        <v>6206110</v>
      </c>
      <c r="H158" s="24">
        <f t="shared" si="27"/>
        <v>1000</v>
      </c>
      <c r="I158" s="25">
        <v>5</v>
      </c>
      <c r="J158" s="25">
        <v>0.2</v>
      </c>
      <c r="K158" s="25">
        <v>0</v>
      </c>
      <c r="L158" s="24">
        <f t="shared" si="28"/>
        <v>0</v>
      </c>
      <c r="M158" s="24">
        <f t="shared" si="29"/>
        <v>6206110</v>
      </c>
      <c r="N158" s="24">
        <f t="shared" si="30"/>
        <v>1000</v>
      </c>
      <c r="O158" s="336" t="s">
        <v>761</v>
      </c>
      <c r="P158" s="108">
        <v>10</v>
      </c>
      <c r="Q158" s="318"/>
      <c r="R158" s="4"/>
      <c r="S158" s="4">
        <f t="shared" si="31"/>
        <v>310355.5</v>
      </c>
      <c r="T158" s="4">
        <f t="shared" si="32"/>
        <v>-309355.5</v>
      </c>
      <c r="U158" s="4">
        <f t="shared" si="37"/>
        <v>0</v>
      </c>
      <c r="V158" s="3">
        <f t="shared" si="33"/>
        <v>1241422</v>
      </c>
      <c r="W158" s="3">
        <f t="shared" si="34"/>
        <v>0</v>
      </c>
      <c r="X158" s="3">
        <f t="shared" si="35"/>
        <v>0</v>
      </c>
    </row>
    <row r="159" spans="1:24" s="2" customFormat="1" ht="13.5" customHeight="1" x14ac:dyDescent="0.2">
      <c r="A159" s="22">
        <f t="shared" si="36"/>
        <v>155</v>
      </c>
      <c r="B159" s="51" t="s">
        <v>766</v>
      </c>
      <c r="C159" s="77">
        <v>39344</v>
      </c>
      <c r="D159" s="233">
        <v>500000</v>
      </c>
      <c r="E159" s="329"/>
      <c r="F159" s="30">
        <f t="shared" si="25"/>
        <v>500000</v>
      </c>
      <c r="G159" s="30">
        <v>499000</v>
      </c>
      <c r="H159" s="30">
        <f t="shared" si="27"/>
        <v>1000</v>
      </c>
      <c r="I159" s="31">
        <v>5</v>
      </c>
      <c r="J159" s="31">
        <v>0.2</v>
      </c>
      <c r="K159" s="25">
        <v>0</v>
      </c>
      <c r="L159" s="24">
        <f t="shared" si="28"/>
        <v>0</v>
      </c>
      <c r="M159" s="30">
        <f t="shared" si="29"/>
        <v>499000</v>
      </c>
      <c r="N159" s="30">
        <f t="shared" si="30"/>
        <v>1000</v>
      </c>
      <c r="O159" s="110" t="s">
        <v>773</v>
      </c>
      <c r="P159" s="110">
        <v>2</v>
      </c>
      <c r="Q159" s="330"/>
      <c r="R159" s="4"/>
      <c r="S159" s="4">
        <f t="shared" si="31"/>
        <v>25000</v>
      </c>
      <c r="T159" s="4">
        <f t="shared" si="32"/>
        <v>-24000</v>
      </c>
      <c r="U159" s="4">
        <f t="shared" si="37"/>
        <v>0</v>
      </c>
      <c r="V159" s="3">
        <f t="shared" si="33"/>
        <v>100000</v>
      </c>
      <c r="W159" s="3">
        <f t="shared" si="34"/>
        <v>0</v>
      </c>
      <c r="X159" s="3">
        <f t="shared" si="35"/>
        <v>0</v>
      </c>
    </row>
    <row r="160" spans="1:24" s="2" customFormat="1" ht="13.5" customHeight="1" x14ac:dyDescent="0.2">
      <c r="A160" s="22">
        <f t="shared" si="36"/>
        <v>156</v>
      </c>
      <c r="B160" s="52" t="s">
        <v>774</v>
      </c>
      <c r="C160" s="89">
        <v>39356</v>
      </c>
      <c r="D160" s="90">
        <v>520118</v>
      </c>
      <c r="E160" s="317"/>
      <c r="F160" s="24">
        <f t="shared" si="25"/>
        <v>520118</v>
      </c>
      <c r="G160" s="24">
        <v>519118</v>
      </c>
      <c r="H160" s="24">
        <f t="shared" si="27"/>
        <v>1000</v>
      </c>
      <c r="I160" s="31">
        <v>5</v>
      </c>
      <c r="J160" s="31">
        <v>0.2</v>
      </c>
      <c r="K160" s="25">
        <v>0</v>
      </c>
      <c r="L160" s="24">
        <f t="shared" si="28"/>
        <v>0</v>
      </c>
      <c r="M160" s="30">
        <f t="shared" si="29"/>
        <v>519118</v>
      </c>
      <c r="N160" s="30">
        <f t="shared" si="30"/>
        <v>1000</v>
      </c>
      <c r="O160" s="54" t="s">
        <v>775</v>
      </c>
      <c r="P160" s="54">
        <v>1</v>
      </c>
      <c r="Q160" s="318"/>
      <c r="R160" s="4"/>
      <c r="S160" s="4">
        <f t="shared" si="31"/>
        <v>26005.9</v>
      </c>
      <c r="T160" s="4">
        <f t="shared" si="32"/>
        <v>-25005.9</v>
      </c>
      <c r="U160" s="4">
        <f t="shared" si="37"/>
        <v>0</v>
      </c>
      <c r="V160" s="3">
        <f t="shared" si="33"/>
        <v>104023.6</v>
      </c>
      <c r="W160" s="3">
        <f>ROUND(IF(H160&lt;=1000,0,V160/12*3),0)</f>
        <v>0</v>
      </c>
      <c r="X160" s="3">
        <f t="shared" si="35"/>
        <v>0</v>
      </c>
    </row>
    <row r="161" spans="1:24" s="2" customFormat="1" ht="13.5" customHeight="1" x14ac:dyDescent="0.2">
      <c r="A161" s="22">
        <f t="shared" si="36"/>
        <v>157</v>
      </c>
      <c r="B161" s="52" t="s">
        <v>624</v>
      </c>
      <c r="C161" s="89">
        <v>39363</v>
      </c>
      <c r="D161" s="90">
        <v>1827420</v>
      </c>
      <c r="E161" s="317"/>
      <c r="F161" s="24">
        <f t="shared" ref="F161:F200" si="38">+D161+E161</f>
        <v>1827420</v>
      </c>
      <c r="G161" s="24">
        <v>1826420</v>
      </c>
      <c r="H161" s="24">
        <f t="shared" si="27"/>
        <v>1000</v>
      </c>
      <c r="I161" s="31">
        <v>5</v>
      </c>
      <c r="J161" s="31">
        <v>0.2</v>
      </c>
      <c r="K161" s="25">
        <v>0</v>
      </c>
      <c r="L161" s="24">
        <f t="shared" si="28"/>
        <v>0</v>
      </c>
      <c r="M161" s="30">
        <f t="shared" si="29"/>
        <v>1826420</v>
      </c>
      <c r="N161" s="30">
        <f t="shared" si="30"/>
        <v>1000</v>
      </c>
      <c r="O161" s="54" t="s">
        <v>776</v>
      </c>
      <c r="P161" s="54">
        <v>3</v>
      </c>
      <c r="Q161" s="318"/>
      <c r="R161" s="4"/>
      <c r="S161" s="4">
        <f t="shared" si="31"/>
        <v>91371</v>
      </c>
      <c r="T161" s="4">
        <f t="shared" si="32"/>
        <v>-90371</v>
      </c>
      <c r="U161" s="4">
        <f t="shared" si="37"/>
        <v>0</v>
      </c>
      <c r="V161" s="3">
        <f t="shared" si="33"/>
        <v>365484</v>
      </c>
      <c r="W161" s="3">
        <f t="shared" ref="W161:W181" si="39">ROUND(IF(H161&lt;=1000,0,V161/12*0),0)</f>
        <v>0</v>
      </c>
      <c r="X161" s="3">
        <f t="shared" si="35"/>
        <v>0</v>
      </c>
    </row>
    <row r="162" spans="1:24" s="2" customFormat="1" ht="13.5" customHeight="1" x14ac:dyDescent="0.2">
      <c r="A162" s="22">
        <f t="shared" si="36"/>
        <v>158</v>
      </c>
      <c r="B162" s="52" t="s">
        <v>774</v>
      </c>
      <c r="C162" s="89">
        <v>39370</v>
      </c>
      <c r="D162" s="90">
        <v>425893</v>
      </c>
      <c r="E162" s="317"/>
      <c r="F162" s="24">
        <f t="shared" si="38"/>
        <v>425893</v>
      </c>
      <c r="G162" s="24">
        <v>424893</v>
      </c>
      <c r="H162" s="24">
        <f t="shared" si="27"/>
        <v>1000</v>
      </c>
      <c r="I162" s="31">
        <v>5</v>
      </c>
      <c r="J162" s="31">
        <v>0.2</v>
      </c>
      <c r="K162" s="25">
        <v>0</v>
      </c>
      <c r="L162" s="24">
        <f t="shared" si="28"/>
        <v>0</v>
      </c>
      <c r="M162" s="30">
        <f t="shared" si="29"/>
        <v>424893</v>
      </c>
      <c r="N162" s="30">
        <f t="shared" si="30"/>
        <v>1000</v>
      </c>
      <c r="O162" s="54" t="s">
        <v>775</v>
      </c>
      <c r="P162" s="54">
        <v>1</v>
      </c>
      <c r="Q162" s="318"/>
      <c r="R162" s="4"/>
      <c r="S162" s="4">
        <f t="shared" si="31"/>
        <v>21294.65</v>
      </c>
      <c r="T162" s="4">
        <f t="shared" si="32"/>
        <v>-20294.650000000001</v>
      </c>
      <c r="U162" s="4">
        <f t="shared" si="37"/>
        <v>0</v>
      </c>
      <c r="V162" s="3">
        <f t="shared" si="33"/>
        <v>85178.6</v>
      </c>
      <c r="W162" s="3">
        <f t="shared" si="39"/>
        <v>0</v>
      </c>
      <c r="X162" s="3">
        <f t="shared" si="35"/>
        <v>0</v>
      </c>
    </row>
    <row r="163" spans="1:24" s="2" customFormat="1" ht="13.5" customHeight="1" x14ac:dyDescent="0.2">
      <c r="A163" s="22">
        <f t="shared" si="36"/>
        <v>159</v>
      </c>
      <c r="B163" s="69" t="s">
        <v>624</v>
      </c>
      <c r="C163" s="101">
        <v>39479</v>
      </c>
      <c r="D163" s="244">
        <v>628757</v>
      </c>
      <c r="E163" s="341"/>
      <c r="F163" s="24">
        <f t="shared" si="38"/>
        <v>628757</v>
      </c>
      <c r="G163" s="38">
        <v>627757</v>
      </c>
      <c r="H163" s="24">
        <f t="shared" si="27"/>
        <v>1000</v>
      </c>
      <c r="I163" s="31">
        <v>5</v>
      </c>
      <c r="J163" s="31">
        <v>0.2</v>
      </c>
      <c r="K163" s="25">
        <v>0</v>
      </c>
      <c r="L163" s="24">
        <f t="shared" si="28"/>
        <v>0</v>
      </c>
      <c r="M163" s="30">
        <f t="shared" si="29"/>
        <v>627757</v>
      </c>
      <c r="N163" s="30">
        <f t="shared" si="30"/>
        <v>1000</v>
      </c>
      <c r="O163" s="336" t="s">
        <v>761</v>
      </c>
      <c r="P163" s="58">
        <v>1</v>
      </c>
      <c r="Q163" s="343"/>
      <c r="R163" s="4"/>
      <c r="S163" s="4">
        <f t="shared" si="31"/>
        <v>31437.850000000002</v>
      </c>
      <c r="T163" s="4">
        <f t="shared" si="32"/>
        <v>-30437.850000000002</v>
      </c>
      <c r="U163" s="4">
        <f t="shared" si="37"/>
        <v>0</v>
      </c>
      <c r="V163" s="3">
        <f t="shared" si="33"/>
        <v>125751.4</v>
      </c>
      <c r="W163" s="3">
        <f t="shared" si="39"/>
        <v>0</v>
      </c>
      <c r="X163" s="3">
        <f t="shared" si="35"/>
        <v>0</v>
      </c>
    </row>
    <row r="164" spans="1:24" s="2" customFormat="1" ht="13.5" customHeight="1" x14ac:dyDescent="0.2">
      <c r="A164" s="22">
        <f t="shared" si="36"/>
        <v>160</v>
      </c>
      <c r="B164" s="52" t="s">
        <v>624</v>
      </c>
      <c r="C164" s="89">
        <v>39517</v>
      </c>
      <c r="D164" s="90">
        <v>2546418</v>
      </c>
      <c r="E164" s="317"/>
      <c r="F164" s="24">
        <f t="shared" si="38"/>
        <v>2546418</v>
      </c>
      <c r="G164" s="24">
        <v>2545418</v>
      </c>
      <c r="H164" s="24">
        <f t="shared" si="27"/>
        <v>1000</v>
      </c>
      <c r="I164" s="31">
        <v>5</v>
      </c>
      <c r="J164" s="31">
        <v>0.2</v>
      </c>
      <c r="K164" s="25">
        <v>0</v>
      </c>
      <c r="L164" s="24">
        <f t="shared" si="28"/>
        <v>0</v>
      </c>
      <c r="M164" s="30">
        <f t="shared" si="29"/>
        <v>2545418</v>
      </c>
      <c r="N164" s="30">
        <f t="shared" si="30"/>
        <v>1000</v>
      </c>
      <c r="O164" s="336" t="s">
        <v>761</v>
      </c>
      <c r="P164" s="54">
        <v>4</v>
      </c>
      <c r="Q164" s="318"/>
      <c r="R164" s="4"/>
      <c r="S164" s="4">
        <f t="shared" si="31"/>
        <v>127320.90000000001</v>
      </c>
      <c r="T164" s="4">
        <f t="shared" si="32"/>
        <v>-126320.90000000001</v>
      </c>
      <c r="U164" s="4">
        <f t="shared" si="37"/>
        <v>0</v>
      </c>
      <c r="V164" s="3">
        <f t="shared" si="33"/>
        <v>509283.6</v>
      </c>
      <c r="W164" s="3">
        <f t="shared" si="39"/>
        <v>0</v>
      </c>
      <c r="X164" s="3">
        <f t="shared" si="35"/>
        <v>0</v>
      </c>
    </row>
    <row r="165" spans="1:24" s="2" customFormat="1" ht="13.5" customHeight="1" x14ac:dyDescent="0.2">
      <c r="A165" s="22">
        <f t="shared" si="36"/>
        <v>161</v>
      </c>
      <c r="B165" s="52" t="s">
        <v>624</v>
      </c>
      <c r="C165" s="89">
        <v>39531</v>
      </c>
      <c r="D165" s="90">
        <v>1336517</v>
      </c>
      <c r="E165" s="317"/>
      <c r="F165" s="24">
        <f t="shared" si="38"/>
        <v>1336517</v>
      </c>
      <c r="G165" s="24">
        <v>1335517</v>
      </c>
      <c r="H165" s="24">
        <f t="shared" si="27"/>
        <v>1000</v>
      </c>
      <c r="I165" s="31">
        <v>5</v>
      </c>
      <c r="J165" s="31">
        <v>0.2</v>
      </c>
      <c r="K165" s="25">
        <v>0</v>
      </c>
      <c r="L165" s="24">
        <f t="shared" si="28"/>
        <v>0</v>
      </c>
      <c r="M165" s="30">
        <f t="shared" si="29"/>
        <v>1335517</v>
      </c>
      <c r="N165" s="30">
        <f t="shared" si="30"/>
        <v>1000</v>
      </c>
      <c r="O165" s="336" t="s">
        <v>761</v>
      </c>
      <c r="P165" s="54">
        <v>2</v>
      </c>
      <c r="Q165" s="318"/>
      <c r="R165" s="4"/>
      <c r="S165" s="4">
        <f t="shared" si="31"/>
        <v>66825.850000000006</v>
      </c>
      <c r="T165" s="4">
        <f t="shared" si="32"/>
        <v>-65825.850000000006</v>
      </c>
      <c r="U165" s="4">
        <f t="shared" si="37"/>
        <v>0</v>
      </c>
      <c r="V165" s="3">
        <f t="shared" si="33"/>
        <v>267303.40000000002</v>
      </c>
      <c r="W165" s="3">
        <f t="shared" si="39"/>
        <v>0</v>
      </c>
      <c r="X165" s="3">
        <f t="shared" si="35"/>
        <v>0</v>
      </c>
    </row>
    <row r="166" spans="1:24" s="2" customFormat="1" ht="13.5" customHeight="1" x14ac:dyDescent="0.2">
      <c r="A166" s="22">
        <f t="shared" si="36"/>
        <v>162</v>
      </c>
      <c r="B166" s="69" t="s">
        <v>777</v>
      </c>
      <c r="C166" s="101">
        <v>39538</v>
      </c>
      <c r="D166" s="244">
        <v>101153</v>
      </c>
      <c r="E166" s="341"/>
      <c r="F166" s="30">
        <f t="shared" si="38"/>
        <v>101153</v>
      </c>
      <c r="G166" s="38">
        <v>100153</v>
      </c>
      <c r="H166" s="30">
        <f t="shared" si="27"/>
        <v>1000</v>
      </c>
      <c r="I166" s="31">
        <v>5</v>
      </c>
      <c r="J166" s="31">
        <v>0.2</v>
      </c>
      <c r="K166" s="25">
        <v>0</v>
      </c>
      <c r="L166" s="24">
        <f t="shared" si="28"/>
        <v>0</v>
      </c>
      <c r="M166" s="30">
        <f t="shared" si="29"/>
        <v>100153</v>
      </c>
      <c r="N166" s="30">
        <f t="shared" si="30"/>
        <v>1000</v>
      </c>
      <c r="O166" s="58" t="s">
        <v>778</v>
      </c>
      <c r="P166" s="58">
        <v>1</v>
      </c>
      <c r="Q166" s="343"/>
      <c r="R166" s="4"/>
      <c r="S166" s="4">
        <f t="shared" si="31"/>
        <v>5057.6500000000005</v>
      </c>
      <c r="T166" s="4">
        <f t="shared" si="32"/>
        <v>-4057.6500000000005</v>
      </c>
      <c r="U166" s="4">
        <f t="shared" si="37"/>
        <v>0</v>
      </c>
      <c r="V166" s="3">
        <f t="shared" si="33"/>
        <v>20230.599999999999</v>
      </c>
      <c r="W166" s="3">
        <f t="shared" si="39"/>
        <v>0</v>
      </c>
      <c r="X166" s="3">
        <f t="shared" si="35"/>
        <v>0</v>
      </c>
    </row>
    <row r="167" spans="1:24" s="2" customFormat="1" ht="13.5" customHeight="1" x14ac:dyDescent="0.2">
      <c r="A167" s="22">
        <f t="shared" si="36"/>
        <v>163</v>
      </c>
      <c r="B167" s="52" t="s">
        <v>624</v>
      </c>
      <c r="C167" s="89">
        <v>39545</v>
      </c>
      <c r="D167" s="90">
        <v>649040</v>
      </c>
      <c r="E167" s="317"/>
      <c r="F167" s="24">
        <f t="shared" si="38"/>
        <v>649040</v>
      </c>
      <c r="G167" s="24">
        <v>648040</v>
      </c>
      <c r="H167" s="24">
        <f t="shared" si="27"/>
        <v>1000</v>
      </c>
      <c r="I167" s="31">
        <v>5</v>
      </c>
      <c r="J167" s="31">
        <v>0.2</v>
      </c>
      <c r="K167" s="25">
        <v>0</v>
      </c>
      <c r="L167" s="24">
        <f t="shared" si="28"/>
        <v>0</v>
      </c>
      <c r="M167" s="24">
        <f t="shared" si="29"/>
        <v>648040</v>
      </c>
      <c r="N167" s="24">
        <f t="shared" si="30"/>
        <v>1000</v>
      </c>
      <c r="O167" s="336" t="s">
        <v>761</v>
      </c>
      <c r="P167" s="108">
        <v>1</v>
      </c>
      <c r="Q167" s="318"/>
      <c r="R167" s="4"/>
      <c r="S167" s="4">
        <f t="shared" si="31"/>
        <v>32452</v>
      </c>
      <c r="T167" s="4">
        <f t="shared" si="32"/>
        <v>-31452</v>
      </c>
      <c r="U167" s="4">
        <f t="shared" si="37"/>
        <v>0</v>
      </c>
      <c r="V167" s="3">
        <f t="shared" si="33"/>
        <v>129808</v>
      </c>
      <c r="W167" s="3">
        <f t="shared" si="39"/>
        <v>0</v>
      </c>
      <c r="X167" s="3">
        <f t="shared" si="35"/>
        <v>0</v>
      </c>
    </row>
    <row r="168" spans="1:24" s="2" customFormat="1" ht="13.5" customHeight="1" x14ac:dyDescent="0.2">
      <c r="A168" s="22">
        <f t="shared" si="36"/>
        <v>164</v>
      </c>
      <c r="B168" s="52" t="s">
        <v>624</v>
      </c>
      <c r="C168" s="89">
        <v>39556</v>
      </c>
      <c r="D168" s="90">
        <v>1972656</v>
      </c>
      <c r="E168" s="317"/>
      <c r="F168" s="24">
        <f t="shared" si="38"/>
        <v>1972656</v>
      </c>
      <c r="G168" s="24">
        <v>1971656</v>
      </c>
      <c r="H168" s="24">
        <f t="shared" si="27"/>
        <v>1000</v>
      </c>
      <c r="I168" s="31">
        <v>5</v>
      </c>
      <c r="J168" s="31">
        <v>0.2</v>
      </c>
      <c r="K168" s="25">
        <v>0</v>
      </c>
      <c r="L168" s="24">
        <f t="shared" si="28"/>
        <v>0</v>
      </c>
      <c r="M168" s="24">
        <f t="shared" si="29"/>
        <v>1971656</v>
      </c>
      <c r="N168" s="24">
        <f t="shared" si="30"/>
        <v>1000</v>
      </c>
      <c r="O168" s="336" t="s">
        <v>761</v>
      </c>
      <c r="P168" s="54">
        <v>3</v>
      </c>
      <c r="Q168" s="318"/>
      <c r="R168" s="4"/>
      <c r="S168" s="4">
        <f t="shared" si="31"/>
        <v>98632.8</v>
      </c>
      <c r="T168" s="4">
        <f t="shared" si="32"/>
        <v>-97632.8</v>
      </c>
      <c r="U168" s="4">
        <f t="shared" si="37"/>
        <v>0</v>
      </c>
      <c r="V168" s="3">
        <f t="shared" si="33"/>
        <v>394531.2</v>
      </c>
      <c r="W168" s="3">
        <f t="shared" si="39"/>
        <v>0</v>
      </c>
      <c r="X168" s="3">
        <f t="shared" si="35"/>
        <v>0</v>
      </c>
    </row>
    <row r="169" spans="1:24" s="2" customFormat="1" ht="13.5" customHeight="1" x14ac:dyDescent="0.2">
      <c r="A169" s="22">
        <f t="shared" si="36"/>
        <v>165</v>
      </c>
      <c r="B169" s="52" t="s">
        <v>624</v>
      </c>
      <c r="C169" s="101">
        <v>39559</v>
      </c>
      <c r="D169" s="244">
        <v>2660798</v>
      </c>
      <c r="E169" s="341"/>
      <c r="F169" s="38">
        <f t="shared" si="38"/>
        <v>2660798</v>
      </c>
      <c r="G169" s="38">
        <v>2659798</v>
      </c>
      <c r="H169" s="38">
        <f t="shared" si="27"/>
        <v>1000</v>
      </c>
      <c r="I169" s="31">
        <v>5</v>
      </c>
      <c r="J169" s="31">
        <v>0.2</v>
      </c>
      <c r="K169" s="25">
        <v>0</v>
      </c>
      <c r="L169" s="24">
        <f t="shared" si="28"/>
        <v>0</v>
      </c>
      <c r="M169" s="38">
        <f t="shared" si="29"/>
        <v>2659798</v>
      </c>
      <c r="N169" s="38">
        <f t="shared" si="30"/>
        <v>1000</v>
      </c>
      <c r="O169" s="336" t="s">
        <v>761</v>
      </c>
      <c r="P169" s="58">
        <v>4</v>
      </c>
      <c r="Q169" s="343"/>
      <c r="R169" s="4"/>
      <c r="S169" s="4">
        <f t="shared" si="31"/>
        <v>133039.9</v>
      </c>
      <c r="T169" s="4">
        <f t="shared" si="32"/>
        <v>-132039.9</v>
      </c>
      <c r="U169" s="4">
        <f t="shared" si="37"/>
        <v>0</v>
      </c>
      <c r="V169" s="3">
        <f t="shared" si="33"/>
        <v>532159.6</v>
      </c>
      <c r="W169" s="3">
        <f t="shared" si="39"/>
        <v>0</v>
      </c>
      <c r="X169" s="3">
        <f t="shared" si="35"/>
        <v>0</v>
      </c>
    </row>
    <row r="170" spans="1:24" s="2" customFormat="1" ht="13.5" customHeight="1" x14ac:dyDescent="0.2">
      <c r="A170" s="22">
        <f t="shared" si="36"/>
        <v>166</v>
      </c>
      <c r="B170" s="51" t="s">
        <v>624</v>
      </c>
      <c r="C170" s="89">
        <v>39587</v>
      </c>
      <c r="D170" s="90">
        <v>693063</v>
      </c>
      <c r="E170" s="317"/>
      <c r="F170" s="24">
        <f t="shared" si="38"/>
        <v>693063</v>
      </c>
      <c r="G170" s="24">
        <v>692063</v>
      </c>
      <c r="H170" s="24">
        <f t="shared" si="27"/>
        <v>1000</v>
      </c>
      <c r="I170" s="31">
        <v>5</v>
      </c>
      <c r="J170" s="31">
        <v>0.2</v>
      </c>
      <c r="K170" s="25">
        <v>0</v>
      </c>
      <c r="L170" s="24">
        <f t="shared" si="28"/>
        <v>0</v>
      </c>
      <c r="M170" s="24">
        <f t="shared" si="29"/>
        <v>692063</v>
      </c>
      <c r="N170" s="24">
        <f t="shared" si="30"/>
        <v>1000</v>
      </c>
      <c r="O170" s="336" t="s">
        <v>761</v>
      </c>
      <c r="P170" s="54">
        <v>1</v>
      </c>
      <c r="Q170" s="318"/>
      <c r="R170" s="4"/>
      <c r="S170" s="4">
        <f t="shared" si="31"/>
        <v>34653.15</v>
      </c>
      <c r="T170" s="4">
        <f t="shared" si="32"/>
        <v>-33653.15</v>
      </c>
      <c r="U170" s="4">
        <f t="shared" si="37"/>
        <v>0</v>
      </c>
      <c r="V170" s="3">
        <f t="shared" si="33"/>
        <v>138612.6</v>
      </c>
      <c r="W170" s="3">
        <f t="shared" si="39"/>
        <v>0</v>
      </c>
      <c r="X170" s="3">
        <f t="shared" si="35"/>
        <v>0</v>
      </c>
    </row>
    <row r="171" spans="1:24" s="2" customFormat="1" ht="13.5" customHeight="1" x14ac:dyDescent="0.2">
      <c r="A171" s="22">
        <f t="shared" si="36"/>
        <v>167</v>
      </c>
      <c r="B171" s="52" t="s">
        <v>624</v>
      </c>
      <c r="C171" s="101">
        <v>39615</v>
      </c>
      <c r="D171" s="244">
        <v>3440045</v>
      </c>
      <c r="E171" s="341"/>
      <c r="F171" s="24">
        <f t="shared" si="38"/>
        <v>3440045</v>
      </c>
      <c r="G171" s="38">
        <v>3439045</v>
      </c>
      <c r="H171" s="24">
        <f t="shared" si="27"/>
        <v>1000</v>
      </c>
      <c r="I171" s="31">
        <v>5</v>
      </c>
      <c r="J171" s="31">
        <v>0.2</v>
      </c>
      <c r="K171" s="25">
        <v>0</v>
      </c>
      <c r="L171" s="24">
        <f t="shared" si="28"/>
        <v>0</v>
      </c>
      <c r="M171" s="38">
        <f t="shared" si="29"/>
        <v>3439045</v>
      </c>
      <c r="N171" s="38">
        <f t="shared" si="30"/>
        <v>1000</v>
      </c>
      <c r="O171" s="361" t="s">
        <v>761</v>
      </c>
      <c r="P171" s="58">
        <v>5</v>
      </c>
      <c r="Q171" s="343"/>
      <c r="R171" s="4"/>
      <c r="S171" s="4">
        <f t="shared" si="31"/>
        <v>172002.25</v>
      </c>
      <c r="T171" s="4">
        <f t="shared" si="32"/>
        <v>-171002.25</v>
      </c>
      <c r="U171" s="4">
        <f t="shared" si="37"/>
        <v>0</v>
      </c>
      <c r="V171" s="3">
        <f t="shared" si="33"/>
        <v>688009</v>
      </c>
      <c r="W171" s="3">
        <f t="shared" si="39"/>
        <v>0</v>
      </c>
      <c r="X171" s="3">
        <f t="shared" si="35"/>
        <v>0</v>
      </c>
    </row>
    <row r="172" spans="1:24" s="2" customFormat="1" ht="13.5" customHeight="1" x14ac:dyDescent="0.2">
      <c r="A172" s="22">
        <f t="shared" si="36"/>
        <v>168</v>
      </c>
      <c r="B172" s="52" t="s">
        <v>624</v>
      </c>
      <c r="C172" s="89">
        <v>39930</v>
      </c>
      <c r="D172" s="90">
        <v>4854270</v>
      </c>
      <c r="E172" s="317"/>
      <c r="F172" s="24">
        <f t="shared" si="38"/>
        <v>4854270</v>
      </c>
      <c r="G172" s="24">
        <v>4853270</v>
      </c>
      <c r="H172" s="24">
        <f t="shared" si="27"/>
        <v>1000</v>
      </c>
      <c r="I172" s="31">
        <v>5</v>
      </c>
      <c r="J172" s="31">
        <v>0.2</v>
      </c>
      <c r="K172" s="25">
        <v>0</v>
      </c>
      <c r="L172" s="24">
        <f t="shared" si="28"/>
        <v>0</v>
      </c>
      <c r="M172" s="24">
        <f t="shared" si="29"/>
        <v>4853270</v>
      </c>
      <c r="N172" s="24">
        <f t="shared" si="30"/>
        <v>1000</v>
      </c>
      <c r="O172" s="361" t="s">
        <v>761</v>
      </c>
      <c r="P172" s="108">
        <v>6</v>
      </c>
      <c r="Q172" s="318"/>
      <c r="R172" s="4"/>
      <c r="S172" s="4">
        <f t="shared" si="31"/>
        <v>242713.5</v>
      </c>
      <c r="T172" s="4">
        <f t="shared" si="32"/>
        <v>-241713.5</v>
      </c>
      <c r="U172" s="4">
        <f t="shared" si="37"/>
        <v>0</v>
      </c>
      <c r="V172" s="3">
        <f t="shared" si="33"/>
        <v>970854</v>
      </c>
      <c r="W172" s="3">
        <f t="shared" si="39"/>
        <v>0</v>
      </c>
      <c r="X172" s="3">
        <f t="shared" si="35"/>
        <v>0</v>
      </c>
    </row>
    <row r="173" spans="1:24" s="2" customFormat="1" ht="13.5" customHeight="1" x14ac:dyDescent="0.2">
      <c r="A173" s="22">
        <f t="shared" si="36"/>
        <v>169</v>
      </c>
      <c r="B173" s="52" t="s">
        <v>779</v>
      </c>
      <c r="C173" s="89">
        <v>39933</v>
      </c>
      <c r="D173" s="90">
        <v>3400000</v>
      </c>
      <c r="E173" s="317"/>
      <c r="F173" s="24">
        <f t="shared" si="38"/>
        <v>3400000</v>
      </c>
      <c r="G173" s="24">
        <v>3399000</v>
      </c>
      <c r="H173" s="24">
        <f t="shared" si="27"/>
        <v>1000</v>
      </c>
      <c r="I173" s="31">
        <v>5</v>
      </c>
      <c r="J173" s="31">
        <v>0.2</v>
      </c>
      <c r="K173" s="25">
        <v>0</v>
      </c>
      <c r="L173" s="24">
        <f t="shared" si="28"/>
        <v>0</v>
      </c>
      <c r="M173" s="24">
        <f t="shared" si="29"/>
        <v>3399000</v>
      </c>
      <c r="N173" s="24">
        <f t="shared" si="30"/>
        <v>1000</v>
      </c>
      <c r="O173" s="362" t="s">
        <v>333</v>
      </c>
      <c r="P173" s="108">
        <v>3</v>
      </c>
      <c r="Q173" s="318"/>
      <c r="R173" s="4"/>
      <c r="S173" s="4">
        <f t="shared" si="31"/>
        <v>170000</v>
      </c>
      <c r="T173" s="4">
        <f t="shared" si="32"/>
        <v>-169000</v>
      </c>
      <c r="U173" s="4">
        <f t="shared" si="37"/>
        <v>0</v>
      </c>
      <c r="V173" s="3">
        <f t="shared" si="33"/>
        <v>680000</v>
      </c>
      <c r="W173" s="3">
        <f t="shared" si="39"/>
        <v>0</v>
      </c>
      <c r="X173" s="3">
        <f t="shared" si="35"/>
        <v>0</v>
      </c>
    </row>
    <row r="174" spans="1:24" s="2" customFormat="1" ht="13.5" customHeight="1" x14ac:dyDescent="0.2">
      <c r="A174" s="22">
        <f t="shared" si="36"/>
        <v>170</v>
      </c>
      <c r="B174" s="52" t="s">
        <v>780</v>
      </c>
      <c r="C174" s="89">
        <v>39933</v>
      </c>
      <c r="D174" s="90">
        <v>4000000</v>
      </c>
      <c r="E174" s="317"/>
      <c r="F174" s="24">
        <f t="shared" si="38"/>
        <v>4000000</v>
      </c>
      <c r="G174" s="24">
        <v>3999000</v>
      </c>
      <c r="H174" s="24">
        <f t="shared" si="27"/>
        <v>1000</v>
      </c>
      <c r="I174" s="31">
        <v>5</v>
      </c>
      <c r="J174" s="31">
        <v>0.2</v>
      </c>
      <c r="K174" s="25">
        <v>0</v>
      </c>
      <c r="L174" s="24">
        <f t="shared" si="28"/>
        <v>0</v>
      </c>
      <c r="M174" s="24">
        <f t="shared" si="29"/>
        <v>3999000</v>
      </c>
      <c r="N174" s="24">
        <f t="shared" si="30"/>
        <v>1000</v>
      </c>
      <c r="O174" s="362" t="s">
        <v>75</v>
      </c>
      <c r="P174" s="108">
        <v>1</v>
      </c>
      <c r="Q174" s="318"/>
      <c r="R174" s="4"/>
      <c r="S174" s="4">
        <f t="shared" si="31"/>
        <v>200000</v>
      </c>
      <c r="T174" s="4">
        <f t="shared" si="32"/>
        <v>-199000</v>
      </c>
      <c r="U174" s="4">
        <f t="shared" si="37"/>
        <v>0</v>
      </c>
      <c r="V174" s="3">
        <f t="shared" si="33"/>
        <v>800000</v>
      </c>
      <c r="W174" s="3">
        <f t="shared" si="39"/>
        <v>0</v>
      </c>
      <c r="X174" s="3">
        <f t="shared" si="35"/>
        <v>0</v>
      </c>
    </row>
    <row r="175" spans="1:24" s="2" customFormat="1" ht="13.5" customHeight="1" x14ac:dyDescent="0.2">
      <c r="A175" s="22">
        <f t="shared" si="36"/>
        <v>171</v>
      </c>
      <c r="B175" s="52" t="s">
        <v>624</v>
      </c>
      <c r="C175" s="89">
        <v>39951</v>
      </c>
      <c r="D175" s="90">
        <v>760805</v>
      </c>
      <c r="E175" s="317"/>
      <c r="F175" s="24">
        <f t="shared" si="38"/>
        <v>760805</v>
      </c>
      <c r="G175" s="24">
        <v>759805</v>
      </c>
      <c r="H175" s="24">
        <f t="shared" si="27"/>
        <v>1000</v>
      </c>
      <c r="I175" s="31">
        <v>5</v>
      </c>
      <c r="J175" s="31">
        <v>0.2</v>
      </c>
      <c r="K175" s="25">
        <v>0</v>
      </c>
      <c r="L175" s="24">
        <f t="shared" si="28"/>
        <v>0</v>
      </c>
      <c r="M175" s="24">
        <f t="shared" si="29"/>
        <v>759805</v>
      </c>
      <c r="N175" s="24">
        <f t="shared" si="30"/>
        <v>1000</v>
      </c>
      <c r="O175" s="361" t="s">
        <v>761</v>
      </c>
      <c r="P175" s="108">
        <v>1</v>
      </c>
      <c r="Q175" s="318"/>
      <c r="R175" s="4"/>
      <c r="S175" s="4">
        <f t="shared" si="31"/>
        <v>38040.25</v>
      </c>
      <c r="T175" s="4">
        <f t="shared" si="32"/>
        <v>-37040.25</v>
      </c>
      <c r="U175" s="4">
        <f t="shared" si="37"/>
        <v>0</v>
      </c>
      <c r="V175" s="3">
        <f t="shared" si="33"/>
        <v>152161</v>
      </c>
      <c r="W175" s="3">
        <f t="shared" si="39"/>
        <v>0</v>
      </c>
      <c r="X175" s="3">
        <f t="shared" si="35"/>
        <v>0</v>
      </c>
    </row>
    <row r="176" spans="1:24" s="2" customFormat="1" ht="13.5" customHeight="1" x14ac:dyDescent="0.2">
      <c r="A176" s="22">
        <f t="shared" si="36"/>
        <v>172</v>
      </c>
      <c r="B176" s="51" t="s">
        <v>624</v>
      </c>
      <c r="C176" s="101">
        <v>39972</v>
      </c>
      <c r="D176" s="244">
        <v>2252928</v>
      </c>
      <c r="E176" s="341"/>
      <c r="F176" s="30">
        <f t="shared" si="38"/>
        <v>2252928</v>
      </c>
      <c r="G176" s="38">
        <v>2251928</v>
      </c>
      <c r="H176" s="30">
        <f t="shared" si="27"/>
        <v>1000</v>
      </c>
      <c r="I176" s="31">
        <v>5</v>
      </c>
      <c r="J176" s="31">
        <v>0.2</v>
      </c>
      <c r="K176" s="25">
        <v>0</v>
      </c>
      <c r="L176" s="24">
        <f t="shared" si="28"/>
        <v>0</v>
      </c>
      <c r="M176" s="30">
        <f t="shared" si="29"/>
        <v>2251928</v>
      </c>
      <c r="N176" s="30">
        <f t="shared" si="30"/>
        <v>1000</v>
      </c>
      <c r="O176" s="361" t="s">
        <v>761</v>
      </c>
      <c r="P176" s="58">
        <v>3</v>
      </c>
      <c r="Q176" s="343"/>
      <c r="R176" s="4"/>
      <c r="S176" s="4">
        <f t="shared" si="31"/>
        <v>112646.40000000001</v>
      </c>
      <c r="T176" s="4">
        <f t="shared" si="32"/>
        <v>-111646.40000000001</v>
      </c>
      <c r="U176" s="4">
        <f t="shared" si="37"/>
        <v>0</v>
      </c>
      <c r="V176" s="3">
        <f t="shared" si="33"/>
        <v>450585.59999999998</v>
      </c>
      <c r="W176" s="3">
        <f t="shared" si="39"/>
        <v>0</v>
      </c>
      <c r="X176" s="3">
        <f t="shared" si="35"/>
        <v>0</v>
      </c>
    </row>
    <row r="177" spans="1:24" s="2" customFormat="1" ht="13.5" customHeight="1" x14ac:dyDescent="0.2">
      <c r="A177" s="22">
        <f t="shared" si="36"/>
        <v>173</v>
      </c>
      <c r="B177" s="51" t="s">
        <v>624</v>
      </c>
      <c r="C177" s="89">
        <v>40021</v>
      </c>
      <c r="D177" s="90">
        <v>1504485</v>
      </c>
      <c r="E177" s="317"/>
      <c r="F177" s="24">
        <f t="shared" si="38"/>
        <v>1504485</v>
      </c>
      <c r="G177" s="24">
        <v>1503485</v>
      </c>
      <c r="H177" s="24">
        <f t="shared" si="27"/>
        <v>1000</v>
      </c>
      <c r="I177" s="31">
        <v>5</v>
      </c>
      <c r="J177" s="31">
        <v>0.2</v>
      </c>
      <c r="K177" s="25">
        <v>0</v>
      </c>
      <c r="L177" s="24">
        <f t="shared" si="28"/>
        <v>0</v>
      </c>
      <c r="M177" s="24">
        <f t="shared" si="29"/>
        <v>1503485</v>
      </c>
      <c r="N177" s="24">
        <f t="shared" si="30"/>
        <v>1000</v>
      </c>
      <c r="O177" s="361" t="s">
        <v>761</v>
      </c>
      <c r="P177" s="54">
        <v>2</v>
      </c>
      <c r="Q177" s="318"/>
      <c r="R177" s="4"/>
      <c r="S177" s="4">
        <f t="shared" si="31"/>
        <v>75224.25</v>
      </c>
      <c r="T177" s="4">
        <f t="shared" si="32"/>
        <v>-74224.25</v>
      </c>
      <c r="U177" s="4">
        <f t="shared" si="37"/>
        <v>0</v>
      </c>
      <c r="V177" s="3">
        <f t="shared" si="33"/>
        <v>300897</v>
      </c>
      <c r="W177" s="3">
        <f t="shared" si="39"/>
        <v>0</v>
      </c>
      <c r="X177" s="3">
        <f t="shared" si="35"/>
        <v>0</v>
      </c>
    </row>
    <row r="178" spans="1:24" s="2" customFormat="1" ht="13.5" customHeight="1" x14ac:dyDescent="0.2">
      <c r="A178" s="22">
        <f t="shared" si="36"/>
        <v>174</v>
      </c>
      <c r="B178" s="52" t="s">
        <v>779</v>
      </c>
      <c r="C178" s="89">
        <v>40025</v>
      </c>
      <c r="D178" s="90">
        <v>7950000</v>
      </c>
      <c r="E178" s="317"/>
      <c r="F178" s="24">
        <f t="shared" si="38"/>
        <v>7950000</v>
      </c>
      <c r="G178" s="24">
        <v>7949000</v>
      </c>
      <c r="H178" s="24">
        <f t="shared" si="27"/>
        <v>1000</v>
      </c>
      <c r="I178" s="25">
        <v>5</v>
      </c>
      <c r="J178" s="25">
        <v>0.2</v>
      </c>
      <c r="K178" s="25">
        <v>0</v>
      </c>
      <c r="L178" s="24">
        <f t="shared" si="28"/>
        <v>0</v>
      </c>
      <c r="M178" s="24">
        <f t="shared" si="29"/>
        <v>7949000</v>
      </c>
      <c r="N178" s="24">
        <f t="shared" si="30"/>
        <v>1000</v>
      </c>
      <c r="O178" s="336" t="s">
        <v>333</v>
      </c>
      <c r="P178" s="54">
        <v>6</v>
      </c>
      <c r="Q178" s="318"/>
      <c r="R178" s="4"/>
      <c r="S178" s="4">
        <f t="shared" si="31"/>
        <v>397500</v>
      </c>
      <c r="T178" s="4">
        <f t="shared" si="32"/>
        <v>-396500</v>
      </c>
      <c r="U178" s="4">
        <f t="shared" si="37"/>
        <v>0</v>
      </c>
      <c r="V178" s="3">
        <f t="shared" si="33"/>
        <v>1590000</v>
      </c>
      <c r="W178" s="3">
        <f t="shared" si="39"/>
        <v>0</v>
      </c>
      <c r="X178" s="3">
        <f t="shared" si="35"/>
        <v>0</v>
      </c>
    </row>
    <row r="179" spans="1:24" s="2" customFormat="1" ht="13.5" customHeight="1" x14ac:dyDescent="0.2">
      <c r="A179" s="22">
        <f t="shared" si="36"/>
        <v>175</v>
      </c>
      <c r="B179" s="52" t="s">
        <v>624</v>
      </c>
      <c r="C179" s="89">
        <v>40036</v>
      </c>
      <c r="D179" s="90">
        <v>737831</v>
      </c>
      <c r="E179" s="317"/>
      <c r="F179" s="24">
        <f t="shared" si="38"/>
        <v>737831</v>
      </c>
      <c r="G179" s="24">
        <v>736831</v>
      </c>
      <c r="H179" s="24">
        <f t="shared" si="27"/>
        <v>1000</v>
      </c>
      <c r="I179" s="25">
        <v>5</v>
      </c>
      <c r="J179" s="25">
        <v>0.2</v>
      </c>
      <c r="K179" s="25">
        <v>0</v>
      </c>
      <c r="L179" s="24">
        <f t="shared" si="28"/>
        <v>0</v>
      </c>
      <c r="M179" s="24">
        <f t="shared" si="29"/>
        <v>736831</v>
      </c>
      <c r="N179" s="24">
        <f t="shared" si="30"/>
        <v>1000</v>
      </c>
      <c r="O179" s="336" t="s">
        <v>761</v>
      </c>
      <c r="P179" s="54">
        <v>1</v>
      </c>
      <c r="Q179" s="318"/>
      <c r="R179" s="4"/>
      <c r="S179" s="4">
        <f t="shared" si="31"/>
        <v>36891.550000000003</v>
      </c>
      <c r="T179" s="4">
        <f t="shared" si="32"/>
        <v>-35891.550000000003</v>
      </c>
      <c r="U179" s="4">
        <f t="shared" si="37"/>
        <v>0</v>
      </c>
      <c r="V179" s="3">
        <f t="shared" si="33"/>
        <v>147566.20000000001</v>
      </c>
      <c r="W179" s="3">
        <f t="shared" si="39"/>
        <v>0</v>
      </c>
      <c r="X179" s="3">
        <f t="shared" si="35"/>
        <v>0</v>
      </c>
    </row>
    <row r="180" spans="1:24" s="2" customFormat="1" ht="13.5" customHeight="1" x14ac:dyDescent="0.2">
      <c r="A180" s="22">
        <f t="shared" si="36"/>
        <v>176</v>
      </c>
      <c r="B180" s="363" t="s">
        <v>781</v>
      </c>
      <c r="C180" s="89">
        <v>40112</v>
      </c>
      <c r="D180" s="90">
        <v>4000000</v>
      </c>
      <c r="E180" s="317"/>
      <c r="F180" s="24">
        <f t="shared" si="38"/>
        <v>4000000</v>
      </c>
      <c r="G180" s="24">
        <v>3999000</v>
      </c>
      <c r="H180" s="24">
        <f t="shared" si="27"/>
        <v>1000</v>
      </c>
      <c r="I180" s="25">
        <v>5</v>
      </c>
      <c r="J180" s="25">
        <v>0.2</v>
      </c>
      <c r="K180" s="25">
        <v>0</v>
      </c>
      <c r="L180" s="24">
        <f t="shared" si="28"/>
        <v>0</v>
      </c>
      <c r="M180" s="24">
        <f t="shared" si="29"/>
        <v>3999000</v>
      </c>
      <c r="N180" s="24">
        <f t="shared" si="30"/>
        <v>1000</v>
      </c>
      <c r="O180" s="336" t="s">
        <v>782</v>
      </c>
      <c r="P180" s="54">
        <v>1</v>
      </c>
      <c r="Q180" s="318"/>
      <c r="R180" s="4"/>
      <c r="S180" s="4">
        <f t="shared" si="31"/>
        <v>200000</v>
      </c>
      <c r="T180" s="4">
        <f t="shared" si="32"/>
        <v>-199000</v>
      </c>
      <c r="U180" s="4">
        <f t="shared" si="37"/>
        <v>0</v>
      </c>
      <c r="V180" s="3">
        <f t="shared" si="33"/>
        <v>800000</v>
      </c>
      <c r="W180" s="3">
        <f t="shared" si="39"/>
        <v>0</v>
      </c>
      <c r="X180" s="3">
        <f t="shared" si="35"/>
        <v>0</v>
      </c>
    </row>
    <row r="181" spans="1:24" s="2" customFormat="1" ht="13.5" customHeight="1" x14ac:dyDescent="0.2">
      <c r="A181" s="22">
        <f t="shared" si="36"/>
        <v>177</v>
      </c>
      <c r="B181" s="51" t="s">
        <v>624</v>
      </c>
      <c r="C181" s="89">
        <v>40185</v>
      </c>
      <c r="D181" s="90">
        <v>682920</v>
      </c>
      <c r="E181" s="317"/>
      <c r="F181" s="24">
        <f t="shared" si="38"/>
        <v>682920</v>
      </c>
      <c r="G181" s="24">
        <v>681920</v>
      </c>
      <c r="H181" s="24">
        <f t="shared" si="27"/>
        <v>1000</v>
      </c>
      <c r="I181" s="25">
        <v>5</v>
      </c>
      <c r="J181" s="25">
        <v>0.2</v>
      </c>
      <c r="K181" s="25">
        <v>0</v>
      </c>
      <c r="L181" s="24">
        <f t="shared" si="28"/>
        <v>0</v>
      </c>
      <c r="M181" s="24">
        <f t="shared" si="29"/>
        <v>681920</v>
      </c>
      <c r="N181" s="24">
        <f t="shared" si="30"/>
        <v>1000</v>
      </c>
      <c r="O181" s="336" t="s">
        <v>761</v>
      </c>
      <c r="P181" s="54">
        <v>1</v>
      </c>
      <c r="Q181" s="318"/>
      <c r="R181" s="4"/>
      <c r="S181" s="4">
        <f t="shared" si="31"/>
        <v>34146</v>
      </c>
      <c r="T181" s="4">
        <f t="shared" si="32"/>
        <v>-33146</v>
      </c>
      <c r="U181" s="4">
        <f t="shared" si="37"/>
        <v>0</v>
      </c>
      <c r="V181" s="3">
        <f t="shared" si="33"/>
        <v>136584</v>
      </c>
      <c r="W181" s="3">
        <f t="shared" si="39"/>
        <v>0</v>
      </c>
      <c r="X181" s="3">
        <f t="shared" si="35"/>
        <v>0</v>
      </c>
    </row>
    <row r="182" spans="1:24" s="2" customFormat="1" ht="13.5" customHeight="1" x14ac:dyDescent="0.2">
      <c r="A182" s="22">
        <f t="shared" si="36"/>
        <v>178</v>
      </c>
      <c r="B182" s="51" t="s">
        <v>624</v>
      </c>
      <c r="C182" s="89">
        <v>40228</v>
      </c>
      <c r="D182" s="90">
        <v>1294380</v>
      </c>
      <c r="E182" s="317"/>
      <c r="F182" s="24">
        <f t="shared" si="38"/>
        <v>1294380</v>
      </c>
      <c r="G182" s="24">
        <v>1293380</v>
      </c>
      <c r="H182" s="24">
        <f t="shared" si="27"/>
        <v>1000</v>
      </c>
      <c r="I182" s="25">
        <v>5</v>
      </c>
      <c r="J182" s="25">
        <v>0.2</v>
      </c>
      <c r="K182" s="25">
        <v>0</v>
      </c>
      <c r="L182" s="24">
        <f t="shared" si="28"/>
        <v>0</v>
      </c>
      <c r="M182" s="24">
        <f t="shared" si="29"/>
        <v>1293380</v>
      </c>
      <c r="N182" s="24">
        <f t="shared" si="30"/>
        <v>1000</v>
      </c>
      <c r="O182" s="336" t="s">
        <v>761</v>
      </c>
      <c r="P182" s="54">
        <v>2</v>
      </c>
      <c r="Q182" s="318"/>
      <c r="R182" s="4"/>
      <c r="S182" s="4">
        <f t="shared" si="31"/>
        <v>64719</v>
      </c>
      <c r="T182" s="4">
        <f t="shared" si="32"/>
        <v>-63719</v>
      </c>
      <c r="U182" s="4">
        <f t="shared" si="37"/>
        <v>0</v>
      </c>
      <c r="V182" s="3">
        <f t="shared" si="33"/>
        <v>258876</v>
      </c>
      <c r="W182" s="3">
        <f t="shared" ref="W182:W194" si="40">ROUND(IF(H182&lt;=1000,0,V182/12*3),0)</f>
        <v>0</v>
      </c>
      <c r="X182" s="3">
        <f t="shared" si="35"/>
        <v>0</v>
      </c>
    </row>
    <row r="183" spans="1:24" s="2" customFormat="1" ht="13.5" customHeight="1" x14ac:dyDescent="0.2">
      <c r="A183" s="22">
        <f t="shared" si="36"/>
        <v>179</v>
      </c>
      <c r="B183" s="51" t="s">
        <v>624</v>
      </c>
      <c r="C183" s="89">
        <v>40262</v>
      </c>
      <c r="D183" s="90">
        <v>640422</v>
      </c>
      <c r="E183" s="317"/>
      <c r="F183" s="24">
        <f t="shared" si="38"/>
        <v>640422</v>
      </c>
      <c r="G183" s="24">
        <v>639422</v>
      </c>
      <c r="H183" s="24">
        <f t="shared" si="27"/>
        <v>1000</v>
      </c>
      <c r="I183" s="25">
        <v>5</v>
      </c>
      <c r="J183" s="25">
        <v>0.2</v>
      </c>
      <c r="K183" s="25">
        <v>0</v>
      </c>
      <c r="L183" s="24">
        <f t="shared" si="28"/>
        <v>0</v>
      </c>
      <c r="M183" s="24">
        <f t="shared" si="29"/>
        <v>639422</v>
      </c>
      <c r="N183" s="24">
        <f t="shared" si="30"/>
        <v>1000</v>
      </c>
      <c r="O183" s="336" t="s">
        <v>761</v>
      </c>
      <c r="P183" s="54">
        <v>1</v>
      </c>
      <c r="Q183" s="318"/>
      <c r="R183" s="4"/>
      <c r="S183" s="4">
        <f t="shared" si="31"/>
        <v>32021.100000000002</v>
      </c>
      <c r="T183" s="4">
        <f t="shared" si="32"/>
        <v>-31021.100000000002</v>
      </c>
      <c r="U183" s="4">
        <f t="shared" si="37"/>
        <v>0</v>
      </c>
      <c r="V183" s="3">
        <f t="shared" si="33"/>
        <v>128084.4</v>
      </c>
      <c r="W183" s="3">
        <f t="shared" si="40"/>
        <v>0</v>
      </c>
      <c r="X183" s="3">
        <f t="shared" si="35"/>
        <v>0</v>
      </c>
    </row>
    <row r="184" spans="1:24" s="2" customFormat="1" ht="13.5" customHeight="1" x14ac:dyDescent="0.2">
      <c r="A184" s="22">
        <f t="shared" si="36"/>
        <v>180</v>
      </c>
      <c r="B184" s="51" t="s">
        <v>624</v>
      </c>
      <c r="C184" s="89">
        <v>40267</v>
      </c>
      <c r="D184" s="90">
        <v>3853022</v>
      </c>
      <c r="E184" s="317"/>
      <c r="F184" s="24">
        <f t="shared" si="38"/>
        <v>3853022</v>
      </c>
      <c r="G184" s="24">
        <v>3852022</v>
      </c>
      <c r="H184" s="24">
        <f t="shared" si="27"/>
        <v>1000</v>
      </c>
      <c r="I184" s="25">
        <v>5</v>
      </c>
      <c r="J184" s="25">
        <v>0.2</v>
      </c>
      <c r="K184" s="25">
        <v>0</v>
      </c>
      <c r="L184" s="24">
        <f t="shared" si="28"/>
        <v>0</v>
      </c>
      <c r="M184" s="24">
        <f t="shared" si="29"/>
        <v>3852022</v>
      </c>
      <c r="N184" s="24">
        <f t="shared" si="30"/>
        <v>1000</v>
      </c>
      <c r="O184" s="336" t="s">
        <v>761</v>
      </c>
      <c r="P184" s="54">
        <v>6</v>
      </c>
      <c r="Q184" s="318"/>
      <c r="R184" s="4"/>
      <c r="S184" s="4">
        <f t="shared" si="31"/>
        <v>192651.1</v>
      </c>
      <c r="T184" s="4">
        <f t="shared" si="32"/>
        <v>-191651.1</v>
      </c>
      <c r="U184" s="4">
        <f t="shared" si="37"/>
        <v>0</v>
      </c>
      <c r="V184" s="3">
        <f t="shared" si="33"/>
        <v>770604.4</v>
      </c>
      <c r="W184" s="3">
        <f t="shared" si="40"/>
        <v>0</v>
      </c>
      <c r="X184" s="3">
        <f t="shared" si="35"/>
        <v>0</v>
      </c>
    </row>
    <row r="185" spans="1:24" s="2" customFormat="1" ht="13.5" customHeight="1" x14ac:dyDescent="0.2">
      <c r="A185" s="22">
        <f t="shared" si="36"/>
        <v>181</v>
      </c>
      <c r="B185" s="51" t="s">
        <v>624</v>
      </c>
      <c r="C185" s="89">
        <v>40268</v>
      </c>
      <c r="D185" s="90">
        <v>637771</v>
      </c>
      <c r="E185" s="317"/>
      <c r="F185" s="24">
        <f t="shared" si="38"/>
        <v>637771</v>
      </c>
      <c r="G185" s="24">
        <v>636771</v>
      </c>
      <c r="H185" s="24">
        <f t="shared" si="27"/>
        <v>1000</v>
      </c>
      <c r="I185" s="25">
        <v>5</v>
      </c>
      <c r="J185" s="25">
        <v>0.2</v>
      </c>
      <c r="K185" s="25">
        <v>0</v>
      </c>
      <c r="L185" s="24">
        <f t="shared" si="28"/>
        <v>0</v>
      </c>
      <c r="M185" s="24">
        <f t="shared" si="29"/>
        <v>636771</v>
      </c>
      <c r="N185" s="24">
        <f t="shared" si="30"/>
        <v>1000</v>
      </c>
      <c r="O185" s="336" t="s">
        <v>761</v>
      </c>
      <c r="P185" s="54">
        <v>1</v>
      </c>
      <c r="Q185" s="318"/>
      <c r="R185" s="4"/>
      <c r="S185" s="4">
        <f t="shared" si="31"/>
        <v>31888.550000000003</v>
      </c>
      <c r="T185" s="4">
        <f t="shared" si="32"/>
        <v>-30888.550000000003</v>
      </c>
      <c r="U185" s="4">
        <f t="shared" si="37"/>
        <v>0</v>
      </c>
      <c r="V185" s="3">
        <f t="shared" si="33"/>
        <v>127554.2</v>
      </c>
      <c r="W185" s="3">
        <f t="shared" si="40"/>
        <v>0</v>
      </c>
      <c r="X185" s="3">
        <f t="shared" si="35"/>
        <v>0</v>
      </c>
    </row>
    <row r="186" spans="1:24" s="2" customFormat="1" ht="13.5" customHeight="1" x14ac:dyDescent="0.2">
      <c r="A186" s="22">
        <f t="shared" si="36"/>
        <v>182</v>
      </c>
      <c r="B186" s="52" t="s">
        <v>624</v>
      </c>
      <c r="C186" s="89">
        <v>40358</v>
      </c>
      <c r="D186" s="90">
        <v>1600000</v>
      </c>
      <c r="E186" s="317"/>
      <c r="F186" s="24">
        <f t="shared" si="38"/>
        <v>1600000</v>
      </c>
      <c r="G186" s="24">
        <v>1599000</v>
      </c>
      <c r="H186" s="24">
        <f t="shared" si="27"/>
        <v>1000</v>
      </c>
      <c r="I186" s="25">
        <v>5</v>
      </c>
      <c r="J186" s="25">
        <v>0.2</v>
      </c>
      <c r="K186" s="25">
        <v>0</v>
      </c>
      <c r="L186" s="24">
        <f t="shared" si="28"/>
        <v>0</v>
      </c>
      <c r="M186" s="24">
        <f t="shared" si="29"/>
        <v>1599000</v>
      </c>
      <c r="N186" s="24">
        <f t="shared" si="30"/>
        <v>1000</v>
      </c>
      <c r="O186" s="336" t="s">
        <v>75</v>
      </c>
      <c r="P186" s="54">
        <v>1</v>
      </c>
      <c r="Q186" s="318"/>
      <c r="R186" s="4"/>
      <c r="S186" s="4">
        <f t="shared" si="31"/>
        <v>80000</v>
      </c>
      <c r="T186" s="4">
        <f t="shared" si="32"/>
        <v>-79000</v>
      </c>
      <c r="U186" s="4">
        <f t="shared" si="37"/>
        <v>0</v>
      </c>
      <c r="V186" s="3">
        <f t="shared" si="33"/>
        <v>320000</v>
      </c>
      <c r="W186" s="3">
        <f t="shared" si="40"/>
        <v>0</v>
      </c>
      <c r="X186" s="3">
        <f t="shared" si="35"/>
        <v>0</v>
      </c>
    </row>
    <row r="187" spans="1:24" s="2" customFormat="1" ht="13.5" customHeight="1" x14ac:dyDescent="0.2">
      <c r="A187" s="22">
        <f t="shared" si="36"/>
        <v>183</v>
      </c>
      <c r="B187" s="363" t="s">
        <v>783</v>
      </c>
      <c r="C187" s="89">
        <v>40422</v>
      </c>
      <c r="D187" s="90">
        <v>5200000</v>
      </c>
      <c r="E187" s="5"/>
      <c r="F187" s="24">
        <f t="shared" si="38"/>
        <v>5200000</v>
      </c>
      <c r="G187" s="24">
        <v>5199000</v>
      </c>
      <c r="H187" s="24">
        <f t="shared" si="27"/>
        <v>1000</v>
      </c>
      <c r="I187" s="25">
        <v>5</v>
      </c>
      <c r="J187" s="25">
        <v>0.2</v>
      </c>
      <c r="K187" s="25">
        <v>0</v>
      </c>
      <c r="L187" s="24">
        <f t="shared" si="28"/>
        <v>0</v>
      </c>
      <c r="M187" s="24">
        <f t="shared" si="29"/>
        <v>5199000</v>
      </c>
      <c r="N187" s="24">
        <f t="shared" si="30"/>
        <v>1000</v>
      </c>
      <c r="O187" s="336" t="s">
        <v>75</v>
      </c>
      <c r="P187" s="54">
        <v>1</v>
      </c>
      <c r="Q187" s="318"/>
      <c r="R187" s="4"/>
      <c r="S187" s="4">
        <f t="shared" si="31"/>
        <v>260000</v>
      </c>
      <c r="T187" s="4">
        <f t="shared" si="32"/>
        <v>-259000</v>
      </c>
      <c r="U187" s="4">
        <f t="shared" si="37"/>
        <v>0</v>
      </c>
      <c r="V187" s="3">
        <f t="shared" si="33"/>
        <v>1040000</v>
      </c>
      <c r="W187" s="3">
        <f t="shared" si="40"/>
        <v>0</v>
      </c>
      <c r="X187" s="3">
        <f t="shared" si="35"/>
        <v>0</v>
      </c>
    </row>
    <row r="188" spans="1:24" s="2" customFormat="1" ht="13.5" customHeight="1" x14ac:dyDescent="0.2">
      <c r="A188" s="22">
        <f t="shared" si="36"/>
        <v>184</v>
      </c>
      <c r="B188" s="363" t="s">
        <v>784</v>
      </c>
      <c r="C188" s="89">
        <v>40498</v>
      </c>
      <c r="D188" s="90">
        <v>12300000</v>
      </c>
      <c r="E188" s="5"/>
      <c r="F188" s="24">
        <f t="shared" si="38"/>
        <v>12300000</v>
      </c>
      <c r="G188" s="24">
        <v>12299000</v>
      </c>
      <c r="H188" s="24">
        <f t="shared" si="27"/>
        <v>1000</v>
      </c>
      <c r="I188" s="25">
        <v>5</v>
      </c>
      <c r="J188" s="25">
        <v>0.2</v>
      </c>
      <c r="K188" s="25">
        <v>0</v>
      </c>
      <c r="L188" s="24">
        <f t="shared" si="28"/>
        <v>0</v>
      </c>
      <c r="M188" s="24">
        <f t="shared" si="29"/>
        <v>12299000</v>
      </c>
      <c r="N188" s="24">
        <f t="shared" si="30"/>
        <v>1000</v>
      </c>
      <c r="O188" s="336" t="s">
        <v>785</v>
      </c>
      <c r="P188" s="54">
        <v>3</v>
      </c>
      <c r="Q188" s="318"/>
      <c r="R188" s="4"/>
      <c r="S188" s="4">
        <f t="shared" si="31"/>
        <v>615000</v>
      </c>
      <c r="T188" s="4">
        <f t="shared" si="32"/>
        <v>-614000</v>
      </c>
      <c r="U188" s="4">
        <f t="shared" si="37"/>
        <v>0</v>
      </c>
      <c r="V188" s="3">
        <f t="shared" si="33"/>
        <v>2460000</v>
      </c>
      <c r="W188" s="3">
        <f t="shared" si="40"/>
        <v>0</v>
      </c>
      <c r="X188" s="3">
        <f t="shared" si="35"/>
        <v>0</v>
      </c>
    </row>
    <row r="189" spans="1:24" s="2" customFormat="1" ht="13.5" customHeight="1" x14ac:dyDescent="0.2">
      <c r="A189" s="22">
        <f t="shared" si="36"/>
        <v>185</v>
      </c>
      <c r="B189" s="363" t="s">
        <v>786</v>
      </c>
      <c r="C189" s="89">
        <v>40508</v>
      </c>
      <c r="D189" s="90">
        <v>7200000</v>
      </c>
      <c r="E189" s="5"/>
      <c r="F189" s="24">
        <f t="shared" si="38"/>
        <v>7200000</v>
      </c>
      <c r="G189" s="24">
        <v>7199000</v>
      </c>
      <c r="H189" s="24">
        <f t="shared" si="27"/>
        <v>1000</v>
      </c>
      <c r="I189" s="25">
        <v>5</v>
      </c>
      <c r="J189" s="25">
        <v>0.2</v>
      </c>
      <c r="K189" s="25">
        <v>0</v>
      </c>
      <c r="L189" s="24">
        <f t="shared" si="28"/>
        <v>0</v>
      </c>
      <c r="M189" s="24">
        <f t="shared" si="29"/>
        <v>7199000</v>
      </c>
      <c r="N189" s="24">
        <f t="shared" si="30"/>
        <v>1000</v>
      </c>
      <c r="O189" s="336" t="s">
        <v>642</v>
      </c>
      <c r="P189" s="54">
        <v>1</v>
      </c>
      <c r="Q189" s="318"/>
      <c r="R189" s="4"/>
      <c r="S189" s="4">
        <f t="shared" si="31"/>
        <v>360000</v>
      </c>
      <c r="T189" s="4">
        <f t="shared" si="32"/>
        <v>-359000</v>
      </c>
      <c r="U189" s="4">
        <f t="shared" si="37"/>
        <v>0</v>
      </c>
      <c r="V189" s="3">
        <f t="shared" si="33"/>
        <v>1440000</v>
      </c>
      <c r="W189" s="3">
        <f t="shared" si="40"/>
        <v>0</v>
      </c>
      <c r="X189" s="3">
        <f t="shared" si="35"/>
        <v>0</v>
      </c>
    </row>
    <row r="190" spans="1:24" s="2" customFormat="1" ht="13.5" customHeight="1" x14ac:dyDescent="0.2">
      <c r="A190" s="22">
        <f t="shared" si="36"/>
        <v>186</v>
      </c>
      <c r="B190" s="363" t="s">
        <v>787</v>
      </c>
      <c r="C190" s="89">
        <v>40508</v>
      </c>
      <c r="D190" s="90">
        <v>3900000</v>
      </c>
      <c r="E190" s="5"/>
      <c r="F190" s="24">
        <f t="shared" si="38"/>
        <v>3900000</v>
      </c>
      <c r="G190" s="24">
        <v>3899000</v>
      </c>
      <c r="H190" s="24">
        <f t="shared" si="27"/>
        <v>1000</v>
      </c>
      <c r="I190" s="25">
        <v>5</v>
      </c>
      <c r="J190" s="25">
        <v>0.2</v>
      </c>
      <c r="K190" s="25">
        <v>0</v>
      </c>
      <c r="L190" s="24">
        <f t="shared" si="28"/>
        <v>0</v>
      </c>
      <c r="M190" s="24">
        <f t="shared" si="29"/>
        <v>3899000</v>
      </c>
      <c r="N190" s="24">
        <f t="shared" si="30"/>
        <v>1000</v>
      </c>
      <c r="O190" s="336" t="s">
        <v>642</v>
      </c>
      <c r="P190" s="54">
        <v>6</v>
      </c>
      <c r="Q190" s="318"/>
      <c r="R190" s="4"/>
      <c r="S190" s="4">
        <f t="shared" si="31"/>
        <v>195000</v>
      </c>
      <c r="T190" s="4">
        <f t="shared" si="32"/>
        <v>-194000</v>
      </c>
      <c r="U190" s="4">
        <f t="shared" si="37"/>
        <v>0</v>
      </c>
      <c r="V190" s="3">
        <f t="shared" si="33"/>
        <v>780000</v>
      </c>
      <c r="W190" s="3">
        <f t="shared" si="40"/>
        <v>0</v>
      </c>
      <c r="X190" s="3">
        <f t="shared" si="35"/>
        <v>0</v>
      </c>
    </row>
    <row r="191" spans="1:24" s="2" customFormat="1" ht="13.5" customHeight="1" x14ac:dyDescent="0.2">
      <c r="A191" s="22">
        <f t="shared" si="36"/>
        <v>187</v>
      </c>
      <c r="B191" s="363" t="s">
        <v>759</v>
      </c>
      <c r="C191" s="89">
        <v>40508</v>
      </c>
      <c r="D191" s="90">
        <v>4760000</v>
      </c>
      <c r="E191" s="5"/>
      <c r="F191" s="24">
        <f t="shared" si="38"/>
        <v>4760000</v>
      </c>
      <c r="G191" s="24">
        <v>4759000</v>
      </c>
      <c r="H191" s="24">
        <f t="shared" si="27"/>
        <v>1000</v>
      </c>
      <c r="I191" s="25">
        <v>5</v>
      </c>
      <c r="J191" s="25">
        <v>0.2</v>
      </c>
      <c r="K191" s="25">
        <v>0</v>
      </c>
      <c r="L191" s="24">
        <f t="shared" si="28"/>
        <v>0</v>
      </c>
      <c r="M191" s="24">
        <f t="shared" si="29"/>
        <v>4759000</v>
      </c>
      <c r="N191" s="24">
        <f t="shared" si="30"/>
        <v>1000</v>
      </c>
      <c r="O191" s="336" t="s">
        <v>642</v>
      </c>
      <c r="P191" s="54">
        <v>7</v>
      </c>
      <c r="Q191" s="318"/>
      <c r="R191" s="4"/>
      <c r="S191" s="4">
        <f t="shared" si="31"/>
        <v>238000</v>
      </c>
      <c r="T191" s="4">
        <f t="shared" si="32"/>
        <v>-237000</v>
      </c>
      <c r="U191" s="4">
        <f t="shared" si="37"/>
        <v>0</v>
      </c>
      <c r="V191" s="3">
        <f t="shared" si="33"/>
        <v>952000</v>
      </c>
      <c r="W191" s="3">
        <f t="shared" si="40"/>
        <v>0</v>
      </c>
      <c r="X191" s="3">
        <f t="shared" si="35"/>
        <v>0</v>
      </c>
    </row>
    <row r="192" spans="1:24" s="2" customFormat="1" ht="13.5" customHeight="1" x14ac:dyDescent="0.2">
      <c r="A192" s="22">
        <f t="shared" si="36"/>
        <v>188</v>
      </c>
      <c r="B192" s="363" t="s">
        <v>783</v>
      </c>
      <c r="C192" s="89">
        <v>40508</v>
      </c>
      <c r="D192" s="90">
        <v>15000000</v>
      </c>
      <c r="E192" s="5"/>
      <c r="F192" s="24">
        <f t="shared" si="38"/>
        <v>15000000</v>
      </c>
      <c r="G192" s="24">
        <v>14999000</v>
      </c>
      <c r="H192" s="24">
        <f t="shared" si="27"/>
        <v>1000</v>
      </c>
      <c r="I192" s="25">
        <v>5</v>
      </c>
      <c r="J192" s="25">
        <v>0.2</v>
      </c>
      <c r="K192" s="25">
        <v>0</v>
      </c>
      <c r="L192" s="24">
        <f t="shared" si="28"/>
        <v>0</v>
      </c>
      <c r="M192" s="24">
        <f t="shared" si="29"/>
        <v>14999000</v>
      </c>
      <c r="N192" s="24">
        <f t="shared" si="30"/>
        <v>1000</v>
      </c>
      <c r="O192" s="336" t="s">
        <v>75</v>
      </c>
      <c r="P192" s="54">
        <v>3</v>
      </c>
      <c r="Q192" s="318"/>
      <c r="R192" s="4"/>
      <c r="S192" s="4">
        <f t="shared" si="31"/>
        <v>750000</v>
      </c>
      <c r="T192" s="4">
        <f t="shared" si="32"/>
        <v>-749000</v>
      </c>
      <c r="U192" s="4">
        <f t="shared" si="37"/>
        <v>0</v>
      </c>
      <c r="V192" s="3">
        <f t="shared" si="33"/>
        <v>3000000</v>
      </c>
      <c r="W192" s="3">
        <f t="shared" si="40"/>
        <v>0</v>
      </c>
      <c r="X192" s="3">
        <f t="shared" si="35"/>
        <v>0</v>
      </c>
    </row>
    <row r="193" spans="1:24" s="2" customFormat="1" ht="13.5" customHeight="1" x14ac:dyDescent="0.2">
      <c r="A193" s="22">
        <f t="shared" si="36"/>
        <v>189</v>
      </c>
      <c r="B193" s="51" t="s">
        <v>89</v>
      </c>
      <c r="C193" s="77">
        <v>40508</v>
      </c>
      <c r="D193" s="233">
        <v>3000000</v>
      </c>
      <c r="E193" s="329"/>
      <c r="F193" s="30">
        <f t="shared" si="38"/>
        <v>3000000</v>
      </c>
      <c r="G193" s="30">
        <v>2999000</v>
      </c>
      <c r="H193" s="30">
        <f t="shared" si="27"/>
        <v>1000</v>
      </c>
      <c r="I193" s="31">
        <v>5</v>
      </c>
      <c r="J193" s="31">
        <v>0.2</v>
      </c>
      <c r="K193" s="25">
        <v>0</v>
      </c>
      <c r="L193" s="24">
        <f t="shared" si="28"/>
        <v>0</v>
      </c>
      <c r="M193" s="30">
        <f t="shared" si="29"/>
        <v>2999000</v>
      </c>
      <c r="N193" s="30">
        <f t="shared" si="30"/>
        <v>1000</v>
      </c>
      <c r="O193" s="361" t="s">
        <v>75</v>
      </c>
      <c r="P193" s="102">
        <v>2</v>
      </c>
      <c r="Q193" s="330"/>
      <c r="R193" s="4"/>
      <c r="S193" s="4">
        <f t="shared" si="31"/>
        <v>150000</v>
      </c>
      <c r="T193" s="4">
        <f t="shared" si="32"/>
        <v>-149000</v>
      </c>
      <c r="U193" s="4">
        <f t="shared" si="37"/>
        <v>0</v>
      </c>
      <c r="V193" s="3">
        <f t="shared" si="33"/>
        <v>600000</v>
      </c>
      <c r="W193" s="3">
        <f t="shared" si="40"/>
        <v>0</v>
      </c>
      <c r="X193" s="3">
        <f t="shared" si="35"/>
        <v>0</v>
      </c>
    </row>
    <row r="194" spans="1:24" s="2" customFormat="1" ht="13.5" customHeight="1" x14ac:dyDescent="0.2">
      <c r="A194" s="22">
        <f t="shared" si="36"/>
        <v>190</v>
      </c>
      <c r="B194" s="364" t="s">
        <v>788</v>
      </c>
      <c r="C194" s="232">
        <v>40549</v>
      </c>
      <c r="D194" s="90">
        <v>1350000</v>
      </c>
      <c r="E194" s="317"/>
      <c r="F194" s="24">
        <f t="shared" si="38"/>
        <v>1350000</v>
      </c>
      <c r="G194" s="24">
        <v>1349000</v>
      </c>
      <c r="H194" s="24">
        <f t="shared" si="27"/>
        <v>1000</v>
      </c>
      <c r="I194" s="25">
        <v>5</v>
      </c>
      <c r="J194" s="25">
        <v>0.2</v>
      </c>
      <c r="K194" s="25">
        <v>0</v>
      </c>
      <c r="L194" s="24">
        <f t="shared" si="28"/>
        <v>0</v>
      </c>
      <c r="M194" s="24">
        <f t="shared" si="29"/>
        <v>1349000</v>
      </c>
      <c r="N194" s="24">
        <f t="shared" si="30"/>
        <v>1000</v>
      </c>
      <c r="O194" s="362" t="s">
        <v>789</v>
      </c>
      <c r="P194" s="108">
        <v>2</v>
      </c>
      <c r="Q194" s="318"/>
      <c r="R194" s="4"/>
      <c r="S194" s="4">
        <f t="shared" si="31"/>
        <v>67500</v>
      </c>
      <c r="T194" s="4">
        <f t="shared" si="32"/>
        <v>-66500</v>
      </c>
      <c r="U194" s="4">
        <f t="shared" si="37"/>
        <v>0</v>
      </c>
      <c r="V194" s="3">
        <f t="shared" si="33"/>
        <v>270000</v>
      </c>
      <c r="W194" s="3">
        <f t="shared" si="40"/>
        <v>0</v>
      </c>
      <c r="X194" s="3">
        <f t="shared" si="35"/>
        <v>0</v>
      </c>
    </row>
    <row r="195" spans="1:24" s="2" customFormat="1" ht="13.5" customHeight="1" x14ac:dyDescent="0.2">
      <c r="A195" s="22">
        <f t="shared" si="36"/>
        <v>191</v>
      </c>
      <c r="B195" s="352" t="s">
        <v>790</v>
      </c>
      <c r="C195" s="232">
        <v>42930</v>
      </c>
      <c r="D195" s="317">
        <v>90000000</v>
      </c>
      <c r="E195" s="317"/>
      <c r="F195" s="24">
        <f t="shared" si="38"/>
        <v>90000000</v>
      </c>
      <c r="G195" s="24">
        <v>89999000</v>
      </c>
      <c r="H195" s="24">
        <f t="shared" si="27"/>
        <v>1000</v>
      </c>
      <c r="I195" s="25">
        <v>5</v>
      </c>
      <c r="J195" s="25">
        <v>0.2</v>
      </c>
      <c r="K195" s="25">
        <v>0</v>
      </c>
      <c r="L195" s="24">
        <f>ROUND(IF(F195*J195*K195/12&gt;=H195,H195-1000,F195*J195*K195/12),0)</f>
        <v>0</v>
      </c>
      <c r="M195" s="24">
        <f t="shared" si="29"/>
        <v>89999000</v>
      </c>
      <c r="N195" s="24">
        <f t="shared" si="30"/>
        <v>1000</v>
      </c>
      <c r="O195" s="362" t="s">
        <v>791</v>
      </c>
      <c r="P195" s="108">
        <v>1</v>
      </c>
      <c r="Q195" s="318"/>
      <c r="R195" s="4"/>
      <c r="S195" s="4">
        <f t="shared" si="31"/>
        <v>4500000</v>
      </c>
      <c r="T195" s="4">
        <f t="shared" si="32"/>
        <v>-4499000</v>
      </c>
      <c r="U195" s="4">
        <f t="shared" si="37"/>
        <v>0</v>
      </c>
      <c r="V195" s="3">
        <f t="shared" si="33"/>
        <v>18000000</v>
      </c>
      <c r="W195" s="3">
        <f>ROUND(IF(H195&lt;=1000,0,V195/12*K195),0)</f>
        <v>0</v>
      </c>
      <c r="X195" s="3">
        <f t="shared" si="35"/>
        <v>0</v>
      </c>
    </row>
    <row r="196" spans="1:24" s="2" customFormat="1" ht="13.5" customHeight="1" x14ac:dyDescent="0.2">
      <c r="A196" s="22">
        <f t="shared" si="36"/>
        <v>192</v>
      </c>
      <c r="B196" s="51" t="s">
        <v>792</v>
      </c>
      <c r="C196" s="77">
        <v>43062</v>
      </c>
      <c r="D196" s="329">
        <v>25909090</v>
      </c>
      <c r="E196" s="329"/>
      <c r="F196" s="24">
        <f t="shared" si="38"/>
        <v>25909090</v>
      </c>
      <c r="G196" s="30">
        <v>25908090</v>
      </c>
      <c r="H196" s="24">
        <f t="shared" si="27"/>
        <v>1000</v>
      </c>
      <c r="I196" s="25">
        <v>5</v>
      </c>
      <c r="J196" s="25">
        <v>0.2</v>
      </c>
      <c r="K196" s="25">
        <v>0</v>
      </c>
      <c r="L196" s="24">
        <f t="shared" si="28"/>
        <v>0</v>
      </c>
      <c r="M196" s="24">
        <f t="shared" si="29"/>
        <v>25908090</v>
      </c>
      <c r="N196" s="24">
        <f t="shared" si="30"/>
        <v>1000</v>
      </c>
      <c r="O196" s="361" t="s">
        <v>793</v>
      </c>
      <c r="P196" s="108">
        <v>1</v>
      </c>
      <c r="Q196" s="330" t="s">
        <v>589</v>
      </c>
      <c r="R196" s="4"/>
      <c r="S196" s="4">
        <f t="shared" si="31"/>
        <v>1295454.5</v>
      </c>
      <c r="T196" s="4">
        <f t="shared" si="32"/>
        <v>-1294454.5</v>
      </c>
      <c r="U196" s="4">
        <f t="shared" si="37"/>
        <v>0</v>
      </c>
      <c r="V196" s="3">
        <f t="shared" si="33"/>
        <v>5181818</v>
      </c>
      <c r="W196" s="3">
        <f>ROUND(IF(H196&lt;=1000,0,V196/12*K196),0)</f>
        <v>0</v>
      </c>
      <c r="X196" s="3">
        <f t="shared" si="35"/>
        <v>0</v>
      </c>
    </row>
    <row r="197" spans="1:24" s="2" customFormat="1" ht="13.5" customHeight="1" x14ac:dyDescent="0.2">
      <c r="A197" s="22">
        <f t="shared" si="36"/>
        <v>193</v>
      </c>
      <c r="B197" s="51" t="s">
        <v>794</v>
      </c>
      <c r="C197" s="77">
        <v>43062</v>
      </c>
      <c r="D197" s="329">
        <v>10090909</v>
      </c>
      <c r="E197" s="329"/>
      <c r="F197" s="24">
        <f t="shared" si="38"/>
        <v>10090909</v>
      </c>
      <c r="G197" s="30">
        <v>10089909</v>
      </c>
      <c r="H197" s="24">
        <f t="shared" ref="H197:H203" si="41">+F197-G197</f>
        <v>1000</v>
      </c>
      <c r="I197" s="25">
        <v>5</v>
      </c>
      <c r="J197" s="25">
        <v>0.2</v>
      </c>
      <c r="K197" s="25">
        <v>0</v>
      </c>
      <c r="L197" s="24">
        <f t="shared" ref="L197:L203" si="42">ROUND(IF(F197*J197*K197/12&gt;=H197,H197-1000,F197*J197*K197/12),0)</f>
        <v>0</v>
      </c>
      <c r="M197" s="24">
        <f t="shared" ref="M197:M203" si="43">+G197+L197</f>
        <v>10089909</v>
      </c>
      <c r="N197" s="24">
        <f t="shared" ref="N197:N203" si="44">+F197-M197</f>
        <v>1000</v>
      </c>
      <c r="O197" s="361" t="s">
        <v>793</v>
      </c>
      <c r="P197" s="108">
        <v>1</v>
      </c>
      <c r="Q197" s="330" t="s">
        <v>589</v>
      </c>
      <c r="R197" s="4"/>
      <c r="S197" s="4">
        <f>D197*0.05</f>
        <v>504545.45</v>
      </c>
      <c r="T197" s="4">
        <f>N197-S197</f>
        <v>-503545.45</v>
      </c>
      <c r="U197" s="4">
        <f t="shared" si="37"/>
        <v>0</v>
      </c>
      <c r="V197" s="3">
        <f>F197/I197</f>
        <v>2018181.8</v>
      </c>
      <c r="W197" s="3">
        <f>ROUND(IF(H197&lt;=1000,0,V197/12*K197),0)</f>
        <v>0</v>
      </c>
      <c r="X197" s="3">
        <f>L197-W197</f>
        <v>0</v>
      </c>
    </row>
    <row r="198" spans="1:24" s="2" customFormat="1" ht="13.5" customHeight="1" x14ac:dyDescent="0.2">
      <c r="A198" s="22">
        <f t="shared" ref="A198:A213" si="45">+A197+1</f>
        <v>194</v>
      </c>
      <c r="B198" s="51" t="s">
        <v>795</v>
      </c>
      <c r="C198" s="77">
        <v>43095</v>
      </c>
      <c r="D198" s="329">
        <v>29480000</v>
      </c>
      <c r="E198" s="329"/>
      <c r="F198" s="24">
        <f t="shared" si="38"/>
        <v>29480000</v>
      </c>
      <c r="G198" s="30">
        <v>29479000</v>
      </c>
      <c r="H198" s="24">
        <f t="shared" si="41"/>
        <v>1000</v>
      </c>
      <c r="I198" s="25">
        <v>5</v>
      </c>
      <c r="J198" s="25">
        <v>0.2</v>
      </c>
      <c r="K198" s="25">
        <v>0</v>
      </c>
      <c r="L198" s="24">
        <f t="shared" si="42"/>
        <v>0</v>
      </c>
      <c r="M198" s="24">
        <f t="shared" si="43"/>
        <v>29479000</v>
      </c>
      <c r="N198" s="24">
        <f t="shared" si="44"/>
        <v>1000</v>
      </c>
      <c r="O198" s="361" t="s">
        <v>588</v>
      </c>
      <c r="P198" s="108">
        <v>1</v>
      </c>
      <c r="Q198" s="330" t="s">
        <v>796</v>
      </c>
      <c r="R198" s="4"/>
      <c r="S198" s="4">
        <f>D198*0.05</f>
        <v>1474000</v>
      </c>
      <c r="T198" s="4">
        <f>N198-S198</f>
        <v>-1473000</v>
      </c>
      <c r="U198" s="4">
        <f t="shared" si="37"/>
        <v>0</v>
      </c>
      <c r="V198" s="3">
        <f>F198/I198</f>
        <v>5896000</v>
      </c>
      <c r="W198" s="3">
        <f>ROUND(IF(H198&lt;=1000,0,V198/12*K198),0)</f>
        <v>0</v>
      </c>
      <c r="X198" s="3">
        <f>L198-W198</f>
        <v>0</v>
      </c>
    </row>
    <row r="199" spans="1:24" s="2" customFormat="1" ht="13.5" customHeight="1" x14ac:dyDescent="0.2">
      <c r="A199" s="22">
        <f t="shared" si="45"/>
        <v>195</v>
      </c>
      <c r="B199" s="51" t="s">
        <v>797</v>
      </c>
      <c r="C199" s="77">
        <v>43098</v>
      </c>
      <c r="D199" s="329">
        <v>16500000</v>
      </c>
      <c r="E199" s="329"/>
      <c r="F199" s="24">
        <f t="shared" si="38"/>
        <v>16500000</v>
      </c>
      <c r="G199" s="30">
        <v>16499000</v>
      </c>
      <c r="H199" s="24">
        <f t="shared" si="41"/>
        <v>1000</v>
      </c>
      <c r="I199" s="25">
        <v>5</v>
      </c>
      <c r="J199" s="25">
        <v>0.2</v>
      </c>
      <c r="K199" s="25">
        <v>0</v>
      </c>
      <c r="L199" s="24">
        <f t="shared" si="42"/>
        <v>0</v>
      </c>
      <c r="M199" s="24">
        <f t="shared" si="43"/>
        <v>16499000</v>
      </c>
      <c r="N199" s="24">
        <f t="shared" si="44"/>
        <v>1000</v>
      </c>
      <c r="O199" s="361" t="s">
        <v>798</v>
      </c>
      <c r="P199" s="108">
        <v>1</v>
      </c>
      <c r="Q199" s="330" t="s">
        <v>589</v>
      </c>
      <c r="R199" s="4"/>
      <c r="S199" s="4">
        <f>D199*0.05</f>
        <v>825000</v>
      </c>
      <c r="T199" s="4">
        <f>N199-S199</f>
        <v>-824000</v>
      </c>
      <c r="U199" s="4">
        <f t="shared" si="37"/>
        <v>0</v>
      </c>
      <c r="V199" s="3">
        <f>F199/I199</f>
        <v>3300000</v>
      </c>
      <c r="W199" s="3">
        <f>ROUND(IF(H199&lt;=1000,0,V199/12*K199),0)</f>
        <v>0</v>
      </c>
      <c r="X199" s="3">
        <f>L199-W199</f>
        <v>0</v>
      </c>
    </row>
    <row r="200" spans="1:24" s="2" customFormat="1" ht="13.5" customHeight="1" x14ac:dyDescent="0.2">
      <c r="A200" s="22">
        <f t="shared" si="45"/>
        <v>196</v>
      </c>
      <c r="B200" s="51" t="s">
        <v>1279</v>
      </c>
      <c r="C200" s="77">
        <v>44623</v>
      </c>
      <c r="D200" s="329">
        <v>6820000</v>
      </c>
      <c r="E200" s="329"/>
      <c r="F200" s="24">
        <f t="shared" si="38"/>
        <v>6820000</v>
      </c>
      <c r="G200" s="30">
        <v>1136667</v>
      </c>
      <c r="H200" s="24">
        <f t="shared" si="41"/>
        <v>5683333</v>
      </c>
      <c r="I200" s="25">
        <v>5</v>
      </c>
      <c r="J200" s="25">
        <v>0.2</v>
      </c>
      <c r="K200" s="25">
        <v>9</v>
      </c>
      <c r="L200" s="24">
        <f t="shared" si="42"/>
        <v>1023000</v>
      </c>
      <c r="M200" s="24">
        <f t="shared" si="43"/>
        <v>2159667</v>
      </c>
      <c r="N200" s="24">
        <f t="shared" si="44"/>
        <v>4660333</v>
      </c>
      <c r="O200" s="361" t="s">
        <v>1280</v>
      </c>
      <c r="P200" s="102">
        <v>1</v>
      </c>
      <c r="Q200" s="330"/>
      <c r="R200" s="4"/>
      <c r="S200" s="4"/>
      <c r="T200" s="4"/>
      <c r="U200" s="4"/>
      <c r="V200" s="3"/>
      <c r="W200" s="3"/>
      <c r="X200" s="3"/>
    </row>
    <row r="201" spans="1:24" s="2" customFormat="1" ht="13.5" customHeight="1" x14ac:dyDescent="0.2">
      <c r="A201" s="22">
        <f t="shared" si="45"/>
        <v>197</v>
      </c>
      <c r="B201" s="51" t="s">
        <v>1304</v>
      </c>
      <c r="C201" s="77">
        <v>44771</v>
      </c>
      <c r="D201" s="329">
        <v>91000000</v>
      </c>
      <c r="E201" s="329"/>
      <c r="F201" s="24">
        <f t="shared" ref="F201" si="46">+D201+E201</f>
        <v>91000000</v>
      </c>
      <c r="G201" s="30">
        <v>9100000</v>
      </c>
      <c r="H201" s="24">
        <f t="shared" si="41"/>
        <v>81900000</v>
      </c>
      <c r="I201" s="25">
        <v>5</v>
      </c>
      <c r="J201" s="25">
        <v>0.2</v>
      </c>
      <c r="K201" s="25">
        <v>9</v>
      </c>
      <c r="L201" s="24">
        <f t="shared" si="42"/>
        <v>13650000</v>
      </c>
      <c r="M201" s="24">
        <f t="shared" si="43"/>
        <v>22750000</v>
      </c>
      <c r="N201" s="24">
        <f t="shared" si="44"/>
        <v>68250000</v>
      </c>
      <c r="O201" s="361" t="s">
        <v>791</v>
      </c>
      <c r="P201" s="102">
        <v>3</v>
      </c>
      <c r="Q201" s="330" t="s">
        <v>1305</v>
      </c>
      <c r="R201" s="4"/>
      <c r="S201" s="4"/>
      <c r="T201" s="4"/>
      <c r="U201" s="4"/>
      <c r="V201" s="3"/>
      <c r="W201" s="3"/>
      <c r="X201" s="3"/>
    </row>
    <row r="202" spans="1:24" s="2" customFormat="1" ht="13.5" customHeight="1" x14ac:dyDescent="0.2">
      <c r="A202" s="22">
        <f t="shared" si="45"/>
        <v>198</v>
      </c>
      <c r="B202" s="51" t="s">
        <v>1329</v>
      </c>
      <c r="C202" s="77" t="s">
        <v>1331</v>
      </c>
      <c r="D202" s="329">
        <v>4498200</v>
      </c>
      <c r="E202" s="329"/>
      <c r="F202" s="24">
        <f t="shared" ref="F202" si="47">+D202+E202</f>
        <v>4498200</v>
      </c>
      <c r="G202" s="30">
        <v>224910</v>
      </c>
      <c r="H202" s="24">
        <f t="shared" ref="H202" si="48">+F202-G202</f>
        <v>4273290</v>
      </c>
      <c r="I202" s="25">
        <v>5</v>
      </c>
      <c r="J202" s="25">
        <v>0.2</v>
      </c>
      <c r="K202" s="25">
        <v>9</v>
      </c>
      <c r="L202" s="24">
        <f t="shared" ref="L202" si="49">ROUND(IF(F202*J202*K202/12&gt;=H202,H202-1000,F202*J202*K202/12),0)</f>
        <v>674730</v>
      </c>
      <c r="M202" s="24">
        <f t="shared" ref="M202" si="50">+G202+L202</f>
        <v>899640</v>
      </c>
      <c r="N202" s="24">
        <f t="shared" ref="N202" si="51">+F202-M202</f>
        <v>3598560</v>
      </c>
      <c r="O202" s="361" t="s">
        <v>1333</v>
      </c>
      <c r="P202" s="102">
        <v>1</v>
      </c>
      <c r="Q202" s="330"/>
      <c r="R202" s="4"/>
      <c r="S202" s="4"/>
      <c r="T202" s="4"/>
      <c r="U202" s="4"/>
      <c r="V202" s="3"/>
      <c r="W202" s="3"/>
      <c r="X202" s="3"/>
    </row>
    <row r="203" spans="1:24" s="2" customFormat="1" ht="13.5" customHeight="1" x14ac:dyDescent="0.2">
      <c r="A203" s="22">
        <f t="shared" si="45"/>
        <v>199</v>
      </c>
      <c r="B203" s="51" t="s">
        <v>1327</v>
      </c>
      <c r="C203" s="77" t="s">
        <v>1332</v>
      </c>
      <c r="D203" s="329">
        <v>13000000</v>
      </c>
      <c r="E203" s="329"/>
      <c r="F203" s="24">
        <f t="shared" ref="F203" si="52">+D203+E203</f>
        <v>13000000</v>
      </c>
      <c r="G203" s="30">
        <v>650000</v>
      </c>
      <c r="H203" s="24">
        <f t="shared" si="41"/>
        <v>12350000</v>
      </c>
      <c r="I203" s="25">
        <v>5</v>
      </c>
      <c r="J203" s="25">
        <v>0.2</v>
      </c>
      <c r="K203" s="25">
        <v>9</v>
      </c>
      <c r="L203" s="24">
        <f t="shared" si="42"/>
        <v>1950000</v>
      </c>
      <c r="M203" s="24">
        <f t="shared" si="43"/>
        <v>2600000</v>
      </c>
      <c r="N203" s="24">
        <f t="shared" si="44"/>
        <v>10400000</v>
      </c>
      <c r="O203" s="361" t="s">
        <v>1333</v>
      </c>
      <c r="P203" s="102">
        <v>2</v>
      </c>
      <c r="Q203" s="330" t="s">
        <v>1334</v>
      </c>
      <c r="R203" s="4"/>
      <c r="S203" s="4"/>
      <c r="T203" s="4"/>
      <c r="U203" s="4"/>
      <c r="V203" s="3"/>
      <c r="W203" s="3"/>
      <c r="X203" s="3"/>
    </row>
    <row r="204" spans="1:24" s="2" customFormat="1" ht="13.5" customHeight="1" x14ac:dyDescent="0.2">
      <c r="A204" s="22">
        <f t="shared" si="45"/>
        <v>200</v>
      </c>
      <c r="B204" s="51" t="s">
        <v>1328</v>
      </c>
      <c r="C204" s="77" t="s">
        <v>1332</v>
      </c>
      <c r="D204" s="329">
        <v>3434000</v>
      </c>
      <c r="E204" s="329"/>
      <c r="F204" s="24">
        <f t="shared" ref="F204:F206" si="53">+D204+E204</f>
        <v>3434000</v>
      </c>
      <c r="G204" s="30">
        <v>171700</v>
      </c>
      <c r="H204" s="24">
        <f t="shared" ref="H204:H206" si="54">+F204-G204</f>
        <v>3262300</v>
      </c>
      <c r="I204" s="25">
        <v>5</v>
      </c>
      <c r="J204" s="25">
        <v>0.2</v>
      </c>
      <c r="K204" s="25">
        <v>9</v>
      </c>
      <c r="L204" s="24">
        <f t="shared" ref="L204:L206" si="55">ROUND(IF(F204*J204*K204/12&gt;=H204,H204-1000,F204*J204*K204/12),0)</f>
        <v>515100</v>
      </c>
      <c r="M204" s="24">
        <f t="shared" ref="M204:M206" si="56">+G204+L204</f>
        <v>686800</v>
      </c>
      <c r="N204" s="24">
        <f t="shared" ref="N204:N206" si="57">+F204-M204</f>
        <v>2747200</v>
      </c>
      <c r="O204" s="361" t="s">
        <v>1333</v>
      </c>
      <c r="P204" s="102">
        <v>1</v>
      </c>
      <c r="Q204" s="330" t="s">
        <v>1334</v>
      </c>
      <c r="R204" s="4"/>
      <c r="S204" s="4"/>
      <c r="T204" s="4"/>
      <c r="U204" s="4"/>
      <c r="V204" s="3"/>
      <c r="W204" s="3"/>
      <c r="X204" s="3"/>
    </row>
    <row r="205" spans="1:24" s="2" customFormat="1" ht="13.5" customHeight="1" x14ac:dyDescent="0.2">
      <c r="A205" s="22">
        <f t="shared" si="45"/>
        <v>201</v>
      </c>
      <c r="B205" s="51" t="s">
        <v>1329</v>
      </c>
      <c r="C205" s="77" t="s">
        <v>1332</v>
      </c>
      <c r="D205" s="329">
        <v>3366540</v>
      </c>
      <c r="E205" s="329"/>
      <c r="F205" s="24">
        <f t="shared" si="53"/>
        <v>3366540</v>
      </c>
      <c r="G205" s="30">
        <v>168327</v>
      </c>
      <c r="H205" s="24">
        <f t="shared" si="54"/>
        <v>3198213</v>
      </c>
      <c r="I205" s="25">
        <v>5</v>
      </c>
      <c r="J205" s="25">
        <v>0.2</v>
      </c>
      <c r="K205" s="25">
        <v>9</v>
      </c>
      <c r="L205" s="24">
        <f t="shared" si="55"/>
        <v>504981</v>
      </c>
      <c r="M205" s="24">
        <f t="shared" si="56"/>
        <v>673308</v>
      </c>
      <c r="N205" s="24">
        <f t="shared" si="57"/>
        <v>2693232</v>
      </c>
      <c r="O205" s="361" t="s">
        <v>1333</v>
      </c>
      <c r="P205" s="102">
        <v>1</v>
      </c>
      <c r="Q205" s="330" t="s">
        <v>1334</v>
      </c>
      <c r="R205" s="4"/>
      <c r="S205" s="4"/>
      <c r="T205" s="4"/>
      <c r="U205" s="4"/>
      <c r="V205" s="3"/>
      <c r="W205" s="3"/>
      <c r="X205" s="3"/>
    </row>
    <row r="206" spans="1:24" s="2" customFormat="1" ht="13.5" customHeight="1" x14ac:dyDescent="0.2">
      <c r="A206" s="22">
        <f t="shared" si="45"/>
        <v>202</v>
      </c>
      <c r="B206" s="51" t="s">
        <v>1330</v>
      </c>
      <c r="C206" s="77" t="s">
        <v>1332</v>
      </c>
      <c r="D206" s="329">
        <v>11900000</v>
      </c>
      <c r="E206" s="329"/>
      <c r="F206" s="24">
        <f t="shared" si="53"/>
        <v>11900000</v>
      </c>
      <c r="G206" s="30">
        <v>595000</v>
      </c>
      <c r="H206" s="24">
        <f t="shared" si="54"/>
        <v>11305000</v>
      </c>
      <c r="I206" s="25">
        <v>5</v>
      </c>
      <c r="J206" s="25">
        <v>0.2</v>
      </c>
      <c r="K206" s="25">
        <v>9</v>
      </c>
      <c r="L206" s="24">
        <f t="shared" si="55"/>
        <v>1785000</v>
      </c>
      <c r="M206" s="24">
        <f t="shared" si="56"/>
        <v>2380000</v>
      </c>
      <c r="N206" s="24">
        <f t="shared" si="57"/>
        <v>9520000</v>
      </c>
      <c r="O206" s="361" t="s">
        <v>1333</v>
      </c>
      <c r="P206" s="102">
        <v>7</v>
      </c>
      <c r="Q206" s="330" t="s">
        <v>1334</v>
      </c>
      <c r="R206" s="4"/>
      <c r="S206" s="4"/>
      <c r="T206" s="4"/>
      <c r="U206" s="4"/>
      <c r="V206" s="3"/>
      <c r="W206" s="3"/>
      <c r="X206" s="3"/>
    </row>
    <row r="207" spans="1:24" s="2" customFormat="1" ht="13.5" customHeight="1" x14ac:dyDescent="0.2">
      <c r="A207" s="22">
        <f t="shared" si="45"/>
        <v>203</v>
      </c>
      <c r="B207" s="51" t="s">
        <v>1392</v>
      </c>
      <c r="C207" s="77">
        <v>45118</v>
      </c>
      <c r="D207" s="329"/>
      <c r="E207" s="329">
        <v>2483500</v>
      </c>
      <c r="F207" s="24">
        <f t="shared" ref="F207:F213" si="58">+D207+E207</f>
        <v>2483500</v>
      </c>
      <c r="G207" s="30"/>
      <c r="H207" s="24">
        <f t="shared" ref="H207:H213" si="59">+F207-G207</f>
        <v>2483500</v>
      </c>
      <c r="I207" s="25">
        <v>5</v>
      </c>
      <c r="J207" s="25">
        <v>0.2</v>
      </c>
      <c r="K207" s="25">
        <v>3</v>
      </c>
      <c r="L207" s="24">
        <f t="shared" ref="L207:L213" si="60">ROUND(IF(F207*J207*K207/12&gt;=H207,H207-1000,F207*J207*K207/12),0)</f>
        <v>124175</v>
      </c>
      <c r="M207" s="24">
        <f t="shared" ref="M207:M213" si="61">+G207+L207</f>
        <v>124175</v>
      </c>
      <c r="N207" s="24">
        <f t="shared" ref="N207:N213" si="62">+F207-M207</f>
        <v>2359325</v>
      </c>
      <c r="O207" s="361" t="s">
        <v>1399</v>
      </c>
      <c r="P207" s="102">
        <v>1</v>
      </c>
      <c r="Q207" s="330"/>
      <c r="R207" s="4"/>
      <c r="S207" s="4"/>
      <c r="T207" s="4"/>
      <c r="U207" s="4"/>
      <c r="V207" s="3"/>
      <c r="W207" s="3"/>
      <c r="X207" s="3"/>
    </row>
    <row r="208" spans="1:24" s="2" customFormat="1" ht="13.5" customHeight="1" x14ac:dyDescent="0.2">
      <c r="A208" s="22">
        <f t="shared" si="45"/>
        <v>204</v>
      </c>
      <c r="B208" s="51" t="s">
        <v>1393</v>
      </c>
      <c r="C208" s="77">
        <v>45118</v>
      </c>
      <c r="D208" s="329"/>
      <c r="E208" s="329">
        <v>11243600</v>
      </c>
      <c r="F208" s="24">
        <f t="shared" si="58"/>
        <v>11243600</v>
      </c>
      <c r="G208" s="30"/>
      <c r="H208" s="24">
        <f t="shared" si="59"/>
        <v>11243600</v>
      </c>
      <c r="I208" s="25">
        <v>5</v>
      </c>
      <c r="J208" s="25">
        <v>0.2</v>
      </c>
      <c r="K208" s="25">
        <v>3</v>
      </c>
      <c r="L208" s="24">
        <f t="shared" si="60"/>
        <v>562180</v>
      </c>
      <c r="M208" s="24">
        <f t="shared" si="61"/>
        <v>562180</v>
      </c>
      <c r="N208" s="24">
        <f t="shared" si="62"/>
        <v>10681420</v>
      </c>
      <c r="O208" s="361" t="s">
        <v>1399</v>
      </c>
      <c r="P208" s="102">
        <v>1</v>
      </c>
      <c r="Q208" s="330"/>
      <c r="R208" s="4"/>
      <c r="S208" s="4"/>
      <c r="T208" s="4"/>
      <c r="U208" s="4"/>
      <c r="V208" s="3"/>
      <c r="W208" s="3"/>
      <c r="X208" s="3"/>
    </row>
    <row r="209" spans="1:24" s="2" customFormat="1" ht="13.5" customHeight="1" x14ac:dyDescent="0.2">
      <c r="A209" s="22">
        <f t="shared" si="45"/>
        <v>205</v>
      </c>
      <c r="B209" s="51" t="s">
        <v>1394</v>
      </c>
      <c r="C209" s="77">
        <v>45118</v>
      </c>
      <c r="D209" s="329"/>
      <c r="E209" s="329">
        <v>4598000</v>
      </c>
      <c r="F209" s="24">
        <f t="shared" si="58"/>
        <v>4598000</v>
      </c>
      <c r="G209" s="30"/>
      <c r="H209" s="24">
        <f t="shared" si="59"/>
        <v>4598000</v>
      </c>
      <c r="I209" s="25">
        <v>5</v>
      </c>
      <c r="J209" s="25">
        <v>0.2</v>
      </c>
      <c r="K209" s="25">
        <v>3</v>
      </c>
      <c r="L209" s="24">
        <f t="shared" si="60"/>
        <v>229900</v>
      </c>
      <c r="M209" s="24">
        <f t="shared" si="61"/>
        <v>229900</v>
      </c>
      <c r="N209" s="24">
        <f t="shared" si="62"/>
        <v>4368100</v>
      </c>
      <c r="O209" s="361" t="s">
        <v>1399</v>
      </c>
      <c r="P209" s="102">
        <v>1</v>
      </c>
      <c r="Q209" s="330"/>
      <c r="R209" s="4"/>
      <c r="S209" s="4"/>
      <c r="T209" s="4"/>
      <c r="U209" s="4"/>
      <c r="V209" s="3"/>
      <c r="W209" s="3"/>
      <c r="X209" s="3"/>
    </row>
    <row r="210" spans="1:24" s="2" customFormat="1" ht="13.5" customHeight="1" x14ac:dyDescent="0.2">
      <c r="A210" s="22">
        <f t="shared" si="45"/>
        <v>206</v>
      </c>
      <c r="B210" s="51" t="s">
        <v>1395</v>
      </c>
      <c r="C210" s="77">
        <v>45118</v>
      </c>
      <c r="D210" s="329"/>
      <c r="E210" s="329">
        <v>2504000</v>
      </c>
      <c r="F210" s="24">
        <f t="shared" si="58"/>
        <v>2504000</v>
      </c>
      <c r="G210" s="30"/>
      <c r="H210" s="24">
        <f t="shared" si="59"/>
        <v>2504000</v>
      </c>
      <c r="I210" s="25">
        <v>5</v>
      </c>
      <c r="J210" s="25">
        <v>0.2</v>
      </c>
      <c r="K210" s="25">
        <v>3</v>
      </c>
      <c r="L210" s="24">
        <f t="shared" si="60"/>
        <v>125200</v>
      </c>
      <c r="M210" s="24">
        <f t="shared" si="61"/>
        <v>125200</v>
      </c>
      <c r="N210" s="24">
        <f t="shared" si="62"/>
        <v>2378800</v>
      </c>
      <c r="O210" s="361" t="s">
        <v>1399</v>
      </c>
      <c r="P210" s="102">
        <v>1</v>
      </c>
      <c r="Q210" s="330"/>
      <c r="R210" s="4"/>
      <c r="S210" s="4"/>
      <c r="T210" s="4"/>
      <c r="U210" s="4"/>
      <c r="V210" s="3"/>
      <c r="W210" s="3"/>
      <c r="X210" s="3"/>
    </row>
    <row r="211" spans="1:24" s="2" customFormat="1" ht="13.5" customHeight="1" x14ac:dyDescent="0.2">
      <c r="A211" s="22">
        <f t="shared" si="45"/>
        <v>207</v>
      </c>
      <c r="B211" s="51" t="s">
        <v>1396</v>
      </c>
      <c r="C211" s="77">
        <v>45132</v>
      </c>
      <c r="D211" s="329"/>
      <c r="E211" s="329">
        <v>30000000</v>
      </c>
      <c r="F211" s="24">
        <f t="shared" si="58"/>
        <v>30000000</v>
      </c>
      <c r="G211" s="30"/>
      <c r="H211" s="24">
        <f t="shared" si="59"/>
        <v>30000000</v>
      </c>
      <c r="I211" s="25">
        <v>5</v>
      </c>
      <c r="J211" s="25">
        <v>0.2</v>
      </c>
      <c r="K211" s="25">
        <v>3</v>
      </c>
      <c r="L211" s="24">
        <f t="shared" si="60"/>
        <v>1500000</v>
      </c>
      <c r="M211" s="24">
        <f t="shared" si="61"/>
        <v>1500000</v>
      </c>
      <c r="N211" s="24">
        <f t="shared" si="62"/>
        <v>28500000</v>
      </c>
      <c r="O211" s="361" t="s">
        <v>1400</v>
      </c>
      <c r="P211" s="102">
        <v>1</v>
      </c>
      <c r="Q211" s="330"/>
      <c r="R211" s="4"/>
      <c r="S211" s="4"/>
      <c r="T211" s="4"/>
      <c r="U211" s="4"/>
      <c r="V211" s="3"/>
      <c r="W211" s="3"/>
      <c r="X211" s="3"/>
    </row>
    <row r="212" spans="1:24" s="2" customFormat="1" ht="13.5" customHeight="1" x14ac:dyDescent="0.2">
      <c r="A212" s="22">
        <f t="shared" si="45"/>
        <v>208</v>
      </c>
      <c r="B212" s="51" t="s">
        <v>1397</v>
      </c>
      <c r="C212" s="77">
        <v>45166</v>
      </c>
      <c r="D212" s="329"/>
      <c r="E212" s="329">
        <v>14500000</v>
      </c>
      <c r="F212" s="24">
        <f t="shared" si="58"/>
        <v>14500000</v>
      </c>
      <c r="G212" s="30"/>
      <c r="H212" s="24">
        <f t="shared" si="59"/>
        <v>14500000</v>
      </c>
      <c r="I212" s="25">
        <v>5</v>
      </c>
      <c r="J212" s="25">
        <v>0.2</v>
      </c>
      <c r="K212" s="25">
        <v>2</v>
      </c>
      <c r="L212" s="24">
        <f t="shared" si="60"/>
        <v>483333</v>
      </c>
      <c r="M212" s="24">
        <f t="shared" si="61"/>
        <v>483333</v>
      </c>
      <c r="N212" s="24">
        <f t="shared" si="62"/>
        <v>14016667</v>
      </c>
      <c r="O212" s="361" t="s">
        <v>1401</v>
      </c>
      <c r="P212" s="102">
        <v>1</v>
      </c>
      <c r="Q212" s="330"/>
      <c r="R212" s="4"/>
      <c r="S212" s="4"/>
      <c r="T212" s="4"/>
      <c r="U212" s="4"/>
      <c r="V212" s="3"/>
      <c r="W212" s="3"/>
      <c r="X212" s="3"/>
    </row>
    <row r="213" spans="1:24" s="2" customFormat="1" ht="13.5" customHeight="1" x14ac:dyDescent="0.2">
      <c r="A213" s="22">
        <f t="shared" si="45"/>
        <v>209</v>
      </c>
      <c r="B213" s="51" t="s">
        <v>1398</v>
      </c>
      <c r="C213" s="77">
        <v>45176</v>
      </c>
      <c r="D213" s="329"/>
      <c r="E213" s="329">
        <v>9750000</v>
      </c>
      <c r="F213" s="24">
        <f t="shared" si="58"/>
        <v>9750000</v>
      </c>
      <c r="G213" s="30"/>
      <c r="H213" s="24">
        <f t="shared" si="59"/>
        <v>9750000</v>
      </c>
      <c r="I213" s="25">
        <v>5</v>
      </c>
      <c r="J213" s="25">
        <v>0.2</v>
      </c>
      <c r="K213" s="25">
        <v>1</v>
      </c>
      <c r="L213" s="24">
        <f t="shared" si="60"/>
        <v>162500</v>
      </c>
      <c r="M213" s="24">
        <f t="shared" si="61"/>
        <v>162500</v>
      </c>
      <c r="N213" s="24">
        <f t="shared" si="62"/>
        <v>9587500</v>
      </c>
      <c r="O213" s="361" t="s">
        <v>1301</v>
      </c>
      <c r="P213" s="102">
        <v>6</v>
      </c>
      <c r="Q213" s="330"/>
      <c r="R213" s="4"/>
      <c r="S213" s="4"/>
      <c r="T213" s="4"/>
      <c r="U213" s="4"/>
      <c r="V213" s="3"/>
      <c r="W213" s="3"/>
      <c r="X213" s="3"/>
    </row>
    <row r="214" spans="1:24" s="2" customFormat="1" ht="13.5" customHeight="1" thickBot="1" x14ac:dyDescent="0.25">
      <c r="A214" s="22"/>
      <c r="B214" s="51"/>
      <c r="C214" s="77"/>
      <c r="D214" s="233"/>
      <c r="E214" s="329"/>
      <c r="F214" s="30"/>
      <c r="G214" s="30"/>
      <c r="H214" s="30"/>
      <c r="I214" s="31"/>
      <c r="J214" s="31"/>
      <c r="K214" s="25"/>
      <c r="L214" s="24"/>
      <c r="M214" s="30"/>
      <c r="N214" s="30"/>
      <c r="O214" s="361"/>
      <c r="P214" s="102"/>
      <c r="Q214" s="330"/>
      <c r="R214" s="4"/>
      <c r="S214" s="4"/>
      <c r="T214" s="4"/>
      <c r="U214" s="4"/>
      <c r="W214" s="3">
        <f>ROUND(IF(H214&lt;=1000,0,V214/12*3),0)</f>
        <v>0</v>
      </c>
    </row>
    <row r="215" spans="1:24" s="2" customFormat="1" ht="13.5" customHeight="1" thickTop="1" thickBot="1" x14ac:dyDescent="0.25">
      <c r="A215" s="41"/>
      <c r="B215" s="42" t="s">
        <v>22</v>
      </c>
      <c r="C215" s="365"/>
      <c r="D215" s="309">
        <f>ROUND(SUM(D5:D214),0)</f>
        <v>935066389</v>
      </c>
      <c r="E215" s="310">
        <f>ROUND(SUM(E5:E214),0)</f>
        <v>75079100</v>
      </c>
      <c r="F215" s="309">
        <f>ROUND(SUM(F5:F214),0)</f>
        <v>1010145489</v>
      </c>
      <c r="G215" s="309">
        <f>ROUND(SUM(G5:G214),0)</f>
        <v>812900253</v>
      </c>
      <c r="H215" s="309">
        <f>ROUND(SUM(H5:H214),0)</f>
        <v>197245236</v>
      </c>
      <c r="I215" s="309"/>
      <c r="J215" s="309"/>
      <c r="K215" s="309"/>
      <c r="L215" s="311">
        <f>ROUND(SUM(L5:L214),0)</f>
        <v>23290099</v>
      </c>
      <c r="M215" s="309">
        <f>ROUND(SUM(M5:M214),0)</f>
        <v>836190352</v>
      </c>
      <c r="N215" s="309">
        <f>ROUND(SUM(N5:N214),0)</f>
        <v>173955137</v>
      </c>
      <c r="O215" s="312"/>
      <c r="P215" s="312"/>
      <c r="Q215" s="331"/>
      <c r="R215" s="4">
        <f>SUM(R5:R152)</f>
        <v>21400</v>
      </c>
      <c r="S215" s="4"/>
      <c r="T215" s="4"/>
      <c r="U215" s="4"/>
      <c r="W215" s="98">
        <f>SUM(W5:W214)</f>
        <v>0</v>
      </c>
    </row>
  </sheetData>
  <autoFilter ref="A4:Q4" xr:uid="{00000000-0009-0000-0000-00000C000000}"/>
  <mergeCells count="2">
    <mergeCell ref="B1:Q1"/>
    <mergeCell ref="S3:T3"/>
  </mergeCells>
  <phoneticPr fontId="3" type="noConversion"/>
  <pageMargins left="0.42" right="0.23999999999999996" top="0.36" bottom="0.56999999999999995" header="0.25" footer="0.5"/>
  <pageSetup paperSize="9"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473"/>
  <sheetViews>
    <sheetView zoomScaleNormal="100" workbookViewId="0">
      <pane xSplit="3" ySplit="4" topLeftCell="D452" activePane="bottomRight" state="frozenSplit"/>
      <selection activeCell="B1" sqref="B1:Q1"/>
      <selection pane="topRight" activeCell="B1" sqref="B1:Q1"/>
      <selection pane="bottomLeft" activeCell="B1" sqref="B1:Q1"/>
      <selection pane="bottomRight" activeCell="M470" sqref="M470"/>
    </sheetView>
  </sheetViews>
  <sheetFormatPr defaultRowHeight="16.5" x14ac:dyDescent="0.3"/>
  <cols>
    <col min="1" max="1" width="6.140625" style="9" customWidth="1"/>
    <col min="2" max="2" width="29.28515625" style="6" customWidth="1"/>
    <col min="3" max="3" width="13.28515625" style="6" customWidth="1"/>
    <col min="4" max="4" width="12.7109375" style="6" customWidth="1"/>
    <col min="5" max="5" width="13.5703125" style="6" customWidth="1"/>
    <col min="6" max="6" width="12.7109375" style="6" customWidth="1"/>
    <col min="7" max="7" width="14.140625" style="6" customWidth="1"/>
    <col min="8" max="8" width="14.7109375" style="6" customWidth="1"/>
    <col min="9" max="9" width="5.85546875" style="6" customWidth="1"/>
    <col min="10" max="10" width="8.85546875" style="6" customWidth="1"/>
    <col min="11" max="11" width="5.42578125" style="6" customWidth="1"/>
    <col min="12" max="12" width="13.28515625" style="71" customWidth="1"/>
    <col min="13" max="13" width="15.7109375" style="6" customWidth="1"/>
    <col min="14" max="14" width="15.140625" style="71" customWidth="1"/>
    <col min="15" max="15" width="21.42578125" style="7" customWidth="1"/>
    <col min="16" max="16" width="5.85546875" style="7" customWidth="1"/>
    <col min="17" max="17" width="14.28515625" style="6" customWidth="1"/>
    <col min="18" max="18" width="11.42578125" style="6" hidden="1" customWidth="1"/>
    <col min="19" max="24" width="11.42578125" style="71" hidden="1" customWidth="1"/>
    <col min="25" max="16384" width="9.140625" style="6"/>
  </cols>
  <sheetData>
    <row r="1" spans="1:24" ht="31.5" x14ac:dyDescent="0.55000000000000004">
      <c r="B1" s="495" t="s">
        <v>1402</v>
      </c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</row>
    <row r="3" spans="1:24" s="2" customFormat="1" ht="13.5" customHeight="1" thickBot="1" x14ac:dyDescent="0.25">
      <c r="A3" s="2" t="s">
        <v>859</v>
      </c>
      <c r="B3" s="346"/>
      <c r="L3" s="3"/>
      <c r="N3" s="3"/>
      <c r="O3" s="7"/>
      <c r="P3" s="7"/>
      <c r="Q3" s="10" t="s">
        <v>860</v>
      </c>
      <c r="S3" s="497"/>
      <c r="T3" s="497"/>
      <c r="U3" s="3"/>
      <c r="V3" s="3"/>
      <c r="W3" s="3"/>
      <c r="X3" s="3"/>
    </row>
    <row r="4" spans="1:24" s="2" customFormat="1" ht="13.5" customHeight="1" thickBot="1" x14ac:dyDescent="0.25">
      <c r="A4" s="366" t="s">
        <v>1</v>
      </c>
      <c r="B4" s="12" t="s">
        <v>861</v>
      </c>
      <c r="C4" s="13" t="s">
        <v>6</v>
      </c>
      <c r="D4" s="14" t="s">
        <v>7</v>
      </c>
      <c r="E4" s="14" t="s">
        <v>862</v>
      </c>
      <c r="F4" s="14" t="s">
        <v>9</v>
      </c>
      <c r="G4" s="14" t="s">
        <v>646</v>
      </c>
      <c r="H4" s="14" t="s">
        <v>10</v>
      </c>
      <c r="I4" s="14" t="s">
        <v>2</v>
      </c>
      <c r="J4" s="14" t="s">
        <v>11</v>
      </c>
      <c r="K4" s="14" t="s">
        <v>12</v>
      </c>
      <c r="L4" s="66" t="s">
        <v>13</v>
      </c>
      <c r="M4" s="14" t="s">
        <v>14</v>
      </c>
      <c r="N4" s="371" t="s">
        <v>15</v>
      </c>
      <c r="O4" s="15" t="s">
        <v>16</v>
      </c>
      <c r="P4" s="15" t="s">
        <v>17</v>
      </c>
      <c r="Q4" s="16" t="s">
        <v>3</v>
      </c>
      <c r="R4" s="2" t="s">
        <v>18</v>
      </c>
      <c r="S4" s="61" t="s">
        <v>71</v>
      </c>
      <c r="T4" s="61" t="s">
        <v>72</v>
      </c>
      <c r="U4" s="3" t="s">
        <v>19</v>
      </c>
      <c r="V4" s="3" t="s">
        <v>863</v>
      </c>
      <c r="W4" s="3" t="s">
        <v>606</v>
      </c>
      <c r="X4" s="3" t="s">
        <v>21</v>
      </c>
    </row>
    <row r="5" spans="1:24" s="2" customFormat="1" ht="13.5" customHeight="1" thickTop="1" x14ac:dyDescent="0.2">
      <c r="A5" s="372">
        <v>1</v>
      </c>
      <c r="B5" s="373" t="s">
        <v>804</v>
      </c>
      <c r="C5" s="146">
        <v>36616</v>
      </c>
      <c r="D5" s="374">
        <v>0</v>
      </c>
      <c r="E5" s="374"/>
      <c r="F5" s="147">
        <f t="shared" ref="F5:F68" si="0">+D5+E5</f>
        <v>0</v>
      </c>
      <c r="G5" s="147">
        <v>0</v>
      </c>
      <c r="H5" s="147">
        <f t="shared" ref="H5:H68" si="1">+F5-G5</f>
        <v>0</v>
      </c>
      <c r="I5" s="149">
        <v>5</v>
      </c>
      <c r="J5" s="149">
        <v>0.2</v>
      </c>
      <c r="K5" s="149">
        <v>0</v>
      </c>
      <c r="L5" s="150"/>
      <c r="M5" s="147">
        <f t="shared" ref="M5:M68" si="2">+G5+L5</f>
        <v>0</v>
      </c>
      <c r="N5" s="375">
        <f t="shared" ref="N5:N68" si="3">+F5-M5</f>
        <v>0</v>
      </c>
      <c r="O5" s="160"/>
      <c r="P5" s="171"/>
      <c r="Q5" s="376"/>
      <c r="R5" s="4"/>
      <c r="S5" s="3">
        <f t="shared" ref="S5:S68" si="4">D5*0.05</f>
        <v>0</v>
      </c>
      <c r="T5" s="3">
        <f t="shared" ref="T5:T68" si="5">N5-S5</f>
        <v>0</v>
      </c>
      <c r="U5" s="3"/>
      <c r="V5" s="3">
        <f t="shared" ref="V5:V68" si="6">F5/I5</f>
        <v>0</v>
      </c>
      <c r="W5" s="3">
        <f t="shared" ref="W5:W68" si="7">ROUND(IF(H5&lt;=1000,0,V5/12*3),0)</f>
        <v>0</v>
      </c>
      <c r="X5" s="3">
        <f t="shared" ref="X5:X68" si="8">L5-W5</f>
        <v>0</v>
      </c>
    </row>
    <row r="6" spans="1:24" s="2" customFormat="1" ht="13.5" customHeight="1" x14ac:dyDescent="0.2">
      <c r="A6" s="368">
        <f t="shared" ref="A6:A69" si="9">+A5+1</f>
        <v>2</v>
      </c>
      <c r="B6" s="52" t="s">
        <v>864</v>
      </c>
      <c r="C6" s="89">
        <v>36658</v>
      </c>
      <c r="D6" s="90">
        <v>590909</v>
      </c>
      <c r="E6" s="90"/>
      <c r="F6" s="24">
        <f t="shared" si="0"/>
        <v>590909</v>
      </c>
      <c r="G6" s="24">
        <v>589909</v>
      </c>
      <c r="H6" s="24">
        <f t="shared" si="1"/>
        <v>1000</v>
      </c>
      <c r="I6" s="25">
        <v>5</v>
      </c>
      <c r="J6" s="25">
        <v>0.2</v>
      </c>
      <c r="K6" s="25">
        <v>0</v>
      </c>
      <c r="L6" s="53"/>
      <c r="M6" s="24">
        <f t="shared" si="2"/>
        <v>589909</v>
      </c>
      <c r="N6" s="317">
        <f t="shared" si="3"/>
        <v>1000</v>
      </c>
      <c r="O6" s="54"/>
      <c r="P6" s="54"/>
      <c r="Q6" s="318"/>
      <c r="R6" s="4"/>
      <c r="S6" s="3">
        <f t="shared" si="4"/>
        <v>29545.45</v>
      </c>
      <c r="T6" s="3">
        <f t="shared" si="5"/>
        <v>-28545.45</v>
      </c>
      <c r="U6" s="3">
        <f t="shared" ref="U6:U23" si="10">N6-1000</f>
        <v>0</v>
      </c>
      <c r="V6" s="3">
        <f t="shared" si="6"/>
        <v>118181.8</v>
      </c>
      <c r="W6" s="3">
        <f t="shared" si="7"/>
        <v>0</v>
      </c>
      <c r="X6" s="3">
        <f t="shared" si="8"/>
        <v>0</v>
      </c>
    </row>
    <row r="7" spans="1:24" s="2" customFormat="1" ht="13.5" customHeight="1" x14ac:dyDescent="0.2">
      <c r="A7" s="368">
        <f t="shared" si="9"/>
        <v>3</v>
      </c>
      <c r="B7" s="52" t="s">
        <v>816</v>
      </c>
      <c r="C7" s="89">
        <v>36698</v>
      </c>
      <c r="D7" s="90">
        <v>290000</v>
      </c>
      <c r="E7" s="90"/>
      <c r="F7" s="24">
        <f t="shared" si="0"/>
        <v>290000</v>
      </c>
      <c r="G7" s="24">
        <v>289000</v>
      </c>
      <c r="H7" s="24">
        <f t="shared" si="1"/>
        <v>1000</v>
      </c>
      <c r="I7" s="25">
        <v>5</v>
      </c>
      <c r="J7" s="25">
        <v>0.2</v>
      </c>
      <c r="K7" s="25">
        <v>0</v>
      </c>
      <c r="L7" s="53"/>
      <c r="M7" s="24">
        <f t="shared" si="2"/>
        <v>289000</v>
      </c>
      <c r="N7" s="317">
        <f t="shared" si="3"/>
        <v>1000</v>
      </c>
      <c r="O7" s="54"/>
      <c r="P7" s="54"/>
      <c r="Q7" s="318"/>
      <c r="R7" s="4"/>
      <c r="S7" s="3">
        <f t="shared" si="4"/>
        <v>14500</v>
      </c>
      <c r="T7" s="3">
        <f t="shared" si="5"/>
        <v>-13500</v>
      </c>
      <c r="U7" s="3">
        <f t="shared" si="10"/>
        <v>0</v>
      </c>
      <c r="V7" s="3">
        <f t="shared" si="6"/>
        <v>58000</v>
      </c>
      <c r="W7" s="3">
        <f t="shared" si="7"/>
        <v>0</v>
      </c>
      <c r="X7" s="3">
        <f t="shared" si="8"/>
        <v>0</v>
      </c>
    </row>
    <row r="8" spans="1:24" s="2" customFormat="1" ht="13.5" customHeight="1" x14ac:dyDescent="0.2">
      <c r="A8" s="368">
        <f t="shared" si="9"/>
        <v>4</v>
      </c>
      <c r="B8" s="377" t="s">
        <v>865</v>
      </c>
      <c r="C8" s="367">
        <v>36904</v>
      </c>
      <c r="D8" s="285">
        <v>262000</v>
      </c>
      <c r="E8" s="285"/>
      <c r="F8" s="287">
        <f t="shared" si="0"/>
        <v>262000</v>
      </c>
      <c r="G8" s="287">
        <v>261000</v>
      </c>
      <c r="H8" s="287">
        <f t="shared" si="1"/>
        <v>1000</v>
      </c>
      <c r="I8" s="353">
        <v>5</v>
      </c>
      <c r="J8" s="353">
        <v>0.2</v>
      </c>
      <c r="K8" s="25">
        <v>0</v>
      </c>
      <c r="L8" s="53"/>
      <c r="M8" s="287">
        <f t="shared" si="2"/>
        <v>261000</v>
      </c>
      <c r="N8" s="350">
        <f t="shared" si="3"/>
        <v>1000</v>
      </c>
      <c r="O8" s="54"/>
      <c r="P8" s="54"/>
      <c r="Q8" s="354"/>
      <c r="R8" s="4">
        <f t="shared" ref="R8:R71" si="11">+N8*J8</f>
        <v>200</v>
      </c>
      <c r="S8" s="3">
        <f t="shared" si="4"/>
        <v>13100</v>
      </c>
      <c r="T8" s="3">
        <f t="shared" si="5"/>
        <v>-12100</v>
      </c>
      <c r="U8" s="3">
        <f t="shared" si="10"/>
        <v>0</v>
      </c>
      <c r="V8" s="3">
        <f t="shared" si="6"/>
        <v>52400</v>
      </c>
      <c r="W8" s="3">
        <f t="shared" si="7"/>
        <v>0</v>
      </c>
      <c r="X8" s="3">
        <f t="shared" si="8"/>
        <v>0</v>
      </c>
    </row>
    <row r="9" spans="1:24" s="2" customFormat="1" ht="13.5" customHeight="1" x14ac:dyDescent="0.2">
      <c r="A9" s="368">
        <f t="shared" si="9"/>
        <v>5</v>
      </c>
      <c r="B9" s="52" t="s">
        <v>855</v>
      </c>
      <c r="C9" s="89">
        <v>37004</v>
      </c>
      <c r="D9" s="90">
        <v>563636</v>
      </c>
      <c r="E9" s="90"/>
      <c r="F9" s="24">
        <f t="shared" si="0"/>
        <v>563636</v>
      </c>
      <c r="G9" s="24">
        <v>562636</v>
      </c>
      <c r="H9" s="24">
        <f t="shared" si="1"/>
        <v>1000</v>
      </c>
      <c r="I9" s="25">
        <v>5</v>
      </c>
      <c r="J9" s="25">
        <v>0.2</v>
      </c>
      <c r="K9" s="25">
        <v>0</v>
      </c>
      <c r="L9" s="53"/>
      <c r="M9" s="24">
        <f t="shared" si="2"/>
        <v>562636</v>
      </c>
      <c r="N9" s="317">
        <f t="shared" si="3"/>
        <v>1000</v>
      </c>
      <c r="O9" s="54"/>
      <c r="P9" s="54"/>
      <c r="Q9" s="190"/>
      <c r="R9" s="4">
        <f t="shared" si="11"/>
        <v>200</v>
      </c>
      <c r="S9" s="3">
        <f t="shared" si="4"/>
        <v>28181.800000000003</v>
      </c>
      <c r="T9" s="3">
        <f t="shared" si="5"/>
        <v>-27181.800000000003</v>
      </c>
      <c r="U9" s="3">
        <f t="shared" si="10"/>
        <v>0</v>
      </c>
      <c r="V9" s="3">
        <f t="shared" si="6"/>
        <v>112727.2</v>
      </c>
      <c r="W9" s="3">
        <f t="shared" si="7"/>
        <v>0</v>
      </c>
      <c r="X9" s="3">
        <f t="shared" si="8"/>
        <v>0</v>
      </c>
    </row>
    <row r="10" spans="1:24" s="2" customFormat="1" ht="13.5" customHeight="1" x14ac:dyDescent="0.2">
      <c r="A10" s="368">
        <f t="shared" si="9"/>
        <v>6</v>
      </c>
      <c r="B10" s="52" t="s">
        <v>866</v>
      </c>
      <c r="C10" s="89">
        <v>37011</v>
      </c>
      <c r="D10" s="90">
        <v>155000</v>
      </c>
      <c r="E10" s="90"/>
      <c r="F10" s="24">
        <f t="shared" si="0"/>
        <v>155000</v>
      </c>
      <c r="G10" s="24">
        <v>154000</v>
      </c>
      <c r="H10" s="24">
        <f t="shared" si="1"/>
        <v>1000</v>
      </c>
      <c r="I10" s="25">
        <v>5</v>
      </c>
      <c r="J10" s="25">
        <v>0.2</v>
      </c>
      <c r="K10" s="25">
        <v>0</v>
      </c>
      <c r="L10" s="53"/>
      <c r="M10" s="24">
        <f t="shared" si="2"/>
        <v>154000</v>
      </c>
      <c r="N10" s="317">
        <f t="shared" si="3"/>
        <v>1000</v>
      </c>
      <c r="O10" s="54"/>
      <c r="P10" s="54"/>
      <c r="Q10" s="190"/>
      <c r="R10" s="4">
        <f t="shared" si="11"/>
        <v>200</v>
      </c>
      <c r="S10" s="3">
        <f t="shared" si="4"/>
        <v>7750</v>
      </c>
      <c r="T10" s="3">
        <f t="shared" si="5"/>
        <v>-6750</v>
      </c>
      <c r="U10" s="3">
        <f t="shared" si="10"/>
        <v>0</v>
      </c>
      <c r="V10" s="3">
        <f t="shared" si="6"/>
        <v>31000</v>
      </c>
      <c r="W10" s="3">
        <f t="shared" si="7"/>
        <v>0</v>
      </c>
      <c r="X10" s="3">
        <f t="shared" si="8"/>
        <v>0</v>
      </c>
    </row>
    <row r="11" spans="1:24" s="2" customFormat="1" ht="13.5" customHeight="1" x14ac:dyDescent="0.2">
      <c r="A11" s="368">
        <f t="shared" si="9"/>
        <v>7</v>
      </c>
      <c r="B11" s="52" t="s">
        <v>867</v>
      </c>
      <c r="C11" s="89">
        <v>37092</v>
      </c>
      <c r="D11" s="90">
        <v>100000</v>
      </c>
      <c r="E11" s="90"/>
      <c r="F11" s="24">
        <f t="shared" si="0"/>
        <v>100000</v>
      </c>
      <c r="G11" s="24">
        <v>99000</v>
      </c>
      <c r="H11" s="24">
        <f t="shared" si="1"/>
        <v>1000</v>
      </c>
      <c r="I11" s="25">
        <v>5</v>
      </c>
      <c r="J11" s="25">
        <v>0.2</v>
      </c>
      <c r="K11" s="25">
        <v>0</v>
      </c>
      <c r="L11" s="53"/>
      <c r="M11" s="24">
        <f t="shared" si="2"/>
        <v>99000</v>
      </c>
      <c r="N11" s="317">
        <f t="shared" si="3"/>
        <v>1000</v>
      </c>
      <c r="O11" s="54"/>
      <c r="P11" s="54"/>
      <c r="Q11" s="190"/>
      <c r="R11" s="4">
        <f t="shared" si="11"/>
        <v>200</v>
      </c>
      <c r="S11" s="3">
        <f t="shared" si="4"/>
        <v>5000</v>
      </c>
      <c r="T11" s="3">
        <f t="shared" si="5"/>
        <v>-4000</v>
      </c>
      <c r="U11" s="3">
        <f t="shared" si="10"/>
        <v>0</v>
      </c>
      <c r="V11" s="3">
        <f t="shared" si="6"/>
        <v>20000</v>
      </c>
      <c r="W11" s="3">
        <f t="shared" si="7"/>
        <v>0</v>
      </c>
      <c r="X11" s="3">
        <f t="shared" si="8"/>
        <v>0</v>
      </c>
    </row>
    <row r="12" spans="1:24" s="2" customFormat="1" ht="13.5" customHeight="1" x14ac:dyDescent="0.2">
      <c r="A12" s="368">
        <f t="shared" si="9"/>
        <v>8</v>
      </c>
      <c r="B12" s="52" t="s">
        <v>868</v>
      </c>
      <c r="C12" s="89">
        <v>37093</v>
      </c>
      <c r="D12" s="90">
        <v>90000</v>
      </c>
      <c r="E12" s="90"/>
      <c r="F12" s="24">
        <f t="shared" si="0"/>
        <v>90000</v>
      </c>
      <c r="G12" s="24">
        <v>89000</v>
      </c>
      <c r="H12" s="24">
        <f t="shared" si="1"/>
        <v>1000</v>
      </c>
      <c r="I12" s="25">
        <v>5</v>
      </c>
      <c r="J12" s="25">
        <v>0.2</v>
      </c>
      <c r="K12" s="25">
        <v>0</v>
      </c>
      <c r="L12" s="53"/>
      <c r="M12" s="24">
        <f t="shared" si="2"/>
        <v>89000</v>
      </c>
      <c r="N12" s="317">
        <f t="shared" si="3"/>
        <v>1000</v>
      </c>
      <c r="O12" s="54"/>
      <c r="P12" s="54"/>
      <c r="Q12" s="190"/>
      <c r="R12" s="4">
        <f t="shared" si="11"/>
        <v>200</v>
      </c>
      <c r="S12" s="3">
        <f t="shared" si="4"/>
        <v>4500</v>
      </c>
      <c r="T12" s="3">
        <f t="shared" si="5"/>
        <v>-3500</v>
      </c>
      <c r="U12" s="3">
        <f t="shared" si="10"/>
        <v>0</v>
      </c>
      <c r="V12" s="3">
        <f t="shared" si="6"/>
        <v>18000</v>
      </c>
      <c r="W12" s="3">
        <f t="shared" si="7"/>
        <v>0</v>
      </c>
      <c r="X12" s="3">
        <f t="shared" si="8"/>
        <v>0</v>
      </c>
    </row>
    <row r="13" spans="1:24" s="2" customFormat="1" ht="13.5" customHeight="1" x14ac:dyDescent="0.2">
      <c r="A13" s="368">
        <f t="shared" si="9"/>
        <v>9</v>
      </c>
      <c r="B13" s="52" t="s">
        <v>869</v>
      </c>
      <c r="C13" s="89">
        <v>37095</v>
      </c>
      <c r="D13" s="90">
        <v>125455</v>
      </c>
      <c r="E13" s="90"/>
      <c r="F13" s="24">
        <f t="shared" si="0"/>
        <v>125455</v>
      </c>
      <c r="G13" s="24">
        <v>124455</v>
      </c>
      <c r="H13" s="24">
        <f t="shared" si="1"/>
        <v>1000</v>
      </c>
      <c r="I13" s="25">
        <v>5</v>
      </c>
      <c r="J13" s="25">
        <v>0.2</v>
      </c>
      <c r="K13" s="25">
        <v>0</v>
      </c>
      <c r="L13" s="53"/>
      <c r="M13" s="24">
        <f t="shared" si="2"/>
        <v>124455</v>
      </c>
      <c r="N13" s="317">
        <f t="shared" si="3"/>
        <v>1000</v>
      </c>
      <c r="O13" s="54"/>
      <c r="P13" s="54"/>
      <c r="Q13" s="190"/>
      <c r="R13" s="4">
        <f t="shared" si="11"/>
        <v>200</v>
      </c>
      <c r="S13" s="3">
        <f t="shared" si="4"/>
        <v>6272.75</v>
      </c>
      <c r="T13" s="3">
        <f t="shared" si="5"/>
        <v>-5272.75</v>
      </c>
      <c r="U13" s="3">
        <f t="shared" si="10"/>
        <v>0</v>
      </c>
      <c r="V13" s="3">
        <f t="shared" si="6"/>
        <v>25091</v>
      </c>
      <c r="W13" s="3">
        <f t="shared" si="7"/>
        <v>0</v>
      </c>
      <c r="X13" s="3">
        <f t="shared" si="8"/>
        <v>0</v>
      </c>
    </row>
    <row r="14" spans="1:24" s="2" customFormat="1" ht="13.5" customHeight="1" x14ac:dyDescent="0.2">
      <c r="A14" s="368">
        <f t="shared" si="9"/>
        <v>10</v>
      </c>
      <c r="B14" s="52" t="s">
        <v>870</v>
      </c>
      <c r="C14" s="89">
        <v>37128</v>
      </c>
      <c r="D14" s="90">
        <v>480000</v>
      </c>
      <c r="E14" s="90"/>
      <c r="F14" s="24">
        <f t="shared" si="0"/>
        <v>480000</v>
      </c>
      <c r="G14" s="24">
        <v>479000</v>
      </c>
      <c r="H14" s="24">
        <f t="shared" si="1"/>
        <v>1000</v>
      </c>
      <c r="I14" s="25">
        <v>5</v>
      </c>
      <c r="J14" s="25">
        <v>0.2</v>
      </c>
      <c r="K14" s="25">
        <v>0</v>
      </c>
      <c r="L14" s="53"/>
      <c r="M14" s="24">
        <f t="shared" si="2"/>
        <v>479000</v>
      </c>
      <c r="N14" s="317">
        <f t="shared" si="3"/>
        <v>1000</v>
      </c>
      <c r="O14" s="54"/>
      <c r="P14" s="54"/>
      <c r="Q14" s="190"/>
      <c r="R14" s="4">
        <f t="shared" si="11"/>
        <v>200</v>
      </c>
      <c r="S14" s="3">
        <f t="shared" si="4"/>
        <v>24000</v>
      </c>
      <c r="T14" s="3">
        <f t="shared" si="5"/>
        <v>-23000</v>
      </c>
      <c r="U14" s="3">
        <f t="shared" si="10"/>
        <v>0</v>
      </c>
      <c r="V14" s="3">
        <f t="shared" si="6"/>
        <v>96000</v>
      </c>
      <c r="W14" s="3">
        <f t="shared" si="7"/>
        <v>0</v>
      </c>
      <c r="X14" s="3">
        <f t="shared" si="8"/>
        <v>0</v>
      </c>
    </row>
    <row r="15" spans="1:24" s="2" customFormat="1" ht="13.5" customHeight="1" x14ac:dyDescent="0.2">
      <c r="A15" s="368">
        <f t="shared" si="9"/>
        <v>11</v>
      </c>
      <c r="B15" s="52" t="s">
        <v>817</v>
      </c>
      <c r="C15" s="89">
        <v>37141</v>
      </c>
      <c r="D15" s="90">
        <v>385000</v>
      </c>
      <c r="E15" s="90"/>
      <c r="F15" s="24">
        <f t="shared" si="0"/>
        <v>385000</v>
      </c>
      <c r="G15" s="24">
        <v>384000</v>
      </c>
      <c r="H15" s="24">
        <f t="shared" si="1"/>
        <v>1000</v>
      </c>
      <c r="I15" s="25">
        <v>5</v>
      </c>
      <c r="J15" s="25">
        <v>0.2</v>
      </c>
      <c r="K15" s="25">
        <v>0</v>
      </c>
      <c r="L15" s="53"/>
      <c r="M15" s="24">
        <f t="shared" si="2"/>
        <v>384000</v>
      </c>
      <c r="N15" s="317">
        <f t="shared" si="3"/>
        <v>1000</v>
      </c>
      <c r="O15" s="54"/>
      <c r="P15" s="54"/>
      <c r="Q15" s="190"/>
      <c r="R15" s="4">
        <f t="shared" si="11"/>
        <v>200</v>
      </c>
      <c r="S15" s="3">
        <f t="shared" si="4"/>
        <v>19250</v>
      </c>
      <c r="T15" s="3">
        <f t="shared" si="5"/>
        <v>-18250</v>
      </c>
      <c r="U15" s="3">
        <f t="shared" si="10"/>
        <v>0</v>
      </c>
      <c r="V15" s="3">
        <f t="shared" si="6"/>
        <v>77000</v>
      </c>
      <c r="W15" s="3">
        <f t="shared" si="7"/>
        <v>0</v>
      </c>
      <c r="X15" s="3">
        <f t="shared" si="8"/>
        <v>0</v>
      </c>
    </row>
    <row r="16" spans="1:24" s="2" customFormat="1" ht="13.5" customHeight="1" x14ac:dyDescent="0.2">
      <c r="A16" s="368">
        <f t="shared" si="9"/>
        <v>12</v>
      </c>
      <c r="B16" s="52" t="s">
        <v>871</v>
      </c>
      <c r="C16" s="89">
        <v>37145</v>
      </c>
      <c r="D16" s="90">
        <v>2000000</v>
      </c>
      <c r="E16" s="90"/>
      <c r="F16" s="24">
        <f t="shared" si="0"/>
        <v>2000000</v>
      </c>
      <c r="G16" s="24">
        <v>1999000</v>
      </c>
      <c r="H16" s="24">
        <f t="shared" si="1"/>
        <v>1000</v>
      </c>
      <c r="I16" s="25">
        <v>5</v>
      </c>
      <c r="J16" s="25">
        <v>0.2</v>
      </c>
      <c r="K16" s="25">
        <v>0</v>
      </c>
      <c r="L16" s="53"/>
      <c r="M16" s="24">
        <f t="shared" si="2"/>
        <v>1999000</v>
      </c>
      <c r="N16" s="317">
        <f t="shared" si="3"/>
        <v>1000</v>
      </c>
      <c r="O16" s="54"/>
      <c r="P16" s="54"/>
      <c r="Q16" s="190"/>
      <c r="R16" s="4">
        <f t="shared" si="11"/>
        <v>200</v>
      </c>
      <c r="S16" s="3">
        <f t="shared" si="4"/>
        <v>100000</v>
      </c>
      <c r="T16" s="3">
        <f t="shared" si="5"/>
        <v>-99000</v>
      </c>
      <c r="U16" s="3">
        <f t="shared" si="10"/>
        <v>0</v>
      </c>
      <c r="V16" s="3">
        <f t="shared" si="6"/>
        <v>400000</v>
      </c>
      <c r="W16" s="3">
        <f t="shared" si="7"/>
        <v>0</v>
      </c>
      <c r="X16" s="3">
        <f t="shared" si="8"/>
        <v>0</v>
      </c>
    </row>
    <row r="17" spans="1:24" s="2" customFormat="1" ht="13.5" customHeight="1" x14ac:dyDescent="0.2">
      <c r="A17" s="368">
        <f t="shared" si="9"/>
        <v>13</v>
      </c>
      <c r="B17" s="52" t="s">
        <v>808</v>
      </c>
      <c r="C17" s="89">
        <v>37337</v>
      </c>
      <c r="D17" s="90">
        <v>235000</v>
      </c>
      <c r="E17" s="90"/>
      <c r="F17" s="24">
        <f t="shared" si="0"/>
        <v>235000</v>
      </c>
      <c r="G17" s="24">
        <v>234000</v>
      </c>
      <c r="H17" s="24">
        <f t="shared" si="1"/>
        <v>1000</v>
      </c>
      <c r="I17" s="25">
        <v>5</v>
      </c>
      <c r="J17" s="25">
        <v>0.2</v>
      </c>
      <c r="K17" s="25">
        <v>0</v>
      </c>
      <c r="L17" s="53"/>
      <c r="M17" s="24">
        <f t="shared" si="2"/>
        <v>234000</v>
      </c>
      <c r="N17" s="317">
        <f t="shared" si="3"/>
        <v>1000</v>
      </c>
      <c r="O17" s="54" t="s">
        <v>809</v>
      </c>
      <c r="P17" s="54"/>
      <c r="Q17" s="190"/>
      <c r="R17" s="4">
        <f t="shared" si="11"/>
        <v>200</v>
      </c>
      <c r="S17" s="3">
        <f t="shared" si="4"/>
        <v>11750</v>
      </c>
      <c r="T17" s="3">
        <f t="shared" si="5"/>
        <v>-10750</v>
      </c>
      <c r="U17" s="3">
        <f t="shared" si="10"/>
        <v>0</v>
      </c>
      <c r="V17" s="3">
        <f t="shared" si="6"/>
        <v>47000</v>
      </c>
      <c r="W17" s="3">
        <f t="shared" si="7"/>
        <v>0</v>
      </c>
      <c r="X17" s="3">
        <f t="shared" si="8"/>
        <v>0</v>
      </c>
    </row>
    <row r="18" spans="1:24" s="2" customFormat="1" ht="13.5" customHeight="1" x14ac:dyDescent="0.2">
      <c r="A18" s="368">
        <f t="shared" si="9"/>
        <v>14</v>
      </c>
      <c r="B18" s="52" t="s">
        <v>813</v>
      </c>
      <c r="C18" s="89">
        <v>37475</v>
      </c>
      <c r="D18" s="90">
        <v>1318181</v>
      </c>
      <c r="E18" s="90"/>
      <c r="F18" s="24">
        <f t="shared" si="0"/>
        <v>1318181</v>
      </c>
      <c r="G18" s="24">
        <v>1317181</v>
      </c>
      <c r="H18" s="24">
        <f t="shared" si="1"/>
        <v>1000</v>
      </c>
      <c r="I18" s="25">
        <v>5</v>
      </c>
      <c r="J18" s="25">
        <v>0.2</v>
      </c>
      <c r="K18" s="25">
        <v>0</v>
      </c>
      <c r="L18" s="53"/>
      <c r="M18" s="24">
        <f t="shared" si="2"/>
        <v>1317181</v>
      </c>
      <c r="N18" s="317">
        <f t="shared" si="3"/>
        <v>1000</v>
      </c>
      <c r="O18" s="54" t="s">
        <v>872</v>
      </c>
      <c r="P18" s="54">
        <v>1</v>
      </c>
      <c r="Q18" s="190"/>
      <c r="R18" s="4">
        <f t="shared" si="11"/>
        <v>200</v>
      </c>
      <c r="S18" s="3">
        <f t="shared" si="4"/>
        <v>65909.05</v>
      </c>
      <c r="T18" s="3">
        <f t="shared" si="5"/>
        <v>-64909.05</v>
      </c>
      <c r="U18" s="3">
        <f t="shared" si="10"/>
        <v>0</v>
      </c>
      <c r="V18" s="3">
        <f t="shared" si="6"/>
        <v>263636.2</v>
      </c>
      <c r="W18" s="3">
        <f t="shared" si="7"/>
        <v>0</v>
      </c>
      <c r="X18" s="3">
        <f t="shared" si="8"/>
        <v>0</v>
      </c>
    </row>
    <row r="19" spans="1:24" s="2" customFormat="1" ht="13.5" customHeight="1" x14ac:dyDescent="0.2">
      <c r="A19" s="368">
        <f t="shared" si="9"/>
        <v>15</v>
      </c>
      <c r="B19" s="52" t="s">
        <v>810</v>
      </c>
      <c r="C19" s="89">
        <v>37487</v>
      </c>
      <c r="D19" s="90">
        <v>1349090</v>
      </c>
      <c r="E19" s="90"/>
      <c r="F19" s="24">
        <f t="shared" si="0"/>
        <v>1349090</v>
      </c>
      <c r="G19" s="24">
        <v>1348090</v>
      </c>
      <c r="H19" s="24">
        <f t="shared" si="1"/>
        <v>1000</v>
      </c>
      <c r="I19" s="25">
        <v>5</v>
      </c>
      <c r="J19" s="25">
        <v>0.2</v>
      </c>
      <c r="K19" s="25">
        <v>0</v>
      </c>
      <c r="L19" s="53"/>
      <c r="M19" s="24">
        <f t="shared" si="2"/>
        <v>1348090</v>
      </c>
      <c r="N19" s="317">
        <f t="shared" si="3"/>
        <v>1000</v>
      </c>
      <c r="O19" s="54" t="s">
        <v>873</v>
      </c>
      <c r="P19" s="54">
        <v>1</v>
      </c>
      <c r="Q19" s="190"/>
      <c r="R19" s="4">
        <f t="shared" si="11"/>
        <v>200</v>
      </c>
      <c r="S19" s="3">
        <f t="shared" si="4"/>
        <v>67454.5</v>
      </c>
      <c r="T19" s="3">
        <f t="shared" si="5"/>
        <v>-66454.5</v>
      </c>
      <c r="U19" s="3">
        <f t="shared" si="10"/>
        <v>0</v>
      </c>
      <c r="V19" s="3">
        <f t="shared" si="6"/>
        <v>269818</v>
      </c>
      <c r="W19" s="3">
        <f t="shared" si="7"/>
        <v>0</v>
      </c>
      <c r="X19" s="3">
        <f t="shared" si="8"/>
        <v>0</v>
      </c>
    </row>
    <row r="20" spans="1:24" s="2" customFormat="1" ht="13.5" customHeight="1" x14ac:dyDescent="0.2">
      <c r="A20" s="368">
        <f t="shared" si="9"/>
        <v>16</v>
      </c>
      <c r="B20" s="52" t="s">
        <v>874</v>
      </c>
      <c r="C20" s="89">
        <v>37524</v>
      </c>
      <c r="D20" s="90">
        <v>250000</v>
      </c>
      <c r="E20" s="90"/>
      <c r="F20" s="24">
        <f t="shared" si="0"/>
        <v>250000</v>
      </c>
      <c r="G20" s="24">
        <v>249000</v>
      </c>
      <c r="H20" s="24">
        <f t="shared" si="1"/>
        <v>1000</v>
      </c>
      <c r="I20" s="25">
        <v>5</v>
      </c>
      <c r="J20" s="25">
        <v>0.2</v>
      </c>
      <c r="K20" s="25">
        <v>0</v>
      </c>
      <c r="L20" s="53"/>
      <c r="M20" s="24">
        <f t="shared" si="2"/>
        <v>249000</v>
      </c>
      <c r="N20" s="317">
        <f t="shared" si="3"/>
        <v>1000</v>
      </c>
      <c r="O20" s="54" t="s">
        <v>875</v>
      </c>
      <c r="P20" s="54"/>
      <c r="Q20" s="190"/>
      <c r="R20" s="4">
        <f t="shared" si="11"/>
        <v>200</v>
      </c>
      <c r="S20" s="3">
        <f t="shared" si="4"/>
        <v>12500</v>
      </c>
      <c r="T20" s="3">
        <f t="shared" si="5"/>
        <v>-11500</v>
      </c>
      <c r="U20" s="3">
        <f t="shared" si="10"/>
        <v>0</v>
      </c>
      <c r="V20" s="3">
        <f t="shared" si="6"/>
        <v>50000</v>
      </c>
      <c r="W20" s="3">
        <f t="shared" si="7"/>
        <v>0</v>
      </c>
      <c r="X20" s="3">
        <f t="shared" si="8"/>
        <v>0</v>
      </c>
    </row>
    <row r="21" spans="1:24" s="2" customFormat="1" ht="13.5" customHeight="1" x14ac:dyDescent="0.2">
      <c r="A21" s="368">
        <f t="shared" si="9"/>
        <v>17</v>
      </c>
      <c r="B21" s="52" t="s">
        <v>876</v>
      </c>
      <c r="C21" s="89">
        <v>37544</v>
      </c>
      <c r="D21" s="90">
        <v>290000</v>
      </c>
      <c r="E21" s="90"/>
      <c r="F21" s="24">
        <f t="shared" si="0"/>
        <v>290000</v>
      </c>
      <c r="G21" s="24">
        <v>289000</v>
      </c>
      <c r="H21" s="24">
        <f t="shared" si="1"/>
        <v>1000</v>
      </c>
      <c r="I21" s="25">
        <v>5</v>
      </c>
      <c r="J21" s="25">
        <v>0.2</v>
      </c>
      <c r="K21" s="25">
        <v>0</v>
      </c>
      <c r="L21" s="53"/>
      <c r="M21" s="24">
        <f t="shared" si="2"/>
        <v>289000</v>
      </c>
      <c r="N21" s="317">
        <f t="shared" si="3"/>
        <v>1000</v>
      </c>
      <c r="O21" s="54" t="s">
        <v>809</v>
      </c>
      <c r="P21" s="54">
        <v>6</v>
      </c>
      <c r="Q21" s="190"/>
      <c r="R21" s="4">
        <f t="shared" si="11"/>
        <v>200</v>
      </c>
      <c r="S21" s="3">
        <f t="shared" si="4"/>
        <v>14500</v>
      </c>
      <c r="T21" s="3">
        <f t="shared" si="5"/>
        <v>-13500</v>
      </c>
      <c r="U21" s="3">
        <f t="shared" si="10"/>
        <v>0</v>
      </c>
      <c r="V21" s="3">
        <f t="shared" si="6"/>
        <v>58000</v>
      </c>
      <c r="W21" s="3">
        <f t="shared" si="7"/>
        <v>0</v>
      </c>
      <c r="X21" s="3">
        <f t="shared" si="8"/>
        <v>0</v>
      </c>
    </row>
    <row r="22" spans="1:24" s="2" customFormat="1" ht="13.5" customHeight="1" x14ac:dyDescent="0.2">
      <c r="A22" s="368">
        <f t="shared" si="9"/>
        <v>18</v>
      </c>
      <c r="B22" s="52" t="s">
        <v>877</v>
      </c>
      <c r="C22" s="89">
        <v>37588</v>
      </c>
      <c r="D22" s="90">
        <v>810000</v>
      </c>
      <c r="E22" s="90"/>
      <c r="F22" s="24">
        <f t="shared" si="0"/>
        <v>810000</v>
      </c>
      <c r="G22" s="24">
        <v>809000</v>
      </c>
      <c r="H22" s="24">
        <f t="shared" si="1"/>
        <v>1000</v>
      </c>
      <c r="I22" s="25">
        <v>5</v>
      </c>
      <c r="J22" s="25">
        <v>0.2</v>
      </c>
      <c r="K22" s="25">
        <v>0</v>
      </c>
      <c r="L22" s="53"/>
      <c r="M22" s="24">
        <f t="shared" si="2"/>
        <v>809000</v>
      </c>
      <c r="N22" s="317">
        <f t="shared" si="3"/>
        <v>1000</v>
      </c>
      <c r="O22" s="54" t="s">
        <v>809</v>
      </c>
      <c r="P22" s="54">
        <v>12</v>
      </c>
      <c r="Q22" s="190"/>
      <c r="R22" s="4">
        <f t="shared" si="11"/>
        <v>200</v>
      </c>
      <c r="S22" s="3">
        <f t="shared" si="4"/>
        <v>40500</v>
      </c>
      <c r="T22" s="3">
        <f t="shared" si="5"/>
        <v>-39500</v>
      </c>
      <c r="U22" s="3">
        <f t="shared" si="10"/>
        <v>0</v>
      </c>
      <c r="V22" s="3">
        <f t="shared" si="6"/>
        <v>162000</v>
      </c>
      <c r="W22" s="3">
        <f t="shared" si="7"/>
        <v>0</v>
      </c>
      <c r="X22" s="3">
        <f t="shared" si="8"/>
        <v>0</v>
      </c>
    </row>
    <row r="23" spans="1:24" s="2" customFormat="1" ht="13.5" customHeight="1" x14ac:dyDescent="0.2">
      <c r="A23" s="368">
        <f t="shared" si="9"/>
        <v>19</v>
      </c>
      <c r="B23" s="52" t="s">
        <v>878</v>
      </c>
      <c r="C23" s="89">
        <v>37686</v>
      </c>
      <c r="D23" s="90">
        <v>260000</v>
      </c>
      <c r="E23" s="90"/>
      <c r="F23" s="24">
        <f t="shared" si="0"/>
        <v>260000</v>
      </c>
      <c r="G23" s="24">
        <v>259000</v>
      </c>
      <c r="H23" s="24">
        <f t="shared" si="1"/>
        <v>1000</v>
      </c>
      <c r="I23" s="25">
        <v>5</v>
      </c>
      <c r="J23" s="25">
        <v>0.2</v>
      </c>
      <c r="K23" s="25">
        <v>0</v>
      </c>
      <c r="L23" s="53"/>
      <c r="M23" s="24">
        <f t="shared" si="2"/>
        <v>259000</v>
      </c>
      <c r="N23" s="317">
        <f t="shared" si="3"/>
        <v>1000</v>
      </c>
      <c r="O23" s="54" t="s">
        <v>879</v>
      </c>
      <c r="P23" s="54">
        <v>1</v>
      </c>
      <c r="Q23" s="190"/>
      <c r="R23" s="4">
        <f t="shared" si="11"/>
        <v>200</v>
      </c>
      <c r="S23" s="3">
        <f t="shared" si="4"/>
        <v>13000</v>
      </c>
      <c r="T23" s="3">
        <f t="shared" si="5"/>
        <v>-12000</v>
      </c>
      <c r="U23" s="3">
        <f t="shared" si="10"/>
        <v>0</v>
      </c>
      <c r="V23" s="3">
        <f t="shared" si="6"/>
        <v>52000</v>
      </c>
      <c r="W23" s="3">
        <f t="shared" si="7"/>
        <v>0</v>
      </c>
      <c r="X23" s="3">
        <f t="shared" si="8"/>
        <v>0</v>
      </c>
    </row>
    <row r="24" spans="1:24" s="2" customFormat="1" ht="13.5" customHeight="1" x14ac:dyDescent="0.2">
      <c r="A24" s="378">
        <f t="shared" si="9"/>
        <v>20</v>
      </c>
      <c r="B24" s="355" t="s">
        <v>826</v>
      </c>
      <c r="C24" s="157">
        <v>37694</v>
      </c>
      <c r="D24" s="173">
        <v>0</v>
      </c>
      <c r="E24" s="173"/>
      <c r="F24" s="158">
        <f t="shared" si="0"/>
        <v>0</v>
      </c>
      <c r="G24" s="158">
        <v>0</v>
      </c>
      <c r="H24" s="158">
        <f t="shared" si="1"/>
        <v>0</v>
      </c>
      <c r="I24" s="159">
        <v>5</v>
      </c>
      <c r="J24" s="159">
        <v>0.2</v>
      </c>
      <c r="K24" s="159">
        <v>0</v>
      </c>
      <c r="L24" s="150"/>
      <c r="M24" s="158">
        <f t="shared" si="2"/>
        <v>0</v>
      </c>
      <c r="N24" s="320">
        <f t="shared" si="3"/>
        <v>0</v>
      </c>
      <c r="O24" s="160" t="s">
        <v>819</v>
      </c>
      <c r="P24" s="160"/>
      <c r="Q24" s="379"/>
      <c r="R24" s="4">
        <f t="shared" si="11"/>
        <v>0</v>
      </c>
      <c r="S24" s="3">
        <f t="shared" si="4"/>
        <v>0</v>
      </c>
      <c r="T24" s="3">
        <f t="shared" si="5"/>
        <v>0</v>
      </c>
      <c r="U24" s="3"/>
      <c r="V24" s="3">
        <f t="shared" si="6"/>
        <v>0</v>
      </c>
      <c r="W24" s="3">
        <f t="shared" si="7"/>
        <v>0</v>
      </c>
      <c r="X24" s="3">
        <f t="shared" si="8"/>
        <v>0</v>
      </c>
    </row>
    <row r="25" spans="1:24" s="2" customFormat="1" ht="13.5" customHeight="1" x14ac:dyDescent="0.2">
      <c r="A25" s="368">
        <f t="shared" si="9"/>
        <v>21</v>
      </c>
      <c r="B25" s="52" t="s">
        <v>880</v>
      </c>
      <c r="C25" s="89">
        <v>37700</v>
      </c>
      <c r="D25" s="90">
        <v>1954546</v>
      </c>
      <c r="E25" s="90"/>
      <c r="F25" s="24">
        <f t="shared" si="0"/>
        <v>1954546</v>
      </c>
      <c r="G25" s="24">
        <v>1953546</v>
      </c>
      <c r="H25" s="24">
        <f t="shared" si="1"/>
        <v>1000</v>
      </c>
      <c r="I25" s="25">
        <v>5</v>
      </c>
      <c r="J25" s="25">
        <v>0.2</v>
      </c>
      <c r="K25" s="25">
        <v>0</v>
      </c>
      <c r="L25" s="53"/>
      <c r="M25" s="24">
        <f t="shared" si="2"/>
        <v>1953546</v>
      </c>
      <c r="N25" s="317">
        <f t="shared" si="3"/>
        <v>1000</v>
      </c>
      <c r="O25" s="54" t="s">
        <v>281</v>
      </c>
      <c r="P25" s="54">
        <v>1</v>
      </c>
      <c r="Q25" s="190"/>
      <c r="R25" s="4">
        <f t="shared" si="11"/>
        <v>200</v>
      </c>
      <c r="S25" s="3">
        <f t="shared" si="4"/>
        <v>97727.3</v>
      </c>
      <c r="T25" s="3">
        <f t="shared" si="5"/>
        <v>-96727.3</v>
      </c>
      <c r="U25" s="3">
        <f t="shared" ref="U25:U38" si="12">N25-1000</f>
        <v>0</v>
      </c>
      <c r="V25" s="3">
        <f t="shared" si="6"/>
        <v>390909.2</v>
      </c>
      <c r="W25" s="3">
        <f t="shared" si="7"/>
        <v>0</v>
      </c>
      <c r="X25" s="3">
        <f t="shared" si="8"/>
        <v>0</v>
      </c>
    </row>
    <row r="26" spans="1:24" s="2" customFormat="1" ht="13.5" customHeight="1" x14ac:dyDescent="0.2">
      <c r="A26" s="368">
        <f t="shared" si="9"/>
        <v>22</v>
      </c>
      <c r="B26" s="52" t="s">
        <v>881</v>
      </c>
      <c r="C26" s="89">
        <v>37713</v>
      </c>
      <c r="D26" s="90">
        <v>120000</v>
      </c>
      <c r="E26" s="90"/>
      <c r="F26" s="24">
        <f t="shared" si="0"/>
        <v>120000</v>
      </c>
      <c r="G26" s="24">
        <v>119000</v>
      </c>
      <c r="H26" s="24">
        <f t="shared" si="1"/>
        <v>1000</v>
      </c>
      <c r="I26" s="25">
        <v>5</v>
      </c>
      <c r="J26" s="25">
        <v>0.2</v>
      </c>
      <c r="K26" s="25">
        <v>0</v>
      </c>
      <c r="L26" s="53"/>
      <c r="M26" s="24">
        <f t="shared" si="2"/>
        <v>119000</v>
      </c>
      <c r="N26" s="317">
        <f t="shared" si="3"/>
        <v>1000</v>
      </c>
      <c r="O26" s="54" t="s">
        <v>809</v>
      </c>
      <c r="P26" s="54">
        <v>1</v>
      </c>
      <c r="Q26" s="190"/>
      <c r="R26" s="4">
        <f t="shared" si="11"/>
        <v>200</v>
      </c>
      <c r="S26" s="3">
        <f t="shared" si="4"/>
        <v>6000</v>
      </c>
      <c r="T26" s="3">
        <f t="shared" si="5"/>
        <v>-5000</v>
      </c>
      <c r="U26" s="3">
        <f t="shared" si="12"/>
        <v>0</v>
      </c>
      <c r="V26" s="3">
        <f t="shared" si="6"/>
        <v>24000</v>
      </c>
      <c r="W26" s="3">
        <f t="shared" si="7"/>
        <v>0</v>
      </c>
      <c r="X26" s="3">
        <f t="shared" si="8"/>
        <v>0</v>
      </c>
    </row>
    <row r="27" spans="1:24" s="2" customFormat="1" ht="13.5" customHeight="1" x14ac:dyDescent="0.2">
      <c r="A27" s="368">
        <f t="shared" si="9"/>
        <v>23</v>
      </c>
      <c r="B27" s="52" t="s">
        <v>805</v>
      </c>
      <c r="C27" s="89">
        <v>37722</v>
      </c>
      <c r="D27" s="90">
        <v>65000</v>
      </c>
      <c r="E27" s="90"/>
      <c r="F27" s="24">
        <f t="shared" si="0"/>
        <v>65000</v>
      </c>
      <c r="G27" s="24">
        <v>64000</v>
      </c>
      <c r="H27" s="24">
        <f t="shared" si="1"/>
        <v>1000</v>
      </c>
      <c r="I27" s="25">
        <v>5</v>
      </c>
      <c r="J27" s="25">
        <v>0.2</v>
      </c>
      <c r="K27" s="25">
        <v>0</v>
      </c>
      <c r="L27" s="53"/>
      <c r="M27" s="24">
        <f t="shared" si="2"/>
        <v>64000</v>
      </c>
      <c r="N27" s="317">
        <f t="shared" si="3"/>
        <v>1000</v>
      </c>
      <c r="O27" s="54" t="s">
        <v>882</v>
      </c>
      <c r="P27" s="54">
        <v>1</v>
      </c>
      <c r="Q27" s="190"/>
      <c r="R27" s="4">
        <f t="shared" si="11"/>
        <v>200</v>
      </c>
      <c r="S27" s="3">
        <f t="shared" si="4"/>
        <v>3250</v>
      </c>
      <c r="T27" s="3">
        <f t="shared" si="5"/>
        <v>-2250</v>
      </c>
      <c r="U27" s="3">
        <f t="shared" si="12"/>
        <v>0</v>
      </c>
      <c r="V27" s="3">
        <f t="shared" si="6"/>
        <v>13000</v>
      </c>
      <c r="W27" s="3">
        <f t="shared" si="7"/>
        <v>0</v>
      </c>
      <c r="X27" s="3">
        <f t="shared" si="8"/>
        <v>0</v>
      </c>
    </row>
    <row r="28" spans="1:24" s="2" customFormat="1" ht="13.5" customHeight="1" x14ac:dyDescent="0.2">
      <c r="A28" s="368">
        <f t="shared" si="9"/>
        <v>24</v>
      </c>
      <c r="B28" s="52" t="s">
        <v>825</v>
      </c>
      <c r="C28" s="89">
        <v>37736</v>
      </c>
      <c r="D28" s="90">
        <v>795000</v>
      </c>
      <c r="E28" s="90"/>
      <c r="F28" s="24">
        <f t="shared" si="0"/>
        <v>795000</v>
      </c>
      <c r="G28" s="24">
        <v>794000</v>
      </c>
      <c r="H28" s="24">
        <f t="shared" si="1"/>
        <v>1000</v>
      </c>
      <c r="I28" s="25">
        <v>5</v>
      </c>
      <c r="J28" s="25">
        <v>0.2</v>
      </c>
      <c r="K28" s="25">
        <v>0</v>
      </c>
      <c r="L28" s="53"/>
      <c r="M28" s="24">
        <f t="shared" si="2"/>
        <v>794000</v>
      </c>
      <c r="N28" s="317">
        <f t="shared" si="3"/>
        <v>1000</v>
      </c>
      <c r="O28" s="54" t="s">
        <v>883</v>
      </c>
      <c r="P28" s="54">
        <v>3</v>
      </c>
      <c r="Q28" s="190"/>
      <c r="R28" s="4">
        <f t="shared" si="11"/>
        <v>200</v>
      </c>
      <c r="S28" s="3">
        <f t="shared" si="4"/>
        <v>39750</v>
      </c>
      <c r="T28" s="3">
        <f t="shared" si="5"/>
        <v>-38750</v>
      </c>
      <c r="U28" s="3">
        <f t="shared" si="12"/>
        <v>0</v>
      </c>
      <c r="V28" s="3">
        <f t="shared" si="6"/>
        <v>159000</v>
      </c>
      <c r="W28" s="3">
        <f t="shared" si="7"/>
        <v>0</v>
      </c>
      <c r="X28" s="3">
        <f t="shared" si="8"/>
        <v>0</v>
      </c>
    </row>
    <row r="29" spans="1:24" s="2" customFormat="1" ht="13.5" customHeight="1" x14ac:dyDescent="0.2">
      <c r="A29" s="368">
        <f t="shared" si="9"/>
        <v>25</v>
      </c>
      <c r="B29" s="52" t="s">
        <v>799</v>
      </c>
      <c r="C29" s="89">
        <v>37775</v>
      </c>
      <c r="D29" s="90">
        <v>3363636</v>
      </c>
      <c r="E29" s="90"/>
      <c r="F29" s="24">
        <f t="shared" si="0"/>
        <v>3363636</v>
      </c>
      <c r="G29" s="24">
        <v>3362636</v>
      </c>
      <c r="H29" s="24">
        <f t="shared" si="1"/>
        <v>1000</v>
      </c>
      <c r="I29" s="25">
        <v>5</v>
      </c>
      <c r="J29" s="25">
        <v>0.2</v>
      </c>
      <c r="K29" s="25">
        <v>0</v>
      </c>
      <c r="L29" s="53"/>
      <c r="M29" s="24">
        <f t="shared" si="2"/>
        <v>3362636</v>
      </c>
      <c r="N29" s="317">
        <f t="shared" si="3"/>
        <v>1000</v>
      </c>
      <c r="O29" s="54" t="s">
        <v>281</v>
      </c>
      <c r="P29" s="54">
        <v>1</v>
      </c>
      <c r="Q29" s="190"/>
      <c r="R29" s="4">
        <f t="shared" si="11"/>
        <v>200</v>
      </c>
      <c r="S29" s="3">
        <f t="shared" si="4"/>
        <v>168181.80000000002</v>
      </c>
      <c r="T29" s="3">
        <f t="shared" si="5"/>
        <v>-167181.80000000002</v>
      </c>
      <c r="U29" s="3">
        <f t="shared" si="12"/>
        <v>0</v>
      </c>
      <c r="V29" s="3">
        <f t="shared" si="6"/>
        <v>672727.2</v>
      </c>
      <c r="W29" s="3">
        <f t="shared" si="7"/>
        <v>0</v>
      </c>
      <c r="X29" s="3">
        <f t="shared" si="8"/>
        <v>0</v>
      </c>
    </row>
    <row r="30" spans="1:24" s="2" customFormat="1" ht="13.5" customHeight="1" x14ac:dyDescent="0.2">
      <c r="A30" s="368">
        <f t="shared" si="9"/>
        <v>26</v>
      </c>
      <c r="B30" s="52" t="s">
        <v>884</v>
      </c>
      <c r="C30" s="89">
        <v>37824</v>
      </c>
      <c r="D30" s="90">
        <v>110000</v>
      </c>
      <c r="E30" s="90"/>
      <c r="F30" s="24">
        <f t="shared" si="0"/>
        <v>110000</v>
      </c>
      <c r="G30" s="24">
        <v>109000</v>
      </c>
      <c r="H30" s="24">
        <f t="shared" si="1"/>
        <v>1000</v>
      </c>
      <c r="I30" s="25">
        <v>5</v>
      </c>
      <c r="J30" s="25">
        <v>0.2</v>
      </c>
      <c r="K30" s="25">
        <v>0</v>
      </c>
      <c r="L30" s="53"/>
      <c r="M30" s="24">
        <f t="shared" si="2"/>
        <v>109000</v>
      </c>
      <c r="N30" s="317">
        <f t="shared" si="3"/>
        <v>1000</v>
      </c>
      <c r="O30" s="54" t="s">
        <v>815</v>
      </c>
      <c r="P30" s="54">
        <v>1</v>
      </c>
      <c r="Q30" s="190"/>
      <c r="R30" s="4">
        <f t="shared" si="11"/>
        <v>200</v>
      </c>
      <c r="S30" s="3">
        <f t="shared" si="4"/>
        <v>5500</v>
      </c>
      <c r="T30" s="3">
        <f t="shared" si="5"/>
        <v>-4500</v>
      </c>
      <c r="U30" s="3">
        <f t="shared" si="12"/>
        <v>0</v>
      </c>
      <c r="V30" s="3">
        <f t="shared" si="6"/>
        <v>22000</v>
      </c>
      <c r="W30" s="3">
        <f t="shared" si="7"/>
        <v>0</v>
      </c>
      <c r="X30" s="3">
        <f t="shared" si="8"/>
        <v>0</v>
      </c>
    </row>
    <row r="31" spans="1:24" s="2" customFormat="1" ht="13.5" customHeight="1" x14ac:dyDescent="0.2">
      <c r="A31" s="368">
        <f t="shared" si="9"/>
        <v>27</v>
      </c>
      <c r="B31" s="52" t="s">
        <v>885</v>
      </c>
      <c r="C31" s="89">
        <v>37853</v>
      </c>
      <c r="D31" s="90">
        <v>700000</v>
      </c>
      <c r="E31" s="90"/>
      <c r="F31" s="24">
        <f t="shared" si="0"/>
        <v>700000</v>
      </c>
      <c r="G31" s="24">
        <v>699000</v>
      </c>
      <c r="H31" s="24">
        <f t="shared" si="1"/>
        <v>1000</v>
      </c>
      <c r="I31" s="25">
        <v>5</v>
      </c>
      <c r="J31" s="25">
        <v>0.2</v>
      </c>
      <c r="K31" s="25">
        <v>0</v>
      </c>
      <c r="L31" s="53"/>
      <c r="M31" s="24">
        <f t="shared" si="2"/>
        <v>699000</v>
      </c>
      <c r="N31" s="317">
        <f t="shared" si="3"/>
        <v>1000</v>
      </c>
      <c r="O31" s="54" t="s">
        <v>641</v>
      </c>
      <c r="P31" s="54">
        <v>2</v>
      </c>
      <c r="Q31" s="190"/>
      <c r="R31" s="4">
        <f t="shared" si="11"/>
        <v>200</v>
      </c>
      <c r="S31" s="3">
        <f t="shared" si="4"/>
        <v>35000</v>
      </c>
      <c r="T31" s="3">
        <f t="shared" si="5"/>
        <v>-34000</v>
      </c>
      <c r="U31" s="3">
        <f t="shared" si="12"/>
        <v>0</v>
      </c>
      <c r="V31" s="3">
        <f t="shared" si="6"/>
        <v>140000</v>
      </c>
      <c r="W31" s="3">
        <f t="shared" si="7"/>
        <v>0</v>
      </c>
      <c r="X31" s="3">
        <f t="shared" si="8"/>
        <v>0</v>
      </c>
    </row>
    <row r="32" spans="1:24" s="2" customFormat="1" ht="13.5" customHeight="1" x14ac:dyDescent="0.2">
      <c r="A32" s="368">
        <f t="shared" si="9"/>
        <v>28</v>
      </c>
      <c r="B32" s="52" t="s">
        <v>880</v>
      </c>
      <c r="C32" s="89">
        <v>37855</v>
      </c>
      <c r="D32" s="90">
        <v>480000</v>
      </c>
      <c r="E32" s="90"/>
      <c r="F32" s="24">
        <f t="shared" si="0"/>
        <v>480000</v>
      </c>
      <c r="G32" s="24">
        <v>479000</v>
      </c>
      <c r="H32" s="24">
        <f t="shared" si="1"/>
        <v>1000</v>
      </c>
      <c r="I32" s="25">
        <v>5</v>
      </c>
      <c r="J32" s="25">
        <v>0.2</v>
      </c>
      <c r="K32" s="25">
        <v>0</v>
      </c>
      <c r="L32" s="53"/>
      <c r="M32" s="24">
        <f t="shared" si="2"/>
        <v>479000</v>
      </c>
      <c r="N32" s="317">
        <f t="shared" si="3"/>
        <v>1000</v>
      </c>
      <c r="O32" s="54" t="s">
        <v>81</v>
      </c>
      <c r="P32" s="54">
        <v>1</v>
      </c>
      <c r="Q32" s="190"/>
      <c r="R32" s="4">
        <f t="shared" si="11"/>
        <v>200</v>
      </c>
      <c r="S32" s="3">
        <f t="shared" si="4"/>
        <v>24000</v>
      </c>
      <c r="T32" s="3">
        <f t="shared" si="5"/>
        <v>-23000</v>
      </c>
      <c r="U32" s="3">
        <f t="shared" si="12"/>
        <v>0</v>
      </c>
      <c r="V32" s="3">
        <f t="shared" si="6"/>
        <v>96000</v>
      </c>
      <c r="W32" s="3">
        <f t="shared" si="7"/>
        <v>0</v>
      </c>
      <c r="X32" s="3">
        <f t="shared" si="8"/>
        <v>0</v>
      </c>
    </row>
    <row r="33" spans="1:24" s="2" customFormat="1" ht="13.5" customHeight="1" x14ac:dyDescent="0.2">
      <c r="A33" s="368">
        <f t="shared" si="9"/>
        <v>29</v>
      </c>
      <c r="B33" s="52" t="s">
        <v>886</v>
      </c>
      <c r="C33" s="89">
        <v>37856</v>
      </c>
      <c r="D33" s="90">
        <v>140000</v>
      </c>
      <c r="E33" s="90"/>
      <c r="F33" s="24">
        <f t="shared" si="0"/>
        <v>140000</v>
      </c>
      <c r="G33" s="24">
        <v>139000</v>
      </c>
      <c r="H33" s="24">
        <f t="shared" si="1"/>
        <v>1000</v>
      </c>
      <c r="I33" s="25">
        <v>5</v>
      </c>
      <c r="J33" s="25">
        <v>0.2</v>
      </c>
      <c r="K33" s="25">
        <v>0</v>
      </c>
      <c r="L33" s="53"/>
      <c r="M33" s="24">
        <f t="shared" si="2"/>
        <v>139000</v>
      </c>
      <c r="N33" s="317">
        <f t="shared" si="3"/>
        <v>1000</v>
      </c>
      <c r="O33" s="54" t="s">
        <v>815</v>
      </c>
      <c r="P33" s="54">
        <v>2</v>
      </c>
      <c r="Q33" s="190"/>
      <c r="R33" s="4">
        <f t="shared" si="11"/>
        <v>200</v>
      </c>
      <c r="S33" s="3">
        <f t="shared" si="4"/>
        <v>7000</v>
      </c>
      <c r="T33" s="3">
        <f t="shared" si="5"/>
        <v>-6000</v>
      </c>
      <c r="U33" s="3">
        <f t="shared" si="12"/>
        <v>0</v>
      </c>
      <c r="V33" s="3">
        <f t="shared" si="6"/>
        <v>28000</v>
      </c>
      <c r="W33" s="3">
        <f t="shared" si="7"/>
        <v>0</v>
      </c>
      <c r="X33" s="3">
        <f t="shared" si="8"/>
        <v>0</v>
      </c>
    </row>
    <row r="34" spans="1:24" s="2" customFormat="1" ht="13.5" customHeight="1" x14ac:dyDescent="0.2">
      <c r="A34" s="368">
        <f t="shared" si="9"/>
        <v>30</v>
      </c>
      <c r="B34" s="52" t="s">
        <v>803</v>
      </c>
      <c r="C34" s="89">
        <v>37856</v>
      </c>
      <c r="D34" s="90">
        <v>150000</v>
      </c>
      <c r="E34" s="90"/>
      <c r="F34" s="24">
        <f t="shared" si="0"/>
        <v>150000</v>
      </c>
      <c r="G34" s="24">
        <v>149000</v>
      </c>
      <c r="H34" s="24">
        <f t="shared" si="1"/>
        <v>1000</v>
      </c>
      <c r="I34" s="25">
        <v>5</v>
      </c>
      <c r="J34" s="25">
        <v>0.2</v>
      </c>
      <c r="K34" s="25">
        <v>0</v>
      </c>
      <c r="L34" s="53"/>
      <c r="M34" s="24">
        <f t="shared" si="2"/>
        <v>149000</v>
      </c>
      <c r="N34" s="317">
        <f t="shared" si="3"/>
        <v>1000</v>
      </c>
      <c r="O34" s="54" t="s">
        <v>815</v>
      </c>
      <c r="P34" s="54">
        <v>3</v>
      </c>
      <c r="Q34" s="190"/>
      <c r="R34" s="4">
        <f t="shared" si="11"/>
        <v>200</v>
      </c>
      <c r="S34" s="3">
        <f t="shared" si="4"/>
        <v>7500</v>
      </c>
      <c r="T34" s="3">
        <f t="shared" si="5"/>
        <v>-6500</v>
      </c>
      <c r="U34" s="3">
        <f t="shared" si="12"/>
        <v>0</v>
      </c>
      <c r="V34" s="3">
        <f t="shared" si="6"/>
        <v>30000</v>
      </c>
      <c r="W34" s="3">
        <f t="shared" si="7"/>
        <v>0</v>
      </c>
      <c r="X34" s="3">
        <f t="shared" si="8"/>
        <v>0</v>
      </c>
    </row>
    <row r="35" spans="1:24" s="2" customFormat="1" ht="13.5" customHeight="1" x14ac:dyDescent="0.2">
      <c r="A35" s="368">
        <f t="shared" si="9"/>
        <v>31</v>
      </c>
      <c r="B35" s="52" t="s">
        <v>806</v>
      </c>
      <c r="C35" s="89">
        <v>37856</v>
      </c>
      <c r="D35" s="90">
        <v>135000</v>
      </c>
      <c r="E35" s="90"/>
      <c r="F35" s="24">
        <f t="shared" si="0"/>
        <v>135000</v>
      </c>
      <c r="G35" s="24">
        <v>134000</v>
      </c>
      <c r="H35" s="24">
        <f t="shared" si="1"/>
        <v>1000</v>
      </c>
      <c r="I35" s="25">
        <v>5</v>
      </c>
      <c r="J35" s="25">
        <v>0.2</v>
      </c>
      <c r="K35" s="25">
        <v>0</v>
      </c>
      <c r="L35" s="53"/>
      <c r="M35" s="24">
        <f t="shared" si="2"/>
        <v>134000</v>
      </c>
      <c r="N35" s="317">
        <f t="shared" si="3"/>
        <v>1000</v>
      </c>
      <c r="O35" s="54" t="s">
        <v>887</v>
      </c>
      <c r="P35" s="54">
        <v>3</v>
      </c>
      <c r="Q35" s="190"/>
      <c r="R35" s="4">
        <f t="shared" si="11"/>
        <v>200</v>
      </c>
      <c r="S35" s="3">
        <f t="shared" si="4"/>
        <v>6750</v>
      </c>
      <c r="T35" s="3">
        <f t="shared" si="5"/>
        <v>-5750</v>
      </c>
      <c r="U35" s="3">
        <f t="shared" si="12"/>
        <v>0</v>
      </c>
      <c r="V35" s="3">
        <f t="shared" si="6"/>
        <v>27000</v>
      </c>
      <c r="W35" s="3">
        <f t="shared" si="7"/>
        <v>0</v>
      </c>
      <c r="X35" s="3">
        <f t="shared" si="8"/>
        <v>0</v>
      </c>
    </row>
    <row r="36" spans="1:24" s="2" customFormat="1" ht="13.5" customHeight="1" x14ac:dyDescent="0.2">
      <c r="A36" s="368">
        <f t="shared" si="9"/>
        <v>32</v>
      </c>
      <c r="B36" s="52" t="s">
        <v>888</v>
      </c>
      <c r="C36" s="89">
        <v>37856</v>
      </c>
      <c r="D36" s="90">
        <v>75000</v>
      </c>
      <c r="E36" s="90"/>
      <c r="F36" s="24">
        <f t="shared" si="0"/>
        <v>75000</v>
      </c>
      <c r="G36" s="24">
        <v>74000</v>
      </c>
      <c r="H36" s="24">
        <f t="shared" si="1"/>
        <v>1000</v>
      </c>
      <c r="I36" s="25">
        <v>5</v>
      </c>
      <c r="J36" s="25">
        <v>0.2</v>
      </c>
      <c r="K36" s="25">
        <v>0</v>
      </c>
      <c r="L36" s="53"/>
      <c r="M36" s="24">
        <f t="shared" si="2"/>
        <v>74000</v>
      </c>
      <c r="N36" s="317">
        <f t="shared" si="3"/>
        <v>1000</v>
      </c>
      <c r="O36" s="54" t="s">
        <v>815</v>
      </c>
      <c r="P36" s="54">
        <v>1</v>
      </c>
      <c r="Q36" s="190"/>
      <c r="R36" s="4">
        <f t="shared" si="11"/>
        <v>200</v>
      </c>
      <c r="S36" s="3">
        <f t="shared" si="4"/>
        <v>3750</v>
      </c>
      <c r="T36" s="3">
        <f t="shared" si="5"/>
        <v>-2750</v>
      </c>
      <c r="U36" s="3">
        <f t="shared" si="12"/>
        <v>0</v>
      </c>
      <c r="V36" s="3">
        <f t="shared" si="6"/>
        <v>15000</v>
      </c>
      <c r="W36" s="3">
        <f t="shared" si="7"/>
        <v>0</v>
      </c>
      <c r="X36" s="3">
        <f t="shared" si="8"/>
        <v>0</v>
      </c>
    </row>
    <row r="37" spans="1:24" s="2" customFormat="1" ht="13.5" customHeight="1" x14ac:dyDescent="0.2">
      <c r="A37" s="368">
        <f t="shared" si="9"/>
        <v>33</v>
      </c>
      <c r="B37" s="52" t="s">
        <v>830</v>
      </c>
      <c r="C37" s="89">
        <v>37856</v>
      </c>
      <c r="D37" s="90">
        <v>100000</v>
      </c>
      <c r="E37" s="90"/>
      <c r="F37" s="24">
        <f t="shared" si="0"/>
        <v>100000</v>
      </c>
      <c r="G37" s="24">
        <v>99000</v>
      </c>
      <c r="H37" s="24">
        <f t="shared" si="1"/>
        <v>1000</v>
      </c>
      <c r="I37" s="25">
        <v>5</v>
      </c>
      <c r="J37" s="25">
        <v>0.2</v>
      </c>
      <c r="K37" s="25">
        <v>0</v>
      </c>
      <c r="L37" s="53"/>
      <c r="M37" s="24">
        <f t="shared" si="2"/>
        <v>99000</v>
      </c>
      <c r="N37" s="317">
        <f t="shared" si="3"/>
        <v>1000</v>
      </c>
      <c r="O37" s="54" t="s">
        <v>815</v>
      </c>
      <c r="P37" s="54">
        <v>1</v>
      </c>
      <c r="Q37" s="190"/>
      <c r="R37" s="4">
        <f t="shared" si="11"/>
        <v>200</v>
      </c>
      <c r="S37" s="3">
        <f t="shared" si="4"/>
        <v>5000</v>
      </c>
      <c r="T37" s="3">
        <f t="shared" si="5"/>
        <v>-4000</v>
      </c>
      <c r="U37" s="3">
        <f t="shared" si="12"/>
        <v>0</v>
      </c>
      <c r="V37" s="3">
        <f t="shared" si="6"/>
        <v>20000</v>
      </c>
      <c r="W37" s="3">
        <f t="shared" si="7"/>
        <v>0</v>
      </c>
      <c r="X37" s="3">
        <f t="shared" si="8"/>
        <v>0</v>
      </c>
    </row>
    <row r="38" spans="1:24" s="2" customFormat="1" ht="13.5" customHeight="1" x14ac:dyDescent="0.2">
      <c r="A38" s="368">
        <f t="shared" si="9"/>
        <v>34</v>
      </c>
      <c r="B38" s="52" t="s">
        <v>889</v>
      </c>
      <c r="C38" s="89">
        <v>37856</v>
      </c>
      <c r="D38" s="90">
        <v>160000</v>
      </c>
      <c r="E38" s="90"/>
      <c r="F38" s="24">
        <f t="shared" si="0"/>
        <v>160000</v>
      </c>
      <c r="G38" s="24">
        <v>159000</v>
      </c>
      <c r="H38" s="24">
        <f t="shared" si="1"/>
        <v>1000</v>
      </c>
      <c r="I38" s="25">
        <v>5</v>
      </c>
      <c r="J38" s="25">
        <v>0.2</v>
      </c>
      <c r="K38" s="25">
        <v>0</v>
      </c>
      <c r="L38" s="53"/>
      <c r="M38" s="24">
        <f t="shared" si="2"/>
        <v>159000</v>
      </c>
      <c r="N38" s="317">
        <f t="shared" si="3"/>
        <v>1000</v>
      </c>
      <c r="O38" s="54" t="s">
        <v>815</v>
      </c>
      <c r="P38" s="54">
        <v>2</v>
      </c>
      <c r="Q38" s="190"/>
      <c r="R38" s="4">
        <f t="shared" si="11"/>
        <v>200</v>
      </c>
      <c r="S38" s="3">
        <f t="shared" si="4"/>
        <v>8000</v>
      </c>
      <c r="T38" s="3">
        <f t="shared" si="5"/>
        <v>-7000</v>
      </c>
      <c r="U38" s="3">
        <f t="shared" si="12"/>
        <v>0</v>
      </c>
      <c r="V38" s="3">
        <f t="shared" si="6"/>
        <v>32000</v>
      </c>
      <c r="W38" s="3">
        <f t="shared" si="7"/>
        <v>0</v>
      </c>
      <c r="X38" s="3">
        <f t="shared" si="8"/>
        <v>0</v>
      </c>
    </row>
    <row r="39" spans="1:24" s="2" customFormat="1" ht="13.5" customHeight="1" x14ac:dyDescent="0.2">
      <c r="A39" s="378">
        <f t="shared" si="9"/>
        <v>35</v>
      </c>
      <c r="B39" s="355" t="s">
        <v>826</v>
      </c>
      <c r="C39" s="157">
        <v>37859</v>
      </c>
      <c r="D39" s="173">
        <v>0</v>
      </c>
      <c r="E39" s="173"/>
      <c r="F39" s="158">
        <f t="shared" si="0"/>
        <v>0</v>
      </c>
      <c r="G39" s="158">
        <v>0</v>
      </c>
      <c r="H39" s="158">
        <f t="shared" si="1"/>
        <v>0</v>
      </c>
      <c r="I39" s="159">
        <v>5</v>
      </c>
      <c r="J39" s="159">
        <v>0.2</v>
      </c>
      <c r="K39" s="159">
        <v>0</v>
      </c>
      <c r="L39" s="150"/>
      <c r="M39" s="158">
        <f t="shared" si="2"/>
        <v>0</v>
      </c>
      <c r="N39" s="320">
        <f t="shared" si="3"/>
        <v>0</v>
      </c>
      <c r="O39" s="160" t="s">
        <v>819</v>
      </c>
      <c r="P39" s="160"/>
      <c r="Q39" s="379"/>
      <c r="R39" s="4">
        <f t="shared" si="11"/>
        <v>0</v>
      </c>
      <c r="S39" s="3">
        <f t="shared" si="4"/>
        <v>0</v>
      </c>
      <c r="T39" s="3">
        <f t="shared" si="5"/>
        <v>0</v>
      </c>
      <c r="U39" s="3"/>
      <c r="V39" s="3">
        <f t="shared" si="6"/>
        <v>0</v>
      </c>
      <c r="W39" s="3">
        <f t="shared" si="7"/>
        <v>0</v>
      </c>
      <c r="X39" s="3">
        <f t="shared" si="8"/>
        <v>0</v>
      </c>
    </row>
    <row r="40" spans="1:24" s="2" customFormat="1" ht="13.5" customHeight="1" x14ac:dyDescent="0.2">
      <c r="A40" s="368">
        <f t="shared" si="9"/>
        <v>36</v>
      </c>
      <c r="B40" s="52" t="s">
        <v>835</v>
      </c>
      <c r="C40" s="89">
        <v>37870</v>
      </c>
      <c r="D40" s="90">
        <v>100000</v>
      </c>
      <c r="E40" s="90"/>
      <c r="F40" s="24">
        <f t="shared" si="0"/>
        <v>100000</v>
      </c>
      <c r="G40" s="24">
        <v>99000</v>
      </c>
      <c r="H40" s="24">
        <f t="shared" si="1"/>
        <v>1000</v>
      </c>
      <c r="I40" s="25">
        <v>5</v>
      </c>
      <c r="J40" s="25">
        <v>0.2</v>
      </c>
      <c r="K40" s="25">
        <v>0</v>
      </c>
      <c r="L40" s="53"/>
      <c r="M40" s="24">
        <f t="shared" si="2"/>
        <v>99000</v>
      </c>
      <c r="N40" s="317">
        <f t="shared" si="3"/>
        <v>1000</v>
      </c>
      <c r="O40" s="54" t="s">
        <v>890</v>
      </c>
      <c r="P40" s="54">
        <v>1</v>
      </c>
      <c r="Q40" s="190"/>
      <c r="R40" s="4">
        <f t="shared" si="11"/>
        <v>200</v>
      </c>
      <c r="S40" s="3">
        <f t="shared" si="4"/>
        <v>5000</v>
      </c>
      <c r="T40" s="3">
        <f t="shared" si="5"/>
        <v>-4000</v>
      </c>
      <c r="U40" s="3">
        <f>N40-1000</f>
        <v>0</v>
      </c>
      <c r="V40" s="3">
        <f t="shared" si="6"/>
        <v>20000</v>
      </c>
      <c r="W40" s="3">
        <f t="shared" si="7"/>
        <v>0</v>
      </c>
      <c r="X40" s="3">
        <f t="shared" si="8"/>
        <v>0</v>
      </c>
    </row>
    <row r="41" spans="1:24" s="2" customFormat="1" ht="13.5" customHeight="1" x14ac:dyDescent="0.2">
      <c r="A41" s="368">
        <f t="shared" si="9"/>
        <v>37</v>
      </c>
      <c r="B41" s="52" t="s">
        <v>810</v>
      </c>
      <c r="C41" s="89">
        <v>37895</v>
      </c>
      <c r="D41" s="90">
        <v>2327276</v>
      </c>
      <c r="E41" s="90"/>
      <c r="F41" s="24">
        <f t="shared" si="0"/>
        <v>2327276</v>
      </c>
      <c r="G41" s="24">
        <v>2326276</v>
      </c>
      <c r="H41" s="24">
        <f t="shared" si="1"/>
        <v>1000</v>
      </c>
      <c r="I41" s="25">
        <v>5</v>
      </c>
      <c r="J41" s="25">
        <v>0.2</v>
      </c>
      <c r="K41" s="25">
        <v>0</v>
      </c>
      <c r="L41" s="53"/>
      <c r="M41" s="24">
        <f t="shared" si="2"/>
        <v>2326276</v>
      </c>
      <c r="N41" s="317">
        <f t="shared" si="3"/>
        <v>1000</v>
      </c>
      <c r="O41" s="54" t="s">
        <v>891</v>
      </c>
      <c r="P41" s="54">
        <v>2</v>
      </c>
      <c r="Q41" s="190"/>
      <c r="R41" s="4">
        <f t="shared" si="11"/>
        <v>200</v>
      </c>
      <c r="S41" s="3">
        <f t="shared" si="4"/>
        <v>116363.8</v>
      </c>
      <c r="T41" s="3">
        <f t="shared" si="5"/>
        <v>-115363.8</v>
      </c>
      <c r="U41" s="3">
        <f>N41-1000</f>
        <v>0</v>
      </c>
      <c r="V41" s="3">
        <f t="shared" si="6"/>
        <v>465455.2</v>
      </c>
      <c r="W41" s="3">
        <f t="shared" si="7"/>
        <v>0</v>
      </c>
      <c r="X41" s="3">
        <f t="shared" si="8"/>
        <v>0</v>
      </c>
    </row>
    <row r="42" spans="1:24" s="2" customFormat="1" ht="13.5" customHeight="1" x14ac:dyDescent="0.2">
      <c r="A42" s="368">
        <f t="shared" si="9"/>
        <v>38</v>
      </c>
      <c r="B42" s="52" t="s">
        <v>892</v>
      </c>
      <c r="C42" s="89">
        <v>37972</v>
      </c>
      <c r="D42" s="90">
        <v>350000</v>
      </c>
      <c r="E42" s="90"/>
      <c r="F42" s="24">
        <f t="shared" si="0"/>
        <v>350000</v>
      </c>
      <c r="G42" s="24">
        <v>349000</v>
      </c>
      <c r="H42" s="24">
        <f t="shared" si="1"/>
        <v>1000</v>
      </c>
      <c r="I42" s="25">
        <v>5</v>
      </c>
      <c r="J42" s="25">
        <v>0.2</v>
      </c>
      <c r="K42" s="25">
        <v>0</v>
      </c>
      <c r="L42" s="53"/>
      <c r="M42" s="24">
        <f t="shared" si="2"/>
        <v>349000</v>
      </c>
      <c r="N42" s="317">
        <f t="shared" si="3"/>
        <v>1000</v>
      </c>
      <c r="O42" s="54" t="s">
        <v>815</v>
      </c>
      <c r="P42" s="54">
        <v>6</v>
      </c>
      <c r="Q42" s="190"/>
      <c r="R42" s="4">
        <f t="shared" si="11"/>
        <v>200</v>
      </c>
      <c r="S42" s="3">
        <f t="shared" si="4"/>
        <v>17500</v>
      </c>
      <c r="T42" s="3">
        <f t="shared" si="5"/>
        <v>-16500</v>
      </c>
      <c r="U42" s="3">
        <f>N42-1000</f>
        <v>0</v>
      </c>
      <c r="V42" s="3">
        <f t="shared" si="6"/>
        <v>70000</v>
      </c>
      <c r="W42" s="3">
        <f t="shared" si="7"/>
        <v>0</v>
      </c>
      <c r="X42" s="3">
        <f t="shared" si="8"/>
        <v>0</v>
      </c>
    </row>
    <row r="43" spans="1:24" s="2" customFormat="1" ht="13.5" customHeight="1" x14ac:dyDescent="0.2">
      <c r="A43" s="368">
        <f t="shared" si="9"/>
        <v>39</v>
      </c>
      <c r="B43" s="52" t="s">
        <v>643</v>
      </c>
      <c r="C43" s="89">
        <v>37964</v>
      </c>
      <c r="D43" s="90">
        <v>110000</v>
      </c>
      <c r="E43" s="90"/>
      <c r="F43" s="24">
        <f t="shared" si="0"/>
        <v>110000</v>
      </c>
      <c r="G43" s="24">
        <v>109000</v>
      </c>
      <c r="H43" s="24">
        <f t="shared" si="1"/>
        <v>1000</v>
      </c>
      <c r="I43" s="25">
        <v>5</v>
      </c>
      <c r="J43" s="25">
        <v>0.2</v>
      </c>
      <c r="K43" s="25">
        <v>0</v>
      </c>
      <c r="L43" s="53"/>
      <c r="M43" s="24">
        <f t="shared" si="2"/>
        <v>109000</v>
      </c>
      <c r="N43" s="317">
        <f t="shared" si="3"/>
        <v>1000</v>
      </c>
      <c r="O43" s="54" t="s">
        <v>893</v>
      </c>
      <c r="P43" s="54">
        <v>1</v>
      </c>
      <c r="Q43" s="190"/>
      <c r="R43" s="4">
        <f t="shared" si="11"/>
        <v>200</v>
      </c>
      <c r="S43" s="3">
        <f t="shared" si="4"/>
        <v>5500</v>
      </c>
      <c r="T43" s="3">
        <f t="shared" si="5"/>
        <v>-4500</v>
      </c>
      <c r="U43" s="3">
        <f>N43-1000</f>
        <v>0</v>
      </c>
      <c r="V43" s="3">
        <f t="shared" si="6"/>
        <v>22000</v>
      </c>
      <c r="W43" s="3">
        <f t="shared" si="7"/>
        <v>0</v>
      </c>
      <c r="X43" s="3">
        <f t="shared" si="8"/>
        <v>0</v>
      </c>
    </row>
    <row r="44" spans="1:24" s="2" customFormat="1" ht="13.5" customHeight="1" x14ac:dyDescent="0.2">
      <c r="A44" s="378">
        <f t="shared" si="9"/>
        <v>40</v>
      </c>
      <c r="B44" s="355" t="s">
        <v>894</v>
      </c>
      <c r="C44" s="157">
        <v>37971</v>
      </c>
      <c r="D44" s="173">
        <v>0</v>
      </c>
      <c r="E44" s="173"/>
      <c r="F44" s="158">
        <f t="shared" si="0"/>
        <v>0</v>
      </c>
      <c r="G44" s="158">
        <v>0</v>
      </c>
      <c r="H44" s="158">
        <f t="shared" si="1"/>
        <v>0</v>
      </c>
      <c r="I44" s="159">
        <v>5</v>
      </c>
      <c r="J44" s="159">
        <v>0.2</v>
      </c>
      <c r="K44" s="159">
        <v>0</v>
      </c>
      <c r="L44" s="150"/>
      <c r="M44" s="158">
        <f t="shared" si="2"/>
        <v>0</v>
      </c>
      <c r="N44" s="320">
        <f t="shared" si="3"/>
        <v>0</v>
      </c>
      <c r="O44" s="160" t="s">
        <v>81</v>
      </c>
      <c r="P44" s="160">
        <v>1</v>
      </c>
      <c r="Q44" s="379"/>
      <c r="R44" s="4">
        <f t="shared" si="11"/>
        <v>0</v>
      </c>
      <c r="S44" s="3">
        <f t="shared" si="4"/>
        <v>0</v>
      </c>
      <c r="T44" s="3">
        <f t="shared" si="5"/>
        <v>0</v>
      </c>
      <c r="U44" s="3"/>
      <c r="V44" s="3">
        <f t="shared" si="6"/>
        <v>0</v>
      </c>
      <c r="W44" s="3">
        <f t="shared" si="7"/>
        <v>0</v>
      </c>
      <c r="X44" s="3">
        <f t="shared" si="8"/>
        <v>0</v>
      </c>
    </row>
    <row r="45" spans="1:24" s="2" customFormat="1" ht="13.5" customHeight="1" x14ac:dyDescent="0.2">
      <c r="A45" s="368">
        <f t="shared" si="9"/>
        <v>41</v>
      </c>
      <c r="B45" s="52" t="s">
        <v>895</v>
      </c>
      <c r="C45" s="89">
        <v>37979</v>
      </c>
      <c r="D45" s="90">
        <v>145000</v>
      </c>
      <c r="E45" s="90"/>
      <c r="F45" s="24">
        <f t="shared" si="0"/>
        <v>145000</v>
      </c>
      <c r="G45" s="24">
        <v>144000</v>
      </c>
      <c r="H45" s="24">
        <f t="shared" si="1"/>
        <v>1000</v>
      </c>
      <c r="I45" s="25">
        <v>5</v>
      </c>
      <c r="J45" s="25">
        <v>0.2</v>
      </c>
      <c r="K45" s="25">
        <v>0</v>
      </c>
      <c r="L45" s="53"/>
      <c r="M45" s="24">
        <f t="shared" si="2"/>
        <v>144000</v>
      </c>
      <c r="N45" s="317">
        <f t="shared" si="3"/>
        <v>1000</v>
      </c>
      <c r="O45" s="54" t="s">
        <v>896</v>
      </c>
      <c r="P45" s="54">
        <v>1</v>
      </c>
      <c r="Q45" s="190"/>
      <c r="R45" s="4">
        <f t="shared" si="11"/>
        <v>200</v>
      </c>
      <c r="S45" s="3">
        <f t="shared" si="4"/>
        <v>7250</v>
      </c>
      <c r="T45" s="3">
        <f t="shared" si="5"/>
        <v>-6250</v>
      </c>
      <c r="U45" s="3">
        <f t="shared" ref="U45:U55" si="13">N45-1000</f>
        <v>0</v>
      </c>
      <c r="V45" s="3">
        <f t="shared" si="6"/>
        <v>29000</v>
      </c>
      <c r="W45" s="3">
        <f t="shared" si="7"/>
        <v>0</v>
      </c>
      <c r="X45" s="3">
        <f t="shared" si="8"/>
        <v>0</v>
      </c>
    </row>
    <row r="46" spans="1:24" s="2" customFormat="1" ht="13.5" customHeight="1" x14ac:dyDescent="0.2">
      <c r="A46" s="22">
        <f t="shared" si="9"/>
        <v>42</v>
      </c>
      <c r="B46" s="52" t="s">
        <v>897</v>
      </c>
      <c r="C46" s="23" t="s">
        <v>626</v>
      </c>
      <c r="D46" s="90">
        <v>2727273</v>
      </c>
      <c r="E46" s="90"/>
      <c r="F46" s="24">
        <f t="shared" si="0"/>
        <v>2727273</v>
      </c>
      <c r="G46" s="24">
        <v>2726273</v>
      </c>
      <c r="H46" s="24">
        <f t="shared" si="1"/>
        <v>1000</v>
      </c>
      <c r="I46" s="25">
        <v>5</v>
      </c>
      <c r="J46" s="25">
        <v>0.2</v>
      </c>
      <c r="K46" s="25">
        <v>0</v>
      </c>
      <c r="L46" s="53"/>
      <c r="M46" s="24">
        <f t="shared" si="2"/>
        <v>2726273</v>
      </c>
      <c r="N46" s="317">
        <f t="shared" si="3"/>
        <v>1000</v>
      </c>
      <c r="O46" s="54" t="s">
        <v>898</v>
      </c>
      <c r="P46" s="54">
        <v>2</v>
      </c>
      <c r="Q46" s="27"/>
      <c r="R46" s="4">
        <f t="shared" si="11"/>
        <v>200</v>
      </c>
      <c r="S46" s="3">
        <f t="shared" si="4"/>
        <v>136363.65</v>
      </c>
      <c r="T46" s="3">
        <f t="shared" si="5"/>
        <v>-135363.65</v>
      </c>
      <c r="U46" s="3">
        <f t="shared" si="13"/>
        <v>0</v>
      </c>
      <c r="V46" s="3">
        <f t="shared" si="6"/>
        <v>545454.6</v>
      </c>
      <c r="W46" s="3">
        <f t="shared" si="7"/>
        <v>0</v>
      </c>
      <c r="X46" s="3">
        <f t="shared" si="8"/>
        <v>0</v>
      </c>
    </row>
    <row r="47" spans="1:24" s="2" customFormat="1" ht="13.5" customHeight="1" x14ac:dyDescent="0.2">
      <c r="A47" s="22">
        <f t="shared" si="9"/>
        <v>43</v>
      </c>
      <c r="B47" s="52" t="s">
        <v>823</v>
      </c>
      <c r="C47" s="23" t="s">
        <v>821</v>
      </c>
      <c r="D47" s="90">
        <v>2181818</v>
      </c>
      <c r="E47" s="90"/>
      <c r="F47" s="24">
        <f t="shared" si="0"/>
        <v>2181818</v>
      </c>
      <c r="G47" s="24">
        <v>2180818</v>
      </c>
      <c r="H47" s="24">
        <f t="shared" si="1"/>
        <v>1000</v>
      </c>
      <c r="I47" s="25">
        <v>5</v>
      </c>
      <c r="J47" s="25">
        <v>0.2</v>
      </c>
      <c r="K47" s="25">
        <v>0</v>
      </c>
      <c r="L47" s="53"/>
      <c r="M47" s="24">
        <f t="shared" si="2"/>
        <v>2180818</v>
      </c>
      <c r="N47" s="317">
        <f t="shared" si="3"/>
        <v>1000</v>
      </c>
      <c r="O47" s="54" t="s">
        <v>899</v>
      </c>
      <c r="P47" s="54">
        <v>1</v>
      </c>
      <c r="Q47" s="27"/>
      <c r="R47" s="4">
        <f t="shared" si="11"/>
        <v>200</v>
      </c>
      <c r="S47" s="3">
        <f t="shared" si="4"/>
        <v>109090.90000000001</v>
      </c>
      <c r="T47" s="3">
        <f t="shared" si="5"/>
        <v>-108090.90000000001</v>
      </c>
      <c r="U47" s="3">
        <f t="shared" si="13"/>
        <v>0</v>
      </c>
      <c r="V47" s="3">
        <f t="shared" si="6"/>
        <v>436363.6</v>
      </c>
      <c r="W47" s="3">
        <f t="shared" si="7"/>
        <v>0</v>
      </c>
      <c r="X47" s="3">
        <f t="shared" si="8"/>
        <v>0</v>
      </c>
    </row>
    <row r="48" spans="1:24" s="2" customFormat="1" ht="13.5" customHeight="1" x14ac:dyDescent="0.2">
      <c r="A48" s="22">
        <f t="shared" si="9"/>
        <v>44</v>
      </c>
      <c r="B48" s="52" t="s">
        <v>900</v>
      </c>
      <c r="C48" s="23" t="s">
        <v>901</v>
      </c>
      <c r="D48" s="90">
        <v>2000000</v>
      </c>
      <c r="E48" s="90"/>
      <c r="F48" s="24">
        <f t="shared" si="0"/>
        <v>2000000</v>
      </c>
      <c r="G48" s="24">
        <v>1999000</v>
      </c>
      <c r="H48" s="24">
        <f t="shared" si="1"/>
        <v>1000</v>
      </c>
      <c r="I48" s="25">
        <v>5</v>
      </c>
      <c r="J48" s="25">
        <v>0.2</v>
      </c>
      <c r="K48" s="25">
        <v>0</v>
      </c>
      <c r="L48" s="53"/>
      <c r="M48" s="24">
        <f t="shared" si="2"/>
        <v>1999000</v>
      </c>
      <c r="N48" s="317">
        <f t="shared" si="3"/>
        <v>1000</v>
      </c>
      <c r="O48" s="54" t="s">
        <v>902</v>
      </c>
      <c r="P48" s="54">
        <v>2</v>
      </c>
      <c r="Q48" s="27"/>
      <c r="R48" s="4">
        <f t="shared" si="11"/>
        <v>200</v>
      </c>
      <c r="S48" s="3">
        <f t="shared" si="4"/>
        <v>100000</v>
      </c>
      <c r="T48" s="3">
        <f t="shared" si="5"/>
        <v>-99000</v>
      </c>
      <c r="U48" s="3">
        <f t="shared" si="13"/>
        <v>0</v>
      </c>
      <c r="V48" s="3">
        <f t="shared" si="6"/>
        <v>400000</v>
      </c>
      <c r="W48" s="3">
        <f t="shared" si="7"/>
        <v>0</v>
      </c>
      <c r="X48" s="3">
        <f t="shared" si="8"/>
        <v>0</v>
      </c>
    </row>
    <row r="49" spans="1:24" s="2" customFormat="1" ht="13.5" customHeight="1" x14ac:dyDescent="0.2">
      <c r="A49" s="22">
        <f t="shared" si="9"/>
        <v>45</v>
      </c>
      <c r="B49" s="52" t="s">
        <v>903</v>
      </c>
      <c r="C49" s="23" t="s">
        <v>699</v>
      </c>
      <c r="D49" s="90">
        <v>180000</v>
      </c>
      <c r="E49" s="90"/>
      <c r="F49" s="24">
        <f t="shared" si="0"/>
        <v>180000</v>
      </c>
      <c r="G49" s="24">
        <v>179000</v>
      </c>
      <c r="H49" s="24">
        <f t="shared" si="1"/>
        <v>1000</v>
      </c>
      <c r="I49" s="25">
        <v>5</v>
      </c>
      <c r="J49" s="25">
        <v>0.2</v>
      </c>
      <c r="K49" s="25">
        <v>0</v>
      </c>
      <c r="L49" s="53"/>
      <c r="M49" s="24">
        <f t="shared" si="2"/>
        <v>179000</v>
      </c>
      <c r="N49" s="317">
        <f t="shared" si="3"/>
        <v>1000</v>
      </c>
      <c r="O49" s="54" t="s">
        <v>815</v>
      </c>
      <c r="P49" s="54">
        <v>2</v>
      </c>
      <c r="Q49" s="27"/>
      <c r="R49" s="4">
        <f t="shared" si="11"/>
        <v>200</v>
      </c>
      <c r="S49" s="3">
        <f t="shared" si="4"/>
        <v>9000</v>
      </c>
      <c r="T49" s="3">
        <f t="shared" si="5"/>
        <v>-8000</v>
      </c>
      <c r="U49" s="3">
        <f t="shared" si="13"/>
        <v>0</v>
      </c>
      <c r="V49" s="3">
        <f t="shared" si="6"/>
        <v>36000</v>
      </c>
      <c r="W49" s="3">
        <f t="shared" si="7"/>
        <v>0</v>
      </c>
      <c r="X49" s="3">
        <f t="shared" si="8"/>
        <v>0</v>
      </c>
    </row>
    <row r="50" spans="1:24" s="2" customFormat="1" ht="13.5" customHeight="1" x14ac:dyDescent="0.2">
      <c r="A50" s="22">
        <f t="shared" si="9"/>
        <v>46</v>
      </c>
      <c r="B50" s="52" t="s">
        <v>806</v>
      </c>
      <c r="C50" s="23" t="s">
        <v>699</v>
      </c>
      <c r="D50" s="90">
        <v>90000</v>
      </c>
      <c r="E50" s="90"/>
      <c r="F50" s="24">
        <f t="shared" si="0"/>
        <v>90000</v>
      </c>
      <c r="G50" s="24">
        <v>89000</v>
      </c>
      <c r="H50" s="24">
        <f t="shared" si="1"/>
        <v>1000</v>
      </c>
      <c r="I50" s="25">
        <v>5</v>
      </c>
      <c r="J50" s="25">
        <v>0.2</v>
      </c>
      <c r="K50" s="25">
        <v>0</v>
      </c>
      <c r="L50" s="53"/>
      <c r="M50" s="24">
        <f t="shared" si="2"/>
        <v>89000</v>
      </c>
      <c r="N50" s="317">
        <f t="shared" si="3"/>
        <v>1000</v>
      </c>
      <c r="O50" s="54" t="s">
        <v>887</v>
      </c>
      <c r="P50" s="54">
        <v>2</v>
      </c>
      <c r="Q50" s="27"/>
      <c r="R50" s="4">
        <f t="shared" si="11"/>
        <v>200</v>
      </c>
      <c r="S50" s="3">
        <f t="shared" si="4"/>
        <v>4500</v>
      </c>
      <c r="T50" s="3">
        <f t="shared" si="5"/>
        <v>-3500</v>
      </c>
      <c r="U50" s="3">
        <f t="shared" si="13"/>
        <v>0</v>
      </c>
      <c r="V50" s="3">
        <f t="shared" si="6"/>
        <v>18000</v>
      </c>
      <c r="W50" s="3">
        <f t="shared" si="7"/>
        <v>0</v>
      </c>
      <c r="X50" s="3">
        <f t="shared" si="8"/>
        <v>0</v>
      </c>
    </row>
    <row r="51" spans="1:24" s="2" customFormat="1" ht="13.5" customHeight="1" x14ac:dyDescent="0.2">
      <c r="A51" s="22">
        <f t="shared" si="9"/>
        <v>47</v>
      </c>
      <c r="B51" s="52" t="s">
        <v>803</v>
      </c>
      <c r="C51" s="23" t="s">
        <v>699</v>
      </c>
      <c r="D51" s="90">
        <v>100000</v>
      </c>
      <c r="E51" s="90"/>
      <c r="F51" s="24">
        <f t="shared" si="0"/>
        <v>100000</v>
      </c>
      <c r="G51" s="24">
        <v>99000</v>
      </c>
      <c r="H51" s="24">
        <f t="shared" si="1"/>
        <v>1000</v>
      </c>
      <c r="I51" s="25">
        <v>5</v>
      </c>
      <c r="J51" s="25">
        <v>0.2</v>
      </c>
      <c r="K51" s="25">
        <v>0</v>
      </c>
      <c r="L51" s="53"/>
      <c r="M51" s="24">
        <f t="shared" si="2"/>
        <v>99000</v>
      </c>
      <c r="N51" s="317">
        <f t="shared" si="3"/>
        <v>1000</v>
      </c>
      <c r="O51" s="54" t="s">
        <v>904</v>
      </c>
      <c r="P51" s="54">
        <v>2</v>
      </c>
      <c r="Q51" s="27"/>
      <c r="R51" s="4">
        <f t="shared" si="11"/>
        <v>200</v>
      </c>
      <c r="S51" s="3">
        <f t="shared" si="4"/>
        <v>5000</v>
      </c>
      <c r="T51" s="3">
        <f t="shared" si="5"/>
        <v>-4000</v>
      </c>
      <c r="U51" s="3">
        <f t="shared" si="13"/>
        <v>0</v>
      </c>
      <c r="V51" s="3">
        <f t="shared" si="6"/>
        <v>20000</v>
      </c>
      <c r="W51" s="3">
        <f t="shared" si="7"/>
        <v>0</v>
      </c>
      <c r="X51" s="3">
        <f t="shared" si="8"/>
        <v>0</v>
      </c>
    </row>
    <row r="52" spans="1:24" s="2" customFormat="1" ht="13.5" customHeight="1" x14ac:dyDescent="0.2">
      <c r="A52" s="22">
        <f t="shared" si="9"/>
        <v>48</v>
      </c>
      <c r="B52" s="52" t="s">
        <v>810</v>
      </c>
      <c r="C52" s="23" t="s">
        <v>905</v>
      </c>
      <c r="D52" s="90">
        <v>4090909</v>
      </c>
      <c r="E52" s="90"/>
      <c r="F52" s="24">
        <f t="shared" si="0"/>
        <v>4090909</v>
      </c>
      <c r="G52" s="24">
        <v>4089909</v>
      </c>
      <c r="H52" s="24">
        <f t="shared" si="1"/>
        <v>1000</v>
      </c>
      <c r="I52" s="25">
        <v>5</v>
      </c>
      <c r="J52" s="25">
        <v>0.2</v>
      </c>
      <c r="K52" s="25">
        <v>0</v>
      </c>
      <c r="L52" s="53"/>
      <c r="M52" s="24">
        <f t="shared" si="2"/>
        <v>4089909</v>
      </c>
      <c r="N52" s="317">
        <f t="shared" si="3"/>
        <v>1000</v>
      </c>
      <c r="O52" s="54" t="s">
        <v>906</v>
      </c>
      <c r="P52" s="54">
        <v>3</v>
      </c>
      <c r="Q52" s="27"/>
      <c r="R52" s="4">
        <f t="shared" si="11"/>
        <v>200</v>
      </c>
      <c r="S52" s="3">
        <f t="shared" si="4"/>
        <v>204545.45</v>
      </c>
      <c r="T52" s="3">
        <f t="shared" si="5"/>
        <v>-203545.45</v>
      </c>
      <c r="U52" s="3">
        <f t="shared" si="13"/>
        <v>0</v>
      </c>
      <c r="V52" s="3">
        <f t="shared" si="6"/>
        <v>818181.8</v>
      </c>
      <c r="W52" s="3">
        <f t="shared" si="7"/>
        <v>0</v>
      </c>
      <c r="X52" s="3">
        <f t="shared" si="8"/>
        <v>0</v>
      </c>
    </row>
    <row r="53" spans="1:24" s="2" customFormat="1" ht="13.5" customHeight="1" x14ac:dyDescent="0.2">
      <c r="A53" s="22">
        <f t="shared" si="9"/>
        <v>49</v>
      </c>
      <c r="B53" s="52" t="s">
        <v>907</v>
      </c>
      <c r="C53" s="23" t="s">
        <v>627</v>
      </c>
      <c r="D53" s="90">
        <v>60000</v>
      </c>
      <c r="E53" s="90"/>
      <c r="F53" s="24">
        <f t="shared" si="0"/>
        <v>60000</v>
      </c>
      <c r="G53" s="24">
        <v>59000</v>
      </c>
      <c r="H53" s="24">
        <f t="shared" si="1"/>
        <v>1000</v>
      </c>
      <c r="I53" s="25">
        <v>5</v>
      </c>
      <c r="J53" s="25">
        <v>0.2</v>
      </c>
      <c r="K53" s="25">
        <v>0</v>
      </c>
      <c r="L53" s="53"/>
      <c r="M53" s="24">
        <f t="shared" si="2"/>
        <v>59000</v>
      </c>
      <c r="N53" s="317">
        <f t="shared" si="3"/>
        <v>1000</v>
      </c>
      <c r="O53" s="54" t="s">
        <v>809</v>
      </c>
      <c r="P53" s="54">
        <v>1</v>
      </c>
      <c r="Q53" s="27"/>
      <c r="R53" s="4">
        <f t="shared" si="11"/>
        <v>200</v>
      </c>
      <c r="S53" s="3">
        <f t="shared" si="4"/>
        <v>3000</v>
      </c>
      <c r="T53" s="3">
        <f t="shared" si="5"/>
        <v>-2000</v>
      </c>
      <c r="U53" s="3">
        <f t="shared" si="13"/>
        <v>0</v>
      </c>
      <c r="V53" s="3">
        <f t="shared" si="6"/>
        <v>12000</v>
      </c>
      <c r="W53" s="3">
        <f t="shared" si="7"/>
        <v>0</v>
      </c>
      <c r="X53" s="3">
        <f t="shared" si="8"/>
        <v>0</v>
      </c>
    </row>
    <row r="54" spans="1:24" s="2" customFormat="1" ht="13.5" customHeight="1" x14ac:dyDescent="0.2">
      <c r="A54" s="22">
        <f t="shared" si="9"/>
        <v>50</v>
      </c>
      <c r="B54" s="52" t="s">
        <v>908</v>
      </c>
      <c r="C54" s="23" t="s">
        <v>627</v>
      </c>
      <c r="D54" s="90">
        <v>80000</v>
      </c>
      <c r="E54" s="90"/>
      <c r="F54" s="24">
        <f t="shared" si="0"/>
        <v>80000</v>
      </c>
      <c r="G54" s="24">
        <v>79000</v>
      </c>
      <c r="H54" s="24">
        <f t="shared" si="1"/>
        <v>1000</v>
      </c>
      <c r="I54" s="25">
        <v>5</v>
      </c>
      <c r="J54" s="25">
        <v>0.2</v>
      </c>
      <c r="K54" s="25">
        <v>0</v>
      </c>
      <c r="L54" s="53"/>
      <c r="M54" s="24">
        <f t="shared" si="2"/>
        <v>79000</v>
      </c>
      <c r="N54" s="317">
        <f t="shared" si="3"/>
        <v>1000</v>
      </c>
      <c r="O54" s="54" t="s">
        <v>909</v>
      </c>
      <c r="P54" s="54">
        <v>2</v>
      </c>
      <c r="Q54" s="27"/>
      <c r="R54" s="4">
        <f t="shared" si="11"/>
        <v>200</v>
      </c>
      <c r="S54" s="3">
        <f t="shared" si="4"/>
        <v>4000</v>
      </c>
      <c r="T54" s="3">
        <f t="shared" si="5"/>
        <v>-3000</v>
      </c>
      <c r="U54" s="3">
        <f t="shared" si="13"/>
        <v>0</v>
      </c>
      <c r="V54" s="3">
        <f t="shared" si="6"/>
        <v>16000</v>
      </c>
      <c r="W54" s="3">
        <f t="shared" si="7"/>
        <v>0</v>
      </c>
      <c r="X54" s="3">
        <f t="shared" si="8"/>
        <v>0</v>
      </c>
    </row>
    <row r="55" spans="1:24" s="2" customFormat="1" ht="13.5" customHeight="1" x14ac:dyDescent="0.2">
      <c r="A55" s="22">
        <f t="shared" si="9"/>
        <v>51</v>
      </c>
      <c r="B55" s="52" t="s">
        <v>806</v>
      </c>
      <c r="C55" s="23" t="s">
        <v>627</v>
      </c>
      <c r="D55" s="90">
        <v>192000</v>
      </c>
      <c r="E55" s="90"/>
      <c r="F55" s="24">
        <f t="shared" si="0"/>
        <v>192000</v>
      </c>
      <c r="G55" s="24">
        <v>191000</v>
      </c>
      <c r="H55" s="24">
        <f t="shared" si="1"/>
        <v>1000</v>
      </c>
      <c r="I55" s="25">
        <v>5</v>
      </c>
      <c r="J55" s="25">
        <v>0.2</v>
      </c>
      <c r="K55" s="25">
        <v>0</v>
      </c>
      <c r="L55" s="53"/>
      <c r="M55" s="24">
        <f t="shared" si="2"/>
        <v>191000</v>
      </c>
      <c r="N55" s="317">
        <f t="shared" si="3"/>
        <v>1000</v>
      </c>
      <c r="O55" s="54" t="s">
        <v>809</v>
      </c>
      <c r="P55" s="54">
        <v>6</v>
      </c>
      <c r="Q55" s="27"/>
      <c r="R55" s="4">
        <f t="shared" si="11"/>
        <v>200</v>
      </c>
      <c r="S55" s="3">
        <f t="shared" si="4"/>
        <v>9600</v>
      </c>
      <c r="T55" s="3">
        <f t="shared" si="5"/>
        <v>-8600</v>
      </c>
      <c r="U55" s="3">
        <f t="shared" si="13"/>
        <v>0</v>
      </c>
      <c r="V55" s="3">
        <f t="shared" si="6"/>
        <v>38400</v>
      </c>
      <c r="W55" s="3">
        <f t="shared" si="7"/>
        <v>0</v>
      </c>
      <c r="X55" s="3">
        <f t="shared" si="8"/>
        <v>0</v>
      </c>
    </row>
    <row r="56" spans="1:24" s="2" customFormat="1" ht="13.5" customHeight="1" x14ac:dyDescent="0.2">
      <c r="A56" s="155">
        <f t="shared" si="9"/>
        <v>52</v>
      </c>
      <c r="B56" s="355" t="s">
        <v>826</v>
      </c>
      <c r="C56" s="192" t="s">
        <v>243</v>
      </c>
      <c r="D56" s="173">
        <v>0</v>
      </c>
      <c r="E56" s="173"/>
      <c r="F56" s="158">
        <f t="shared" si="0"/>
        <v>0</v>
      </c>
      <c r="G56" s="158">
        <v>0</v>
      </c>
      <c r="H56" s="158">
        <f t="shared" si="1"/>
        <v>0</v>
      </c>
      <c r="I56" s="159">
        <v>5</v>
      </c>
      <c r="J56" s="159">
        <v>0.2</v>
      </c>
      <c r="K56" s="159">
        <v>0</v>
      </c>
      <c r="L56" s="150"/>
      <c r="M56" s="158">
        <f t="shared" si="2"/>
        <v>0</v>
      </c>
      <c r="N56" s="320">
        <f t="shared" si="3"/>
        <v>0</v>
      </c>
      <c r="O56" s="160" t="s">
        <v>828</v>
      </c>
      <c r="P56" s="160"/>
      <c r="Q56" s="161"/>
      <c r="R56" s="4">
        <f t="shared" si="11"/>
        <v>0</v>
      </c>
      <c r="S56" s="3">
        <f t="shared" si="4"/>
        <v>0</v>
      </c>
      <c r="T56" s="3">
        <f t="shared" si="5"/>
        <v>0</v>
      </c>
      <c r="U56" s="3"/>
      <c r="V56" s="3">
        <f t="shared" si="6"/>
        <v>0</v>
      </c>
      <c r="W56" s="3">
        <f t="shared" si="7"/>
        <v>0</v>
      </c>
      <c r="X56" s="3">
        <f t="shared" si="8"/>
        <v>0</v>
      </c>
    </row>
    <row r="57" spans="1:24" s="2" customFormat="1" ht="13.5" customHeight="1" x14ac:dyDescent="0.2">
      <c r="A57" s="22">
        <f t="shared" si="9"/>
        <v>53</v>
      </c>
      <c r="B57" s="52" t="s">
        <v>910</v>
      </c>
      <c r="C57" s="23" t="s">
        <v>911</v>
      </c>
      <c r="D57" s="90">
        <v>5600000</v>
      </c>
      <c r="E57" s="90"/>
      <c r="F57" s="24">
        <f t="shared" si="0"/>
        <v>5600000</v>
      </c>
      <c r="G57" s="24">
        <v>5599000</v>
      </c>
      <c r="H57" s="24">
        <f t="shared" si="1"/>
        <v>1000</v>
      </c>
      <c r="I57" s="25">
        <v>5</v>
      </c>
      <c r="J57" s="25">
        <v>0.2</v>
      </c>
      <c r="K57" s="25">
        <v>0</v>
      </c>
      <c r="L57" s="53"/>
      <c r="M57" s="24">
        <f t="shared" si="2"/>
        <v>5599000</v>
      </c>
      <c r="N57" s="317">
        <f t="shared" si="3"/>
        <v>1000</v>
      </c>
      <c r="O57" s="54" t="s">
        <v>912</v>
      </c>
      <c r="P57" s="54">
        <v>2</v>
      </c>
      <c r="Q57" s="27"/>
      <c r="R57" s="4">
        <f t="shared" si="11"/>
        <v>200</v>
      </c>
      <c r="S57" s="3">
        <f t="shared" si="4"/>
        <v>280000</v>
      </c>
      <c r="T57" s="3">
        <f t="shared" si="5"/>
        <v>-279000</v>
      </c>
      <c r="U57" s="3">
        <f t="shared" ref="U57:U102" si="14">N57-1000</f>
        <v>0</v>
      </c>
      <c r="V57" s="3">
        <f t="shared" si="6"/>
        <v>1120000</v>
      </c>
      <c r="W57" s="3">
        <f t="shared" si="7"/>
        <v>0</v>
      </c>
      <c r="X57" s="3">
        <f t="shared" si="8"/>
        <v>0</v>
      </c>
    </row>
    <row r="58" spans="1:24" s="2" customFormat="1" ht="13.5" customHeight="1" x14ac:dyDescent="0.2">
      <c r="A58" s="22">
        <f t="shared" si="9"/>
        <v>54</v>
      </c>
      <c r="B58" s="52" t="s">
        <v>913</v>
      </c>
      <c r="C58" s="23" t="s">
        <v>914</v>
      </c>
      <c r="D58" s="90">
        <v>330000</v>
      </c>
      <c r="E58" s="90"/>
      <c r="F58" s="24">
        <f t="shared" si="0"/>
        <v>330000</v>
      </c>
      <c r="G58" s="24">
        <v>329000</v>
      </c>
      <c r="H58" s="24">
        <f t="shared" si="1"/>
        <v>1000</v>
      </c>
      <c r="I58" s="25">
        <v>5</v>
      </c>
      <c r="J58" s="25">
        <v>0.2</v>
      </c>
      <c r="K58" s="25">
        <v>0</v>
      </c>
      <c r="L58" s="53"/>
      <c r="M58" s="24">
        <f t="shared" si="2"/>
        <v>329000</v>
      </c>
      <c r="N58" s="317">
        <f t="shared" si="3"/>
        <v>1000</v>
      </c>
      <c r="O58" s="54" t="s">
        <v>827</v>
      </c>
      <c r="P58" s="54">
        <v>2</v>
      </c>
      <c r="Q58" s="27"/>
      <c r="R58" s="4">
        <f t="shared" si="11"/>
        <v>200</v>
      </c>
      <c r="S58" s="3">
        <f t="shared" si="4"/>
        <v>16500</v>
      </c>
      <c r="T58" s="3">
        <f t="shared" si="5"/>
        <v>-15500</v>
      </c>
      <c r="U58" s="3">
        <f t="shared" si="14"/>
        <v>0</v>
      </c>
      <c r="V58" s="3">
        <f t="shared" si="6"/>
        <v>66000</v>
      </c>
      <c r="W58" s="3">
        <f t="shared" si="7"/>
        <v>0</v>
      </c>
      <c r="X58" s="3">
        <f t="shared" si="8"/>
        <v>0</v>
      </c>
    </row>
    <row r="59" spans="1:24" s="2" customFormat="1" ht="13.5" customHeight="1" x14ac:dyDescent="0.2">
      <c r="A59" s="22">
        <f t="shared" si="9"/>
        <v>55</v>
      </c>
      <c r="B59" s="52" t="s">
        <v>915</v>
      </c>
      <c r="C59" s="23" t="s">
        <v>253</v>
      </c>
      <c r="D59" s="90">
        <v>270000</v>
      </c>
      <c r="E59" s="90"/>
      <c r="F59" s="24">
        <f t="shared" si="0"/>
        <v>270000</v>
      </c>
      <c r="G59" s="24">
        <v>269000</v>
      </c>
      <c r="H59" s="24">
        <f t="shared" si="1"/>
        <v>1000</v>
      </c>
      <c r="I59" s="25">
        <v>5</v>
      </c>
      <c r="J59" s="25">
        <v>0.2</v>
      </c>
      <c r="K59" s="25">
        <v>0</v>
      </c>
      <c r="L59" s="53"/>
      <c r="M59" s="24">
        <f t="shared" si="2"/>
        <v>269000</v>
      </c>
      <c r="N59" s="317">
        <f t="shared" si="3"/>
        <v>1000</v>
      </c>
      <c r="O59" s="54" t="s">
        <v>904</v>
      </c>
      <c r="P59" s="54">
        <v>3</v>
      </c>
      <c r="Q59" s="27"/>
      <c r="R59" s="4">
        <f t="shared" si="11"/>
        <v>200</v>
      </c>
      <c r="S59" s="3">
        <f t="shared" si="4"/>
        <v>13500</v>
      </c>
      <c r="T59" s="3">
        <f t="shared" si="5"/>
        <v>-12500</v>
      </c>
      <c r="U59" s="3">
        <f t="shared" si="14"/>
        <v>0</v>
      </c>
      <c r="V59" s="3">
        <f t="shared" si="6"/>
        <v>54000</v>
      </c>
      <c r="W59" s="3">
        <f t="shared" si="7"/>
        <v>0</v>
      </c>
      <c r="X59" s="3">
        <f t="shared" si="8"/>
        <v>0</v>
      </c>
    </row>
    <row r="60" spans="1:24" s="2" customFormat="1" ht="13.5" customHeight="1" x14ac:dyDescent="0.2">
      <c r="A60" s="22">
        <f t="shared" si="9"/>
        <v>56</v>
      </c>
      <c r="B60" s="52" t="s">
        <v>916</v>
      </c>
      <c r="C60" s="23" t="s">
        <v>253</v>
      </c>
      <c r="D60" s="90">
        <v>80000</v>
      </c>
      <c r="E60" s="90"/>
      <c r="F60" s="24">
        <f t="shared" si="0"/>
        <v>80000</v>
      </c>
      <c r="G60" s="24">
        <v>79000</v>
      </c>
      <c r="H60" s="24">
        <f t="shared" si="1"/>
        <v>1000</v>
      </c>
      <c r="I60" s="25">
        <v>5</v>
      </c>
      <c r="J60" s="25">
        <v>0.2</v>
      </c>
      <c r="K60" s="25">
        <v>0</v>
      </c>
      <c r="L60" s="53"/>
      <c r="M60" s="24">
        <f t="shared" si="2"/>
        <v>79000</v>
      </c>
      <c r="N60" s="317">
        <f t="shared" si="3"/>
        <v>1000</v>
      </c>
      <c r="O60" s="54" t="s">
        <v>815</v>
      </c>
      <c r="P60" s="54">
        <v>1</v>
      </c>
      <c r="Q60" s="27"/>
      <c r="R60" s="4">
        <f t="shared" si="11"/>
        <v>200</v>
      </c>
      <c r="S60" s="3">
        <f t="shared" si="4"/>
        <v>4000</v>
      </c>
      <c r="T60" s="3">
        <f t="shared" si="5"/>
        <v>-3000</v>
      </c>
      <c r="U60" s="3">
        <f t="shared" si="14"/>
        <v>0</v>
      </c>
      <c r="V60" s="3">
        <f t="shared" si="6"/>
        <v>16000</v>
      </c>
      <c r="W60" s="3">
        <f t="shared" si="7"/>
        <v>0</v>
      </c>
      <c r="X60" s="3">
        <f t="shared" si="8"/>
        <v>0</v>
      </c>
    </row>
    <row r="61" spans="1:24" s="2" customFormat="1" ht="13.5" customHeight="1" x14ac:dyDescent="0.2">
      <c r="A61" s="22">
        <f t="shared" si="9"/>
        <v>57</v>
      </c>
      <c r="B61" s="52" t="s">
        <v>803</v>
      </c>
      <c r="C61" s="23" t="s">
        <v>253</v>
      </c>
      <c r="D61" s="90">
        <v>50000</v>
      </c>
      <c r="E61" s="90"/>
      <c r="F61" s="24">
        <f t="shared" si="0"/>
        <v>50000</v>
      </c>
      <c r="G61" s="24">
        <v>49000</v>
      </c>
      <c r="H61" s="24">
        <f t="shared" si="1"/>
        <v>1000</v>
      </c>
      <c r="I61" s="25">
        <v>5</v>
      </c>
      <c r="J61" s="25">
        <v>0.2</v>
      </c>
      <c r="K61" s="25">
        <v>0</v>
      </c>
      <c r="L61" s="53"/>
      <c r="M61" s="24">
        <f t="shared" si="2"/>
        <v>49000</v>
      </c>
      <c r="N61" s="317">
        <f t="shared" si="3"/>
        <v>1000</v>
      </c>
      <c r="O61" s="54" t="s">
        <v>904</v>
      </c>
      <c r="P61" s="54">
        <v>1</v>
      </c>
      <c r="Q61" s="27"/>
      <c r="R61" s="4">
        <f t="shared" si="11"/>
        <v>200</v>
      </c>
      <c r="S61" s="3">
        <f t="shared" si="4"/>
        <v>2500</v>
      </c>
      <c r="T61" s="3">
        <f t="shared" si="5"/>
        <v>-1500</v>
      </c>
      <c r="U61" s="3">
        <f t="shared" si="14"/>
        <v>0</v>
      </c>
      <c r="V61" s="3">
        <f t="shared" si="6"/>
        <v>10000</v>
      </c>
      <c r="W61" s="3">
        <f t="shared" si="7"/>
        <v>0</v>
      </c>
      <c r="X61" s="3">
        <f t="shared" si="8"/>
        <v>0</v>
      </c>
    </row>
    <row r="62" spans="1:24" s="2" customFormat="1" ht="13.5" customHeight="1" x14ac:dyDescent="0.2">
      <c r="A62" s="22">
        <f t="shared" si="9"/>
        <v>58</v>
      </c>
      <c r="B62" s="52" t="s">
        <v>917</v>
      </c>
      <c r="C62" s="23" t="s">
        <v>253</v>
      </c>
      <c r="D62" s="90">
        <v>230000</v>
      </c>
      <c r="E62" s="90"/>
      <c r="F62" s="24">
        <f t="shared" si="0"/>
        <v>230000</v>
      </c>
      <c r="G62" s="24">
        <v>229000</v>
      </c>
      <c r="H62" s="24">
        <f t="shared" si="1"/>
        <v>1000</v>
      </c>
      <c r="I62" s="25">
        <v>5</v>
      </c>
      <c r="J62" s="25">
        <v>0.2</v>
      </c>
      <c r="K62" s="25">
        <v>0</v>
      </c>
      <c r="L62" s="53"/>
      <c r="M62" s="24">
        <f t="shared" si="2"/>
        <v>229000</v>
      </c>
      <c r="N62" s="317">
        <f t="shared" si="3"/>
        <v>1000</v>
      </c>
      <c r="O62" s="54" t="s">
        <v>815</v>
      </c>
      <c r="P62" s="54">
        <v>1</v>
      </c>
      <c r="Q62" s="27"/>
      <c r="R62" s="4">
        <f t="shared" si="11"/>
        <v>200</v>
      </c>
      <c r="S62" s="3">
        <f t="shared" si="4"/>
        <v>11500</v>
      </c>
      <c r="T62" s="3">
        <f t="shared" si="5"/>
        <v>-10500</v>
      </c>
      <c r="U62" s="3">
        <f t="shared" si="14"/>
        <v>0</v>
      </c>
      <c r="V62" s="3">
        <f t="shared" si="6"/>
        <v>46000</v>
      </c>
      <c r="W62" s="3">
        <f t="shared" si="7"/>
        <v>0</v>
      </c>
      <c r="X62" s="3">
        <f t="shared" si="8"/>
        <v>0</v>
      </c>
    </row>
    <row r="63" spans="1:24" s="2" customFormat="1" ht="13.5" customHeight="1" x14ac:dyDescent="0.2">
      <c r="A63" s="22">
        <f t="shared" si="9"/>
        <v>59</v>
      </c>
      <c r="B63" s="52" t="s">
        <v>918</v>
      </c>
      <c r="C63" s="23" t="s">
        <v>253</v>
      </c>
      <c r="D63" s="90">
        <v>45000</v>
      </c>
      <c r="E63" s="90"/>
      <c r="F63" s="24">
        <f t="shared" si="0"/>
        <v>45000</v>
      </c>
      <c r="G63" s="24">
        <v>44000</v>
      </c>
      <c r="H63" s="24">
        <f t="shared" si="1"/>
        <v>1000</v>
      </c>
      <c r="I63" s="25">
        <v>5</v>
      </c>
      <c r="J63" s="25">
        <v>0.2</v>
      </c>
      <c r="K63" s="25">
        <v>0</v>
      </c>
      <c r="L63" s="53"/>
      <c r="M63" s="24">
        <f t="shared" si="2"/>
        <v>44000</v>
      </c>
      <c r="N63" s="317">
        <f t="shared" si="3"/>
        <v>1000</v>
      </c>
      <c r="O63" s="54" t="s">
        <v>815</v>
      </c>
      <c r="P63" s="54">
        <v>1</v>
      </c>
      <c r="Q63" s="27"/>
      <c r="R63" s="4">
        <f t="shared" si="11"/>
        <v>200</v>
      </c>
      <c r="S63" s="3">
        <f t="shared" si="4"/>
        <v>2250</v>
      </c>
      <c r="T63" s="3">
        <f t="shared" si="5"/>
        <v>-1250</v>
      </c>
      <c r="U63" s="3">
        <f t="shared" si="14"/>
        <v>0</v>
      </c>
      <c r="V63" s="3">
        <f t="shared" si="6"/>
        <v>9000</v>
      </c>
      <c r="W63" s="3">
        <f t="shared" si="7"/>
        <v>0</v>
      </c>
      <c r="X63" s="3">
        <f t="shared" si="8"/>
        <v>0</v>
      </c>
    </row>
    <row r="64" spans="1:24" s="2" customFormat="1" ht="13.5" customHeight="1" x14ac:dyDescent="0.2">
      <c r="A64" s="22">
        <f t="shared" si="9"/>
        <v>60</v>
      </c>
      <c r="B64" s="52" t="s">
        <v>919</v>
      </c>
      <c r="C64" s="23" t="s">
        <v>253</v>
      </c>
      <c r="D64" s="90">
        <v>150000</v>
      </c>
      <c r="E64" s="90"/>
      <c r="F64" s="24">
        <f t="shared" si="0"/>
        <v>150000</v>
      </c>
      <c r="G64" s="24">
        <v>149000</v>
      </c>
      <c r="H64" s="24">
        <f t="shared" si="1"/>
        <v>1000</v>
      </c>
      <c r="I64" s="25">
        <v>5</v>
      </c>
      <c r="J64" s="25">
        <v>0.2</v>
      </c>
      <c r="K64" s="25">
        <v>0</v>
      </c>
      <c r="L64" s="53"/>
      <c r="M64" s="24">
        <f t="shared" si="2"/>
        <v>149000</v>
      </c>
      <c r="N64" s="317">
        <f t="shared" si="3"/>
        <v>1000</v>
      </c>
      <c r="O64" s="54" t="s">
        <v>815</v>
      </c>
      <c r="P64" s="54">
        <v>2</v>
      </c>
      <c r="Q64" s="27"/>
      <c r="R64" s="4">
        <f t="shared" si="11"/>
        <v>200</v>
      </c>
      <c r="S64" s="3">
        <f t="shared" si="4"/>
        <v>7500</v>
      </c>
      <c r="T64" s="3">
        <f t="shared" si="5"/>
        <v>-6500</v>
      </c>
      <c r="U64" s="3">
        <f t="shared" si="14"/>
        <v>0</v>
      </c>
      <c r="V64" s="3">
        <f t="shared" si="6"/>
        <v>30000</v>
      </c>
      <c r="W64" s="3">
        <f t="shared" si="7"/>
        <v>0</v>
      </c>
      <c r="X64" s="3">
        <f t="shared" si="8"/>
        <v>0</v>
      </c>
    </row>
    <row r="65" spans="1:24" s="2" customFormat="1" ht="13.5" customHeight="1" x14ac:dyDescent="0.2">
      <c r="A65" s="22">
        <f t="shared" si="9"/>
        <v>61</v>
      </c>
      <c r="B65" s="52" t="s">
        <v>811</v>
      </c>
      <c r="C65" s="23" t="s">
        <v>253</v>
      </c>
      <c r="D65" s="90">
        <v>84000</v>
      </c>
      <c r="E65" s="90"/>
      <c r="F65" s="24">
        <f t="shared" si="0"/>
        <v>84000</v>
      </c>
      <c r="G65" s="24">
        <v>83000</v>
      </c>
      <c r="H65" s="24">
        <f t="shared" si="1"/>
        <v>1000</v>
      </c>
      <c r="I65" s="25">
        <v>5</v>
      </c>
      <c r="J65" s="25">
        <v>0.2</v>
      </c>
      <c r="K65" s="25">
        <v>0</v>
      </c>
      <c r="L65" s="53"/>
      <c r="M65" s="24">
        <f t="shared" si="2"/>
        <v>83000</v>
      </c>
      <c r="N65" s="317">
        <f t="shared" si="3"/>
        <v>1000</v>
      </c>
      <c r="O65" s="54" t="s">
        <v>815</v>
      </c>
      <c r="P65" s="54">
        <v>3</v>
      </c>
      <c r="Q65" s="27"/>
      <c r="R65" s="4">
        <f t="shared" si="11"/>
        <v>200</v>
      </c>
      <c r="S65" s="3">
        <f t="shared" si="4"/>
        <v>4200</v>
      </c>
      <c r="T65" s="3">
        <f t="shared" si="5"/>
        <v>-3200</v>
      </c>
      <c r="U65" s="3">
        <f t="shared" si="14"/>
        <v>0</v>
      </c>
      <c r="V65" s="3">
        <f t="shared" si="6"/>
        <v>16800</v>
      </c>
      <c r="W65" s="3">
        <f t="shared" si="7"/>
        <v>0</v>
      </c>
      <c r="X65" s="3">
        <f t="shared" si="8"/>
        <v>0</v>
      </c>
    </row>
    <row r="66" spans="1:24" s="2" customFormat="1" ht="13.5" customHeight="1" x14ac:dyDescent="0.2">
      <c r="A66" s="22">
        <f t="shared" si="9"/>
        <v>62</v>
      </c>
      <c r="B66" s="52" t="s">
        <v>920</v>
      </c>
      <c r="C66" s="23" t="s">
        <v>253</v>
      </c>
      <c r="D66" s="90">
        <v>60000</v>
      </c>
      <c r="E66" s="90"/>
      <c r="F66" s="24">
        <f t="shared" si="0"/>
        <v>60000</v>
      </c>
      <c r="G66" s="24">
        <v>59000</v>
      </c>
      <c r="H66" s="24">
        <f t="shared" si="1"/>
        <v>1000</v>
      </c>
      <c r="I66" s="25">
        <v>5</v>
      </c>
      <c r="J66" s="25">
        <v>0.2</v>
      </c>
      <c r="K66" s="25">
        <v>0</v>
      </c>
      <c r="L66" s="53"/>
      <c r="M66" s="24">
        <f t="shared" si="2"/>
        <v>59000</v>
      </c>
      <c r="N66" s="317">
        <f t="shared" si="3"/>
        <v>1000</v>
      </c>
      <c r="O66" s="54" t="s">
        <v>815</v>
      </c>
      <c r="P66" s="54">
        <v>1</v>
      </c>
      <c r="Q66" s="27"/>
      <c r="R66" s="4">
        <f t="shared" si="11"/>
        <v>200</v>
      </c>
      <c r="S66" s="3">
        <f t="shared" si="4"/>
        <v>3000</v>
      </c>
      <c r="T66" s="3">
        <f t="shared" si="5"/>
        <v>-2000</v>
      </c>
      <c r="U66" s="3">
        <f t="shared" si="14"/>
        <v>0</v>
      </c>
      <c r="V66" s="3">
        <f t="shared" si="6"/>
        <v>12000</v>
      </c>
      <c r="W66" s="3">
        <f t="shared" si="7"/>
        <v>0</v>
      </c>
      <c r="X66" s="3">
        <f t="shared" si="8"/>
        <v>0</v>
      </c>
    </row>
    <row r="67" spans="1:24" s="2" customFormat="1" ht="13.5" customHeight="1" x14ac:dyDescent="0.2">
      <c r="A67" s="22">
        <f t="shared" si="9"/>
        <v>63</v>
      </c>
      <c r="B67" s="52" t="s">
        <v>921</v>
      </c>
      <c r="C67" s="23" t="s">
        <v>253</v>
      </c>
      <c r="D67" s="90">
        <v>120000</v>
      </c>
      <c r="E67" s="90"/>
      <c r="F67" s="24">
        <f t="shared" si="0"/>
        <v>120000</v>
      </c>
      <c r="G67" s="24">
        <v>119000</v>
      </c>
      <c r="H67" s="24">
        <f t="shared" si="1"/>
        <v>1000</v>
      </c>
      <c r="I67" s="25">
        <v>5</v>
      </c>
      <c r="J67" s="25">
        <v>0.2</v>
      </c>
      <c r="K67" s="25">
        <v>0</v>
      </c>
      <c r="L67" s="53"/>
      <c r="M67" s="24">
        <f t="shared" si="2"/>
        <v>119000</v>
      </c>
      <c r="N67" s="317">
        <f t="shared" si="3"/>
        <v>1000</v>
      </c>
      <c r="O67" s="54" t="s">
        <v>904</v>
      </c>
      <c r="P67" s="54">
        <v>1</v>
      </c>
      <c r="Q67" s="27"/>
      <c r="R67" s="4">
        <f t="shared" si="11"/>
        <v>200</v>
      </c>
      <c r="S67" s="3">
        <f t="shared" si="4"/>
        <v>6000</v>
      </c>
      <c r="T67" s="3">
        <f t="shared" si="5"/>
        <v>-5000</v>
      </c>
      <c r="U67" s="3">
        <f t="shared" si="14"/>
        <v>0</v>
      </c>
      <c r="V67" s="3">
        <f t="shared" si="6"/>
        <v>24000</v>
      </c>
      <c r="W67" s="3">
        <f t="shared" si="7"/>
        <v>0</v>
      </c>
      <c r="X67" s="3">
        <f t="shared" si="8"/>
        <v>0</v>
      </c>
    </row>
    <row r="68" spans="1:24" s="2" customFormat="1" ht="13.5" customHeight="1" x14ac:dyDescent="0.2">
      <c r="A68" s="22">
        <f t="shared" si="9"/>
        <v>64</v>
      </c>
      <c r="B68" s="52" t="s">
        <v>922</v>
      </c>
      <c r="C68" s="23" t="s">
        <v>253</v>
      </c>
      <c r="D68" s="90">
        <v>480000</v>
      </c>
      <c r="E68" s="90"/>
      <c r="F68" s="24">
        <f t="shared" si="0"/>
        <v>480000</v>
      </c>
      <c r="G68" s="24">
        <v>479000</v>
      </c>
      <c r="H68" s="24">
        <f t="shared" si="1"/>
        <v>1000</v>
      </c>
      <c r="I68" s="25">
        <v>5</v>
      </c>
      <c r="J68" s="25">
        <v>0.2</v>
      </c>
      <c r="K68" s="25">
        <v>0</v>
      </c>
      <c r="L68" s="53"/>
      <c r="M68" s="24">
        <f t="shared" si="2"/>
        <v>479000</v>
      </c>
      <c r="N68" s="317">
        <f t="shared" si="3"/>
        <v>1000</v>
      </c>
      <c r="O68" s="54" t="s">
        <v>904</v>
      </c>
      <c r="P68" s="54">
        <v>4</v>
      </c>
      <c r="Q68" s="27"/>
      <c r="R68" s="4">
        <f t="shared" si="11"/>
        <v>200</v>
      </c>
      <c r="S68" s="3">
        <f t="shared" si="4"/>
        <v>24000</v>
      </c>
      <c r="T68" s="3">
        <f t="shared" si="5"/>
        <v>-23000</v>
      </c>
      <c r="U68" s="3">
        <f t="shared" si="14"/>
        <v>0</v>
      </c>
      <c r="V68" s="3">
        <f t="shared" si="6"/>
        <v>96000</v>
      </c>
      <c r="W68" s="3">
        <f t="shared" si="7"/>
        <v>0</v>
      </c>
      <c r="X68" s="3">
        <f t="shared" si="8"/>
        <v>0</v>
      </c>
    </row>
    <row r="69" spans="1:24" s="2" customFormat="1" ht="13.5" customHeight="1" x14ac:dyDescent="0.2">
      <c r="A69" s="22">
        <f t="shared" si="9"/>
        <v>65</v>
      </c>
      <c r="B69" s="52" t="s">
        <v>923</v>
      </c>
      <c r="C69" s="23" t="s">
        <v>253</v>
      </c>
      <c r="D69" s="90">
        <v>200000</v>
      </c>
      <c r="E69" s="90"/>
      <c r="F69" s="24">
        <f t="shared" ref="F69:F132" si="15">+D69+E69</f>
        <v>200000</v>
      </c>
      <c r="G69" s="24">
        <v>199000</v>
      </c>
      <c r="H69" s="24">
        <f t="shared" ref="H69:H132" si="16">+F69-G69</f>
        <v>1000</v>
      </c>
      <c r="I69" s="25">
        <v>5</v>
      </c>
      <c r="J69" s="25">
        <v>0.2</v>
      </c>
      <c r="K69" s="25">
        <v>0</v>
      </c>
      <c r="L69" s="53"/>
      <c r="M69" s="24">
        <f t="shared" ref="M69:M132" si="17">+G69+L69</f>
        <v>199000</v>
      </c>
      <c r="N69" s="317">
        <f t="shared" ref="N69:N132" si="18">+F69-M69</f>
        <v>1000</v>
      </c>
      <c r="O69" s="54" t="s">
        <v>904</v>
      </c>
      <c r="P69" s="54">
        <v>1</v>
      </c>
      <c r="Q69" s="27"/>
      <c r="R69" s="4">
        <f t="shared" si="11"/>
        <v>200</v>
      </c>
      <c r="S69" s="3">
        <f t="shared" ref="S69:S132" si="19">D69*0.05</f>
        <v>10000</v>
      </c>
      <c r="T69" s="3">
        <f t="shared" ref="T69:T132" si="20">N69-S69</f>
        <v>-9000</v>
      </c>
      <c r="U69" s="3">
        <f t="shared" si="14"/>
        <v>0</v>
      </c>
      <c r="V69" s="3">
        <f t="shared" ref="V69:V132" si="21">F69/I69</f>
        <v>40000</v>
      </c>
      <c r="W69" s="3">
        <f t="shared" ref="W69:W132" si="22">ROUND(IF(H69&lt;=1000,0,V69/12*3),0)</f>
        <v>0</v>
      </c>
      <c r="X69" s="3">
        <f t="shared" ref="X69:X132" si="23">L69-W69</f>
        <v>0</v>
      </c>
    </row>
    <row r="70" spans="1:24" s="2" customFormat="1" ht="13.5" customHeight="1" x14ac:dyDescent="0.2">
      <c r="A70" s="22">
        <f t="shared" ref="A70:A133" si="24">+A69+1</f>
        <v>66</v>
      </c>
      <c r="B70" s="52" t="s">
        <v>822</v>
      </c>
      <c r="C70" s="23" t="s">
        <v>253</v>
      </c>
      <c r="D70" s="90">
        <v>405000</v>
      </c>
      <c r="E70" s="90"/>
      <c r="F70" s="24">
        <f t="shared" si="15"/>
        <v>405000</v>
      </c>
      <c r="G70" s="24">
        <v>404000</v>
      </c>
      <c r="H70" s="24">
        <f t="shared" si="16"/>
        <v>1000</v>
      </c>
      <c r="I70" s="25">
        <v>5</v>
      </c>
      <c r="J70" s="25">
        <v>0.2</v>
      </c>
      <c r="K70" s="25">
        <v>0</v>
      </c>
      <c r="L70" s="53"/>
      <c r="M70" s="24">
        <f t="shared" si="17"/>
        <v>404000</v>
      </c>
      <c r="N70" s="317">
        <f t="shared" si="18"/>
        <v>1000</v>
      </c>
      <c r="O70" s="54" t="s">
        <v>815</v>
      </c>
      <c r="P70" s="54">
        <v>9</v>
      </c>
      <c r="Q70" s="27"/>
      <c r="R70" s="4">
        <f t="shared" si="11"/>
        <v>200</v>
      </c>
      <c r="S70" s="3">
        <f t="shared" si="19"/>
        <v>20250</v>
      </c>
      <c r="T70" s="3">
        <f t="shared" si="20"/>
        <v>-19250</v>
      </c>
      <c r="U70" s="3">
        <f t="shared" si="14"/>
        <v>0</v>
      </c>
      <c r="V70" s="3">
        <f t="shared" si="21"/>
        <v>81000</v>
      </c>
      <c r="W70" s="3">
        <f t="shared" si="22"/>
        <v>0</v>
      </c>
      <c r="X70" s="3">
        <f t="shared" si="23"/>
        <v>0</v>
      </c>
    </row>
    <row r="71" spans="1:24" s="2" customFormat="1" ht="13.5" customHeight="1" x14ac:dyDescent="0.2">
      <c r="A71" s="22">
        <f t="shared" si="24"/>
        <v>67</v>
      </c>
      <c r="B71" s="52" t="s">
        <v>924</v>
      </c>
      <c r="C71" s="23" t="s">
        <v>253</v>
      </c>
      <c r="D71" s="90">
        <v>706000</v>
      </c>
      <c r="E71" s="90"/>
      <c r="F71" s="24">
        <f t="shared" si="15"/>
        <v>706000</v>
      </c>
      <c r="G71" s="24">
        <v>705000</v>
      </c>
      <c r="H71" s="24">
        <f t="shared" si="16"/>
        <v>1000</v>
      </c>
      <c r="I71" s="25">
        <v>5</v>
      </c>
      <c r="J71" s="25">
        <v>0.2</v>
      </c>
      <c r="K71" s="25">
        <v>0</v>
      </c>
      <c r="L71" s="53"/>
      <c r="M71" s="24">
        <f t="shared" si="17"/>
        <v>705000</v>
      </c>
      <c r="N71" s="317">
        <f t="shared" si="18"/>
        <v>1000</v>
      </c>
      <c r="O71" s="54" t="s">
        <v>815</v>
      </c>
      <c r="P71" s="54"/>
      <c r="Q71" s="27"/>
      <c r="R71" s="4">
        <f t="shared" si="11"/>
        <v>200</v>
      </c>
      <c r="S71" s="3">
        <f t="shared" si="19"/>
        <v>35300</v>
      </c>
      <c r="T71" s="3">
        <f t="shared" si="20"/>
        <v>-34300</v>
      </c>
      <c r="U71" s="3">
        <f t="shared" si="14"/>
        <v>0</v>
      </c>
      <c r="V71" s="3">
        <f t="shared" si="21"/>
        <v>141200</v>
      </c>
      <c r="W71" s="3">
        <f t="shared" si="22"/>
        <v>0</v>
      </c>
      <c r="X71" s="3">
        <f t="shared" si="23"/>
        <v>0</v>
      </c>
    </row>
    <row r="72" spans="1:24" s="2" customFormat="1" ht="13.5" customHeight="1" x14ac:dyDescent="0.2">
      <c r="A72" s="22">
        <f t="shared" si="24"/>
        <v>68</v>
      </c>
      <c r="B72" s="52" t="s">
        <v>925</v>
      </c>
      <c r="C72" s="23" t="s">
        <v>253</v>
      </c>
      <c r="D72" s="90">
        <v>40000</v>
      </c>
      <c r="E72" s="90"/>
      <c r="F72" s="24">
        <f t="shared" si="15"/>
        <v>40000</v>
      </c>
      <c r="G72" s="24">
        <v>39000</v>
      </c>
      <c r="H72" s="24">
        <f t="shared" si="16"/>
        <v>1000</v>
      </c>
      <c r="I72" s="25">
        <v>5</v>
      </c>
      <c r="J72" s="25">
        <v>0.2</v>
      </c>
      <c r="K72" s="25">
        <v>0</v>
      </c>
      <c r="L72" s="53"/>
      <c r="M72" s="24">
        <f t="shared" si="17"/>
        <v>39000</v>
      </c>
      <c r="N72" s="317">
        <f t="shared" si="18"/>
        <v>1000</v>
      </c>
      <c r="O72" s="54" t="s">
        <v>815</v>
      </c>
      <c r="P72" s="54">
        <v>2</v>
      </c>
      <c r="Q72" s="27"/>
      <c r="R72" s="4">
        <f t="shared" ref="R72:R135" si="25">+N72*J72</f>
        <v>200</v>
      </c>
      <c r="S72" s="3">
        <f t="shared" si="19"/>
        <v>2000</v>
      </c>
      <c r="T72" s="3">
        <f t="shared" si="20"/>
        <v>-1000</v>
      </c>
      <c r="U72" s="3">
        <f t="shared" si="14"/>
        <v>0</v>
      </c>
      <c r="V72" s="3">
        <f t="shared" si="21"/>
        <v>8000</v>
      </c>
      <c r="W72" s="3">
        <f t="shared" si="22"/>
        <v>0</v>
      </c>
      <c r="X72" s="3">
        <f t="shared" si="23"/>
        <v>0</v>
      </c>
    </row>
    <row r="73" spans="1:24" s="2" customFormat="1" ht="13.5" customHeight="1" x14ac:dyDescent="0.2">
      <c r="A73" s="22">
        <f t="shared" si="24"/>
        <v>69</v>
      </c>
      <c r="B73" s="52" t="s">
        <v>926</v>
      </c>
      <c r="C73" s="23" t="s">
        <v>253</v>
      </c>
      <c r="D73" s="90">
        <v>180000</v>
      </c>
      <c r="E73" s="90"/>
      <c r="F73" s="24">
        <f t="shared" si="15"/>
        <v>180000</v>
      </c>
      <c r="G73" s="24">
        <v>179000</v>
      </c>
      <c r="H73" s="24">
        <f t="shared" si="16"/>
        <v>1000</v>
      </c>
      <c r="I73" s="25">
        <v>5</v>
      </c>
      <c r="J73" s="25">
        <v>0.2</v>
      </c>
      <c r="K73" s="25">
        <v>0</v>
      </c>
      <c r="L73" s="53"/>
      <c r="M73" s="24">
        <f t="shared" si="17"/>
        <v>179000</v>
      </c>
      <c r="N73" s="317">
        <f t="shared" si="18"/>
        <v>1000</v>
      </c>
      <c r="O73" s="54" t="s">
        <v>815</v>
      </c>
      <c r="P73" s="54">
        <v>1</v>
      </c>
      <c r="Q73" s="27"/>
      <c r="R73" s="4">
        <f t="shared" si="25"/>
        <v>200</v>
      </c>
      <c r="S73" s="3">
        <f t="shared" si="19"/>
        <v>9000</v>
      </c>
      <c r="T73" s="3">
        <f t="shared" si="20"/>
        <v>-8000</v>
      </c>
      <c r="U73" s="3">
        <f t="shared" si="14"/>
        <v>0</v>
      </c>
      <c r="V73" s="3">
        <f t="shared" si="21"/>
        <v>36000</v>
      </c>
      <c r="W73" s="3">
        <f t="shared" si="22"/>
        <v>0</v>
      </c>
      <c r="X73" s="3">
        <f t="shared" si="23"/>
        <v>0</v>
      </c>
    </row>
    <row r="74" spans="1:24" s="2" customFormat="1" ht="13.5" customHeight="1" x14ac:dyDescent="0.2">
      <c r="A74" s="22">
        <f t="shared" si="24"/>
        <v>70</v>
      </c>
      <c r="B74" s="52" t="s">
        <v>839</v>
      </c>
      <c r="C74" s="23" t="s">
        <v>927</v>
      </c>
      <c r="D74" s="90">
        <v>636364</v>
      </c>
      <c r="E74" s="90"/>
      <c r="F74" s="24">
        <f t="shared" si="15"/>
        <v>636364</v>
      </c>
      <c r="G74" s="24">
        <v>635364</v>
      </c>
      <c r="H74" s="24">
        <f t="shared" si="16"/>
        <v>1000</v>
      </c>
      <c r="I74" s="25">
        <v>5</v>
      </c>
      <c r="J74" s="25">
        <v>0.2</v>
      </c>
      <c r="K74" s="25">
        <v>0</v>
      </c>
      <c r="L74" s="53"/>
      <c r="M74" s="24">
        <f t="shared" si="17"/>
        <v>635364</v>
      </c>
      <c r="N74" s="317">
        <f t="shared" si="18"/>
        <v>1000</v>
      </c>
      <c r="O74" s="54" t="s">
        <v>827</v>
      </c>
      <c r="P74" s="54">
        <v>2</v>
      </c>
      <c r="Q74" s="27"/>
      <c r="R74" s="4">
        <f t="shared" si="25"/>
        <v>200</v>
      </c>
      <c r="S74" s="3">
        <f t="shared" si="19"/>
        <v>31818.2</v>
      </c>
      <c r="T74" s="3">
        <f t="shared" si="20"/>
        <v>-30818.2</v>
      </c>
      <c r="U74" s="3">
        <f t="shared" si="14"/>
        <v>0</v>
      </c>
      <c r="V74" s="3">
        <f t="shared" si="21"/>
        <v>127272.8</v>
      </c>
      <c r="W74" s="3">
        <f t="shared" si="22"/>
        <v>0</v>
      </c>
      <c r="X74" s="3">
        <f t="shared" si="23"/>
        <v>0</v>
      </c>
    </row>
    <row r="75" spans="1:24" s="2" customFormat="1" ht="13.5" customHeight="1" x14ac:dyDescent="0.2">
      <c r="A75" s="22">
        <f t="shared" si="24"/>
        <v>71</v>
      </c>
      <c r="B75" s="52" t="s">
        <v>928</v>
      </c>
      <c r="C75" s="23" t="s">
        <v>929</v>
      </c>
      <c r="D75" s="90">
        <v>499600</v>
      </c>
      <c r="E75" s="90"/>
      <c r="F75" s="24">
        <f t="shared" si="15"/>
        <v>499600</v>
      </c>
      <c r="G75" s="24">
        <v>498600</v>
      </c>
      <c r="H75" s="24">
        <f t="shared" si="16"/>
        <v>1000</v>
      </c>
      <c r="I75" s="25">
        <v>5</v>
      </c>
      <c r="J75" s="25">
        <v>0.2</v>
      </c>
      <c r="K75" s="25">
        <v>0</v>
      </c>
      <c r="L75" s="53"/>
      <c r="M75" s="24">
        <f t="shared" si="17"/>
        <v>498600</v>
      </c>
      <c r="N75" s="317">
        <f t="shared" si="18"/>
        <v>1000</v>
      </c>
      <c r="O75" s="54" t="s">
        <v>836</v>
      </c>
      <c r="P75" s="54">
        <v>4</v>
      </c>
      <c r="Q75" s="27"/>
      <c r="R75" s="4">
        <f t="shared" si="25"/>
        <v>200</v>
      </c>
      <c r="S75" s="3">
        <f t="shared" si="19"/>
        <v>24980</v>
      </c>
      <c r="T75" s="3">
        <f t="shared" si="20"/>
        <v>-23980</v>
      </c>
      <c r="U75" s="3">
        <f t="shared" si="14"/>
        <v>0</v>
      </c>
      <c r="V75" s="3">
        <f t="shared" si="21"/>
        <v>99920</v>
      </c>
      <c r="W75" s="3">
        <f t="shared" si="22"/>
        <v>0</v>
      </c>
      <c r="X75" s="3">
        <f t="shared" si="23"/>
        <v>0</v>
      </c>
    </row>
    <row r="76" spans="1:24" s="2" customFormat="1" ht="13.5" customHeight="1" x14ac:dyDescent="0.2">
      <c r="A76" s="22">
        <f t="shared" si="24"/>
        <v>72</v>
      </c>
      <c r="B76" s="52" t="s">
        <v>930</v>
      </c>
      <c r="C76" s="23" t="s">
        <v>929</v>
      </c>
      <c r="D76" s="90">
        <v>130900</v>
      </c>
      <c r="E76" s="90"/>
      <c r="F76" s="24">
        <f t="shared" si="15"/>
        <v>130900</v>
      </c>
      <c r="G76" s="24">
        <v>129900</v>
      </c>
      <c r="H76" s="24">
        <f t="shared" si="16"/>
        <v>1000</v>
      </c>
      <c r="I76" s="25">
        <v>5</v>
      </c>
      <c r="J76" s="25">
        <v>0.2</v>
      </c>
      <c r="K76" s="25">
        <v>0</v>
      </c>
      <c r="L76" s="53"/>
      <c r="M76" s="24">
        <f t="shared" si="17"/>
        <v>129900</v>
      </c>
      <c r="N76" s="317">
        <f t="shared" si="18"/>
        <v>1000</v>
      </c>
      <c r="O76" s="54" t="s">
        <v>931</v>
      </c>
      <c r="P76" s="54">
        <v>1</v>
      </c>
      <c r="Q76" s="27"/>
      <c r="R76" s="4">
        <f t="shared" si="25"/>
        <v>200</v>
      </c>
      <c r="S76" s="3">
        <f t="shared" si="19"/>
        <v>6545</v>
      </c>
      <c r="T76" s="3">
        <f t="shared" si="20"/>
        <v>-5545</v>
      </c>
      <c r="U76" s="3">
        <f t="shared" si="14"/>
        <v>0</v>
      </c>
      <c r="V76" s="3">
        <f t="shared" si="21"/>
        <v>26180</v>
      </c>
      <c r="W76" s="3">
        <f t="shared" si="22"/>
        <v>0</v>
      </c>
      <c r="X76" s="3">
        <f t="shared" si="23"/>
        <v>0</v>
      </c>
    </row>
    <row r="77" spans="1:24" s="2" customFormat="1" ht="13.5" customHeight="1" x14ac:dyDescent="0.2">
      <c r="A77" s="22">
        <f t="shared" si="24"/>
        <v>73</v>
      </c>
      <c r="B77" s="52" t="s">
        <v>810</v>
      </c>
      <c r="C77" s="23" t="s">
        <v>932</v>
      </c>
      <c r="D77" s="90">
        <v>2964000</v>
      </c>
      <c r="E77" s="90"/>
      <c r="F77" s="24">
        <f t="shared" si="15"/>
        <v>2964000</v>
      </c>
      <c r="G77" s="24">
        <v>2963000</v>
      </c>
      <c r="H77" s="24">
        <f t="shared" si="16"/>
        <v>1000</v>
      </c>
      <c r="I77" s="25">
        <v>5</v>
      </c>
      <c r="J77" s="25">
        <v>0.2</v>
      </c>
      <c r="K77" s="25">
        <v>0</v>
      </c>
      <c r="L77" s="53"/>
      <c r="M77" s="24">
        <f t="shared" si="17"/>
        <v>2963000</v>
      </c>
      <c r="N77" s="317">
        <f t="shared" si="18"/>
        <v>1000</v>
      </c>
      <c r="O77" s="54" t="s">
        <v>933</v>
      </c>
      <c r="P77" s="54">
        <v>2</v>
      </c>
      <c r="Q77" s="27"/>
      <c r="R77" s="4">
        <f t="shared" si="25"/>
        <v>200</v>
      </c>
      <c r="S77" s="3">
        <f t="shared" si="19"/>
        <v>148200</v>
      </c>
      <c r="T77" s="3">
        <f t="shared" si="20"/>
        <v>-147200</v>
      </c>
      <c r="U77" s="3">
        <f t="shared" si="14"/>
        <v>0</v>
      </c>
      <c r="V77" s="3">
        <f t="shared" si="21"/>
        <v>592800</v>
      </c>
      <c r="W77" s="3">
        <f t="shared" si="22"/>
        <v>0</v>
      </c>
      <c r="X77" s="3">
        <f t="shared" si="23"/>
        <v>0</v>
      </c>
    </row>
    <row r="78" spans="1:24" s="2" customFormat="1" ht="13.5" customHeight="1" x14ac:dyDescent="0.2">
      <c r="A78" s="22">
        <f t="shared" si="24"/>
        <v>74</v>
      </c>
      <c r="B78" s="52" t="s">
        <v>934</v>
      </c>
      <c r="C78" s="23" t="s">
        <v>82</v>
      </c>
      <c r="D78" s="90">
        <v>350000</v>
      </c>
      <c r="E78" s="90"/>
      <c r="F78" s="24">
        <f t="shared" si="15"/>
        <v>350000</v>
      </c>
      <c r="G78" s="24">
        <v>349000</v>
      </c>
      <c r="H78" s="24">
        <f t="shared" si="16"/>
        <v>1000</v>
      </c>
      <c r="I78" s="25">
        <v>5</v>
      </c>
      <c r="J78" s="25">
        <v>0.2</v>
      </c>
      <c r="K78" s="25">
        <v>0</v>
      </c>
      <c r="L78" s="53"/>
      <c r="M78" s="24">
        <f t="shared" si="17"/>
        <v>349000</v>
      </c>
      <c r="N78" s="317">
        <f t="shared" si="18"/>
        <v>1000</v>
      </c>
      <c r="O78" s="54" t="s">
        <v>935</v>
      </c>
      <c r="P78" s="54">
        <v>2</v>
      </c>
      <c r="Q78" s="27"/>
      <c r="R78" s="4">
        <f t="shared" si="25"/>
        <v>200</v>
      </c>
      <c r="S78" s="3">
        <f t="shared" si="19"/>
        <v>17500</v>
      </c>
      <c r="T78" s="3">
        <f t="shared" si="20"/>
        <v>-16500</v>
      </c>
      <c r="U78" s="3">
        <f t="shared" si="14"/>
        <v>0</v>
      </c>
      <c r="V78" s="3">
        <f t="shared" si="21"/>
        <v>70000</v>
      </c>
      <c r="W78" s="3">
        <f t="shared" si="22"/>
        <v>0</v>
      </c>
      <c r="X78" s="3">
        <f t="shared" si="23"/>
        <v>0</v>
      </c>
    </row>
    <row r="79" spans="1:24" s="2" customFormat="1" ht="13.5" customHeight="1" x14ac:dyDescent="0.2">
      <c r="A79" s="22">
        <f t="shared" si="24"/>
        <v>75</v>
      </c>
      <c r="B79" s="52" t="s">
        <v>936</v>
      </c>
      <c r="C79" s="23" t="s">
        <v>82</v>
      </c>
      <c r="D79" s="90">
        <v>550000</v>
      </c>
      <c r="E79" s="90"/>
      <c r="F79" s="24">
        <f t="shared" si="15"/>
        <v>550000</v>
      </c>
      <c r="G79" s="24">
        <v>549000</v>
      </c>
      <c r="H79" s="24">
        <f t="shared" si="16"/>
        <v>1000</v>
      </c>
      <c r="I79" s="25">
        <v>5</v>
      </c>
      <c r="J79" s="25">
        <v>0.2</v>
      </c>
      <c r="K79" s="25">
        <v>0</v>
      </c>
      <c r="L79" s="53"/>
      <c r="M79" s="24">
        <f t="shared" si="17"/>
        <v>549000</v>
      </c>
      <c r="N79" s="317">
        <f t="shared" si="18"/>
        <v>1000</v>
      </c>
      <c r="O79" s="54" t="s">
        <v>937</v>
      </c>
      <c r="P79" s="54">
        <v>5</v>
      </c>
      <c r="Q79" s="27"/>
      <c r="R79" s="4">
        <f t="shared" si="25"/>
        <v>200</v>
      </c>
      <c r="S79" s="3">
        <f t="shared" si="19"/>
        <v>27500</v>
      </c>
      <c r="T79" s="3">
        <f t="shared" si="20"/>
        <v>-26500</v>
      </c>
      <c r="U79" s="3">
        <f t="shared" si="14"/>
        <v>0</v>
      </c>
      <c r="V79" s="3">
        <f t="shared" si="21"/>
        <v>110000</v>
      </c>
      <c r="W79" s="3">
        <f t="shared" si="22"/>
        <v>0</v>
      </c>
      <c r="X79" s="3">
        <f t="shared" si="23"/>
        <v>0</v>
      </c>
    </row>
    <row r="80" spans="1:24" s="2" customFormat="1" ht="13.5" customHeight="1" x14ac:dyDescent="0.2">
      <c r="A80" s="22">
        <f t="shared" si="24"/>
        <v>76</v>
      </c>
      <c r="B80" s="52" t="s">
        <v>938</v>
      </c>
      <c r="C80" s="23" t="s">
        <v>82</v>
      </c>
      <c r="D80" s="90">
        <v>600000</v>
      </c>
      <c r="E80" s="90"/>
      <c r="F80" s="24">
        <f t="shared" si="15"/>
        <v>600000</v>
      </c>
      <c r="G80" s="24">
        <v>599000</v>
      </c>
      <c r="H80" s="24">
        <f t="shared" si="16"/>
        <v>1000</v>
      </c>
      <c r="I80" s="25">
        <v>5</v>
      </c>
      <c r="J80" s="25">
        <v>0.2</v>
      </c>
      <c r="K80" s="25">
        <v>0</v>
      </c>
      <c r="L80" s="53"/>
      <c r="M80" s="24">
        <f t="shared" si="17"/>
        <v>599000</v>
      </c>
      <c r="N80" s="317">
        <f t="shared" si="18"/>
        <v>1000</v>
      </c>
      <c r="O80" s="54" t="s">
        <v>935</v>
      </c>
      <c r="P80" s="54">
        <v>1</v>
      </c>
      <c r="Q80" s="27"/>
      <c r="R80" s="4">
        <f t="shared" si="25"/>
        <v>200</v>
      </c>
      <c r="S80" s="3">
        <f t="shared" si="19"/>
        <v>30000</v>
      </c>
      <c r="T80" s="3">
        <f t="shared" si="20"/>
        <v>-29000</v>
      </c>
      <c r="U80" s="3">
        <f t="shared" si="14"/>
        <v>0</v>
      </c>
      <c r="V80" s="3">
        <f t="shared" si="21"/>
        <v>120000</v>
      </c>
      <c r="W80" s="3">
        <f t="shared" si="22"/>
        <v>0</v>
      </c>
      <c r="X80" s="3">
        <f t="shared" si="23"/>
        <v>0</v>
      </c>
    </row>
    <row r="81" spans="1:24" s="2" customFormat="1" ht="13.5" customHeight="1" x14ac:dyDescent="0.2">
      <c r="A81" s="22">
        <f t="shared" si="24"/>
        <v>77</v>
      </c>
      <c r="B81" s="52" t="s">
        <v>939</v>
      </c>
      <c r="C81" s="23" t="s">
        <v>82</v>
      </c>
      <c r="D81" s="90">
        <v>180000</v>
      </c>
      <c r="E81" s="90"/>
      <c r="F81" s="24">
        <f t="shared" si="15"/>
        <v>180000</v>
      </c>
      <c r="G81" s="24">
        <v>179000</v>
      </c>
      <c r="H81" s="24">
        <f t="shared" si="16"/>
        <v>1000</v>
      </c>
      <c r="I81" s="25">
        <v>5</v>
      </c>
      <c r="J81" s="25">
        <v>0.2</v>
      </c>
      <c r="K81" s="25">
        <v>0</v>
      </c>
      <c r="L81" s="53"/>
      <c r="M81" s="24">
        <f t="shared" si="17"/>
        <v>179000</v>
      </c>
      <c r="N81" s="317">
        <f t="shared" si="18"/>
        <v>1000</v>
      </c>
      <c r="O81" s="54" t="s">
        <v>815</v>
      </c>
      <c r="P81" s="54">
        <v>1</v>
      </c>
      <c r="Q81" s="27"/>
      <c r="R81" s="4">
        <f t="shared" si="25"/>
        <v>200</v>
      </c>
      <c r="S81" s="3">
        <f t="shared" si="19"/>
        <v>9000</v>
      </c>
      <c r="T81" s="3">
        <f t="shared" si="20"/>
        <v>-8000</v>
      </c>
      <c r="U81" s="3">
        <f t="shared" si="14"/>
        <v>0</v>
      </c>
      <c r="V81" s="3">
        <f t="shared" si="21"/>
        <v>36000</v>
      </c>
      <c r="W81" s="3">
        <f t="shared" si="22"/>
        <v>0</v>
      </c>
      <c r="X81" s="3">
        <f t="shared" si="23"/>
        <v>0</v>
      </c>
    </row>
    <row r="82" spans="1:24" s="2" customFormat="1" ht="13.5" customHeight="1" x14ac:dyDescent="0.2">
      <c r="A82" s="22">
        <f t="shared" si="24"/>
        <v>78</v>
      </c>
      <c r="B82" s="52" t="s">
        <v>807</v>
      </c>
      <c r="C82" s="23" t="s">
        <v>262</v>
      </c>
      <c r="D82" s="90">
        <v>350000</v>
      </c>
      <c r="E82" s="90"/>
      <c r="F82" s="24">
        <f t="shared" si="15"/>
        <v>350000</v>
      </c>
      <c r="G82" s="24">
        <v>349000</v>
      </c>
      <c r="H82" s="24">
        <f t="shared" si="16"/>
        <v>1000</v>
      </c>
      <c r="I82" s="25">
        <v>5</v>
      </c>
      <c r="J82" s="25">
        <v>0.2</v>
      </c>
      <c r="K82" s="25">
        <v>0</v>
      </c>
      <c r="L82" s="53"/>
      <c r="M82" s="24">
        <f t="shared" si="17"/>
        <v>349000</v>
      </c>
      <c r="N82" s="317">
        <f t="shared" si="18"/>
        <v>1000</v>
      </c>
      <c r="O82" s="54" t="s">
        <v>940</v>
      </c>
      <c r="P82" s="54">
        <v>1</v>
      </c>
      <c r="Q82" s="27"/>
      <c r="R82" s="4">
        <f t="shared" si="25"/>
        <v>200</v>
      </c>
      <c r="S82" s="3">
        <f t="shared" si="19"/>
        <v>17500</v>
      </c>
      <c r="T82" s="3">
        <f t="shared" si="20"/>
        <v>-16500</v>
      </c>
      <c r="U82" s="3">
        <f t="shared" si="14"/>
        <v>0</v>
      </c>
      <c r="V82" s="3">
        <f t="shared" si="21"/>
        <v>70000</v>
      </c>
      <c r="W82" s="3">
        <f t="shared" si="22"/>
        <v>0</v>
      </c>
      <c r="X82" s="3">
        <f t="shared" si="23"/>
        <v>0</v>
      </c>
    </row>
    <row r="83" spans="1:24" s="2" customFormat="1" ht="13.5" customHeight="1" x14ac:dyDescent="0.2">
      <c r="A83" s="22">
        <f t="shared" si="24"/>
        <v>79</v>
      </c>
      <c r="B83" s="52" t="s">
        <v>838</v>
      </c>
      <c r="C83" s="23" t="s">
        <v>941</v>
      </c>
      <c r="D83" s="90">
        <v>281818</v>
      </c>
      <c r="E83" s="90"/>
      <c r="F83" s="24">
        <f t="shared" si="15"/>
        <v>281818</v>
      </c>
      <c r="G83" s="24">
        <v>280818</v>
      </c>
      <c r="H83" s="24">
        <f t="shared" si="16"/>
        <v>1000</v>
      </c>
      <c r="I83" s="25">
        <v>5</v>
      </c>
      <c r="J83" s="25">
        <v>0.2</v>
      </c>
      <c r="K83" s="25">
        <v>0</v>
      </c>
      <c r="L83" s="53"/>
      <c r="M83" s="24">
        <f t="shared" si="17"/>
        <v>280818</v>
      </c>
      <c r="N83" s="317">
        <f t="shared" si="18"/>
        <v>1000</v>
      </c>
      <c r="O83" s="54" t="s">
        <v>898</v>
      </c>
      <c r="P83" s="54">
        <v>1</v>
      </c>
      <c r="Q83" s="27"/>
      <c r="R83" s="4">
        <f t="shared" si="25"/>
        <v>200</v>
      </c>
      <c r="S83" s="3">
        <f t="shared" si="19"/>
        <v>14090.900000000001</v>
      </c>
      <c r="T83" s="3">
        <f t="shared" si="20"/>
        <v>-13090.900000000001</v>
      </c>
      <c r="U83" s="3">
        <f t="shared" si="14"/>
        <v>0</v>
      </c>
      <c r="V83" s="3">
        <f t="shared" si="21"/>
        <v>56363.6</v>
      </c>
      <c r="W83" s="3">
        <f t="shared" si="22"/>
        <v>0</v>
      </c>
      <c r="X83" s="3">
        <f t="shared" si="23"/>
        <v>0</v>
      </c>
    </row>
    <row r="84" spans="1:24" s="2" customFormat="1" ht="13.5" customHeight="1" x14ac:dyDescent="0.2">
      <c r="A84" s="22">
        <f t="shared" si="24"/>
        <v>80</v>
      </c>
      <c r="B84" s="52" t="s">
        <v>942</v>
      </c>
      <c r="C84" s="23" t="s">
        <v>943</v>
      </c>
      <c r="D84" s="90">
        <v>70000</v>
      </c>
      <c r="E84" s="90"/>
      <c r="F84" s="24">
        <f t="shared" si="15"/>
        <v>70000</v>
      </c>
      <c r="G84" s="24">
        <v>69000</v>
      </c>
      <c r="H84" s="24">
        <f t="shared" si="16"/>
        <v>1000</v>
      </c>
      <c r="I84" s="25">
        <v>5</v>
      </c>
      <c r="J84" s="25">
        <v>0.2</v>
      </c>
      <c r="K84" s="25">
        <v>0</v>
      </c>
      <c r="L84" s="53"/>
      <c r="M84" s="24">
        <f t="shared" si="17"/>
        <v>69000</v>
      </c>
      <c r="N84" s="317">
        <f t="shared" si="18"/>
        <v>1000</v>
      </c>
      <c r="O84" s="54" t="s">
        <v>935</v>
      </c>
      <c r="P84" s="54">
        <v>1</v>
      </c>
      <c r="Q84" s="27"/>
      <c r="R84" s="4">
        <f t="shared" si="25"/>
        <v>200</v>
      </c>
      <c r="S84" s="3">
        <f t="shared" si="19"/>
        <v>3500</v>
      </c>
      <c r="T84" s="3">
        <f t="shared" si="20"/>
        <v>-2500</v>
      </c>
      <c r="U84" s="3">
        <f t="shared" si="14"/>
        <v>0</v>
      </c>
      <c r="V84" s="3">
        <f t="shared" si="21"/>
        <v>14000</v>
      </c>
      <c r="W84" s="3">
        <f t="shared" si="22"/>
        <v>0</v>
      </c>
      <c r="X84" s="3">
        <f t="shared" si="23"/>
        <v>0</v>
      </c>
    </row>
    <row r="85" spans="1:24" s="2" customFormat="1" ht="13.5" customHeight="1" x14ac:dyDescent="0.2">
      <c r="A85" s="22">
        <f t="shared" si="24"/>
        <v>81</v>
      </c>
      <c r="B85" s="52" t="s">
        <v>944</v>
      </c>
      <c r="C85" s="23" t="s">
        <v>945</v>
      </c>
      <c r="D85" s="90">
        <v>240000</v>
      </c>
      <c r="E85" s="90"/>
      <c r="F85" s="24">
        <f t="shared" si="15"/>
        <v>240000</v>
      </c>
      <c r="G85" s="24">
        <v>239000</v>
      </c>
      <c r="H85" s="24">
        <f t="shared" si="16"/>
        <v>1000</v>
      </c>
      <c r="I85" s="25">
        <v>5</v>
      </c>
      <c r="J85" s="25">
        <v>0.2</v>
      </c>
      <c r="K85" s="25">
        <v>0</v>
      </c>
      <c r="L85" s="53"/>
      <c r="M85" s="24">
        <f t="shared" si="17"/>
        <v>239000</v>
      </c>
      <c r="N85" s="317">
        <f t="shared" si="18"/>
        <v>1000</v>
      </c>
      <c r="O85" s="54" t="s">
        <v>931</v>
      </c>
      <c r="P85" s="54">
        <v>5</v>
      </c>
      <c r="Q85" s="27"/>
      <c r="R85" s="4">
        <f t="shared" si="25"/>
        <v>200</v>
      </c>
      <c r="S85" s="3">
        <f t="shared" si="19"/>
        <v>12000</v>
      </c>
      <c r="T85" s="3">
        <f t="shared" si="20"/>
        <v>-11000</v>
      </c>
      <c r="U85" s="3">
        <f t="shared" si="14"/>
        <v>0</v>
      </c>
      <c r="V85" s="3">
        <f t="shared" si="21"/>
        <v>48000</v>
      </c>
      <c r="W85" s="3">
        <f t="shared" si="22"/>
        <v>0</v>
      </c>
      <c r="X85" s="3">
        <f t="shared" si="23"/>
        <v>0</v>
      </c>
    </row>
    <row r="86" spans="1:24" s="2" customFormat="1" ht="13.5" customHeight="1" x14ac:dyDescent="0.2">
      <c r="A86" s="22">
        <f t="shared" si="24"/>
        <v>82</v>
      </c>
      <c r="B86" s="52" t="s">
        <v>946</v>
      </c>
      <c r="C86" s="23" t="s">
        <v>947</v>
      </c>
      <c r="D86" s="90">
        <v>1200000</v>
      </c>
      <c r="E86" s="90"/>
      <c r="F86" s="24">
        <f t="shared" si="15"/>
        <v>1200000</v>
      </c>
      <c r="G86" s="24">
        <v>1199000</v>
      </c>
      <c r="H86" s="24">
        <f t="shared" si="16"/>
        <v>1000</v>
      </c>
      <c r="I86" s="25">
        <v>5</v>
      </c>
      <c r="J86" s="25">
        <v>0.2</v>
      </c>
      <c r="K86" s="25">
        <v>0</v>
      </c>
      <c r="L86" s="53"/>
      <c r="M86" s="24">
        <f t="shared" si="17"/>
        <v>1199000</v>
      </c>
      <c r="N86" s="317">
        <f t="shared" si="18"/>
        <v>1000</v>
      </c>
      <c r="O86" s="54" t="s">
        <v>948</v>
      </c>
      <c r="P86" s="54">
        <v>2</v>
      </c>
      <c r="Q86" s="27"/>
      <c r="R86" s="4">
        <f t="shared" si="25"/>
        <v>200</v>
      </c>
      <c r="S86" s="3">
        <f t="shared" si="19"/>
        <v>60000</v>
      </c>
      <c r="T86" s="3">
        <f t="shared" si="20"/>
        <v>-59000</v>
      </c>
      <c r="U86" s="3">
        <f t="shared" si="14"/>
        <v>0</v>
      </c>
      <c r="V86" s="3">
        <f t="shared" si="21"/>
        <v>240000</v>
      </c>
      <c r="W86" s="3">
        <f t="shared" si="22"/>
        <v>0</v>
      </c>
      <c r="X86" s="3">
        <f t="shared" si="23"/>
        <v>0</v>
      </c>
    </row>
    <row r="87" spans="1:24" s="2" customFormat="1" ht="13.5" customHeight="1" x14ac:dyDescent="0.2">
      <c r="A87" s="22">
        <f t="shared" si="24"/>
        <v>83</v>
      </c>
      <c r="B87" s="52" t="s">
        <v>949</v>
      </c>
      <c r="C87" s="23" t="s">
        <v>630</v>
      </c>
      <c r="D87" s="90">
        <v>240000</v>
      </c>
      <c r="E87" s="90"/>
      <c r="F87" s="24">
        <f t="shared" si="15"/>
        <v>240000</v>
      </c>
      <c r="G87" s="24">
        <v>239000</v>
      </c>
      <c r="H87" s="24">
        <f t="shared" si="16"/>
        <v>1000</v>
      </c>
      <c r="I87" s="25">
        <v>5</v>
      </c>
      <c r="J87" s="25">
        <v>0.2</v>
      </c>
      <c r="K87" s="25">
        <v>0</v>
      </c>
      <c r="L87" s="53"/>
      <c r="M87" s="24">
        <f t="shared" si="17"/>
        <v>239000</v>
      </c>
      <c r="N87" s="317">
        <f t="shared" si="18"/>
        <v>1000</v>
      </c>
      <c r="O87" s="54" t="s">
        <v>935</v>
      </c>
      <c r="P87" s="54">
        <v>2</v>
      </c>
      <c r="Q87" s="27"/>
      <c r="R87" s="4">
        <f t="shared" si="25"/>
        <v>200</v>
      </c>
      <c r="S87" s="3">
        <f t="shared" si="19"/>
        <v>12000</v>
      </c>
      <c r="T87" s="3">
        <f t="shared" si="20"/>
        <v>-11000</v>
      </c>
      <c r="U87" s="3">
        <f t="shared" si="14"/>
        <v>0</v>
      </c>
      <c r="V87" s="3">
        <f t="shared" si="21"/>
        <v>48000</v>
      </c>
      <c r="W87" s="3">
        <f t="shared" si="22"/>
        <v>0</v>
      </c>
      <c r="X87" s="3">
        <f t="shared" si="23"/>
        <v>0</v>
      </c>
    </row>
    <row r="88" spans="1:24" s="2" customFormat="1" ht="13.5" customHeight="1" x14ac:dyDescent="0.2">
      <c r="A88" s="22">
        <f t="shared" si="24"/>
        <v>84</v>
      </c>
      <c r="B88" s="52" t="s">
        <v>950</v>
      </c>
      <c r="C88" s="23" t="s">
        <v>630</v>
      </c>
      <c r="D88" s="90">
        <v>85000</v>
      </c>
      <c r="E88" s="90"/>
      <c r="F88" s="24">
        <f t="shared" si="15"/>
        <v>85000</v>
      </c>
      <c r="G88" s="24">
        <v>84000</v>
      </c>
      <c r="H88" s="24">
        <f t="shared" si="16"/>
        <v>1000</v>
      </c>
      <c r="I88" s="25">
        <v>5</v>
      </c>
      <c r="J88" s="25">
        <v>0.2</v>
      </c>
      <c r="K88" s="25">
        <v>0</v>
      </c>
      <c r="L88" s="53"/>
      <c r="M88" s="24">
        <f t="shared" si="17"/>
        <v>84000</v>
      </c>
      <c r="N88" s="317">
        <f t="shared" si="18"/>
        <v>1000</v>
      </c>
      <c r="O88" s="54" t="s">
        <v>935</v>
      </c>
      <c r="P88" s="54">
        <v>2</v>
      </c>
      <c r="Q88" s="27"/>
      <c r="R88" s="4">
        <f t="shared" si="25"/>
        <v>200</v>
      </c>
      <c r="S88" s="3">
        <f t="shared" si="19"/>
        <v>4250</v>
      </c>
      <c r="T88" s="3">
        <f t="shared" si="20"/>
        <v>-3250</v>
      </c>
      <c r="U88" s="3">
        <f t="shared" si="14"/>
        <v>0</v>
      </c>
      <c r="V88" s="3">
        <f t="shared" si="21"/>
        <v>17000</v>
      </c>
      <c r="W88" s="3">
        <f t="shared" si="22"/>
        <v>0</v>
      </c>
      <c r="X88" s="3">
        <f t="shared" si="23"/>
        <v>0</v>
      </c>
    </row>
    <row r="89" spans="1:24" s="2" customFormat="1" ht="13.5" customHeight="1" x14ac:dyDescent="0.2">
      <c r="A89" s="22">
        <f t="shared" si="24"/>
        <v>85</v>
      </c>
      <c r="B89" s="52" t="s">
        <v>951</v>
      </c>
      <c r="C89" s="23" t="s">
        <v>952</v>
      </c>
      <c r="D89" s="90">
        <v>70000</v>
      </c>
      <c r="E89" s="90"/>
      <c r="F89" s="24">
        <f t="shared" si="15"/>
        <v>70000</v>
      </c>
      <c r="G89" s="24">
        <v>69000</v>
      </c>
      <c r="H89" s="24">
        <f t="shared" si="16"/>
        <v>1000</v>
      </c>
      <c r="I89" s="25">
        <v>5</v>
      </c>
      <c r="J89" s="25">
        <v>0.2</v>
      </c>
      <c r="K89" s="25">
        <v>0</v>
      </c>
      <c r="L89" s="53"/>
      <c r="M89" s="24">
        <f t="shared" si="17"/>
        <v>69000</v>
      </c>
      <c r="N89" s="317">
        <f t="shared" si="18"/>
        <v>1000</v>
      </c>
      <c r="O89" s="54" t="s">
        <v>815</v>
      </c>
      <c r="P89" s="54">
        <v>1</v>
      </c>
      <c r="Q89" s="27"/>
      <c r="R89" s="4">
        <f t="shared" si="25"/>
        <v>200</v>
      </c>
      <c r="S89" s="3">
        <f t="shared" si="19"/>
        <v>3500</v>
      </c>
      <c r="T89" s="3">
        <f t="shared" si="20"/>
        <v>-2500</v>
      </c>
      <c r="U89" s="3">
        <f t="shared" si="14"/>
        <v>0</v>
      </c>
      <c r="V89" s="3">
        <f t="shared" si="21"/>
        <v>14000</v>
      </c>
      <c r="W89" s="3">
        <f t="shared" si="22"/>
        <v>0</v>
      </c>
      <c r="X89" s="3">
        <f t="shared" si="23"/>
        <v>0</v>
      </c>
    </row>
    <row r="90" spans="1:24" s="2" customFormat="1" ht="13.5" customHeight="1" x14ac:dyDescent="0.2">
      <c r="A90" s="22">
        <f t="shared" si="24"/>
        <v>86</v>
      </c>
      <c r="B90" s="52" t="s">
        <v>851</v>
      </c>
      <c r="C90" s="23" t="s">
        <v>952</v>
      </c>
      <c r="D90" s="90">
        <v>220000</v>
      </c>
      <c r="E90" s="90"/>
      <c r="F90" s="24">
        <f t="shared" si="15"/>
        <v>220000</v>
      </c>
      <c r="G90" s="24">
        <v>219000</v>
      </c>
      <c r="H90" s="24">
        <f t="shared" si="16"/>
        <v>1000</v>
      </c>
      <c r="I90" s="25">
        <v>5</v>
      </c>
      <c r="J90" s="25">
        <v>0.2</v>
      </c>
      <c r="K90" s="25">
        <v>0</v>
      </c>
      <c r="L90" s="53"/>
      <c r="M90" s="24">
        <f t="shared" si="17"/>
        <v>219000</v>
      </c>
      <c r="N90" s="317">
        <f t="shared" si="18"/>
        <v>1000</v>
      </c>
      <c r="O90" s="54" t="s">
        <v>815</v>
      </c>
      <c r="P90" s="54">
        <v>2</v>
      </c>
      <c r="Q90" s="27"/>
      <c r="R90" s="4">
        <f t="shared" si="25"/>
        <v>200</v>
      </c>
      <c r="S90" s="3">
        <f t="shared" si="19"/>
        <v>11000</v>
      </c>
      <c r="T90" s="3">
        <f t="shared" si="20"/>
        <v>-10000</v>
      </c>
      <c r="U90" s="3">
        <f t="shared" si="14"/>
        <v>0</v>
      </c>
      <c r="V90" s="3">
        <f t="shared" si="21"/>
        <v>44000</v>
      </c>
      <c r="W90" s="3">
        <f t="shared" si="22"/>
        <v>0</v>
      </c>
      <c r="X90" s="3">
        <f t="shared" si="23"/>
        <v>0</v>
      </c>
    </row>
    <row r="91" spans="1:24" s="2" customFormat="1" ht="13.5" customHeight="1" x14ac:dyDescent="0.2">
      <c r="A91" s="22">
        <f t="shared" si="24"/>
        <v>87</v>
      </c>
      <c r="B91" s="52" t="s">
        <v>830</v>
      </c>
      <c r="C91" s="23" t="s">
        <v>952</v>
      </c>
      <c r="D91" s="90">
        <v>100000</v>
      </c>
      <c r="E91" s="90"/>
      <c r="F91" s="24">
        <f t="shared" si="15"/>
        <v>100000</v>
      </c>
      <c r="G91" s="24">
        <v>99000</v>
      </c>
      <c r="H91" s="24">
        <f t="shared" si="16"/>
        <v>1000</v>
      </c>
      <c r="I91" s="25">
        <v>5</v>
      </c>
      <c r="J91" s="25">
        <v>0.2</v>
      </c>
      <c r="K91" s="25">
        <v>0</v>
      </c>
      <c r="L91" s="53"/>
      <c r="M91" s="24">
        <f t="shared" si="17"/>
        <v>99000</v>
      </c>
      <c r="N91" s="317">
        <f t="shared" si="18"/>
        <v>1000</v>
      </c>
      <c r="O91" s="54" t="s">
        <v>815</v>
      </c>
      <c r="P91" s="54">
        <v>1</v>
      </c>
      <c r="Q91" s="27"/>
      <c r="R91" s="4">
        <f t="shared" si="25"/>
        <v>200</v>
      </c>
      <c r="S91" s="3">
        <f t="shared" si="19"/>
        <v>5000</v>
      </c>
      <c r="T91" s="3">
        <f t="shared" si="20"/>
        <v>-4000</v>
      </c>
      <c r="U91" s="3">
        <f t="shared" si="14"/>
        <v>0</v>
      </c>
      <c r="V91" s="3">
        <f t="shared" si="21"/>
        <v>20000</v>
      </c>
      <c r="W91" s="3">
        <f t="shared" si="22"/>
        <v>0</v>
      </c>
      <c r="X91" s="3">
        <f t="shared" si="23"/>
        <v>0</v>
      </c>
    </row>
    <row r="92" spans="1:24" s="2" customFormat="1" ht="13.5" customHeight="1" x14ac:dyDescent="0.2">
      <c r="A92" s="22">
        <f t="shared" si="24"/>
        <v>88</v>
      </c>
      <c r="B92" s="52" t="s">
        <v>803</v>
      </c>
      <c r="C92" s="23" t="s">
        <v>952</v>
      </c>
      <c r="D92" s="90">
        <v>120000</v>
      </c>
      <c r="E92" s="90"/>
      <c r="F92" s="24">
        <f t="shared" si="15"/>
        <v>120000</v>
      </c>
      <c r="G92" s="24">
        <v>119000</v>
      </c>
      <c r="H92" s="24">
        <f t="shared" si="16"/>
        <v>1000</v>
      </c>
      <c r="I92" s="25">
        <v>5</v>
      </c>
      <c r="J92" s="25">
        <v>0.2</v>
      </c>
      <c r="K92" s="25">
        <v>0</v>
      </c>
      <c r="L92" s="53"/>
      <c r="M92" s="24">
        <f t="shared" si="17"/>
        <v>119000</v>
      </c>
      <c r="N92" s="317">
        <f t="shared" si="18"/>
        <v>1000</v>
      </c>
      <c r="O92" s="54" t="s">
        <v>815</v>
      </c>
      <c r="P92" s="54">
        <v>3</v>
      </c>
      <c r="Q92" s="27"/>
      <c r="R92" s="4">
        <f t="shared" si="25"/>
        <v>200</v>
      </c>
      <c r="S92" s="3">
        <f t="shared" si="19"/>
        <v>6000</v>
      </c>
      <c r="T92" s="3">
        <f t="shared" si="20"/>
        <v>-5000</v>
      </c>
      <c r="U92" s="3">
        <f t="shared" si="14"/>
        <v>0</v>
      </c>
      <c r="V92" s="3">
        <f t="shared" si="21"/>
        <v>24000</v>
      </c>
      <c r="W92" s="3">
        <f t="shared" si="22"/>
        <v>0</v>
      </c>
      <c r="X92" s="3">
        <f t="shared" si="23"/>
        <v>0</v>
      </c>
    </row>
    <row r="93" spans="1:24" s="2" customFormat="1" ht="13.5" customHeight="1" x14ac:dyDescent="0.2">
      <c r="A93" s="22">
        <f t="shared" si="24"/>
        <v>89</v>
      </c>
      <c r="B93" s="52" t="s">
        <v>953</v>
      </c>
      <c r="C93" s="23" t="s">
        <v>952</v>
      </c>
      <c r="D93" s="90">
        <v>65000</v>
      </c>
      <c r="E93" s="90"/>
      <c r="F93" s="24">
        <f t="shared" si="15"/>
        <v>65000</v>
      </c>
      <c r="G93" s="24">
        <v>64000</v>
      </c>
      <c r="H93" s="24">
        <f t="shared" si="16"/>
        <v>1000</v>
      </c>
      <c r="I93" s="25">
        <v>5</v>
      </c>
      <c r="J93" s="25">
        <v>0.2</v>
      </c>
      <c r="K93" s="25">
        <v>0</v>
      </c>
      <c r="L93" s="53"/>
      <c r="M93" s="24">
        <f t="shared" si="17"/>
        <v>64000</v>
      </c>
      <c r="N93" s="317">
        <f t="shared" si="18"/>
        <v>1000</v>
      </c>
      <c r="O93" s="54" t="s">
        <v>815</v>
      </c>
      <c r="P93" s="54">
        <v>1</v>
      </c>
      <c r="Q93" s="27"/>
      <c r="R93" s="4">
        <f t="shared" si="25"/>
        <v>200</v>
      </c>
      <c r="S93" s="3">
        <f t="shared" si="19"/>
        <v>3250</v>
      </c>
      <c r="T93" s="3">
        <f t="shared" si="20"/>
        <v>-2250</v>
      </c>
      <c r="U93" s="3">
        <f t="shared" si="14"/>
        <v>0</v>
      </c>
      <c r="V93" s="3">
        <f t="shared" si="21"/>
        <v>13000</v>
      </c>
      <c r="W93" s="3">
        <f t="shared" si="22"/>
        <v>0</v>
      </c>
      <c r="X93" s="3">
        <f t="shared" si="23"/>
        <v>0</v>
      </c>
    </row>
    <row r="94" spans="1:24" s="2" customFormat="1" ht="13.5" customHeight="1" x14ac:dyDescent="0.2">
      <c r="A94" s="22">
        <f t="shared" si="24"/>
        <v>90</v>
      </c>
      <c r="B94" s="52" t="s">
        <v>954</v>
      </c>
      <c r="C94" s="23" t="s">
        <v>952</v>
      </c>
      <c r="D94" s="90">
        <v>190000</v>
      </c>
      <c r="E94" s="90"/>
      <c r="F94" s="24">
        <f t="shared" si="15"/>
        <v>190000</v>
      </c>
      <c r="G94" s="24">
        <v>189000</v>
      </c>
      <c r="H94" s="24">
        <f t="shared" si="16"/>
        <v>1000</v>
      </c>
      <c r="I94" s="25">
        <v>5</v>
      </c>
      <c r="J94" s="25">
        <v>0.2</v>
      </c>
      <c r="K94" s="25">
        <v>0</v>
      </c>
      <c r="L94" s="53"/>
      <c r="M94" s="24">
        <f t="shared" si="17"/>
        <v>189000</v>
      </c>
      <c r="N94" s="317">
        <f t="shared" si="18"/>
        <v>1000</v>
      </c>
      <c r="O94" s="54" t="s">
        <v>815</v>
      </c>
      <c r="P94" s="54">
        <v>2</v>
      </c>
      <c r="Q94" s="27"/>
      <c r="R94" s="4">
        <f t="shared" si="25"/>
        <v>200</v>
      </c>
      <c r="S94" s="3">
        <f t="shared" si="19"/>
        <v>9500</v>
      </c>
      <c r="T94" s="3">
        <f t="shared" si="20"/>
        <v>-8500</v>
      </c>
      <c r="U94" s="3">
        <f t="shared" si="14"/>
        <v>0</v>
      </c>
      <c r="V94" s="3">
        <f t="shared" si="21"/>
        <v>38000</v>
      </c>
      <c r="W94" s="3">
        <f t="shared" si="22"/>
        <v>0</v>
      </c>
      <c r="X94" s="3">
        <f t="shared" si="23"/>
        <v>0</v>
      </c>
    </row>
    <row r="95" spans="1:24" s="2" customFormat="1" ht="13.5" customHeight="1" x14ac:dyDescent="0.2">
      <c r="A95" s="22">
        <f t="shared" si="24"/>
        <v>91</v>
      </c>
      <c r="B95" s="52" t="s">
        <v>955</v>
      </c>
      <c r="C95" s="23" t="s">
        <v>952</v>
      </c>
      <c r="D95" s="90">
        <v>450000</v>
      </c>
      <c r="E95" s="90"/>
      <c r="F95" s="24">
        <f t="shared" si="15"/>
        <v>450000</v>
      </c>
      <c r="G95" s="24">
        <v>449000</v>
      </c>
      <c r="H95" s="24">
        <f t="shared" si="16"/>
        <v>1000</v>
      </c>
      <c r="I95" s="25">
        <v>5</v>
      </c>
      <c r="J95" s="25">
        <v>0.2</v>
      </c>
      <c r="K95" s="25">
        <v>0</v>
      </c>
      <c r="L95" s="53"/>
      <c r="M95" s="24">
        <f t="shared" si="17"/>
        <v>449000</v>
      </c>
      <c r="N95" s="317">
        <f t="shared" si="18"/>
        <v>1000</v>
      </c>
      <c r="O95" s="54" t="s">
        <v>815</v>
      </c>
      <c r="P95" s="54">
        <v>3</v>
      </c>
      <c r="Q95" s="27"/>
      <c r="R95" s="4">
        <f t="shared" si="25"/>
        <v>200</v>
      </c>
      <c r="S95" s="3">
        <f t="shared" si="19"/>
        <v>22500</v>
      </c>
      <c r="T95" s="3">
        <f t="shared" si="20"/>
        <v>-21500</v>
      </c>
      <c r="U95" s="3">
        <f t="shared" si="14"/>
        <v>0</v>
      </c>
      <c r="V95" s="3">
        <f t="shared" si="21"/>
        <v>90000</v>
      </c>
      <c r="W95" s="3">
        <f t="shared" si="22"/>
        <v>0</v>
      </c>
      <c r="X95" s="3">
        <f t="shared" si="23"/>
        <v>0</v>
      </c>
    </row>
    <row r="96" spans="1:24" s="2" customFormat="1" ht="13.5" customHeight="1" x14ac:dyDescent="0.2">
      <c r="A96" s="432">
        <f t="shared" si="24"/>
        <v>92</v>
      </c>
      <c r="B96" s="457" t="s">
        <v>956</v>
      </c>
      <c r="C96" s="455" t="s">
        <v>957</v>
      </c>
      <c r="D96" s="433">
        <v>2300000</v>
      </c>
      <c r="E96" s="433">
        <v>-2300000</v>
      </c>
      <c r="F96" s="434">
        <f t="shared" si="15"/>
        <v>0</v>
      </c>
      <c r="G96" s="434">
        <v>2299000</v>
      </c>
      <c r="H96" s="434"/>
      <c r="I96" s="435">
        <v>5</v>
      </c>
      <c r="J96" s="435">
        <v>0.2</v>
      </c>
      <c r="K96" s="435">
        <v>0</v>
      </c>
      <c r="L96" s="436"/>
      <c r="M96" s="434">
        <v>0</v>
      </c>
      <c r="N96" s="458">
        <f t="shared" si="18"/>
        <v>0</v>
      </c>
      <c r="O96" s="459" t="s">
        <v>958</v>
      </c>
      <c r="P96" s="456">
        <v>1</v>
      </c>
      <c r="Q96" s="452" t="s">
        <v>1335</v>
      </c>
      <c r="R96" s="4">
        <f t="shared" si="25"/>
        <v>0</v>
      </c>
      <c r="S96" s="3">
        <f t="shared" si="19"/>
        <v>115000</v>
      </c>
      <c r="T96" s="3">
        <f t="shared" si="20"/>
        <v>-115000</v>
      </c>
      <c r="U96" s="3">
        <f t="shared" si="14"/>
        <v>-1000</v>
      </c>
      <c r="V96" s="3">
        <f t="shared" si="21"/>
        <v>0</v>
      </c>
      <c r="W96" s="3">
        <f t="shared" si="22"/>
        <v>0</v>
      </c>
      <c r="X96" s="3">
        <f t="shared" si="23"/>
        <v>0</v>
      </c>
    </row>
    <row r="97" spans="1:24" s="2" customFormat="1" ht="13.5" customHeight="1" x14ac:dyDescent="0.2">
      <c r="A97" s="22">
        <f t="shared" si="24"/>
        <v>93</v>
      </c>
      <c r="B97" s="52" t="s">
        <v>806</v>
      </c>
      <c r="C97" s="23" t="s">
        <v>85</v>
      </c>
      <c r="D97" s="90">
        <v>270000</v>
      </c>
      <c r="E97" s="90"/>
      <c r="F97" s="24">
        <f t="shared" si="15"/>
        <v>270000</v>
      </c>
      <c r="G97" s="24">
        <v>269000</v>
      </c>
      <c r="H97" s="24">
        <f t="shared" si="16"/>
        <v>1000</v>
      </c>
      <c r="I97" s="25">
        <v>5</v>
      </c>
      <c r="J97" s="25">
        <v>0.2</v>
      </c>
      <c r="K97" s="25">
        <v>0</v>
      </c>
      <c r="L97" s="53"/>
      <c r="M97" s="24">
        <f t="shared" si="17"/>
        <v>269000</v>
      </c>
      <c r="N97" s="317">
        <f t="shared" si="18"/>
        <v>1000</v>
      </c>
      <c r="O97" s="54" t="s">
        <v>904</v>
      </c>
      <c r="P97" s="54">
        <v>6</v>
      </c>
      <c r="Q97" s="190"/>
      <c r="R97" s="4">
        <f t="shared" si="25"/>
        <v>200</v>
      </c>
      <c r="S97" s="3">
        <f t="shared" si="19"/>
        <v>13500</v>
      </c>
      <c r="T97" s="3">
        <f t="shared" si="20"/>
        <v>-12500</v>
      </c>
      <c r="U97" s="3">
        <f t="shared" si="14"/>
        <v>0</v>
      </c>
      <c r="V97" s="3">
        <f t="shared" si="21"/>
        <v>54000</v>
      </c>
      <c r="W97" s="3">
        <f t="shared" si="22"/>
        <v>0</v>
      </c>
      <c r="X97" s="3">
        <f t="shared" si="23"/>
        <v>0</v>
      </c>
    </row>
    <row r="98" spans="1:24" s="2" customFormat="1" ht="13.5" customHeight="1" x14ac:dyDescent="0.2">
      <c r="A98" s="22">
        <f t="shared" si="24"/>
        <v>94</v>
      </c>
      <c r="B98" s="52" t="s">
        <v>803</v>
      </c>
      <c r="C98" s="23" t="s">
        <v>85</v>
      </c>
      <c r="D98" s="90">
        <v>240000</v>
      </c>
      <c r="E98" s="90"/>
      <c r="F98" s="24">
        <f t="shared" si="15"/>
        <v>240000</v>
      </c>
      <c r="G98" s="24">
        <v>239000</v>
      </c>
      <c r="H98" s="24">
        <f t="shared" si="16"/>
        <v>1000</v>
      </c>
      <c r="I98" s="25">
        <v>5</v>
      </c>
      <c r="J98" s="25">
        <v>0.2</v>
      </c>
      <c r="K98" s="25">
        <v>0</v>
      </c>
      <c r="L98" s="53"/>
      <c r="M98" s="24">
        <f t="shared" si="17"/>
        <v>239000</v>
      </c>
      <c r="N98" s="317">
        <f t="shared" si="18"/>
        <v>1000</v>
      </c>
      <c r="O98" s="54" t="s">
        <v>815</v>
      </c>
      <c r="P98" s="54">
        <v>6</v>
      </c>
      <c r="Q98" s="190"/>
      <c r="R98" s="4">
        <f t="shared" si="25"/>
        <v>200</v>
      </c>
      <c r="S98" s="3">
        <f t="shared" si="19"/>
        <v>12000</v>
      </c>
      <c r="T98" s="3">
        <f t="shared" si="20"/>
        <v>-11000</v>
      </c>
      <c r="U98" s="3">
        <f t="shared" si="14"/>
        <v>0</v>
      </c>
      <c r="V98" s="3">
        <f t="shared" si="21"/>
        <v>48000</v>
      </c>
      <c r="W98" s="3">
        <f t="shared" si="22"/>
        <v>0</v>
      </c>
      <c r="X98" s="3">
        <f t="shared" si="23"/>
        <v>0</v>
      </c>
    </row>
    <row r="99" spans="1:24" s="2" customFormat="1" ht="13.5" customHeight="1" x14ac:dyDescent="0.2">
      <c r="A99" s="22">
        <f t="shared" si="24"/>
        <v>95</v>
      </c>
      <c r="B99" s="52" t="s">
        <v>889</v>
      </c>
      <c r="C99" s="23" t="s">
        <v>85</v>
      </c>
      <c r="D99" s="90">
        <v>400000</v>
      </c>
      <c r="E99" s="90"/>
      <c r="F99" s="24">
        <f t="shared" si="15"/>
        <v>400000</v>
      </c>
      <c r="G99" s="24">
        <v>399000</v>
      </c>
      <c r="H99" s="24">
        <f t="shared" si="16"/>
        <v>1000</v>
      </c>
      <c r="I99" s="25">
        <v>5</v>
      </c>
      <c r="J99" s="25">
        <v>0.2</v>
      </c>
      <c r="K99" s="25">
        <v>0</v>
      </c>
      <c r="L99" s="53"/>
      <c r="M99" s="24">
        <f t="shared" si="17"/>
        <v>399000</v>
      </c>
      <c r="N99" s="317">
        <f t="shared" si="18"/>
        <v>1000</v>
      </c>
      <c r="O99" s="54" t="s">
        <v>904</v>
      </c>
      <c r="P99" s="54">
        <v>5</v>
      </c>
      <c r="Q99" s="190"/>
      <c r="R99" s="4">
        <f t="shared" si="25"/>
        <v>200</v>
      </c>
      <c r="S99" s="3">
        <f t="shared" si="19"/>
        <v>20000</v>
      </c>
      <c r="T99" s="3">
        <f t="shared" si="20"/>
        <v>-19000</v>
      </c>
      <c r="U99" s="3">
        <f t="shared" si="14"/>
        <v>0</v>
      </c>
      <c r="V99" s="3">
        <f t="shared" si="21"/>
        <v>80000</v>
      </c>
      <c r="W99" s="3">
        <f t="shared" si="22"/>
        <v>0</v>
      </c>
      <c r="X99" s="3">
        <f t="shared" si="23"/>
        <v>0</v>
      </c>
    </row>
    <row r="100" spans="1:24" s="2" customFormat="1" ht="13.5" customHeight="1" x14ac:dyDescent="0.2">
      <c r="A100" s="22">
        <f t="shared" si="24"/>
        <v>96</v>
      </c>
      <c r="B100" s="52" t="s">
        <v>853</v>
      </c>
      <c r="C100" s="23" t="s">
        <v>85</v>
      </c>
      <c r="D100" s="90">
        <v>50000</v>
      </c>
      <c r="E100" s="90"/>
      <c r="F100" s="24">
        <f t="shared" si="15"/>
        <v>50000</v>
      </c>
      <c r="G100" s="24">
        <v>49000</v>
      </c>
      <c r="H100" s="24">
        <f t="shared" si="16"/>
        <v>1000</v>
      </c>
      <c r="I100" s="25">
        <v>5</v>
      </c>
      <c r="J100" s="25">
        <v>0.2</v>
      </c>
      <c r="K100" s="25">
        <v>0</v>
      </c>
      <c r="L100" s="53"/>
      <c r="M100" s="24">
        <f t="shared" si="17"/>
        <v>49000</v>
      </c>
      <c r="N100" s="317">
        <f t="shared" si="18"/>
        <v>1000</v>
      </c>
      <c r="O100" s="54" t="s">
        <v>815</v>
      </c>
      <c r="P100" s="54">
        <v>1</v>
      </c>
      <c r="Q100" s="190"/>
      <c r="R100" s="4">
        <f t="shared" si="25"/>
        <v>200</v>
      </c>
      <c r="S100" s="3">
        <f t="shared" si="19"/>
        <v>2500</v>
      </c>
      <c r="T100" s="3">
        <f t="shared" si="20"/>
        <v>-1500</v>
      </c>
      <c r="U100" s="3">
        <f t="shared" si="14"/>
        <v>0</v>
      </c>
      <c r="V100" s="3">
        <f t="shared" si="21"/>
        <v>10000</v>
      </c>
      <c r="W100" s="3">
        <f t="shared" si="22"/>
        <v>0</v>
      </c>
      <c r="X100" s="3">
        <f t="shared" si="23"/>
        <v>0</v>
      </c>
    </row>
    <row r="101" spans="1:24" s="2" customFormat="1" ht="13.5" customHeight="1" x14ac:dyDescent="0.2">
      <c r="A101" s="22">
        <f t="shared" si="24"/>
        <v>97</v>
      </c>
      <c r="B101" s="52" t="s">
        <v>959</v>
      </c>
      <c r="C101" s="23" t="s">
        <v>960</v>
      </c>
      <c r="D101" s="90">
        <v>106000</v>
      </c>
      <c r="E101" s="90"/>
      <c r="F101" s="24">
        <f t="shared" si="15"/>
        <v>106000</v>
      </c>
      <c r="G101" s="24">
        <v>105000</v>
      </c>
      <c r="H101" s="24">
        <f t="shared" si="16"/>
        <v>1000</v>
      </c>
      <c r="I101" s="25">
        <v>5</v>
      </c>
      <c r="J101" s="25">
        <v>0.2</v>
      </c>
      <c r="K101" s="25">
        <v>0</v>
      </c>
      <c r="L101" s="53"/>
      <c r="M101" s="24">
        <f t="shared" si="17"/>
        <v>105000</v>
      </c>
      <c r="N101" s="317">
        <f t="shared" si="18"/>
        <v>1000</v>
      </c>
      <c r="O101" s="54" t="s">
        <v>836</v>
      </c>
      <c r="P101" s="54">
        <v>2</v>
      </c>
      <c r="Q101" s="190"/>
      <c r="R101" s="4">
        <f t="shared" si="25"/>
        <v>200</v>
      </c>
      <c r="S101" s="3">
        <f t="shared" si="19"/>
        <v>5300</v>
      </c>
      <c r="T101" s="3">
        <f t="shared" si="20"/>
        <v>-4300</v>
      </c>
      <c r="U101" s="3">
        <f t="shared" si="14"/>
        <v>0</v>
      </c>
      <c r="V101" s="3">
        <f t="shared" si="21"/>
        <v>21200</v>
      </c>
      <c r="W101" s="3">
        <f t="shared" si="22"/>
        <v>0</v>
      </c>
      <c r="X101" s="3">
        <f t="shared" si="23"/>
        <v>0</v>
      </c>
    </row>
    <row r="102" spans="1:24" s="2" customFormat="1" ht="13.5" customHeight="1" x14ac:dyDescent="0.2">
      <c r="A102" s="22">
        <f t="shared" si="24"/>
        <v>98</v>
      </c>
      <c r="B102" s="52" t="s">
        <v>961</v>
      </c>
      <c r="C102" s="23" t="s">
        <v>960</v>
      </c>
      <c r="D102" s="90">
        <v>88000</v>
      </c>
      <c r="E102" s="90"/>
      <c r="F102" s="24">
        <f t="shared" si="15"/>
        <v>88000</v>
      </c>
      <c r="G102" s="24">
        <v>87000</v>
      </c>
      <c r="H102" s="24">
        <f t="shared" si="16"/>
        <v>1000</v>
      </c>
      <c r="I102" s="25">
        <v>5</v>
      </c>
      <c r="J102" s="25">
        <v>0.2</v>
      </c>
      <c r="K102" s="25">
        <v>0</v>
      </c>
      <c r="L102" s="53"/>
      <c r="M102" s="24">
        <f t="shared" si="17"/>
        <v>87000</v>
      </c>
      <c r="N102" s="317">
        <f t="shared" si="18"/>
        <v>1000</v>
      </c>
      <c r="O102" s="54" t="s">
        <v>836</v>
      </c>
      <c r="P102" s="54">
        <v>1</v>
      </c>
      <c r="Q102" s="190"/>
      <c r="R102" s="4">
        <f t="shared" si="25"/>
        <v>200</v>
      </c>
      <c r="S102" s="3">
        <f t="shared" si="19"/>
        <v>4400</v>
      </c>
      <c r="T102" s="3">
        <f t="shared" si="20"/>
        <v>-3400</v>
      </c>
      <c r="U102" s="3">
        <f t="shared" si="14"/>
        <v>0</v>
      </c>
      <c r="V102" s="3">
        <f t="shared" si="21"/>
        <v>17600</v>
      </c>
      <c r="W102" s="3">
        <f t="shared" si="22"/>
        <v>0</v>
      </c>
      <c r="X102" s="3">
        <f t="shared" si="23"/>
        <v>0</v>
      </c>
    </row>
    <row r="103" spans="1:24" s="2" customFormat="1" ht="13.5" customHeight="1" x14ac:dyDescent="0.2">
      <c r="A103" s="155">
        <f t="shared" si="24"/>
        <v>99</v>
      </c>
      <c r="B103" s="355" t="s">
        <v>962</v>
      </c>
      <c r="C103" s="192" t="s">
        <v>963</v>
      </c>
      <c r="D103" s="173">
        <v>0</v>
      </c>
      <c r="E103" s="173"/>
      <c r="F103" s="158">
        <f t="shared" si="15"/>
        <v>0</v>
      </c>
      <c r="G103" s="158">
        <v>0</v>
      </c>
      <c r="H103" s="158">
        <f t="shared" si="16"/>
        <v>0</v>
      </c>
      <c r="I103" s="159">
        <v>5</v>
      </c>
      <c r="J103" s="159">
        <v>0.2</v>
      </c>
      <c r="K103" s="159">
        <v>0</v>
      </c>
      <c r="L103" s="150"/>
      <c r="M103" s="158">
        <f t="shared" si="17"/>
        <v>0</v>
      </c>
      <c r="N103" s="320">
        <f t="shared" si="18"/>
        <v>0</v>
      </c>
      <c r="O103" s="160" t="s">
        <v>964</v>
      </c>
      <c r="P103" s="160">
        <v>1</v>
      </c>
      <c r="Q103" s="379"/>
      <c r="R103" s="4">
        <f t="shared" si="25"/>
        <v>0</v>
      </c>
      <c r="S103" s="3">
        <f t="shared" si="19"/>
        <v>0</v>
      </c>
      <c r="T103" s="3">
        <f t="shared" si="20"/>
        <v>0</v>
      </c>
      <c r="U103" s="3"/>
      <c r="V103" s="3">
        <f t="shared" si="21"/>
        <v>0</v>
      </c>
      <c r="W103" s="3">
        <f t="shared" si="22"/>
        <v>0</v>
      </c>
      <c r="X103" s="3">
        <f t="shared" si="23"/>
        <v>0</v>
      </c>
    </row>
    <row r="104" spans="1:24" s="2" customFormat="1" ht="13.5" customHeight="1" x14ac:dyDescent="0.2">
      <c r="A104" s="22">
        <f t="shared" si="24"/>
        <v>100</v>
      </c>
      <c r="B104" s="52" t="s">
        <v>810</v>
      </c>
      <c r="C104" s="23" t="s">
        <v>287</v>
      </c>
      <c r="D104" s="90">
        <v>4160000</v>
      </c>
      <c r="E104" s="90"/>
      <c r="F104" s="24">
        <f t="shared" si="15"/>
        <v>4160000</v>
      </c>
      <c r="G104" s="24">
        <v>4159000</v>
      </c>
      <c r="H104" s="24">
        <f t="shared" si="16"/>
        <v>1000</v>
      </c>
      <c r="I104" s="25">
        <v>5</v>
      </c>
      <c r="J104" s="25">
        <v>0.2</v>
      </c>
      <c r="K104" s="25">
        <v>0</v>
      </c>
      <c r="L104" s="53"/>
      <c r="M104" s="24">
        <f t="shared" si="17"/>
        <v>4159000</v>
      </c>
      <c r="N104" s="317">
        <f t="shared" si="18"/>
        <v>1000</v>
      </c>
      <c r="O104" s="54" t="s">
        <v>965</v>
      </c>
      <c r="P104" s="54">
        <v>4</v>
      </c>
      <c r="Q104" s="190"/>
      <c r="R104" s="4">
        <f t="shared" si="25"/>
        <v>200</v>
      </c>
      <c r="S104" s="3">
        <f t="shared" si="19"/>
        <v>208000</v>
      </c>
      <c r="T104" s="3">
        <f t="shared" si="20"/>
        <v>-207000</v>
      </c>
      <c r="U104" s="3">
        <f t="shared" ref="U104:U114" si="26">N104-1000</f>
        <v>0</v>
      </c>
      <c r="V104" s="3">
        <f t="shared" si="21"/>
        <v>832000</v>
      </c>
      <c r="W104" s="3">
        <f t="shared" si="22"/>
        <v>0</v>
      </c>
      <c r="X104" s="3">
        <f t="shared" si="23"/>
        <v>0</v>
      </c>
    </row>
    <row r="105" spans="1:24" s="2" customFormat="1" ht="13.5" customHeight="1" x14ac:dyDescent="0.2">
      <c r="A105" s="22">
        <f t="shared" si="24"/>
        <v>101</v>
      </c>
      <c r="B105" s="52" t="s">
        <v>839</v>
      </c>
      <c r="C105" s="23" t="s">
        <v>287</v>
      </c>
      <c r="D105" s="90">
        <v>400000</v>
      </c>
      <c r="E105" s="90"/>
      <c r="F105" s="24">
        <f t="shared" si="15"/>
        <v>400000</v>
      </c>
      <c r="G105" s="24">
        <v>399000</v>
      </c>
      <c r="H105" s="24">
        <f t="shared" si="16"/>
        <v>1000</v>
      </c>
      <c r="I105" s="25">
        <v>5</v>
      </c>
      <c r="J105" s="25">
        <v>0.2</v>
      </c>
      <c r="K105" s="25">
        <v>0</v>
      </c>
      <c r="L105" s="53"/>
      <c r="M105" s="24">
        <f t="shared" si="17"/>
        <v>399000</v>
      </c>
      <c r="N105" s="317">
        <f t="shared" si="18"/>
        <v>1000</v>
      </c>
      <c r="O105" s="54" t="s">
        <v>834</v>
      </c>
      <c r="P105" s="54">
        <v>1</v>
      </c>
      <c r="Q105" s="190"/>
      <c r="R105" s="4">
        <f t="shared" si="25"/>
        <v>200</v>
      </c>
      <c r="S105" s="3">
        <f t="shared" si="19"/>
        <v>20000</v>
      </c>
      <c r="T105" s="3">
        <f t="shared" si="20"/>
        <v>-19000</v>
      </c>
      <c r="U105" s="3">
        <f t="shared" si="26"/>
        <v>0</v>
      </c>
      <c r="V105" s="3">
        <f t="shared" si="21"/>
        <v>80000</v>
      </c>
      <c r="W105" s="3">
        <f t="shared" si="22"/>
        <v>0</v>
      </c>
      <c r="X105" s="3">
        <f t="shared" si="23"/>
        <v>0</v>
      </c>
    </row>
    <row r="106" spans="1:24" s="2" customFormat="1" ht="13.5" customHeight="1" x14ac:dyDescent="0.2">
      <c r="A106" s="22">
        <f t="shared" si="24"/>
        <v>102</v>
      </c>
      <c r="B106" s="52" t="s">
        <v>966</v>
      </c>
      <c r="C106" s="23" t="s">
        <v>287</v>
      </c>
      <c r="D106" s="90">
        <v>2300000</v>
      </c>
      <c r="E106" s="90"/>
      <c r="F106" s="24">
        <f t="shared" si="15"/>
        <v>2300000</v>
      </c>
      <c r="G106" s="24">
        <v>2299000</v>
      </c>
      <c r="H106" s="24">
        <f t="shared" si="16"/>
        <v>1000</v>
      </c>
      <c r="I106" s="25">
        <v>5</v>
      </c>
      <c r="J106" s="25">
        <v>0.2</v>
      </c>
      <c r="K106" s="25">
        <v>0</v>
      </c>
      <c r="L106" s="53"/>
      <c r="M106" s="24">
        <f t="shared" si="17"/>
        <v>2299000</v>
      </c>
      <c r="N106" s="317">
        <f t="shared" si="18"/>
        <v>1000</v>
      </c>
      <c r="O106" s="54" t="s">
        <v>824</v>
      </c>
      <c r="P106" s="54">
        <v>1</v>
      </c>
      <c r="Q106" s="190"/>
      <c r="R106" s="4">
        <f t="shared" si="25"/>
        <v>200</v>
      </c>
      <c r="S106" s="3">
        <f t="shared" si="19"/>
        <v>115000</v>
      </c>
      <c r="T106" s="3">
        <f t="shared" si="20"/>
        <v>-114000</v>
      </c>
      <c r="U106" s="3">
        <f t="shared" si="26"/>
        <v>0</v>
      </c>
      <c r="V106" s="3">
        <f t="shared" si="21"/>
        <v>460000</v>
      </c>
      <c r="W106" s="3">
        <f t="shared" si="22"/>
        <v>0</v>
      </c>
      <c r="X106" s="3">
        <f t="shared" si="23"/>
        <v>0</v>
      </c>
    </row>
    <row r="107" spans="1:24" s="2" customFormat="1" ht="13.5" customHeight="1" x14ac:dyDescent="0.2">
      <c r="A107" s="22">
        <f t="shared" si="24"/>
        <v>103</v>
      </c>
      <c r="B107" s="52" t="s">
        <v>967</v>
      </c>
      <c r="C107" s="23" t="s">
        <v>968</v>
      </c>
      <c r="D107" s="90">
        <v>200000</v>
      </c>
      <c r="E107" s="90"/>
      <c r="F107" s="24">
        <f t="shared" si="15"/>
        <v>200000</v>
      </c>
      <c r="G107" s="24">
        <v>199000</v>
      </c>
      <c r="H107" s="24">
        <f t="shared" si="16"/>
        <v>1000</v>
      </c>
      <c r="I107" s="25">
        <v>5</v>
      </c>
      <c r="J107" s="25">
        <v>0.2</v>
      </c>
      <c r="K107" s="25">
        <v>0</v>
      </c>
      <c r="L107" s="53"/>
      <c r="M107" s="24">
        <f t="shared" si="17"/>
        <v>199000</v>
      </c>
      <c r="N107" s="317">
        <f t="shared" si="18"/>
        <v>1000</v>
      </c>
      <c r="O107" s="54" t="s">
        <v>935</v>
      </c>
      <c r="P107" s="54">
        <v>2</v>
      </c>
      <c r="Q107" s="190"/>
      <c r="R107" s="4">
        <f t="shared" si="25"/>
        <v>200</v>
      </c>
      <c r="S107" s="3">
        <f t="shared" si="19"/>
        <v>10000</v>
      </c>
      <c r="T107" s="3">
        <f t="shared" si="20"/>
        <v>-9000</v>
      </c>
      <c r="U107" s="3">
        <f t="shared" si="26"/>
        <v>0</v>
      </c>
      <c r="V107" s="3">
        <f t="shared" si="21"/>
        <v>40000</v>
      </c>
      <c r="W107" s="3">
        <f t="shared" si="22"/>
        <v>0</v>
      </c>
      <c r="X107" s="3">
        <f t="shared" si="23"/>
        <v>0</v>
      </c>
    </row>
    <row r="108" spans="1:24" s="2" customFormat="1" ht="13.5" customHeight="1" x14ac:dyDescent="0.2">
      <c r="A108" s="22">
        <f t="shared" si="24"/>
        <v>104</v>
      </c>
      <c r="B108" s="52" t="s">
        <v>969</v>
      </c>
      <c r="C108" s="23" t="s">
        <v>968</v>
      </c>
      <c r="D108" s="90">
        <v>190000</v>
      </c>
      <c r="E108" s="90"/>
      <c r="F108" s="24">
        <f t="shared" si="15"/>
        <v>190000</v>
      </c>
      <c r="G108" s="24">
        <v>189000</v>
      </c>
      <c r="H108" s="24">
        <f t="shared" si="16"/>
        <v>1000</v>
      </c>
      <c r="I108" s="25">
        <v>5</v>
      </c>
      <c r="J108" s="25">
        <v>0.2</v>
      </c>
      <c r="K108" s="25">
        <v>0</v>
      </c>
      <c r="L108" s="53"/>
      <c r="M108" s="24">
        <f t="shared" si="17"/>
        <v>189000</v>
      </c>
      <c r="N108" s="317">
        <f t="shared" si="18"/>
        <v>1000</v>
      </c>
      <c r="O108" s="54" t="s">
        <v>935</v>
      </c>
      <c r="P108" s="54">
        <v>1</v>
      </c>
      <c r="Q108" s="190"/>
      <c r="R108" s="4">
        <f t="shared" si="25"/>
        <v>200</v>
      </c>
      <c r="S108" s="3">
        <f t="shared" si="19"/>
        <v>9500</v>
      </c>
      <c r="T108" s="3">
        <f t="shared" si="20"/>
        <v>-8500</v>
      </c>
      <c r="U108" s="3">
        <f t="shared" si="26"/>
        <v>0</v>
      </c>
      <c r="V108" s="3">
        <f t="shared" si="21"/>
        <v>38000</v>
      </c>
      <c r="W108" s="3">
        <f t="shared" si="22"/>
        <v>0</v>
      </c>
      <c r="X108" s="3">
        <f t="shared" si="23"/>
        <v>0</v>
      </c>
    </row>
    <row r="109" spans="1:24" s="2" customFormat="1" ht="13.5" customHeight="1" x14ac:dyDescent="0.2">
      <c r="A109" s="22">
        <f t="shared" si="24"/>
        <v>105</v>
      </c>
      <c r="B109" s="52" t="s">
        <v>934</v>
      </c>
      <c r="C109" s="23" t="s">
        <v>968</v>
      </c>
      <c r="D109" s="90">
        <v>680000</v>
      </c>
      <c r="E109" s="90"/>
      <c r="F109" s="24">
        <f t="shared" si="15"/>
        <v>680000</v>
      </c>
      <c r="G109" s="24">
        <v>679000</v>
      </c>
      <c r="H109" s="24">
        <f t="shared" si="16"/>
        <v>1000</v>
      </c>
      <c r="I109" s="25">
        <v>5</v>
      </c>
      <c r="J109" s="25">
        <v>0.2</v>
      </c>
      <c r="K109" s="25">
        <v>0</v>
      </c>
      <c r="L109" s="53"/>
      <c r="M109" s="24">
        <f t="shared" si="17"/>
        <v>679000</v>
      </c>
      <c r="N109" s="317">
        <f t="shared" si="18"/>
        <v>1000</v>
      </c>
      <c r="O109" s="54" t="s">
        <v>935</v>
      </c>
      <c r="P109" s="54">
        <v>4</v>
      </c>
      <c r="Q109" s="190"/>
      <c r="R109" s="4">
        <f t="shared" si="25"/>
        <v>200</v>
      </c>
      <c r="S109" s="3">
        <f t="shared" si="19"/>
        <v>34000</v>
      </c>
      <c r="T109" s="3">
        <f t="shared" si="20"/>
        <v>-33000</v>
      </c>
      <c r="U109" s="3">
        <f t="shared" si="26"/>
        <v>0</v>
      </c>
      <c r="V109" s="3">
        <f t="shared" si="21"/>
        <v>136000</v>
      </c>
      <c r="W109" s="3">
        <f t="shared" si="22"/>
        <v>0</v>
      </c>
      <c r="X109" s="3">
        <f t="shared" si="23"/>
        <v>0</v>
      </c>
    </row>
    <row r="110" spans="1:24" s="2" customFormat="1" ht="13.5" customHeight="1" x14ac:dyDescent="0.2">
      <c r="A110" s="22">
        <f t="shared" si="24"/>
        <v>106</v>
      </c>
      <c r="B110" s="52" t="s">
        <v>970</v>
      </c>
      <c r="C110" s="23" t="s">
        <v>829</v>
      </c>
      <c r="D110" s="90">
        <v>455000</v>
      </c>
      <c r="E110" s="90"/>
      <c r="F110" s="24">
        <f t="shared" si="15"/>
        <v>455000</v>
      </c>
      <c r="G110" s="24">
        <v>454000</v>
      </c>
      <c r="H110" s="24">
        <f t="shared" si="16"/>
        <v>1000</v>
      </c>
      <c r="I110" s="25">
        <v>5</v>
      </c>
      <c r="J110" s="25">
        <v>0.2</v>
      </c>
      <c r="K110" s="25">
        <v>0</v>
      </c>
      <c r="L110" s="53"/>
      <c r="M110" s="24">
        <f t="shared" si="17"/>
        <v>454000</v>
      </c>
      <c r="N110" s="317">
        <f t="shared" si="18"/>
        <v>1000</v>
      </c>
      <c r="O110" s="54" t="s">
        <v>815</v>
      </c>
      <c r="P110" s="54">
        <v>13</v>
      </c>
      <c r="Q110" s="190"/>
      <c r="R110" s="4">
        <f t="shared" si="25"/>
        <v>200</v>
      </c>
      <c r="S110" s="3">
        <f t="shared" si="19"/>
        <v>22750</v>
      </c>
      <c r="T110" s="3">
        <f t="shared" si="20"/>
        <v>-21750</v>
      </c>
      <c r="U110" s="3">
        <f t="shared" si="26"/>
        <v>0</v>
      </c>
      <c r="V110" s="3">
        <f t="shared" si="21"/>
        <v>91000</v>
      </c>
      <c r="W110" s="3">
        <f t="shared" si="22"/>
        <v>0</v>
      </c>
      <c r="X110" s="3">
        <f t="shared" si="23"/>
        <v>0</v>
      </c>
    </row>
    <row r="111" spans="1:24" s="2" customFormat="1" ht="13.5" customHeight="1" x14ac:dyDescent="0.2">
      <c r="A111" s="22">
        <f t="shared" si="24"/>
        <v>107</v>
      </c>
      <c r="B111" s="52" t="s">
        <v>971</v>
      </c>
      <c r="C111" s="23" t="s">
        <v>829</v>
      </c>
      <c r="D111" s="90">
        <v>160000</v>
      </c>
      <c r="E111" s="90"/>
      <c r="F111" s="24">
        <f t="shared" si="15"/>
        <v>160000</v>
      </c>
      <c r="G111" s="24">
        <v>159000</v>
      </c>
      <c r="H111" s="24">
        <f t="shared" si="16"/>
        <v>1000</v>
      </c>
      <c r="I111" s="25">
        <v>5</v>
      </c>
      <c r="J111" s="25">
        <v>0.2</v>
      </c>
      <c r="K111" s="25">
        <v>0</v>
      </c>
      <c r="L111" s="53"/>
      <c r="M111" s="24">
        <f t="shared" si="17"/>
        <v>159000</v>
      </c>
      <c r="N111" s="317">
        <f t="shared" si="18"/>
        <v>1000</v>
      </c>
      <c r="O111" s="54" t="s">
        <v>815</v>
      </c>
      <c r="P111" s="54">
        <v>5</v>
      </c>
      <c r="Q111" s="190"/>
      <c r="R111" s="4">
        <f t="shared" si="25"/>
        <v>200</v>
      </c>
      <c r="S111" s="3">
        <f t="shared" si="19"/>
        <v>8000</v>
      </c>
      <c r="T111" s="3">
        <f t="shared" si="20"/>
        <v>-7000</v>
      </c>
      <c r="U111" s="3">
        <f t="shared" si="26"/>
        <v>0</v>
      </c>
      <c r="V111" s="3">
        <f t="shared" si="21"/>
        <v>32000</v>
      </c>
      <c r="W111" s="3">
        <f t="shared" si="22"/>
        <v>0</v>
      </c>
      <c r="X111" s="3">
        <f t="shared" si="23"/>
        <v>0</v>
      </c>
    </row>
    <row r="112" spans="1:24" s="2" customFormat="1" ht="13.5" customHeight="1" x14ac:dyDescent="0.2">
      <c r="A112" s="22">
        <f t="shared" si="24"/>
        <v>108</v>
      </c>
      <c r="B112" s="52" t="s">
        <v>972</v>
      </c>
      <c r="C112" s="23" t="s">
        <v>829</v>
      </c>
      <c r="D112" s="90">
        <v>85000</v>
      </c>
      <c r="E112" s="90"/>
      <c r="F112" s="24">
        <f t="shared" si="15"/>
        <v>85000</v>
      </c>
      <c r="G112" s="24">
        <v>84000</v>
      </c>
      <c r="H112" s="24">
        <f t="shared" si="16"/>
        <v>1000</v>
      </c>
      <c r="I112" s="25">
        <v>5</v>
      </c>
      <c r="J112" s="25">
        <v>0.2</v>
      </c>
      <c r="K112" s="25">
        <v>0</v>
      </c>
      <c r="L112" s="53"/>
      <c r="M112" s="24">
        <f t="shared" si="17"/>
        <v>84000</v>
      </c>
      <c r="N112" s="317">
        <f t="shared" si="18"/>
        <v>1000</v>
      </c>
      <c r="O112" s="54" t="s">
        <v>815</v>
      </c>
      <c r="P112" s="54">
        <v>10</v>
      </c>
      <c r="Q112" s="190"/>
      <c r="R112" s="4">
        <f t="shared" si="25"/>
        <v>200</v>
      </c>
      <c r="S112" s="3">
        <f t="shared" si="19"/>
        <v>4250</v>
      </c>
      <c r="T112" s="3">
        <f t="shared" si="20"/>
        <v>-3250</v>
      </c>
      <c r="U112" s="3">
        <f t="shared" si="26"/>
        <v>0</v>
      </c>
      <c r="V112" s="3">
        <f t="shared" si="21"/>
        <v>17000</v>
      </c>
      <c r="W112" s="3">
        <f t="shared" si="22"/>
        <v>0</v>
      </c>
      <c r="X112" s="3">
        <f t="shared" si="23"/>
        <v>0</v>
      </c>
    </row>
    <row r="113" spans="1:24" s="2" customFormat="1" ht="13.5" customHeight="1" x14ac:dyDescent="0.2">
      <c r="A113" s="22">
        <f t="shared" si="24"/>
        <v>109</v>
      </c>
      <c r="B113" s="52" t="s">
        <v>973</v>
      </c>
      <c r="C113" s="23" t="s">
        <v>829</v>
      </c>
      <c r="D113" s="90">
        <v>330000</v>
      </c>
      <c r="E113" s="90"/>
      <c r="F113" s="24">
        <f t="shared" si="15"/>
        <v>330000</v>
      </c>
      <c r="G113" s="24">
        <v>329000</v>
      </c>
      <c r="H113" s="24">
        <f t="shared" si="16"/>
        <v>1000</v>
      </c>
      <c r="I113" s="25">
        <v>5</v>
      </c>
      <c r="J113" s="25">
        <v>0.2</v>
      </c>
      <c r="K113" s="25">
        <v>0</v>
      </c>
      <c r="L113" s="53"/>
      <c r="M113" s="24">
        <f t="shared" si="17"/>
        <v>329000</v>
      </c>
      <c r="N113" s="317">
        <f t="shared" si="18"/>
        <v>1000</v>
      </c>
      <c r="O113" s="54" t="s">
        <v>815</v>
      </c>
      <c r="P113" s="54">
        <v>2</v>
      </c>
      <c r="Q113" s="190"/>
      <c r="R113" s="4">
        <f t="shared" si="25"/>
        <v>200</v>
      </c>
      <c r="S113" s="3">
        <f t="shared" si="19"/>
        <v>16500</v>
      </c>
      <c r="T113" s="3">
        <f t="shared" si="20"/>
        <v>-15500</v>
      </c>
      <c r="U113" s="3">
        <f t="shared" si="26"/>
        <v>0</v>
      </c>
      <c r="V113" s="3">
        <f t="shared" si="21"/>
        <v>66000</v>
      </c>
      <c r="W113" s="3">
        <f t="shared" si="22"/>
        <v>0</v>
      </c>
      <c r="X113" s="3">
        <f t="shared" si="23"/>
        <v>0</v>
      </c>
    </row>
    <row r="114" spans="1:24" s="2" customFormat="1" ht="13.5" customHeight="1" x14ac:dyDescent="0.2">
      <c r="A114" s="22">
        <f t="shared" si="24"/>
        <v>110</v>
      </c>
      <c r="B114" s="52" t="s">
        <v>974</v>
      </c>
      <c r="C114" s="23" t="s">
        <v>975</v>
      </c>
      <c r="D114" s="90">
        <v>450000</v>
      </c>
      <c r="E114" s="90"/>
      <c r="F114" s="24">
        <f t="shared" si="15"/>
        <v>450000</v>
      </c>
      <c r="G114" s="24">
        <v>449000</v>
      </c>
      <c r="H114" s="24">
        <f t="shared" si="16"/>
        <v>1000</v>
      </c>
      <c r="I114" s="25">
        <v>5</v>
      </c>
      <c r="J114" s="25">
        <v>0.2</v>
      </c>
      <c r="K114" s="25">
        <v>0</v>
      </c>
      <c r="L114" s="53"/>
      <c r="M114" s="24">
        <f t="shared" si="17"/>
        <v>449000</v>
      </c>
      <c r="N114" s="317">
        <f t="shared" si="18"/>
        <v>1000</v>
      </c>
      <c r="O114" s="54" t="s">
        <v>976</v>
      </c>
      <c r="P114" s="54">
        <v>1</v>
      </c>
      <c r="Q114" s="190"/>
      <c r="R114" s="4">
        <f t="shared" si="25"/>
        <v>200</v>
      </c>
      <c r="S114" s="3">
        <f t="shared" si="19"/>
        <v>22500</v>
      </c>
      <c r="T114" s="3">
        <f t="shared" si="20"/>
        <v>-21500</v>
      </c>
      <c r="U114" s="3">
        <f t="shared" si="26"/>
        <v>0</v>
      </c>
      <c r="V114" s="3">
        <f t="shared" si="21"/>
        <v>90000</v>
      </c>
      <c r="W114" s="3">
        <f t="shared" si="22"/>
        <v>0</v>
      </c>
      <c r="X114" s="3">
        <f t="shared" si="23"/>
        <v>0</v>
      </c>
    </row>
    <row r="115" spans="1:24" s="2" customFormat="1" ht="13.5" customHeight="1" x14ac:dyDescent="0.2">
      <c r="A115" s="155">
        <f t="shared" si="24"/>
        <v>111</v>
      </c>
      <c r="B115" s="355" t="s">
        <v>977</v>
      </c>
      <c r="C115" s="192" t="s">
        <v>978</v>
      </c>
      <c r="D115" s="173">
        <v>0</v>
      </c>
      <c r="E115" s="173"/>
      <c r="F115" s="158">
        <f t="shared" si="15"/>
        <v>0</v>
      </c>
      <c r="G115" s="158">
        <v>0</v>
      </c>
      <c r="H115" s="158">
        <f t="shared" si="16"/>
        <v>0</v>
      </c>
      <c r="I115" s="159">
        <v>5</v>
      </c>
      <c r="J115" s="159">
        <v>0.2</v>
      </c>
      <c r="K115" s="159">
        <v>0</v>
      </c>
      <c r="L115" s="150"/>
      <c r="M115" s="158">
        <f t="shared" si="17"/>
        <v>0</v>
      </c>
      <c r="N115" s="320">
        <f t="shared" si="18"/>
        <v>0</v>
      </c>
      <c r="O115" s="160" t="s">
        <v>828</v>
      </c>
      <c r="P115" s="160">
        <v>1</v>
      </c>
      <c r="Q115" s="379"/>
      <c r="R115" s="4">
        <f t="shared" si="25"/>
        <v>0</v>
      </c>
      <c r="S115" s="3">
        <f t="shared" si="19"/>
        <v>0</v>
      </c>
      <c r="T115" s="3">
        <f t="shared" si="20"/>
        <v>0</v>
      </c>
      <c r="U115" s="3"/>
      <c r="V115" s="3">
        <f t="shared" si="21"/>
        <v>0</v>
      </c>
      <c r="W115" s="3">
        <f t="shared" si="22"/>
        <v>0</v>
      </c>
      <c r="X115" s="3">
        <f t="shared" si="23"/>
        <v>0</v>
      </c>
    </row>
    <row r="116" spans="1:24" s="2" customFormat="1" ht="13.5" customHeight="1" x14ac:dyDescent="0.2">
      <c r="A116" s="22">
        <f t="shared" si="24"/>
        <v>112</v>
      </c>
      <c r="B116" s="52" t="s">
        <v>810</v>
      </c>
      <c r="C116" s="23" t="s">
        <v>293</v>
      </c>
      <c r="D116" s="90">
        <v>2400000</v>
      </c>
      <c r="E116" s="90"/>
      <c r="F116" s="24">
        <f t="shared" si="15"/>
        <v>2400000</v>
      </c>
      <c r="G116" s="24">
        <v>2399000</v>
      </c>
      <c r="H116" s="24">
        <f t="shared" si="16"/>
        <v>1000</v>
      </c>
      <c r="I116" s="25">
        <v>5</v>
      </c>
      <c r="J116" s="25">
        <v>0.2</v>
      </c>
      <c r="K116" s="25">
        <v>0</v>
      </c>
      <c r="L116" s="53"/>
      <c r="M116" s="24">
        <f t="shared" si="17"/>
        <v>2399000</v>
      </c>
      <c r="N116" s="317">
        <f t="shared" si="18"/>
        <v>1000</v>
      </c>
      <c r="O116" s="54" t="s">
        <v>834</v>
      </c>
      <c r="P116" s="54">
        <v>2</v>
      </c>
      <c r="Q116" s="190"/>
      <c r="R116" s="4">
        <f t="shared" si="25"/>
        <v>200</v>
      </c>
      <c r="S116" s="3">
        <f t="shared" si="19"/>
        <v>120000</v>
      </c>
      <c r="T116" s="3">
        <f t="shared" si="20"/>
        <v>-119000</v>
      </c>
      <c r="U116" s="3">
        <f t="shared" ref="U116:U155" si="27">N116-1000</f>
        <v>0</v>
      </c>
      <c r="V116" s="3">
        <f t="shared" si="21"/>
        <v>480000</v>
      </c>
      <c r="W116" s="3">
        <f t="shared" si="22"/>
        <v>0</v>
      </c>
      <c r="X116" s="3">
        <f t="shared" si="23"/>
        <v>0</v>
      </c>
    </row>
    <row r="117" spans="1:24" s="2" customFormat="1" ht="13.5" customHeight="1" x14ac:dyDescent="0.2">
      <c r="A117" s="22">
        <f t="shared" si="24"/>
        <v>113</v>
      </c>
      <c r="B117" s="52" t="s">
        <v>806</v>
      </c>
      <c r="C117" s="23" t="s">
        <v>636</v>
      </c>
      <c r="D117" s="90">
        <v>45000</v>
      </c>
      <c r="E117" s="90"/>
      <c r="F117" s="24">
        <f t="shared" si="15"/>
        <v>45000</v>
      </c>
      <c r="G117" s="24">
        <v>44000</v>
      </c>
      <c r="H117" s="24">
        <f t="shared" si="16"/>
        <v>1000</v>
      </c>
      <c r="I117" s="25">
        <v>5</v>
      </c>
      <c r="J117" s="25">
        <v>0.2</v>
      </c>
      <c r="K117" s="25">
        <v>0</v>
      </c>
      <c r="L117" s="53"/>
      <c r="M117" s="24">
        <f t="shared" si="17"/>
        <v>44000</v>
      </c>
      <c r="N117" s="317">
        <f t="shared" si="18"/>
        <v>1000</v>
      </c>
      <c r="O117" s="54" t="s">
        <v>815</v>
      </c>
      <c r="P117" s="54">
        <v>1</v>
      </c>
      <c r="Q117" s="190"/>
      <c r="R117" s="4">
        <f t="shared" si="25"/>
        <v>200</v>
      </c>
      <c r="S117" s="3">
        <f t="shared" si="19"/>
        <v>2250</v>
      </c>
      <c r="T117" s="3">
        <f t="shared" si="20"/>
        <v>-1250</v>
      </c>
      <c r="U117" s="3">
        <f t="shared" si="27"/>
        <v>0</v>
      </c>
      <c r="V117" s="3">
        <f t="shared" si="21"/>
        <v>9000</v>
      </c>
      <c r="W117" s="3">
        <f t="shared" si="22"/>
        <v>0</v>
      </c>
      <c r="X117" s="3">
        <f t="shared" si="23"/>
        <v>0</v>
      </c>
    </row>
    <row r="118" spans="1:24" s="2" customFormat="1" ht="13.5" customHeight="1" x14ac:dyDescent="0.2">
      <c r="A118" s="22">
        <f t="shared" si="24"/>
        <v>114</v>
      </c>
      <c r="B118" s="52" t="s">
        <v>803</v>
      </c>
      <c r="C118" s="23" t="s">
        <v>636</v>
      </c>
      <c r="D118" s="90">
        <v>40000</v>
      </c>
      <c r="E118" s="90"/>
      <c r="F118" s="24">
        <f t="shared" si="15"/>
        <v>40000</v>
      </c>
      <c r="G118" s="24">
        <v>39000</v>
      </c>
      <c r="H118" s="24">
        <f t="shared" si="16"/>
        <v>1000</v>
      </c>
      <c r="I118" s="25">
        <v>5</v>
      </c>
      <c r="J118" s="25">
        <v>0.2</v>
      </c>
      <c r="K118" s="25">
        <v>0</v>
      </c>
      <c r="L118" s="53"/>
      <c r="M118" s="24">
        <f t="shared" si="17"/>
        <v>39000</v>
      </c>
      <c r="N118" s="317">
        <f t="shared" si="18"/>
        <v>1000</v>
      </c>
      <c r="O118" s="54" t="s">
        <v>815</v>
      </c>
      <c r="P118" s="54">
        <v>1</v>
      </c>
      <c r="Q118" s="190"/>
      <c r="R118" s="4">
        <f t="shared" si="25"/>
        <v>200</v>
      </c>
      <c r="S118" s="3">
        <f t="shared" si="19"/>
        <v>2000</v>
      </c>
      <c r="T118" s="3">
        <f t="shared" si="20"/>
        <v>-1000</v>
      </c>
      <c r="U118" s="3">
        <f t="shared" si="27"/>
        <v>0</v>
      </c>
      <c r="V118" s="3">
        <f t="shared" si="21"/>
        <v>8000</v>
      </c>
      <c r="W118" s="3">
        <f t="shared" si="22"/>
        <v>0</v>
      </c>
      <c r="X118" s="3">
        <f t="shared" si="23"/>
        <v>0</v>
      </c>
    </row>
    <row r="119" spans="1:24" s="2" customFormat="1" ht="13.5" customHeight="1" x14ac:dyDescent="0.2">
      <c r="A119" s="22">
        <f t="shared" si="24"/>
        <v>115</v>
      </c>
      <c r="B119" s="52" t="s">
        <v>808</v>
      </c>
      <c r="C119" s="23" t="s">
        <v>636</v>
      </c>
      <c r="D119" s="90">
        <v>80000</v>
      </c>
      <c r="E119" s="90"/>
      <c r="F119" s="24">
        <f t="shared" si="15"/>
        <v>80000</v>
      </c>
      <c r="G119" s="24">
        <v>79000</v>
      </c>
      <c r="H119" s="24">
        <f t="shared" si="16"/>
        <v>1000</v>
      </c>
      <c r="I119" s="25">
        <v>5</v>
      </c>
      <c r="J119" s="25">
        <v>0.2</v>
      </c>
      <c r="K119" s="25">
        <v>0</v>
      </c>
      <c r="L119" s="53"/>
      <c r="M119" s="24">
        <f t="shared" si="17"/>
        <v>79000</v>
      </c>
      <c r="N119" s="317">
        <f t="shared" si="18"/>
        <v>1000</v>
      </c>
      <c r="O119" s="54" t="s">
        <v>815</v>
      </c>
      <c r="P119" s="54">
        <v>1</v>
      </c>
      <c r="Q119" s="190"/>
      <c r="R119" s="4">
        <f t="shared" si="25"/>
        <v>200</v>
      </c>
      <c r="S119" s="3">
        <f t="shared" si="19"/>
        <v>4000</v>
      </c>
      <c r="T119" s="3">
        <f t="shared" si="20"/>
        <v>-3000</v>
      </c>
      <c r="U119" s="3">
        <f t="shared" si="27"/>
        <v>0</v>
      </c>
      <c r="V119" s="3">
        <f t="shared" si="21"/>
        <v>16000</v>
      </c>
      <c r="W119" s="3">
        <f t="shared" si="22"/>
        <v>0</v>
      </c>
      <c r="X119" s="3">
        <f t="shared" si="23"/>
        <v>0</v>
      </c>
    </row>
    <row r="120" spans="1:24" s="2" customFormat="1" ht="13.5" customHeight="1" x14ac:dyDescent="0.2">
      <c r="A120" s="22">
        <f t="shared" si="24"/>
        <v>116</v>
      </c>
      <c r="B120" s="52" t="s">
        <v>979</v>
      </c>
      <c r="C120" s="23" t="s">
        <v>980</v>
      </c>
      <c r="D120" s="90">
        <v>500000</v>
      </c>
      <c r="E120" s="90"/>
      <c r="F120" s="24">
        <f t="shared" si="15"/>
        <v>500000</v>
      </c>
      <c r="G120" s="24">
        <v>499000</v>
      </c>
      <c r="H120" s="24">
        <f t="shared" si="16"/>
        <v>1000</v>
      </c>
      <c r="I120" s="25">
        <v>5</v>
      </c>
      <c r="J120" s="25">
        <v>0.2</v>
      </c>
      <c r="K120" s="25">
        <v>0</v>
      </c>
      <c r="L120" s="53"/>
      <c r="M120" s="24">
        <f t="shared" si="17"/>
        <v>499000</v>
      </c>
      <c r="N120" s="317">
        <f t="shared" si="18"/>
        <v>1000</v>
      </c>
      <c r="O120" s="54" t="s">
        <v>981</v>
      </c>
      <c r="P120" s="54">
        <v>1</v>
      </c>
      <c r="Q120" s="190"/>
      <c r="R120" s="4">
        <f t="shared" si="25"/>
        <v>200</v>
      </c>
      <c r="S120" s="3">
        <f t="shared" si="19"/>
        <v>25000</v>
      </c>
      <c r="T120" s="3">
        <f t="shared" si="20"/>
        <v>-24000</v>
      </c>
      <c r="U120" s="3">
        <f t="shared" si="27"/>
        <v>0</v>
      </c>
      <c r="V120" s="3">
        <f t="shared" si="21"/>
        <v>100000</v>
      </c>
      <c r="W120" s="3">
        <f t="shared" si="22"/>
        <v>0</v>
      </c>
      <c r="X120" s="3">
        <f t="shared" si="23"/>
        <v>0</v>
      </c>
    </row>
    <row r="121" spans="1:24" s="2" customFormat="1" ht="13.5" customHeight="1" x14ac:dyDescent="0.2">
      <c r="A121" s="22">
        <f t="shared" si="24"/>
        <v>117</v>
      </c>
      <c r="B121" s="52" t="s">
        <v>982</v>
      </c>
      <c r="C121" s="89">
        <v>38419</v>
      </c>
      <c r="D121" s="90">
        <v>380000</v>
      </c>
      <c r="E121" s="90"/>
      <c r="F121" s="24">
        <f t="shared" si="15"/>
        <v>380000</v>
      </c>
      <c r="G121" s="24">
        <v>379000</v>
      </c>
      <c r="H121" s="24">
        <f t="shared" si="16"/>
        <v>1000</v>
      </c>
      <c r="I121" s="25">
        <v>5</v>
      </c>
      <c r="J121" s="25">
        <v>0.2</v>
      </c>
      <c r="K121" s="25">
        <v>0</v>
      </c>
      <c r="L121" s="53"/>
      <c r="M121" s="24">
        <f t="shared" si="17"/>
        <v>379000</v>
      </c>
      <c r="N121" s="317">
        <f t="shared" si="18"/>
        <v>1000</v>
      </c>
      <c r="O121" s="54" t="s">
        <v>824</v>
      </c>
      <c r="P121" s="54">
        <v>1</v>
      </c>
      <c r="Q121" s="190"/>
      <c r="R121" s="4">
        <f t="shared" si="25"/>
        <v>200</v>
      </c>
      <c r="S121" s="3">
        <f t="shared" si="19"/>
        <v>19000</v>
      </c>
      <c r="T121" s="3">
        <f t="shared" si="20"/>
        <v>-18000</v>
      </c>
      <c r="U121" s="3">
        <f t="shared" si="27"/>
        <v>0</v>
      </c>
      <c r="V121" s="3">
        <f t="shared" si="21"/>
        <v>76000</v>
      </c>
      <c r="W121" s="3">
        <f t="shared" si="22"/>
        <v>0</v>
      </c>
      <c r="X121" s="3">
        <f t="shared" si="23"/>
        <v>0</v>
      </c>
    </row>
    <row r="122" spans="1:24" s="2" customFormat="1" ht="13.5" customHeight="1" x14ac:dyDescent="0.2">
      <c r="A122" s="22">
        <f t="shared" si="24"/>
        <v>118</v>
      </c>
      <c r="B122" s="52" t="s">
        <v>983</v>
      </c>
      <c r="C122" s="89">
        <v>38419</v>
      </c>
      <c r="D122" s="90">
        <v>120000</v>
      </c>
      <c r="E122" s="90"/>
      <c r="F122" s="24">
        <f t="shared" si="15"/>
        <v>120000</v>
      </c>
      <c r="G122" s="24">
        <v>119000</v>
      </c>
      <c r="H122" s="24">
        <f t="shared" si="16"/>
        <v>1000</v>
      </c>
      <c r="I122" s="25">
        <v>5</v>
      </c>
      <c r="J122" s="25">
        <v>0.2</v>
      </c>
      <c r="K122" s="25">
        <v>0</v>
      </c>
      <c r="L122" s="53"/>
      <c r="M122" s="24">
        <f t="shared" si="17"/>
        <v>119000</v>
      </c>
      <c r="N122" s="317">
        <f t="shared" si="18"/>
        <v>1000</v>
      </c>
      <c r="O122" s="54" t="s">
        <v>824</v>
      </c>
      <c r="P122" s="54">
        <v>1</v>
      </c>
      <c r="Q122" s="190"/>
      <c r="R122" s="4">
        <f t="shared" si="25"/>
        <v>200</v>
      </c>
      <c r="S122" s="3">
        <f t="shared" si="19"/>
        <v>6000</v>
      </c>
      <c r="T122" s="3">
        <f t="shared" si="20"/>
        <v>-5000</v>
      </c>
      <c r="U122" s="3">
        <f t="shared" si="27"/>
        <v>0</v>
      </c>
      <c r="V122" s="3">
        <f t="shared" si="21"/>
        <v>24000</v>
      </c>
      <c r="W122" s="3">
        <f t="shared" si="22"/>
        <v>0</v>
      </c>
      <c r="X122" s="3">
        <f t="shared" si="23"/>
        <v>0</v>
      </c>
    </row>
    <row r="123" spans="1:24" s="2" customFormat="1" ht="13.5" customHeight="1" x14ac:dyDescent="0.2">
      <c r="A123" s="22">
        <f t="shared" si="24"/>
        <v>119</v>
      </c>
      <c r="B123" s="52" t="s">
        <v>832</v>
      </c>
      <c r="C123" s="23" t="s">
        <v>831</v>
      </c>
      <c r="D123" s="90">
        <v>920000</v>
      </c>
      <c r="E123" s="90"/>
      <c r="F123" s="24">
        <f t="shared" si="15"/>
        <v>920000</v>
      </c>
      <c r="G123" s="24">
        <v>919000</v>
      </c>
      <c r="H123" s="24">
        <f t="shared" si="16"/>
        <v>1000</v>
      </c>
      <c r="I123" s="25">
        <v>5</v>
      </c>
      <c r="J123" s="25">
        <v>0.2</v>
      </c>
      <c r="K123" s="25">
        <v>0</v>
      </c>
      <c r="L123" s="53"/>
      <c r="M123" s="24">
        <f t="shared" si="17"/>
        <v>919000</v>
      </c>
      <c r="N123" s="317">
        <f t="shared" si="18"/>
        <v>1000</v>
      </c>
      <c r="O123" s="54" t="s">
        <v>833</v>
      </c>
      <c r="P123" s="54">
        <v>4</v>
      </c>
      <c r="Q123" s="190"/>
      <c r="R123" s="4">
        <f t="shared" si="25"/>
        <v>200</v>
      </c>
      <c r="S123" s="3">
        <f t="shared" si="19"/>
        <v>46000</v>
      </c>
      <c r="T123" s="3">
        <f t="shared" si="20"/>
        <v>-45000</v>
      </c>
      <c r="U123" s="3">
        <f t="shared" si="27"/>
        <v>0</v>
      </c>
      <c r="V123" s="3">
        <f t="shared" si="21"/>
        <v>184000</v>
      </c>
      <c r="W123" s="3">
        <f t="shared" si="22"/>
        <v>0</v>
      </c>
      <c r="X123" s="3">
        <f t="shared" si="23"/>
        <v>0</v>
      </c>
    </row>
    <row r="124" spans="1:24" s="2" customFormat="1" ht="13.5" customHeight="1" x14ac:dyDescent="0.2">
      <c r="A124" s="22">
        <f t="shared" si="24"/>
        <v>120</v>
      </c>
      <c r="B124" s="52" t="s">
        <v>984</v>
      </c>
      <c r="C124" s="23" t="s">
        <v>831</v>
      </c>
      <c r="D124" s="90">
        <v>70000</v>
      </c>
      <c r="E124" s="90"/>
      <c r="F124" s="24">
        <f t="shared" si="15"/>
        <v>70000</v>
      </c>
      <c r="G124" s="24">
        <v>69000</v>
      </c>
      <c r="H124" s="24">
        <f t="shared" si="16"/>
        <v>1000</v>
      </c>
      <c r="I124" s="25">
        <v>5</v>
      </c>
      <c r="J124" s="25">
        <v>0.2</v>
      </c>
      <c r="K124" s="25">
        <v>0</v>
      </c>
      <c r="L124" s="53"/>
      <c r="M124" s="24">
        <f t="shared" si="17"/>
        <v>69000</v>
      </c>
      <c r="N124" s="317">
        <f t="shared" si="18"/>
        <v>1000</v>
      </c>
      <c r="O124" s="54" t="s">
        <v>815</v>
      </c>
      <c r="P124" s="54">
        <v>1</v>
      </c>
      <c r="Q124" s="190"/>
      <c r="R124" s="4">
        <f t="shared" si="25"/>
        <v>200</v>
      </c>
      <c r="S124" s="3">
        <f t="shared" si="19"/>
        <v>3500</v>
      </c>
      <c r="T124" s="3">
        <f t="shared" si="20"/>
        <v>-2500</v>
      </c>
      <c r="U124" s="3">
        <f t="shared" si="27"/>
        <v>0</v>
      </c>
      <c r="V124" s="3">
        <f t="shared" si="21"/>
        <v>14000</v>
      </c>
      <c r="W124" s="3">
        <f t="shared" si="22"/>
        <v>0</v>
      </c>
      <c r="X124" s="3">
        <f t="shared" si="23"/>
        <v>0</v>
      </c>
    </row>
    <row r="125" spans="1:24" s="2" customFormat="1" ht="13.5" customHeight="1" x14ac:dyDescent="0.2">
      <c r="A125" s="22">
        <f t="shared" si="24"/>
        <v>121</v>
      </c>
      <c r="B125" s="52" t="s">
        <v>985</v>
      </c>
      <c r="C125" s="23" t="s">
        <v>831</v>
      </c>
      <c r="D125" s="90">
        <v>110000</v>
      </c>
      <c r="E125" s="90"/>
      <c r="F125" s="24">
        <f t="shared" si="15"/>
        <v>110000</v>
      </c>
      <c r="G125" s="24">
        <v>109000</v>
      </c>
      <c r="H125" s="24">
        <f t="shared" si="16"/>
        <v>1000</v>
      </c>
      <c r="I125" s="25">
        <v>5</v>
      </c>
      <c r="J125" s="25">
        <v>0.2</v>
      </c>
      <c r="K125" s="25">
        <v>0</v>
      </c>
      <c r="L125" s="53"/>
      <c r="M125" s="24">
        <f t="shared" si="17"/>
        <v>109000</v>
      </c>
      <c r="N125" s="317">
        <f t="shared" si="18"/>
        <v>1000</v>
      </c>
      <c r="O125" s="54" t="s">
        <v>815</v>
      </c>
      <c r="P125" s="54">
        <v>1</v>
      </c>
      <c r="Q125" s="190"/>
      <c r="R125" s="4">
        <f t="shared" si="25"/>
        <v>200</v>
      </c>
      <c r="S125" s="3">
        <f t="shared" si="19"/>
        <v>5500</v>
      </c>
      <c r="T125" s="3">
        <f t="shared" si="20"/>
        <v>-4500</v>
      </c>
      <c r="U125" s="3">
        <f t="shared" si="27"/>
        <v>0</v>
      </c>
      <c r="V125" s="3">
        <f t="shared" si="21"/>
        <v>22000</v>
      </c>
      <c r="W125" s="3">
        <f t="shared" si="22"/>
        <v>0</v>
      </c>
      <c r="X125" s="3">
        <f t="shared" si="23"/>
        <v>0</v>
      </c>
    </row>
    <row r="126" spans="1:24" s="2" customFormat="1" ht="13.5" customHeight="1" x14ac:dyDescent="0.2">
      <c r="A126" s="22">
        <f t="shared" si="24"/>
        <v>122</v>
      </c>
      <c r="B126" s="52" t="s">
        <v>986</v>
      </c>
      <c r="C126" s="23" t="s">
        <v>831</v>
      </c>
      <c r="D126" s="90">
        <v>150000</v>
      </c>
      <c r="E126" s="90"/>
      <c r="F126" s="24">
        <f t="shared" si="15"/>
        <v>150000</v>
      </c>
      <c r="G126" s="24">
        <v>149000</v>
      </c>
      <c r="H126" s="24">
        <f t="shared" si="16"/>
        <v>1000</v>
      </c>
      <c r="I126" s="25">
        <v>5</v>
      </c>
      <c r="J126" s="25">
        <v>0.2</v>
      </c>
      <c r="K126" s="25">
        <v>0</v>
      </c>
      <c r="L126" s="53"/>
      <c r="M126" s="24">
        <f t="shared" si="17"/>
        <v>149000</v>
      </c>
      <c r="N126" s="317">
        <f t="shared" si="18"/>
        <v>1000</v>
      </c>
      <c r="O126" s="54" t="s">
        <v>815</v>
      </c>
      <c r="P126" s="54">
        <v>1</v>
      </c>
      <c r="Q126" s="190"/>
      <c r="R126" s="4">
        <f t="shared" si="25"/>
        <v>200</v>
      </c>
      <c r="S126" s="3">
        <f t="shared" si="19"/>
        <v>7500</v>
      </c>
      <c r="T126" s="3">
        <f t="shared" si="20"/>
        <v>-6500</v>
      </c>
      <c r="U126" s="3">
        <f t="shared" si="27"/>
        <v>0</v>
      </c>
      <c r="V126" s="3">
        <f t="shared" si="21"/>
        <v>30000</v>
      </c>
      <c r="W126" s="3">
        <f t="shared" si="22"/>
        <v>0</v>
      </c>
      <c r="X126" s="3">
        <f t="shared" si="23"/>
        <v>0</v>
      </c>
    </row>
    <row r="127" spans="1:24" s="2" customFormat="1" ht="13.5" customHeight="1" x14ac:dyDescent="0.2">
      <c r="A127" s="22">
        <f t="shared" si="24"/>
        <v>123</v>
      </c>
      <c r="B127" s="52" t="s">
        <v>847</v>
      </c>
      <c r="C127" s="89">
        <v>38442</v>
      </c>
      <c r="D127" s="90">
        <v>300000</v>
      </c>
      <c r="E127" s="90"/>
      <c r="F127" s="24">
        <f t="shared" si="15"/>
        <v>300000</v>
      </c>
      <c r="G127" s="24">
        <v>299000</v>
      </c>
      <c r="H127" s="24">
        <f t="shared" si="16"/>
        <v>1000</v>
      </c>
      <c r="I127" s="25">
        <v>5</v>
      </c>
      <c r="J127" s="25">
        <v>0.2</v>
      </c>
      <c r="K127" s="25">
        <v>0</v>
      </c>
      <c r="L127" s="53"/>
      <c r="M127" s="24">
        <f t="shared" si="17"/>
        <v>299000</v>
      </c>
      <c r="N127" s="317">
        <f t="shared" si="18"/>
        <v>1000</v>
      </c>
      <c r="O127" s="54" t="s">
        <v>824</v>
      </c>
      <c r="P127" s="54">
        <v>1</v>
      </c>
      <c r="Q127" s="190"/>
      <c r="R127" s="4">
        <f t="shared" si="25"/>
        <v>200</v>
      </c>
      <c r="S127" s="3">
        <f t="shared" si="19"/>
        <v>15000</v>
      </c>
      <c r="T127" s="3">
        <f t="shared" si="20"/>
        <v>-14000</v>
      </c>
      <c r="U127" s="3">
        <f t="shared" si="27"/>
        <v>0</v>
      </c>
      <c r="V127" s="3">
        <f t="shared" si="21"/>
        <v>60000</v>
      </c>
      <c r="W127" s="3">
        <f t="shared" si="22"/>
        <v>0</v>
      </c>
      <c r="X127" s="3">
        <f t="shared" si="23"/>
        <v>0</v>
      </c>
    </row>
    <row r="128" spans="1:24" s="2" customFormat="1" ht="13.5" customHeight="1" x14ac:dyDescent="0.2">
      <c r="A128" s="22">
        <f t="shared" si="24"/>
        <v>124</v>
      </c>
      <c r="B128" s="52" t="s">
        <v>987</v>
      </c>
      <c r="C128" s="89">
        <v>38442</v>
      </c>
      <c r="D128" s="90">
        <v>380000</v>
      </c>
      <c r="E128" s="90"/>
      <c r="F128" s="24">
        <f t="shared" si="15"/>
        <v>380000</v>
      </c>
      <c r="G128" s="24">
        <v>379000</v>
      </c>
      <c r="H128" s="24">
        <f t="shared" si="16"/>
        <v>1000</v>
      </c>
      <c r="I128" s="25">
        <v>5</v>
      </c>
      <c r="J128" s="25">
        <v>0.2</v>
      </c>
      <c r="K128" s="25">
        <v>0</v>
      </c>
      <c r="L128" s="53"/>
      <c r="M128" s="24">
        <f t="shared" si="17"/>
        <v>379000</v>
      </c>
      <c r="N128" s="317">
        <f t="shared" si="18"/>
        <v>1000</v>
      </c>
      <c r="O128" s="54" t="s">
        <v>824</v>
      </c>
      <c r="P128" s="54">
        <v>1</v>
      </c>
      <c r="Q128" s="190"/>
      <c r="R128" s="4">
        <f t="shared" si="25"/>
        <v>200</v>
      </c>
      <c r="S128" s="3">
        <f t="shared" si="19"/>
        <v>19000</v>
      </c>
      <c r="T128" s="3">
        <f t="shared" si="20"/>
        <v>-18000</v>
      </c>
      <c r="U128" s="3">
        <f t="shared" si="27"/>
        <v>0</v>
      </c>
      <c r="V128" s="3">
        <f t="shared" si="21"/>
        <v>76000</v>
      </c>
      <c r="W128" s="3">
        <f t="shared" si="22"/>
        <v>0</v>
      </c>
      <c r="X128" s="3">
        <f t="shared" si="23"/>
        <v>0</v>
      </c>
    </row>
    <row r="129" spans="1:24" s="2" customFormat="1" ht="13.5" customHeight="1" x14ac:dyDescent="0.2">
      <c r="A129" s="22">
        <f t="shared" si="24"/>
        <v>125</v>
      </c>
      <c r="B129" s="52" t="s">
        <v>988</v>
      </c>
      <c r="C129" s="23" t="s">
        <v>989</v>
      </c>
      <c r="D129" s="90">
        <v>418182</v>
      </c>
      <c r="E129" s="90"/>
      <c r="F129" s="24">
        <f t="shared" si="15"/>
        <v>418182</v>
      </c>
      <c r="G129" s="24">
        <v>417182</v>
      </c>
      <c r="H129" s="24">
        <f t="shared" si="16"/>
        <v>1000</v>
      </c>
      <c r="I129" s="25">
        <v>5</v>
      </c>
      <c r="J129" s="25">
        <v>0.2</v>
      </c>
      <c r="K129" s="25">
        <v>0</v>
      </c>
      <c r="L129" s="53"/>
      <c r="M129" s="24">
        <f t="shared" si="17"/>
        <v>417182</v>
      </c>
      <c r="N129" s="317">
        <f t="shared" si="18"/>
        <v>1000</v>
      </c>
      <c r="O129" s="54" t="s">
        <v>935</v>
      </c>
      <c r="P129" s="54">
        <v>2</v>
      </c>
      <c r="Q129" s="190"/>
      <c r="R129" s="4">
        <f t="shared" si="25"/>
        <v>200</v>
      </c>
      <c r="S129" s="3">
        <f t="shared" si="19"/>
        <v>20909.100000000002</v>
      </c>
      <c r="T129" s="3">
        <f t="shared" si="20"/>
        <v>-19909.100000000002</v>
      </c>
      <c r="U129" s="3">
        <f t="shared" si="27"/>
        <v>0</v>
      </c>
      <c r="V129" s="3">
        <f t="shared" si="21"/>
        <v>83636.399999999994</v>
      </c>
      <c r="W129" s="3">
        <f t="shared" si="22"/>
        <v>0</v>
      </c>
      <c r="X129" s="3">
        <f t="shared" si="23"/>
        <v>0</v>
      </c>
    </row>
    <row r="130" spans="1:24" s="2" customFormat="1" ht="13.5" customHeight="1" x14ac:dyDescent="0.2">
      <c r="A130" s="22">
        <f t="shared" si="24"/>
        <v>126</v>
      </c>
      <c r="B130" s="52" t="s">
        <v>990</v>
      </c>
      <c r="C130" s="23" t="s">
        <v>989</v>
      </c>
      <c r="D130" s="90">
        <v>145455</v>
      </c>
      <c r="E130" s="90"/>
      <c r="F130" s="24">
        <f t="shared" si="15"/>
        <v>145455</v>
      </c>
      <c r="G130" s="24">
        <v>144455</v>
      </c>
      <c r="H130" s="24">
        <f t="shared" si="16"/>
        <v>1000</v>
      </c>
      <c r="I130" s="25">
        <v>5</v>
      </c>
      <c r="J130" s="25">
        <v>0.2</v>
      </c>
      <c r="K130" s="25">
        <v>0</v>
      </c>
      <c r="L130" s="53"/>
      <c r="M130" s="24">
        <f t="shared" si="17"/>
        <v>144455</v>
      </c>
      <c r="N130" s="317">
        <f t="shared" si="18"/>
        <v>1000</v>
      </c>
      <c r="O130" s="54" t="s">
        <v>935</v>
      </c>
      <c r="P130" s="54">
        <v>2</v>
      </c>
      <c r="Q130" s="190"/>
      <c r="R130" s="4">
        <f t="shared" si="25"/>
        <v>200</v>
      </c>
      <c r="S130" s="3">
        <f t="shared" si="19"/>
        <v>7272.75</v>
      </c>
      <c r="T130" s="3">
        <f t="shared" si="20"/>
        <v>-6272.75</v>
      </c>
      <c r="U130" s="3">
        <f t="shared" si="27"/>
        <v>0</v>
      </c>
      <c r="V130" s="3">
        <f t="shared" si="21"/>
        <v>29091</v>
      </c>
      <c r="W130" s="3">
        <f t="shared" si="22"/>
        <v>0</v>
      </c>
      <c r="X130" s="3">
        <f t="shared" si="23"/>
        <v>0</v>
      </c>
    </row>
    <row r="131" spans="1:24" s="2" customFormat="1" ht="13.5" customHeight="1" x14ac:dyDescent="0.2">
      <c r="A131" s="22">
        <f t="shared" si="24"/>
        <v>127</v>
      </c>
      <c r="B131" s="52" t="s">
        <v>991</v>
      </c>
      <c r="C131" s="23" t="s">
        <v>989</v>
      </c>
      <c r="D131" s="90">
        <v>118182</v>
      </c>
      <c r="E131" s="90"/>
      <c r="F131" s="24">
        <f t="shared" si="15"/>
        <v>118182</v>
      </c>
      <c r="G131" s="24">
        <v>117182</v>
      </c>
      <c r="H131" s="24">
        <f t="shared" si="16"/>
        <v>1000</v>
      </c>
      <c r="I131" s="25">
        <v>5</v>
      </c>
      <c r="J131" s="25">
        <v>0.2</v>
      </c>
      <c r="K131" s="25">
        <v>0</v>
      </c>
      <c r="L131" s="53"/>
      <c r="M131" s="24">
        <f t="shared" si="17"/>
        <v>117182</v>
      </c>
      <c r="N131" s="317">
        <f t="shared" si="18"/>
        <v>1000</v>
      </c>
      <c r="O131" s="54" t="s">
        <v>935</v>
      </c>
      <c r="P131" s="54">
        <v>1</v>
      </c>
      <c r="Q131" s="190"/>
      <c r="R131" s="4">
        <f t="shared" si="25"/>
        <v>200</v>
      </c>
      <c r="S131" s="3">
        <f t="shared" si="19"/>
        <v>5909.1</v>
      </c>
      <c r="T131" s="3">
        <f t="shared" si="20"/>
        <v>-4909.1000000000004</v>
      </c>
      <c r="U131" s="3">
        <f t="shared" si="27"/>
        <v>0</v>
      </c>
      <c r="V131" s="3">
        <f t="shared" si="21"/>
        <v>23636.400000000001</v>
      </c>
      <c r="W131" s="3">
        <f t="shared" si="22"/>
        <v>0</v>
      </c>
      <c r="X131" s="3">
        <f t="shared" si="23"/>
        <v>0</v>
      </c>
    </row>
    <row r="132" spans="1:24" s="2" customFormat="1" ht="13.5" customHeight="1" x14ac:dyDescent="0.2">
      <c r="A132" s="22">
        <f t="shared" si="24"/>
        <v>128</v>
      </c>
      <c r="B132" s="52" t="s">
        <v>936</v>
      </c>
      <c r="C132" s="23" t="s">
        <v>989</v>
      </c>
      <c r="D132" s="90">
        <v>272727</v>
      </c>
      <c r="E132" s="90"/>
      <c r="F132" s="24">
        <f t="shared" si="15"/>
        <v>272727</v>
      </c>
      <c r="G132" s="24">
        <v>271727</v>
      </c>
      <c r="H132" s="24">
        <f t="shared" si="16"/>
        <v>1000</v>
      </c>
      <c r="I132" s="25">
        <v>5</v>
      </c>
      <c r="J132" s="25">
        <v>0.2</v>
      </c>
      <c r="K132" s="25">
        <v>0</v>
      </c>
      <c r="L132" s="53"/>
      <c r="M132" s="24">
        <f t="shared" si="17"/>
        <v>271727</v>
      </c>
      <c r="N132" s="317">
        <f t="shared" si="18"/>
        <v>1000</v>
      </c>
      <c r="O132" s="54" t="s">
        <v>935</v>
      </c>
      <c r="P132" s="54">
        <v>2</v>
      </c>
      <c r="Q132" s="190"/>
      <c r="R132" s="4">
        <f t="shared" si="25"/>
        <v>200</v>
      </c>
      <c r="S132" s="3">
        <f t="shared" si="19"/>
        <v>13636.35</v>
      </c>
      <c r="T132" s="3">
        <f t="shared" si="20"/>
        <v>-12636.35</v>
      </c>
      <c r="U132" s="3">
        <f t="shared" si="27"/>
        <v>0</v>
      </c>
      <c r="V132" s="3">
        <f t="shared" si="21"/>
        <v>54545.4</v>
      </c>
      <c r="W132" s="3">
        <f t="shared" si="22"/>
        <v>0</v>
      </c>
      <c r="X132" s="3">
        <f t="shared" si="23"/>
        <v>0</v>
      </c>
    </row>
    <row r="133" spans="1:24" s="2" customFormat="1" ht="13.5" customHeight="1" x14ac:dyDescent="0.2">
      <c r="A133" s="22">
        <f t="shared" si="24"/>
        <v>129</v>
      </c>
      <c r="B133" s="52" t="s">
        <v>992</v>
      </c>
      <c r="C133" s="23" t="s">
        <v>989</v>
      </c>
      <c r="D133" s="90">
        <v>136364</v>
      </c>
      <c r="E133" s="90"/>
      <c r="F133" s="24">
        <f t="shared" ref="F133:F196" si="28">+D133+E133</f>
        <v>136364</v>
      </c>
      <c r="G133" s="24">
        <v>135364</v>
      </c>
      <c r="H133" s="24">
        <f t="shared" ref="H133:H196" si="29">+F133-G133</f>
        <v>1000</v>
      </c>
      <c r="I133" s="25">
        <v>5</v>
      </c>
      <c r="J133" s="25">
        <v>0.2</v>
      </c>
      <c r="K133" s="25">
        <v>0</v>
      </c>
      <c r="L133" s="53"/>
      <c r="M133" s="24">
        <f t="shared" ref="M133:M196" si="30">+G133+L133</f>
        <v>135364</v>
      </c>
      <c r="N133" s="317">
        <f t="shared" ref="N133:N196" si="31">+F133-M133</f>
        <v>1000</v>
      </c>
      <c r="O133" s="54" t="s">
        <v>935</v>
      </c>
      <c r="P133" s="54">
        <v>1</v>
      </c>
      <c r="Q133" s="190"/>
      <c r="R133" s="4">
        <f t="shared" si="25"/>
        <v>200</v>
      </c>
      <c r="S133" s="3">
        <f t="shared" ref="S133:S196" si="32">D133*0.05</f>
        <v>6818.2000000000007</v>
      </c>
      <c r="T133" s="3">
        <f t="shared" ref="T133:T196" si="33">N133-S133</f>
        <v>-5818.2000000000007</v>
      </c>
      <c r="U133" s="3">
        <f t="shared" si="27"/>
        <v>0</v>
      </c>
      <c r="V133" s="3">
        <f t="shared" ref="V133:V196" si="34">F133/I133</f>
        <v>27272.799999999999</v>
      </c>
      <c r="W133" s="3">
        <f t="shared" ref="W133:W196" si="35">ROUND(IF(H133&lt;=1000,0,V133/12*3),0)</f>
        <v>0</v>
      </c>
      <c r="X133" s="3">
        <f t="shared" ref="X133:X196" si="36">L133-W133</f>
        <v>0</v>
      </c>
    </row>
    <row r="134" spans="1:24" s="2" customFormat="1" ht="13.5" customHeight="1" x14ac:dyDescent="0.2">
      <c r="A134" s="22">
        <f t="shared" ref="A134:A197" si="37">+A133+1</f>
        <v>130</v>
      </c>
      <c r="B134" s="52" t="s">
        <v>993</v>
      </c>
      <c r="C134" s="23" t="s">
        <v>989</v>
      </c>
      <c r="D134" s="90">
        <v>636363</v>
      </c>
      <c r="E134" s="90"/>
      <c r="F134" s="24">
        <f t="shared" si="28"/>
        <v>636363</v>
      </c>
      <c r="G134" s="24">
        <v>635363</v>
      </c>
      <c r="H134" s="24">
        <f t="shared" si="29"/>
        <v>1000</v>
      </c>
      <c r="I134" s="25">
        <v>5</v>
      </c>
      <c r="J134" s="25">
        <v>0.2</v>
      </c>
      <c r="K134" s="25">
        <v>0</v>
      </c>
      <c r="L134" s="53"/>
      <c r="M134" s="24">
        <f t="shared" si="30"/>
        <v>635363</v>
      </c>
      <c r="N134" s="317">
        <f t="shared" si="31"/>
        <v>1000</v>
      </c>
      <c r="O134" s="54" t="s">
        <v>935</v>
      </c>
      <c r="P134" s="54">
        <v>1</v>
      </c>
      <c r="Q134" s="190"/>
      <c r="R134" s="4">
        <f t="shared" si="25"/>
        <v>200</v>
      </c>
      <c r="S134" s="3">
        <f t="shared" si="32"/>
        <v>31818.15</v>
      </c>
      <c r="T134" s="3">
        <f t="shared" si="33"/>
        <v>-30818.15</v>
      </c>
      <c r="U134" s="3">
        <f t="shared" si="27"/>
        <v>0</v>
      </c>
      <c r="V134" s="3">
        <f t="shared" si="34"/>
        <v>127272.6</v>
      </c>
      <c r="W134" s="3">
        <f t="shared" si="35"/>
        <v>0</v>
      </c>
      <c r="X134" s="3">
        <f t="shared" si="36"/>
        <v>0</v>
      </c>
    </row>
    <row r="135" spans="1:24" s="2" customFormat="1" ht="13.5" customHeight="1" x14ac:dyDescent="0.2">
      <c r="A135" s="22">
        <f t="shared" si="37"/>
        <v>131</v>
      </c>
      <c r="B135" s="52" t="s">
        <v>994</v>
      </c>
      <c r="C135" s="23" t="s">
        <v>335</v>
      </c>
      <c r="D135" s="90">
        <v>236364</v>
      </c>
      <c r="E135" s="90"/>
      <c r="F135" s="24">
        <f t="shared" si="28"/>
        <v>236364</v>
      </c>
      <c r="G135" s="24">
        <v>235364</v>
      </c>
      <c r="H135" s="24">
        <f t="shared" si="29"/>
        <v>1000</v>
      </c>
      <c r="I135" s="25">
        <v>5</v>
      </c>
      <c r="J135" s="25">
        <v>0.2</v>
      </c>
      <c r="K135" s="25">
        <v>0</v>
      </c>
      <c r="L135" s="53"/>
      <c r="M135" s="24">
        <f t="shared" si="30"/>
        <v>235364</v>
      </c>
      <c r="N135" s="317">
        <f t="shared" si="31"/>
        <v>1000</v>
      </c>
      <c r="O135" s="54" t="s">
        <v>834</v>
      </c>
      <c r="P135" s="54">
        <v>1</v>
      </c>
      <c r="Q135" s="190"/>
      <c r="R135" s="4">
        <f t="shared" si="25"/>
        <v>200</v>
      </c>
      <c r="S135" s="3">
        <f t="shared" si="32"/>
        <v>11818.2</v>
      </c>
      <c r="T135" s="3">
        <f t="shared" si="33"/>
        <v>-10818.2</v>
      </c>
      <c r="U135" s="3">
        <f t="shared" si="27"/>
        <v>0</v>
      </c>
      <c r="V135" s="3">
        <f t="shared" si="34"/>
        <v>47272.800000000003</v>
      </c>
      <c r="W135" s="3">
        <f t="shared" si="35"/>
        <v>0</v>
      </c>
      <c r="X135" s="3">
        <f t="shared" si="36"/>
        <v>0</v>
      </c>
    </row>
    <row r="136" spans="1:24" s="2" customFormat="1" ht="13.5" customHeight="1" x14ac:dyDescent="0.2">
      <c r="A136" s="22">
        <f t="shared" si="37"/>
        <v>132</v>
      </c>
      <c r="B136" s="52" t="s">
        <v>799</v>
      </c>
      <c r="C136" s="23" t="s">
        <v>337</v>
      </c>
      <c r="D136" s="90">
        <v>3909090</v>
      </c>
      <c r="E136" s="90"/>
      <c r="F136" s="24">
        <f t="shared" si="28"/>
        <v>3909090</v>
      </c>
      <c r="G136" s="24">
        <v>3908090</v>
      </c>
      <c r="H136" s="24">
        <f t="shared" si="29"/>
        <v>1000</v>
      </c>
      <c r="I136" s="25">
        <v>5</v>
      </c>
      <c r="J136" s="25">
        <v>0.2</v>
      </c>
      <c r="K136" s="25">
        <v>0</v>
      </c>
      <c r="L136" s="53"/>
      <c r="M136" s="24">
        <f t="shared" si="30"/>
        <v>3908090</v>
      </c>
      <c r="N136" s="317">
        <f t="shared" si="31"/>
        <v>1000</v>
      </c>
      <c r="O136" s="54" t="s">
        <v>281</v>
      </c>
      <c r="P136" s="54">
        <v>1</v>
      </c>
      <c r="Q136" s="190"/>
      <c r="R136" s="4">
        <f t="shared" ref="R136:R170" si="38">+N136*J136</f>
        <v>200</v>
      </c>
      <c r="S136" s="3">
        <f t="shared" si="32"/>
        <v>195454.5</v>
      </c>
      <c r="T136" s="3">
        <f t="shared" si="33"/>
        <v>-194454.5</v>
      </c>
      <c r="U136" s="3">
        <f t="shared" si="27"/>
        <v>0</v>
      </c>
      <c r="V136" s="3">
        <f t="shared" si="34"/>
        <v>781818</v>
      </c>
      <c r="W136" s="3">
        <f t="shared" si="35"/>
        <v>0</v>
      </c>
      <c r="X136" s="3">
        <f t="shared" si="36"/>
        <v>0</v>
      </c>
    </row>
    <row r="137" spans="1:24" s="2" customFormat="1" ht="13.5" customHeight="1" x14ac:dyDescent="0.2">
      <c r="A137" s="22">
        <f t="shared" si="37"/>
        <v>133</v>
      </c>
      <c r="B137" s="52" t="s">
        <v>995</v>
      </c>
      <c r="C137" s="23" t="s">
        <v>351</v>
      </c>
      <c r="D137" s="90">
        <v>490000</v>
      </c>
      <c r="E137" s="90"/>
      <c r="F137" s="24">
        <f t="shared" si="28"/>
        <v>490000</v>
      </c>
      <c r="G137" s="24">
        <v>489000</v>
      </c>
      <c r="H137" s="24">
        <f t="shared" si="29"/>
        <v>1000</v>
      </c>
      <c r="I137" s="25">
        <v>5</v>
      </c>
      <c r="J137" s="25">
        <v>0.2</v>
      </c>
      <c r="K137" s="25">
        <v>0</v>
      </c>
      <c r="L137" s="53"/>
      <c r="M137" s="24">
        <f t="shared" si="30"/>
        <v>489000</v>
      </c>
      <c r="N137" s="317">
        <f t="shared" si="31"/>
        <v>1000</v>
      </c>
      <c r="O137" s="54" t="s">
        <v>815</v>
      </c>
      <c r="P137" s="54">
        <v>10</v>
      </c>
      <c r="Q137" s="190"/>
      <c r="R137" s="4">
        <f t="shared" si="38"/>
        <v>200</v>
      </c>
      <c r="S137" s="3">
        <f t="shared" si="32"/>
        <v>24500</v>
      </c>
      <c r="T137" s="3">
        <f t="shared" si="33"/>
        <v>-23500</v>
      </c>
      <c r="U137" s="3">
        <f t="shared" si="27"/>
        <v>0</v>
      </c>
      <c r="V137" s="3">
        <f t="shared" si="34"/>
        <v>98000</v>
      </c>
      <c r="W137" s="3">
        <f t="shared" si="35"/>
        <v>0</v>
      </c>
      <c r="X137" s="3">
        <f t="shared" si="36"/>
        <v>0</v>
      </c>
    </row>
    <row r="138" spans="1:24" s="2" customFormat="1" ht="13.5" customHeight="1" x14ac:dyDescent="0.2">
      <c r="A138" s="22">
        <f t="shared" si="37"/>
        <v>134</v>
      </c>
      <c r="B138" s="52" t="s">
        <v>996</v>
      </c>
      <c r="C138" s="23" t="s">
        <v>351</v>
      </c>
      <c r="D138" s="90">
        <v>600000</v>
      </c>
      <c r="E138" s="90"/>
      <c r="F138" s="24">
        <f t="shared" si="28"/>
        <v>600000</v>
      </c>
      <c r="G138" s="24">
        <v>599000</v>
      </c>
      <c r="H138" s="24">
        <f t="shared" si="29"/>
        <v>1000</v>
      </c>
      <c r="I138" s="25">
        <v>5</v>
      </c>
      <c r="J138" s="25">
        <v>0.2</v>
      </c>
      <c r="K138" s="25">
        <v>0</v>
      </c>
      <c r="L138" s="53"/>
      <c r="M138" s="24">
        <f t="shared" si="30"/>
        <v>599000</v>
      </c>
      <c r="N138" s="317">
        <f t="shared" si="31"/>
        <v>1000</v>
      </c>
      <c r="O138" s="54" t="s">
        <v>815</v>
      </c>
      <c r="P138" s="54">
        <v>40</v>
      </c>
      <c r="Q138" s="190"/>
      <c r="R138" s="4">
        <f t="shared" si="38"/>
        <v>200</v>
      </c>
      <c r="S138" s="3">
        <f t="shared" si="32"/>
        <v>30000</v>
      </c>
      <c r="T138" s="3">
        <f t="shared" si="33"/>
        <v>-29000</v>
      </c>
      <c r="U138" s="3">
        <f t="shared" si="27"/>
        <v>0</v>
      </c>
      <c r="V138" s="3">
        <f t="shared" si="34"/>
        <v>120000</v>
      </c>
      <c r="W138" s="3">
        <f t="shared" si="35"/>
        <v>0</v>
      </c>
      <c r="X138" s="3">
        <f t="shared" si="36"/>
        <v>0</v>
      </c>
    </row>
    <row r="139" spans="1:24" s="2" customFormat="1" ht="13.5" customHeight="1" x14ac:dyDescent="0.2">
      <c r="A139" s="22">
        <f t="shared" si="37"/>
        <v>135</v>
      </c>
      <c r="B139" s="52" t="s">
        <v>973</v>
      </c>
      <c r="C139" s="23" t="s">
        <v>351</v>
      </c>
      <c r="D139" s="90">
        <v>185000</v>
      </c>
      <c r="E139" s="90"/>
      <c r="F139" s="24">
        <f t="shared" si="28"/>
        <v>185000</v>
      </c>
      <c r="G139" s="24">
        <v>184000</v>
      </c>
      <c r="H139" s="24">
        <f t="shared" si="29"/>
        <v>1000</v>
      </c>
      <c r="I139" s="25">
        <v>5</v>
      </c>
      <c r="J139" s="25">
        <v>0.2</v>
      </c>
      <c r="K139" s="25">
        <v>0</v>
      </c>
      <c r="L139" s="53"/>
      <c r="M139" s="24">
        <f t="shared" si="30"/>
        <v>184000</v>
      </c>
      <c r="N139" s="317">
        <f t="shared" si="31"/>
        <v>1000</v>
      </c>
      <c r="O139" s="54" t="s">
        <v>815</v>
      </c>
      <c r="P139" s="54">
        <v>1</v>
      </c>
      <c r="Q139" s="190"/>
      <c r="R139" s="4">
        <f t="shared" si="38"/>
        <v>200</v>
      </c>
      <c r="S139" s="3">
        <f t="shared" si="32"/>
        <v>9250</v>
      </c>
      <c r="T139" s="3">
        <f t="shared" si="33"/>
        <v>-8250</v>
      </c>
      <c r="U139" s="3">
        <f t="shared" si="27"/>
        <v>0</v>
      </c>
      <c r="V139" s="3">
        <f t="shared" si="34"/>
        <v>37000</v>
      </c>
      <c r="W139" s="3">
        <f t="shared" si="35"/>
        <v>0</v>
      </c>
      <c r="X139" s="3">
        <f t="shared" si="36"/>
        <v>0</v>
      </c>
    </row>
    <row r="140" spans="1:24" s="2" customFormat="1" ht="13.5" customHeight="1" x14ac:dyDescent="0.2">
      <c r="A140" s="22">
        <f t="shared" si="37"/>
        <v>136</v>
      </c>
      <c r="B140" s="52" t="s">
        <v>849</v>
      </c>
      <c r="C140" s="23" t="s">
        <v>351</v>
      </c>
      <c r="D140" s="90">
        <v>130000</v>
      </c>
      <c r="E140" s="90"/>
      <c r="F140" s="24">
        <f t="shared" si="28"/>
        <v>130000</v>
      </c>
      <c r="G140" s="24">
        <v>129000</v>
      </c>
      <c r="H140" s="24">
        <f t="shared" si="29"/>
        <v>1000</v>
      </c>
      <c r="I140" s="25">
        <v>5</v>
      </c>
      <c r="J140" s="25">
        <v>0.2</v>
      </c>
      <c r="K140" s="25">
        <v>0</v>
      </c>
      <c r="L140" s="53"/>
      <c r="M140" s="24">
        <f t="shared" si="30"/>
        <v>129000</v>
      </c>
      <c r="N140" s="317">
        <f t="shared" si="31"/>
        <v>1000</v>
      </c>
      <c r="O140" s="54" t="s">
        <v>815</v>
      </c>
      <c r="P140" s="54">
        <v>1</v>
      </c>
      <c r="Q140" s="190"/>
      <c r="R140" s="4">
        <f t="shared" si="38"/>
        <v>200</v>
      </c>
      <c r="S140" s="3">
        <f t="shared" si="32"/>
        <v>6500</v>
      </c>
      <c r="T140" s="3">
        <f t="shared" si="33"/>
        <v>-5500</v>
      </c>
      <c r="U140" s="3">
        <f t="shared" si="27"/>
        <v>0</v>
      </c>
      <c r="V140" s="3">
        <f t="shared" si="34"/>
        <v>26000</v>
      </c>
      <c r="W140" s="3">
        <f t="shared" si="35"/>
        <v>0</v>
      </c>
      <c r="X140" s="3">
        <f t="shared" si="36"/>
        <v>0</v>
      </c>
    </row>
    <row r="141" spans="1:24" s="2" customFormat="1" ht="13.5" customHeight="1" x14ac:dyDescent="0.2">
      <c r="A141" s="22">
        <f t="shared" si="37"/>
        <v>137</v>
      </c>
      <c r="B141" s="52" t="s">
        <v>806</v>
      </c>
      <c r="C141" s="23" t="s">
        <v>997</v>
      </c>
      <c r="D141" s="90">
        <v>40000</v>
      </c>
      <c r="E141" s="90"/>
      <c r="F141" s="24">
        <f t="shared" si="28"/>
        <v>40000</v>
      </c>
      <c r="G141" s="24">
        <v>39000</v>
      </c>
      <c r="H141" s="24">
        <f t="shared" si="29"/>
        <v>1000</v>
      </c>
      <c r="I141" s="25">
        <v>5</v>
      </c>
      <c r="J141" s="25">
        <v>0.2</v>
      </c>
      <c r="K141" s="25">
        <v>0</v>
      </c>
      <c r="L141" s="53"/>
      <c r="M141" s="24">
        <f t="shared" si="30"/>
        <v>39000</v>
      </c>
      <c r="N141" s="317">
        <f t="shared" si="31"/>
        <v>1000</v>
      </c>
      <c r="O141" s="54" t="s">
        <v>815</v>
      </c>
      <c r="P141" s="54">
        <v>1</v>
      </c>
      <c r="Q141" s="190"/>
      <c r="R141" s="4">
        <f t="shared" si="38"/>
        <v>200</v>
      </c>
      <c r="S141" s="3">
        <f t="shared" si="32"/>
        <v>2000</v>
      </c>
      <c r="T141" s="3">
        <f t="shared" si="33"/>
        <v>-1000</v>
      </c>
      <c r="U141" s="3">
        <f t="shared" si="27"/>
        <v>0</v>
      </c>
      <c r="V141" s="3">
        <f t="shared" si="34"/>
        <v>8000</v>
      </c>
      <c r="W141" s="3">
        <f t="shared" si="35"/>
        <v>0</v>
      </c>
      <c r="X141" s="3">
        <f t="shared" si="36"/>
        <v>0</v>
      </c>
    </row>
    <row r="142" spans="1:24" s="2" customFormat="1" ht="13.5" customHeight="1" x14ac:dyDescent="0.2">
      <c r="A142" s="22">
        <f t="shared" si="37"/>
        <v>138</v>
      </c>
      <c r="B142" s="52" t="s">
        <v>808</v>
      </c>
      <c r="C142" s="23" t="s">
        <v>997</v>
      </c>
      <c r="D142" s="90">
        <v>80000</v>
      </c>
      <c r="E142" s="90"/>
      <c r="F142" s="24">
        <f t="shared" si="28"/>
        <v>80000</v>
      </c>
      <c r="G142" s="24">
        <v>79000</v>
      </c>
      <c r="H142" s="24">
        <f t="shared" si="29"/>
        <v>1000</v>
      </c>
      <c r="I142" s="25">
        <v>5</v>
      </c>
      <c r="J142" s="25">
        <v>0.2</v>
      </c>
      <c r="K142" s="25">
        <v>0</v>
      </c>
      <c r="L142" s="53"/>
      <c r="M142" s="24">
        <f t="shared" si="30"/>
        <v>79000</v>
      </c>
      <c r="N142" s="317">
        <f t="shared" si="31"/>
        <v>1000</v>
      </c>
      <c r="O142" s="54" t="s">
        <v>815</v>
      </c>
      <c r="P142" s="54">
        <v>1</v>
      </c>
      <c r="Q142" s="190"/>
      <c r="R142" s="4">
        <f t="shared" si="38"/>
        <v>200</v>
      </c>
      <c r="S142" s="3">
        <f t="shared" si="32"/>
        <v>4000</v>
      </c>
      <c r="T142" s="3">
        <f t="shared" si="33"/>
        <v>-3000</v>
      </c>
      <c r="U142" s="3">
        <f t="shared" si="27"/>
        <v>0</v>
      </c>
      <c r="V142" s="3">
        <f t="shared" si="34"/>
        <v>16000</v>
      </c>
      <c r="W142" s="3">
        <f t="shared" si="35"/>
        <v>0</v>
      </c>
      <c r="X142" s="3">
        <f t="shared" si="36"/>
        <v>0</v>
      </c>
    </row>
    <row r="143" spans="1:24" s="2" customFormat="1" ht="13.5" customHeight="1" x14ac:dyDescent="0.2">
      <c r="A143" s="22">
        <f t="shared" si="37"/>
        <v>139</v>
      </c>
      <c r="B143" s="52" t="s">
        <v>803</v>
      </c>
      <c r="C143" s="23" t="s">
        <v>997</v>
      </c>
      <c r="D143" s="90">
        <v>50000</v>
      </c>
      <c r="E143" s="90"/>
      <c r="F143" s="24">
        <f t="shared" si="28"/>
        <v>50000</v>
      </c>
      <c r="G143" s="24">
        <v>49000</v>
      </c>
      <c r="H143" s="24">
        <f t="shared" si="29"/>
        <v>1000</v>
      </c>
      <c r="I143" s="25">
        <v>5</v>
      </c>
      <c r="J143" s="25">
        <v>0.2</v>
      </c>
      <c r="K143" s="25">
        <v>0</v>
      </c>
      <c r="L143" s="53"/>
      <c r="M143" s="24">
        <f t="shared" si="30"/>
        <v>49000</v>
      </c>
      <c r="N143" s="317">
        <f t="shared" si="31"/>
        <v>1000</v>
      </c>
      <c r="O143" s="54" t="s">
        <v>815</v>
      </c>
      <c r="P143" s="54">
        <v>1</v>
      </c>
      <c r="Q143" s="190"/>
      <c r="R143" s="4">
        <f t="shared" si="38"/>
        <v>200</v>
      </c>
      <c r="S143" s="3">
        <f t="shared" si="32"/>
        <v>2500</v>
      </c>
      <c r="T143" s="3">
        <f t="shared" si="33"/>
        <v>-1500</v>
      </c>
      <c r="U143" s="3">
        <f t="shared" si="27"/>
        <v>0</v>
      </c>
      <c r="V143" s="3">
        <f t="shared" si="34"/>
        <v>10000</v>
      </c>
      <c r="W143" s="3">
        <f t="shared" si="35"/>
        <v>0</v>
      </c>
      <c r="X143" s="3">
        <f t="shared" si="36"/>
        <v>0</v>
      </c>
    </row>
    <row r="144" spans="1:24" s="2" customFormat="1" ht="13.5" customHeight="1" x14ac:dyDescent="0.2">
      <c r="A144" s="22">
        <f t="shared" si="37"/>
        <v>140</v>
      </c>
      <c r="B144" s="52" t="s">
        <v>810</v>
      </c>
      <c r="C144" s="23" t="s">
        <v>837</v>
      </c>
      <c r="D144" s="90">
        <v>2436363</v>
      </c>
      <c r="E144" s="90"/>
      <c r="F144" s="24">
        <f t="shared" si="28"/>
        <v>2436363</v>
      </c>
      <c r="G144" s="24">
        <v>2435363</v>
      </c>
      <c r="H144" s="24">
        <f t="shared" si="29"/>
        <v>1000</v>
      </c>
      <c r="I144" s="25">
        <v>5</v>
      </c>
      <c r="J144" s="25">
        <v>0.2</v>
      </c>
      <c r="K144" s="25">
        <v>0</v>
      </c>
      <c r="L144" s="53"/>
      <c r="M144" s="24">
        <f t="shared" si="30"/>
        <v>2435363</v>
      </c>
      <c r="N144" s="317">
        <f t="shared" si="31"/>
        <v>1000</v>
      </c>
      <c r="O144" s="54" t="s">
        <v>834</v>
      </c>
      <c r="P144" s="54">
        <v>2</v>
      </c>
      <c r="Q144" s="190"/>
      <c r="R144" s="4">
        <f t="shared" si="38"/>
        <v>200</v>
      </c>
      <c r="S144" s="3">
        <f t="shared" si="32"/>
        <v>121818.15000000001</v>
      </c>
      <c r="T144" s="3">
        <f t="shared" si="33"/>
        <v>-120818.15000000001</v>
      </c>
      <c r="U144" s="3">
        <f t="shared" si="27"/>
        <v>0</v>
      </c>
      <c r="V144" s="3">
        <f t="shared" si="34"/>
        <v>487272.6</v>
      </c>
      <c r="W144" s="3">
        <f t="shared" si="35"/>
        <v>0</v>
      </c>
      <c r="X144" s="3">
        <f t="shared" si="36"/>
        <v>0</v>
      </c>
    </row>
    <row r="145" spans="1:24" s="2" customFormat="1" ht="13.5" customHeight="1" x14ac:dyDescent="0.2">
      <c r="A145" s="22">
        <f t="shared" si="37"/>
        <v>141</v>
      </c>
      <c r="B145" s="52" t="s">
        <v>806</v>
      </c>
      <c r="C145" s="23" t="s">
        <v>637</v>
      </c>
      <c r="D145" s="90">
        <v>40000</v>
      </c>
      <c r="E145" s="90"/>
      <c r="F145" s="24">
        <f t="shared" si="28"/>
        <v>40000</v>
      </c>
      <c r="G145" s="24">
        <v>39000</v>
      </c>
      <c r="H145" s="24">
        <f t="shared" si="29"/>
        <v>1000</v>
      </c>
      <c r="I145" s="25">
        <v>5</v>
      </c>
      <c r="J145" s="25">
        <v>0.2</v>
      </c>
      <c r="K145" s="25">
        <v>0</v>
      </c>
      <c r="L145" s="53"/>
      <c r="M145" s="24">
        <f t="shared" si="30"/>
        <v>39000</v>
      </c>
      <c r="N145" s="317">
        <f t="shared" si="31"/>
        <v>1000</v>
      </c>
      <c r="O145" s="54" t="s">
        <v>815</v>
      </c>
      <c r="P145" s="54">
        <v>1</v>
      </c>
      <c r="Q145" s="190"/>
      <c r="R145" s="4">
        <f t="shared" si="38"/>
        <v>200</v>
      </c>
      <c r="S145" s="3">
        <f t="shared" si="32"/>
        <v>2000</v>
      </c>
      <c r="T145" s="3">
        <f t="shared" si="33"/>
        <v>-1000</v>
      </c>
      <c r="U145" s="3">
        <f t="shared" si="27"/>
        <v>0</v>
      </c>
      <c r="V145" s="3">
        <f t="shared" si="34"/>
        <v>8000</v>
      </c>
      <c r="W145" s="3">
        <f t="shared" si="35"/>
        <v>0</v>
      </c>
      <c r="X145" s="3">
        <f t="shared" si="36"/>
        <v>0</v>
      </c>
    </row>
    <row r="146" spans="1:24" s="2" customFormat="1" ht="13.5" customHeight="1" x14ac:dyDescent="0.2">
      <c r="A146" s="22">
        <f t="shared" si="37"/>
        <v>142</v>
      </c>
      <c r="B146" s="52" t="s">
        <v>808</v>
      </c>
      <c r="C146" s="23" t="s">
        <v>637</v>
      </c>
      <c r="D146" s="90">
        <v>50000</v>
      </c>
      <c r="E146" s="90"/>
      <c r="F146" s="24">
        <f t="shared" si="28"/>
        <v>50000</v>
      </c>
      <c r="G146" s="24">
        <v>49000</v>
      </c>
      <c r="H146" s="24">
        <f t="shared" si="29"/>
        <v>1000</v>
      </c>
      <c r="I146" s="25">
        <v>5</v>
      </c>
      <c r="J146" s="25">
        <v>0.2</v>
      </c>
      <c r="K146" s="25">
        <v>0</v>
      </c>
      <c r="L146" s="53"/>
      <c r="M146" s="24">
        <f t="shared" si="30"/>
        <v>49000</v>
      </c>
      <c r="N146" s="317">
        <f t="shared" si="31"/>
        <v>1000</v>
      </c>
      <c r="O146" s="54" t="s">
        <v>815</v>
      </c>
      <c r="P146" s="54">
        <v>1</v>
      </c>
      <c r="Q146" s="190"/>
      <c r="R146" s="4">
        <f t="shared" si="38"/>
        <v>200</v>
      </c>
      <c r="S146" s="3">
        <f t="shared" si="32"/>
        <v>2500</v>
      </c>
      <c r="T146" s="3">
        <f t="shared" si="33"/>
        <v>-1500</v>
      </c>
      <c r="U146" s="3">
        <f t="shared" si="27"/>
        <v>0</v>
      </c>
      <c r="V146" s="3">
        <f t="shared" si="34"/>
        <v>10000</v>
      </c>
      <c r="W146" s="3">
        <f t="shared" si="35"/>
        <v>0</v>
      </c>
      <c r="X146" s="3">
        <f t="shared" si="36"/>
        <v>0</v>
      </c>
    </row>
    <row r="147" spans="1:24" s="2" customFormat="1" ht="13.5" customHeight="1" x14ac:dyDescent="0.2">
      <c r="A147" s="22">
        <f t="shared" si="37"/>
        <v>143</v>
      </c>
      <c r="B147" s="52" t="s">
        <v>803</v>
      </c>
      <c r="C147" s="23" t="s">
        <v>637</v>
      </c>
      <c r="D147" s="90">
        <v>80000</v>
      </c>
      <c r="E147" s="90"/>
      <c r="F147" s="24">
        <f t="shared" si="28"/>
        <v>80000</v>
      </c>
      <c r="G147" s="24">
        <v>79000</v>
      </c>
      <c r="H147" s="24">
        <f t="shared" si="29"/>
        <v>1000</v>
      </c>
      <c r="I147" s="25">
        <v>5</v>
      </c>
      <c r="J147" s="25">
        <v>0.2</v>
      </c>
      <c r="K147" s="25">
        <v>0</v>
      </c>
      <c r="L147" s="53"/>
      <c r="M147" s="24">
        <f t="shared" si="30"/>
        <v>79000</v>
      </c>
      <c r="N147" s="317">
        <f t="shared" si="31"/>
        <v>1000</v>
      </c>
      <c r="O147" s="54" t="s">
        <v>815</v>
      </c>
      <c r="P147" s="54">
        <v>1</v>
      </c>
      <c r="Q147" s="190"/>
      <c r="R147" s="4">
        <f t="shared" si="38"/>
        <v>200</v>
      </c>
      <c r="S147" s="3">
        <f t="shared" si="32"/>
        <v>4000</v>
      </c>
      <c r="T147" s="3">
        <f t="shared" si="33"/>
        <v>-3000</v>
      </c>
      <c r="U147" s="3">
        <f t="shared" si="27"/>
        <v>0</v>
      </c>
      <c r="V147" s="3">
        <f t="shared" si="34"/>
        <v>16000</v>
      </c>
      <c r="W147" s="3">
        <f t="shared" si="35"/>
        <v>0</v>
      </c>
      <c r="X147" s="3">
        <f t="shared" si="36"/>
        <v>0</v>
      </c>
    </row>
    <row r="148" spans="1:24" s="2" customFormat="1" ht="13.5" customHeight="1" x14ac:dyDescent="0.2">
      <c r="A148" s="22">
        <f t="shared" si="37"/>
        <v>144</v>
      </c>
      <c r="B148" s="52" t="s">
        <v>810</v>
      </c>
      <c r="C148" s="23" t="s">
        <v>998</v>
      </c>
      <c r="D148" s="90">
        <v>2436363</v>
      </c>
      <c r="E148" s="90"/>
      <c r="F148" s="24">
        <f t="shared" si="28"/>
        <v>2436363</v>
      </c>
      <c r="G148" s="24">
        <v>2435363</v>
      </c>
      <c r="H148" s="24">
        <f t="shared" si="29"/>
        <v>1000</v>
      </c>
      <c r="I148" s="25">
        <v>5</v>
      </c>
      <c r="J148" s="25">
        <v>0.2</v>
      </c>
      <c r="K148" s="25">
        <v>0</v>
      </c>
      <c r="L148" s="53"/>
      <c r="M148" s="24">
        <f t="shared" si="30"/>
        <v>2435363</v>
      </c>
      <c r="N148" s="317">
        <f t="shared" si="31"/>
        <v>1000</v>
      </c>
      <c r="O148" s="54" t="s">
        <v>834</v>
      </c>
      <c r="P148" s="54">
        <v>2</v>
      </c>
      <c r="Q148" s="190"/>
      <c r="R148" s="4">
        <f t="shared" si="38"/>
        <v>200</v>
      </c>
      <c r="S148" s="3">
        <f t="shared" si="32"/>
        <v>121818.15000000001</v>
      </c>
      <c r="T148" s="3">
        <f t="shared" si="33"/>
        <v>-120818.15000000001</v>
      </c>
      <c r="U148" s="3">
        <f t="shared" si="27"/>
        <v>0</v>
      </c>
      <c r="V148" s="3">
        <f t="shared" si="34"/>
        <v>487272.6</v>
      </c>
      <c r="W148" s="3">
        <f t="shared" si="35"/>
        <v>0</v>
      </c>
      <c r="X148" s="3">
        <f t="shared" si="36"/>
        <v>0</v>
      </c>
    </row>
    <row r="149" spans="1:24" s="2" customFormat="1" ht="13.5" customHeight="1" x14ac:dyDescent="0.2">
      <c r="A149" s="22">
        <f t="shared" si="37"/>
        <v>145</v>
      </c>
      <c r="B149" s="52" t="s">
        <v>810</v>
      </c>
      <c r="C149" s="23" t="s">
        <v>747</v>
      </c>
      <c r="D149" s="90">
        <v>1218181</v>
      </c>
      <c r="E149" s="90"/>
      <c r="F149" s="24">
        <f t="shared" si="28"/>
        <v>1218181</v>
      </c>
      <c r="G149" s="24">
        <v>1217181</v>
      </c>
      <c r="H149" s="24">
        <f t="shared" si="29"/>
        <v>1000</v>
      </c>
      <c r="I149" s="25">
        <v>5</v>
      </c>
      <c r="J149" s="25">
        <v>0.2</v>
      </c>
      <c r="K149" s="25">
        <v>0</v>
      </c>
      <c r="L149" s="53"/>
      <c r="M149" s="24">
        <f t="shared" si="30"/>
        <v>1217181</v>
      </c>
      <c r="N149" s="317">
        <f t="shared" si="31"/>
        <v>1000</v>
      </c>
      <c r="O149" s="54" t="s">
        <v>834</v>
      </c>
      <c r="P149" s="54">
        <v>1</v>
      </c>
      <c r="Q149" s="190"/>
      <c r="R149" s="4">
        <f t="shared" si="38"/>
        <v>200</v>
      </c>
      <c r="S149" s="3">
        <f t="shared" si="32"/>
        <v>60909.05</v>
      </c>
      <c r="T149" s="3">
        <f t="shared" si="33"/>
        <v>-59909.05</v>
      </c>
      <c r="U149" s="3">
        <f t="shared" si="27"/>
        <v>0</v>
      </c>
      <c r="V149" s="3">
        <f t="shared" si="34"/>
        <v>243636.2</v>
      </c>
      <c r="W149" s="3">
        <f t="shared" si="35"/>
        <v>0</v>
      </c>
      <c r="X149" s="3">
        <f t="shared" si="36"/>
        <v>0</v>
      </c>
    </row>
    <row r="150" spans="1:24" s="2" customFormat="1" ht="13.5" customHeight="1" x14ac:dyDescent="0.2">
      <c r="A150" s="22">
        <f t="shared" si="37"/>
        <v>146</v>
      </c>
      <c r="B150" s="52" t="s">
        <v>988</v>
      </c>
      <c r="C150" s="23" t="s">
        <v>840</v>
      </c>
      <c r="D150" s="90">
        <v>209091</v>
      </c>
      <c r="E150" s="90"/>
      <c r="F150" s="24">
        <f t="shared" si="28"/>
        <v>209091</v>
      </c>
      <c r="G150" s="24">
        <v>208091</v>
      </c>
      <c r="H150" s="24">
        <f t="shared" si="29"/>
        <v>1000</v>
      </c>
      <c r="I150" s="25">
        <v>5</v>
      </c>
      <c r="J150" s="25">
        <v>0.2</v>
      </c>
      <c r="K150" s="25">
        <v>0</v>
      </c>
      <c r="L150" s="53"/>
      <c r="M150" s="24">
        <f t="shared" si="30"/>
        <v>208091</v>
      </c>
      <c r="N150" s="317">
        <f t="shared" si="31"/>
        <v>1000</v>
      </c>
      <c r="O150" s="54" t="s">
        <v>935</v>
      </c>
      <c r="P150" s="54">
        <v>2</v>
      </c>
      <c r="Q150" s="190"/>
      <c r="R150" s="4">
        <f t="shared" si="38"/>
        <v>200</v>
      </c>
      <c r="S150" s="3">
        <f t="shared" si="32"/>
        <v>10454.550000000001</v>
      </c>
      <c r="T150" s="3">
        <f t="shared" si="33"/>
        <v>-9454.5500000000011</v>
      </c>
      <c r="U150" s="3">
        <f t="shared" si="27"/>
        <v>0</v>
      </c>
      <c r="V150" s="3">
        <f t="shared" si="34"/>
        <v>41818.199999999997</v>
      </c>
      <c r="W150" s="3">
        <f t="shared" si="35"/>
        <v>0</v>
      </c>
      <c r="X150" s="3">
        <f t="shared" si="36"/>
        <v>0</v>
      </c>
    </row>
    <row r="151" spans="1:24" s="2" customFormat="1" ht="13.5" customHeight="1" x14ac:dyDescent="0.2">
      <c r="A151" s="22">
        <f t="shared" si="37"/>
        <v>147</v>
      </c>
      <c r="B151" s="52" t="s">
        <v>999</v>
      </c>
      <c r="C151" s="23" t="s">
        <v>840</v>
      </c>
      <c r="D151" s="90">
        <v>120000</v>
      </c>
      <c r="E151" s="90"/>
      <c r="F151" s="24">
        <f t="shared" si="28"/>
        <v>120000</v>
      </c>
      <c r="G151" s="24">
        <v>119000</v>
      </c>
      <c r="H151" s="24">
        <f t="shared" si="29"/>
        <v>1000</v>
      </c>
      <c r="I151" s="25">
        <v>5</v>
      </c>
      <c r="J151" s="25">
        <v>0.2</v>
      </c>
      <c r="K151" s="25">
        <v>0</v>
      </c>
      <c r="L151" s="53"/>
      <c r="M151" s="24">
        <f t="shared" si="30"/>
        <v>119000</v>
      </c>
      <c r="N151" s="317">
        <f t="shared" si="31"/>
        <v>1000</v>
      </c>
      <c r="O151" s="54" t="s">
        <v>935</v>
      </c>
      <c r="P151" s="54">
        <v>1</v>
      </c>
      <c r="Q151" s="190"/>
      <c r="R151" s="4">
        <f t="shared" si="38"/>
        <v>200</v>
      </c>
      <c r="S151" s="3">
        <f t="shared" si="32"/>
        <v>6000</v>
      </c>
      <c r="T151" s="3">
        <f t="shared" si="33"/>
        <v>-5000</v>
      </c>
      <c r="U151" s="3">
        <f t="shared" si="27"/>
        <v>0</v>
      </c>
      <c r="V151" s="3">
        <f t="shared" si="34"/>
        <v>24000</v>
      </c>
      <c r="W151" s="3">
        <f t="shared" si="35"/>
        <v>0</v>
      </c>
      <c r="X151" s="3">
        <f t="shared" si="36"/>
        <v>0</v>
      </c>
    </row>
    <row r="152" spans="1:24" s="2" customFormat="1" ht="13.5" customHeight="1" x14ac:dyDescent="0.2">
      <c r="A152" s="22">
        <f t="shared" si="37"/>
        <v>148</v>
      </c>
      <c r="B152" s="52" t="s">
        <v>804</v>
      </c>
      <c r="C152" s="23" t="s">
        <v>1000</v>
      </c>
      <c r="D152" s="90">
        <v>2300000</v>
      </c>
      <c r="E152" s="90"/>
      <c r="F152" s="24">
        <f t="shared" si="28"/>
        <v>2300000</v>
      </c>
      <c r="G152" s="24">
        <v>2299000</v>
      </c>
      <c r="H152" s="24">
        <f t="shared" si="29"/>
        <v>1000</v>
      </c>
      <c r="I152" s="25">
        <v>5</v>
      </c>
      <c r="J152" s="25">
        <v>0.2</v>
      </c>
      <c r="K152" s="25">
        <v>0</v>
      </c>
      <c r="L152" s="53"/>
      <c r="M152" s="24">
        <f t="shared" si="30"/>
        <v>2299000</v>
      </c>
      <c r="N152" s="317">
        <f t="shared" si="31"/>
        <v>1000</v>
      </c>
      <c r="O152" s="54" t="s">
        <v>281</v>
      </c>
      <c r="P152" s="54">
        <v>1</v>
      </c>
      <c r="Q152" s="190"/>
      <c r="R152" s="4">
        <f t="shared" si="38"/>
        <v>200</v>
      </c>
      <c r="S152" s="3">
        <f t="shared" si="32"/>
        <v>115000</v>
      </c>
      <c r="T152" s="3">
        <f t="shared" si="33"/>
        <v>-114000</v>
      </c>
      <c r="U152" s="3">
        <f t="shared" si="27"/>
        <v>0</v>
      </c>
      <c r="V152" s="3">
        <f t="shared" si="34"/>
        <v>460000</v>
      </c>
      <c r="W152" s="3">
        <f t="shared" si="35"/>
        <v>0</v>
      </c>
      <c r="X152" s="3">
        <f t="shared" si="36"/>
        <v>0</v>
      </c>
    </row>
    <row r="153" spans="1:24" s="2" customFormat="1" ht="13.5" customHeight="1" x14ac:dyDescent="0.2">
      <c r="A153" s="22">
        <f t="shared" si="37"/>
        <v>149</v>
      </c>
      <c r="B153" s="52" t="s">
        <v>1001</v>
      </c>
      <c r="C153" s="23" t="s">
        <v>1002</v>
      </c>
      <c r="D153" s="90">
        <v>380000</v>
      </c>
      <c r="E153" s="90"/>
      <c r="F153" s="24">
        <f t="shared" si="28"/>
        <v>380000</v>
      </c>
      <c r="G153" s="24">
        <v>379000</v>
      </c>
      <c r="H153" s="24">
        <f t="shared" si="29"/>
        <v>1000</v>
      </c>
      <c r="I153" s="25">
        <v>5</v>
      </c>
      <c r="J153" s="25">
        <v>0.2</v>
      </c>
      <c r="K153" s="25">
        <v>0</v>
      </c>
      <c r="L153" s="53"/>
      <c r="M153" s="24">
        <f t="shared" si="30"/>
        <v>379000</v>
      </c>
      <c r="N153" s="317">
        <f t="shared" si="31"/>
        <v>1000</v>
      </c>
      <c r="O153" s="54" t="s">
        <v>1003</v>
      </c>
      <c r="P153" s="54">
        <v>1</v>
      </c>
      <c r="Q153" s="190"/>
      <c r="R153" s="4">
        <f t="shared" si="38"/>
        <v>200</v>
      </c>
      <c r="S153" s="3">
        <f t="shared" si="32"/>
        <v>19000</v>
      </c>
      <c r="T153" s="3">
        <f t="shared" si="33"/>
        <v>-18000</v>
      </c>
      <c r="U153" s="3">
        <f t="shared" si="27"/>
        <v>0</v>
      </c>
      <c r="V153" s="3">
        <f t="shared" si="34"/>
        <v>76000</v>
      </c>
      <c r="W153" s="3">
        <f t="shared" si="35"/>
        <v>0</v>
      </c>
      <c r="X153" s="3">
        <f t="shared" si="36"/>
        <v>0</v>
      </c>
    </row>
    <row r="154" spans="1:24" s="2" customFormat="1" ht="13.5" customHeight="1" x14ac:dyDescent="0.2">
      <c r="A154" s="22">
        <f t="shared" si="37"/>
        <v>150</v>
      </c>
      <c r="B154" s="52" t="s">
        <v>1004</v>
      </c>
      <c r="C154" s="23" t="s">
        <v>1005</v>
      </c>
      <c r="D154" s="90">
        <v>230000</v>
      </c>
      <c r="E154" s="90"/>
      <c r="F154" s="24">
        <f t="shared" si="28"/>
        <v>230000</v>
      </c>
      <c r="G154" s="24">
        <v>229000</v>
      </c>
      <c r="H154" s="24">
        <f t="shared" si="29"/>
        <v>1000</v>
      </c>
      <c r="I154" s="25">
        <v>5</v>
      </c>
      <c r="J154" s="25">
        <v>0.2</v>
      </c>
      <c r="K154" s="25">
        <v>0</v>
      </c>
      <c r="L154" s="53"/>
      <c r="M154" s="24">
        <f t="shared" si="30"/>
        <v>229000</v>
      </c>
      <c r="N154" s="317">
        <f t="shared" si="31"/>
        <v>1000</v>
      </c>
      <c r="O154" s="54" t="s">
        <v>935</v>
      </c>
      <c r="P154" s="54">
        <v>1</v>
      </c>
      <c r="Q154" s="190"/>
      <c r="R154" s="4">
        <f t="shared" si="38"/>
        <v>200</v>
      </c>
      <c r="S154" s="3">
        <f t="shared" si="32"/>
        <v>11500</v>
      </c>
      <c r="T154" s="3">
        <f t="shared" si="33"/>
        <v>-10500</v>
      </c>
      <c r="U154" s="3">
        <f t="shared" si="27"/>
        <v>0</v>
      </c>
      <c r="V154" s="3">
        <f t="shared" si="34"/>
        <v>46000</v>
      </c>
      <c r="W154" s="3">
        <f t="shared" si="35"/>
        <v>0</v>
      </c>
      <c r="X154" s="3">
        <f t="shared" si="36"/>
        <v>0</v>
      </c>
    </row>
    <row r="155" spans="1:24" s="2" customFormat="1" ht="13.5" customHeight="1" x14ac:dyDescent="0.2">
      <c r="A155" s="22">
        <f t="shared" si="37"/>
        <v>151</v>
      </c>
      <c r="B155" s="52" t="s">
        <v>1006</v>
      </c>
      <c r="C155" s="23" t="s">
        <v>1005</v>
      </c>
      <c r="D155" s="90">
        <v>180000</v>
      </c>
      <c r="E155" s="90"/>
      <c r="F155" s="24">
        <f t="shared" si="28"/>
        <v>180000</v>
      </c>
      <c r="G155" s="24">
        <v>179000</v>
      </c>
      <c r="H155" s="24">
        <f t="shared" si="29"/>
        <v>1000</v>
      </c>
      <c r="I155" s="25">
        <v>5</v>
      </c>
      <c r="J155" s="25">
        <v>0.2</v>
      </c>
      <c r="K155" s="25">
        <v>0</v>
      </c>
      <c r="L155" s="53"/>
      <c r="M155" s="24">
        <f t="shared" si="30"/>
        <v>179000</v>
      </c>
      <c r="N155" s="317">
        <f t="shared" si="31"/>
        <v>1000</v>
      </c>
      <c r="O155" s="54" t="s">
        <v>935</v>
      </c>
      <c r="P155" s="54">
        <v>1</v>
      </c>
      <c r="Q155" s="190"/>
      <c r="R155" s="4">
        <f t="shared" si="38"/>
        <v>200</v>
      </c>
      <c r="S155" s="3">
        <f t="shared" si="32"/>
        <v>9000</v>
      </c>
      <c r="T155" s="3">
        <f t="shared" si="33"/>
        <v>-8000</v>
      </c>
      <c r="U155" s="3">
        <f t="shared" si="27"/>
        <v>0</v>
      </c>
      <c r="V155" s="3">
        <f t="shared" si="34"/>
        <v>36000</v>
      </c>
      <c r="W155" s="3">
        <f t="shared" si="35"/>
        <v>0</v>
      </c>
      <c r="X155" s="3">
        <f t="shared" si="36"/>
        <v>0</v>
      </c>
    </row>
    <row r="156" spans="1:24" s="2" customFormat="1" ht="13.5" customHeight="1" x14ac:dyDescent="0.2">
      <c r="A156" s="155">
        <f t="shared" si="37"/>
        <v>152</v>
      </c>
      <c r="B156" s="355" t="s">
        <v>804</v>
      </c>
      <c r="C156" s="192" t="s">
        <v>1007</v>
      </c>
      <c r="D156" s="173">
        <v>0</v>
      </c>
      <c r="E156" s="173"/>
      <c r="F156" s="158">
        <f t="shared" si="28"/>
        <v>0</v>
      </c>
      <c r="G156" s="158">
        <v>0</v>
      </c>
      <c r="H156" s="158">
        <f t="shared" si="29"/>
        <v>0</v>
      </c>
      <c r="I156" s="159">
        <v>5</v>
      </c>
      <c r="J156" s="159">
        <v>0.2</v>
      </c>
      <c r="K156" s="159">
        <v>0</v>
      </c>
      <c r="L156" s="150"/>
      <c r="M156" s="158">
        <f t="shared" si="30"/>
        <v>0</v>
      </c>
      <c r="N156" s="320">
        <f t="shared" si="31"/>
        <v>0</v>
      </c>
      <c r="O156" s="160" t="s">
        <v>281</v>
      </c>
      <c r="P156" s="160">
        <v>2</v>
      </c>
      <c r="Q156" s="379"/>
      <c r="R156" s="4">
        <f t="shared" si="38"/>
        <v>0</v>
      </c>
      <c r="S156" s="154">
        <f t="shared" si="32"/>
        <v>0</v>
      </c>
      <c r="T156" s="154">
        <f t="shared" si="33"/>
        <v>0</v>
      </c>
      <c r="U156" s="154"/>
      <c r="V156" s="154">
        <f t="shared" si="34"/>
        <v>0</v>
      </c>
      <c r="W156" s="3">
        <f t="shared" si="35"/>
        <v>0</v>
      </c>
      <c r="X156" s="3">
        <f t="shared" si="36"/>
        <v>0</v>
      </c>
    </row>
    <row r="157" spans="1:24" s="2" customFormat="1" ht="13.5" customHeight="1" x14ac:dyDescent="0.2">
      <c r="A157" s="22">
        <f t="shared" si="37"/>
        <v>153</v>
      </c>
      <c r="B157" s="52" t="s">
        <v>810</v>
      </c>
      <c r="C157" s="23" t="s">
        <v>750</v>
      </c>
      <c r="D157" s="90">
        <v>836363</v>
      </c>
      <c r="E157" s="90"/>
      <c r="F157" s="24">
        <f t="shared" si="28"/>
        <v>836363</v>
      </c>
      <c r="G157" s="24">
        <v>835363</v>
      </c>
      <c r="H157" s="24">
        <f t="shared" si="29"/>
        <v>1000</v>
      </c>
      <c r="I157" s="25">
        <v>5</v>
      </c>
      <c r="J157" s="25">
        <v>0.2</v>
      </c>
      <c r="K157" s="25">
        <v>0</v>
      </c>
      <c r="L157" s="53"/>
      <c r="M157" s="24">
        <f t="shared" si="30"/>
        <v>835363</v>
      </c>
      <c r="N157" s="317">
        <f t="shared" si="31"/>
        <v>1000</v>
      </c>
      <c r="O157" s="54" t="s">
        <v>1008</v>
      </c>
      <c r="P157" s="54">
        <v>1</v>
      </c>
      <c r="Q157" s="190"/>
      <c r="R157" s="4">
        <f t="shared" si="38"/>
        <v>200</v>
      </c>
      <c r="S157" s="3">
        <f t="shared" si="32"/>
        <v>41818.15</v>
      </c>
      <c r="T157" s="3">
        <f t="shared" si="33"/>
        <v>-40818.15</v>
      </c>
      <c r="U157" s="3">
        <f t="shared" ref="U157:U170" si="39">N157-1000</f>
        <v>0</v>
      </c>
      <c r="V157" s="3">
        <f t="shared" si="34"/>
        <v>167272.6</v>
      </c>
      <c r="W157" s="3">
        <f t="shared" si="35"/>
        <v>0</v>
      </c>
      <c r="X157" s="3">
        <f t="shared" si="36"/>
        <v>0</v>
      </c>
    </row>
    <row r="158" spans="1:24" s="2" customFormat="1" ht="13.5" customHeight="1" x14ac:dyDescent="0.2">
      <c r="A158" s="22">
        <f t="shared" si="37"/>
        <v>154</v>
      </c>
      <c r="B158" s="52" t="s">
        <v>1009</v>
      </c>
      <c r="C158" s="23" t="s">
        <v>88</v>
      </c>
      <c r="D158" s="90">
        <v>3363636</v>
      </c>
      <c r="E158" s="90"/>
      <c r="F158" s="24">
        <f t="shared" si="28"/>
        <v>3363636</v>
      </c>
      <c r="G158" s="24">
        <v>3362636</v>
      </c>
      <c r="H158" s="24">
        <f t="shared" si="29"/>
        <v>1000</v>
      </c>
      <c r="I158" s="25">
        <v>5</v>
      </c>
      <c r="J158" s="25">
        <v>0.2</v>
      </c>
      <c r="K158" s="25">
        <v>0</v>
      </c>
      <c r="L158" s="53"/>
      <c r="M158" s="24">
        <f t="shared" si="30"/>
        <v>3362636</v>
      </c>
      <c r="N158" s="317">
        <f t="shared" si="31"/>
        <v>1000</v>
      </c>
      <c r="O158" s="25" t="s">
        <v>841</v>
      </c>
      <c r="P158" s="352">
        <v>1</v>
      </c>
      <c r="Q158" s="369"/>
      <c r="R158" s="4">
        <f t="shared" si="38"/>
        <v>200</v>
      </c>
      <c r="S158" s="3">
        <f t="shared" si="32"/>
        <v>168181.80000000002</v>
      </c>
      <c r="T158" s="3">
        <f t="shared" si="33"/>
        <v>-167181.80000000002</v>
      </c>
      <c r="U158" s="3">
        <f t="shared" si="39"/>
        <v>0</v>
      </c>
      <c r="V158" s="3">
        <f t="shared" si="34"/>
        <v>672727.2</v>
      </c>
      <c r="W158" s="3">
        <f t="shared" si="35"/>
        <v>0</v>
      </c>
      <c r="X158" s="3">
        <f t="shared" si="36"/>
        <v>0</v>
      </c>
    </row>
    <row r="159" spans="1:24" s="2" customFormat="1" ht="13.5" customHeight="1" x14ac:dyDescent="0.2">
      <c r="A159" s="22">
        <f t="shared" si="37"/>
        <v>155</v>
      </c>
      <c r="B159" s="52" t="s">
        <v>1010</v>
      </c>
      <c r="C159" s="23" t="s">
        <v>843</v>
      </c>
      <c r="D159" s="90">
        <v>160000</v>
      </c>
      <c r="E159" s="90"/>
      <c r="F159" s="24">
        <f t="shared" si="28"/>
        <v>160000</v>
      </c>
      <c r="G159" s="24">
        <v>159000</v>
      </c>
      <c r="H159" s="24">
        <f t="shared" si="29"/>
        <v>1000</v>
      </c>
      <c r="I159" s="25">
        <v>5</v>
      </c>
      <c r="J159" s="25">
        <v>0.2</v>
      </c>
      <c r="K159" s="25">
        <v>0</v>
      </c>
      <c r="L159" s="53"/>
      <c r="M159" s="24">
        <f t="shared" si="30"/>
        <v>159000</v>
      </c>
      <c r="N159" s="317">
        <f t="shared" si="31"/>
        <v>1000</v>
      </c>
      <c r="O159" s="54" t="s">
        <v>935</v>
      </c>
      <c r="P159" s="54">
        <v>1</v>
      </c>
      <c r="Q159" s="190"/>
      <c r="R159" s="4">
        <f t="shared" si="38"/>
        <v>200</v>
      </c>
      <c r="S159" s="3">
        <f t="shared" si="32"/>
        <v>8000</v>
      </c>
      <c r="T159" s="3">
        <f t="shared" si="33"/>
        <v>-7000</v>
      </c>
      <c r="U159" s="3">
        <f t="shared" si="39"/>
        <v>0</v>
      </c>
      <c r="V159" s="3">
        <f t="shared" si="34"/>
        <v>32000</v>
      </c>
      <c r="W159" s="3">
        <f t="shared" si="35"/>
        <v>0</v>
      </c>
      <c r="X159" s="3">
        <f t="shared" si="36"/>
        <v>0</v>
      </c>
    </row>
    <row r="160" spans="1:24" s="2" customFormat="1" ht="13.5" customHeight="1" x14ac:dyDescent="0.2">
      <c r="A160" s="22">
        <f t="shared" si="37"/>
        <v>156</v>
      </c>
      <c r="B160" s="52" t="s">
        <v>1011</v>
      </c>
      <c r="C160" s="23" t="s">
        <v>843</v>
      </c>
      <c r="D160" s="90">
        <v>80000</v>
      </c>
      <c r="E160" s="90"/>
      <c r="F160" s="24">
        <f t="shared" si="28"/>
        <v>80000</v>
      </c>
      <c r="G160" s="24">
        <v>79000</v>
      </c>
      <c r="H160" s="24">
        <f t="shared" si="29"/>
        <v>1000</v>
      </c>
      <c r="I160" s="25">
        <v>5</v>
      </c>
      <c r="J160" s="25">
        <v>0.2</v>
      </c>
      <c r="K160" s="25">
        <v>0</v>
      </c>
      <c r="L160" s="53"/>
      <c r="M160" s="24">
        <f t="shared" si="30"/>
        <v>79000</v>
      </c>
      <c r="N160" s="317">
        <f t="shared" si="31"/>
        <v>1000</v>
      </c>
      <c r="O160" s="54" t="s">
        <v>935</v>
      </c>
      <c r="P160" s="54">
        <v>1</v>
      </c>
      <c r="Q160" s="190"/>
      <c r="R160" s="4">
        <f t="shared" si="38"/>
        <v>200</v>
      </c>
      <c r="S160" s="3">
        <f t="shared" si="32"/>
        <v>4000</v>
      </c>
      <c r="T160" s="3">
        <f t="shared" si="33"/>
        <v>-3000</v>
      </c>
      <c r="U160" s="3">
        <f t="shared" si="39"/>
        <v>0</v>
      </c>
      <c r="V160" s="3">
        <f t="shared" si="34"/>
        <v>16000</v>
      </c>
      <c r="W160" s="3">
        <f t="shared" si="35"/>
        <v>0</v>
      </c>
      <c r="X160" s="3">
        <f t="shared" si="36"/>
        <v>0</v>
      </c>
    </row>
    <row r="161" spans="1:24" s="2" customFormat="1" ht="13.5" customHeight="1" x14ac:dyDescent="0.2">
      <c r="A161" s="22">
        <f t="shared" si="37"/>
        <v>157</v>
      </c>
      <c r="B161" s="52" t="s">
        <v>806</v>
      </c>
      <c r="C161" s="23" t="s">
        <v>843</v>
      </c>
      <c r="D161" s="90">
        <v>45000</v>
      </c>
      <c r="E161" s="90"/>
      <c r="F161" s="24">
        <f t="shared" si="28"/>
        <v>45000</v>
      </c>
      <c r="G161" s="24">
        <v>44000</v>
      </c>
      <c r="H161" s="24">
        <f t="shared" si="29"/>
        <v>1000</v>
      </c>
      <c r="I161" s="25">
        <v>5</v>
      </c>
      <c r="J161" s="25">
        <v>0.2</v>
      </c>
      <c r="K161" s="25">
        <v>0</v>
      </c>
      <c r="L161" s="53"/>
      <c r="M161" s="24">
        <f t="shared" si="30"/>
        <v>44000</v>
      </c>
      <c r="N161" s="317">
        <f t="shared" si="31"/>
        <v>1000</v>
      </c>
      <c r="O161" s="54" t="s">
        <v>815</v>
      </c>
      <c r="P161" s="54">
        <v>1</v>
      </c>
      <c r="Q161" s="190"/>
      <c r="R161" s="4">
        <f t="shared" si="38"/>
        <v>200</v>
      </c>
      <c r="S161" s="3">
        <f t="shared" si="32"/>
        <v>2250</v>
      </c>
      <c r="T161" s="3">
        <f t="shared" si="33"/>
        <v>-1250</v>
      </c>
      <c r="U161" s="3">
        <f t="shared" si="39"/>
        <v>0</v>
      </c>
      <c r="V161" s="3">
        <f t="shared" si="34"/>
        <v>9000</v>
      </c>
      <c r="W161" s="3">
        <f t="shared" si="35"/>
        <v>0</v>
      </c>
      <c r="X161" s="3">
        <f t="shared" si="36"/>
        <v>0</v>
      </c>
    </row>
    <row r="162" spans="1:24" s="2" customFormat="1" ht="13.5" customHeight="1" x14ac:dyDescent="0.2">
      <c r="A162" s="22">
        <f t="shared" si="37"/>
        <v>158</v>
      </c>
      <c r="B162" s="52" t="s">
        <v>808</v>
      </c>
      <c r="C162" s="23" t="s">
        <v>843</v>
      </c>
      <c r="D162" s="90">
        <v>80000</v>
      </c>
      <c r="E162" s="90"/>
      <c r="F162" s="24">
        <f t="shared" si="28"/>
        <v>80000</v>
      </c>
      <c r="G162" s="24">
        <v>79000</v>
      </c>
      <c r="H162" s="24">
        <f t="shared" si="29"/>
        <v>1000</v>
      </c>
      <c r="I162" s="25">
        <v>5</v>
      </c>
      <c r="J162" s="25">
        <v>0.2</v>
      </c>
      <c r="K162" s="25">
        <v>0</v>
      </c>
      <c r="L162" s="53"/>
      <c r="M162" s="24">
        <f t="shared" si="30"/>
        <v>79000</v>
      </c>
      <c r="N162" s="317">
        <f t="shared" si="31"/>
        <v>1000</v>
      </c>
      <c r="O162" s="54" t="s">
        <v>815</v>
      </c>
      <c r="P162" s="54">
        <v>1</v>
      </c>
      <c r="Q162" s="190"/>
      <c r="R162" s="4">
        <f t="shared" si="38"/>
        <v>200</v>
      </c>
      <c r="S162" s="3">
        <f t="shared" si="32"/>
        <v>4000</v>
      </c>
      <c r="T162" s="3">
        <f t="shared" si="33"/>
        <v>-3000</v>
      </c>
      <c r="U162" s="3">
        <f t="shared" si="39"/>
        <v>0</v>
      </c>
      <c r="V162" s="3">
        <f t="shared" si="34"/>
        <v>16000</v>
      </c>
      <c r="W162" s="3">
        <f t="shared" si="35"/>
        <v>0</v>
      </c>
      <c r="X162" s="3">
        <f t="shared" si="36"/>
        <v>0</v>
      </c>
    </row>
    <row r="163" spans="1:24" s="2" customFormat="1" ht="13.5" customHeight="1" x14ac:dyDescent="0.2">
      <c r="A163" s="22">
        <f t="shared" si="37"/>
        <v>159</v>
      </c>
      <c r="B163" s="52" t="s">
        <v>803</v>
      </c>
      <c r="C163" s="23" t="s">
        <v>843</v>
      </c>
      <c r="D163" s="90">
        <v>100000</v>
      </c>
      <c r="E163" s="90"/>
      <c r="F163" s="24">
        <f t="shared" si="28"/>
        <v>100000</v>
      </c>
      <c r="G163" s="24">
        <v>99000</v>
      </c>
      <c r="H163" s="24">
        <f t="shared" si="29"/>
        <v>1000</v>
      </c>
      <c r="I163" s="25">
        <v>5</v>
      </c>
      <c r="J163" s="25">
        <v>0.2</v>
      </c>
      <c r="K163" s="25">
        <v>0</v>
      </c>
      <c r="L163" s="53"/>
      <c r="M163" s="24">
        <f t="shared" si="30"/>
        <v>99000</v>
      </c>
      <c r="N163" s="317">
        <f t="shared" si="31"/>
        <v>1000</v>
      </c>
      <c r="O163" s="54" t="s">
        <v>815</v>
      </c>
      <c r="P163" s="54">
        <v>2</v>
      </c>
      <c r="Q163" s="190"/>
      <c r="R163" s="4">
        <f t="shared" si="38"/>
        <v>200</v>
      </c>
      <c r="S163" s="3">
        <f t="shared" si="32"/>
        <v>5000</v>
      </c>
      <c r="T163" s="3">
        <f t="shared" si="33"/>
        <v>-4000</v>
      </c>
      <c r="U163" s="3">
        <f t="shared" si="39"/>
        <v>0</v>
      </c>
      <c r="V163" s="3">
        <f t="shared" si="34"/>
        <v>20000</v>
      </c>
      <c r="W163" s="3">
        <f t="shared" si="35"/>
        <v>0</v>
      </c>
      <c r="X163" s="3">
        <f t="shared" si="36"/>
        <v>0</v>
      </c>
    </row>
    <row r="164" spans="1:24" s="2" customFormat="1" ht="13.5" customHeight="1" x14ac:dyDescent="0.2">
      <c r="A164" s="22">
        <f t="shared" si="37"/>
        <v>160</v>
      </c>
      <c r="B164" s="52" t="s">
        <v>806</v>
      </c>
      <c r="C164" s="23" t="s">
        <v>1012</v>
      </c>
      <c r="D164" s="90">
        <v>90000</v>
      </c>
      <c r="E164" s="90"/>
      <c r="F164" s="24">
        <f t="shared" si="28"/>
        <v>90000</v>
      </c>
      <c r="G164" s="24">
        <v>89000</v>
      </c>
      <c r="H164" s="24">
        <f t="shared" si="29"/>
        <v>1000</v>
      </c>
      <c r="I164" s="25">
        <v>5</v>
      </c>
      <c r="J164" s="25">
        <v>0.2</v>
      </c>
      <c r="K164" s="25">
        <v>0</v>
      </c>
      <c r="L164" s="53"/>
      <c r="M164" s="24">
        <f t="shared" si="30"/>
        <v>89000</v>
      </c>
      <c r="N164" s="317">
        <f t="shared" si="31"/>
        <v>1000</v>
      </c>
      <c r="O164" s="54" t="s">
        <v>815</v>
      </c>
      <c r="P164" s="54">
        <v>1</v>
      </c>
      <c r="Q164" s="190"/>
      <c r="R164" s="4">
        <f t="shared" si="38"/>
        <v>200</v>
      </c>
      <c r="S164" s="3">
        <f t="shared" si="32"/>
        <v>4500</v>
      </c>
      <c r="T164" s="3">
        <f t="shared" si="33"/>
        <v>-3500</v>
      </c>
      <c r="U164" s="3">
        <f t="shared" si="39"/>
        <v>0</v>
      </c>
      <c r="V164" s="3">
        <f t="shared" si="34"/>
        <v>18000</v>
      </c>
      <c r="W164" s="3">
        <f t="shared" si="35"/>
        <v>0</v>
      </c>
      <c r="X164" s="3">
        <f t="shared" si="36"/>
        <v>0</v>
      </c>
    </row>
    <row r="165" spans="1:24" s="2" customFormat="1" ht="13.5" customHeight="1" x14ac:dyDescent="0.2">
      <c r="A165" s="22">
        <f t="shared" si="37"/>
        <v>161</v>
      </c>
      <c r="B165" s="52" t="s">
        <v>808</v>
      </c>
      <c r="C165" s="23" t="s">
        <v>1012</v>
      </c>
      <c r="D165" s="90">
        <v>140000</v>
      </c>
      <c r="E165" s="90"/>
      <c r="F165" s="24">
        <f t="shared" si="28"/>
        <v>140000</v>
      </c>
      <c r="G165" s="24">
        <v>139000</v>
      </c>
      <c r="H165" s="24">
        <f t="shared" si="29"/>
        <v>1000</v>
      </c>
      <c r="I165" s="25">
        <v>5</v>
      </c>
      <c r="J165" s="25">
        <v>0.2</v>
      </c>
      <c r="K165" s="25">
        <v>0</v>
      </c>
      <c r="L165" s="53"/>
      <c r="M165" s="24">
        <f t="shared" si="30"/>
        <v>139000</v>
      </c>
      <c r="N165" s="317">
        <f t="shared" si="31"/>
        <v>1000</v>
      </c>
      <c r="O165" s="54" t="s">
        <v>815</v>
      </c>
      <c r="P165" s="54">
        <v>1</v>
      </c>
      <c r="Q165" s="190"/>
      <c r="R165" s="4">
        <f t="shared" si="38"/>
        <v>200</v>
      </c>
      <c r="S165" s="3">
        <f t="shared" si="32"/>
        <v>7000</v>
      </c>
      <c r="T165" s="3">
        <f t="shared" si="33"/>
        <v>-6000</v>
      </c>
      <c r="U165" s="3">
        <f t="shared" si="39"/>
        <v>0</v>
      </c>
      <c r="V165" s="3">
        <f t="shared" si="34"/>
        <v>28000</v>
      </c>
      <c r="W165" s="3">
        <f t="shared" si="35"/>
        <v>0</v>
      </c>
      <c r="X165" s="3">
        <f t="shared" si="36"/>
        <v>0</v>
      </c>
    </row>
    <row r="166" spans="1:24" s="2" customFormat="1" ht="13.5" customHeight="1" x14ac:dyDescent="0.2">
      <c r="A166" s="22">
        <f t="shared" si="37"/>
        <v>162</v>
      </c>
      <c r="B166" s="52" t="s">
        <v>803</v>
      </c>
      <c r="C166" s="23" t="s">
        <v>1012</v>
      </c>
      <c r="D166" s="90">
        <v>100000</v>
      </c>
      <c r="E166" s="90"/>
      <c r="F166" s="24">
        <f t="shared" si="28"/>
        <v>100000</v>
      </c>
      <c r="G166" s="24">
        <v>99000</v>
      </c>
      <c r="H166" s="24">
        <f t="shared" si="29"/>
        <v>1000</v>
      </c>
      <c r="I166" s="25">
        <v>5</v>
      </c>
      <c r="J166" s="25">
        <v>0.2</v>
      </c>
      <c r="K166" s="25">
        <v>0</v>
      </c>
      <c r="L166" s="53"/>
      <c r="M166" s="24">
        <f t="shared" si="30"/>
        <v>99000</v>
      </c>
      <c r="N166" s="317">
        <f t="shared" si="31"/>
        <v>1000</v>
      </c>
      <c r="O166" s="54" t="s">
        <v>815</v>
      </c>
      <c r="P166" s="54">
        <v>1</v>
      </c>
      <c r="Q166" s="190"/>
      <c r="R166" s="4">
        <f t="shared" si="38"/>
        <v>200</v>
      </c>
      <c r="S166" s="3">
        <f t="shared" si="32"/>
        <v>5000</v>
      </c>
      <c r="T166" s="3">
        <f t="shared" si="33"/>
        <v>-4000</v>
      </c>
      <c r="U166" s="3">
        <f t="shared" si="39"/>
        <v>0</v>
      </c>
      <c r="V166" s="3">
        <f t="shared" si="34"/>
        <v>20000</v>
      </c>
      <c r="W166" s="3">
        <f t="shared" si="35"/>
        <v>0</v>
      </c>
      <c r="X166" s="3">
        <f t="shared" si="36"/>
        <v>0</v>
      </c>
    </row>
    <row r="167" spans="1:24" s="2" customFormat="1" ht="13.5" customHeight="1" x14ac:dyDescent="0.2">
      <c r="A167" s="22">
        <f t="shared" si="37"/>
        <v>163</v>
      </c>
      <c r="B167" s="52" t="s">
        <v>808</v>
      </c>
      <c r="C167" s="23" t="s">
        <v>1012</v>
      </c>
      <c r="D167" s="90">
        <v>160000</v>
      </c>
      <c r="E167" s="90"/>
      <c r="F167" s="24">
        <f t="shared" si="28"/>
        <v>160000</v>
      </c>
      <c r="G167" s="24">
        <v>159000</v>
      </c>
      <c r="H167" s="24">
        <f t="shared" si="29"/>
        <v>1000</v>
      </c>
      <c r="I167" s="25">
        <v>5</v>
      </c>
      <c r="J167" s="25">
        <v>0.2</v>
      </c>
      <c r="K167" s="25">
        <v>0</v>
      </c>
      <c r="L167" s="53"/>
      <c r="M167" s="24">
        <f t="shared" si="30"/>
        <v>159000</v>
      </c>
      <c r="N167" s="317">
        <f t="shared" si="31"/>
        <v>1000</v>
      </c>
      <c r="O167" s="54" t="s">
        <v>815</v>
      </c>
      <c r="P167" s="54">
        <v>1</v>
      </c>
      <c r="Q167" s="190"/>
      <c r="R167" s="4">
        <f t="shared" si="38"/>
        <v>200</v>
      </c>
      <c r="S167" s="3">
        <f t="shared" si="32"/>
        <v>8000</v>
      </c>
      <c r="T167" s="3">
        <f t="shared" si="33"/>
        <v>-7000</v>
      </c>
      <c r="U167" s="3">
        <f t="shared" si="39"/>
        <v>0</v>
      </c>
      <c r="V167" s="3">
        <f t="shared" si="34"/>
        <v>32000</v>
      </c>
      <c r="W167" s="3">
        <f t="shared" si="35"/>
        <v>0</v>
      </c>
      <c r="X167" s="3">
        <f t="shared" si="36"/>
        <v>0</v>
      </c>
    </row>
    <row r="168" spans="1:24" s="2" customFormat="1" ht="13.5" customHeight="1" x14ac:dyDescent="0.2">
      <c r="A168" s="22">
        <f t="shared" si="37"/>
        <v>164</v>
      </c>
      <c r="B168" s="52" t="s">
        <v>888</v>
      </c>
      <c r="C168" s="23" t="s">
        <v>1012</v>
      </c>
      <c r="D168" s="90">
        <v>70000</v>
      </c>
      <c r="E168" s="90"/>
      <c r="F168" s="24">
        <f t="shared" si="28"/>
        <v>70000</v>
      </c>
      <c r="G168" s="24">
        <v>69000</v>
      </c>
      <c r="H168" s="24">
        <f t="shared" si="29"/>
        <v>1000</v>
      </c>
      <c r="I168" s="25">
        <v>5</v>
      </c>
      <c r="J168" s="25">
        <v>0.2</v>
      </c>
      <c r="K168" s="25">
        <v>0</v>
      </c>
      <c r="L168" s="53"/>
      <c r="M168" s="24">
        <f t="shared" si="30"/>
        <v>69000</v>
      </c>
      <c r="N168" s="317">
        <f t="shared" si="31"/>
        <v>1000</v>
      </c>
      <c r="O168" s="54" t="s">
        <v>815</v>
      </c>
      <c r="P168" s="54">
        <v>1</v>
      </c>
      <c r="Q168" s="190"/>
      <c r="R168" s="4">
        <f t="shared" si="38"/>
        <v>200</v>
      </c>
      <c r="S168" s="3">
        <f t="shared" si="32"/>
        <v>3500</v>
      </c>
      <c r="T168" s="3">
        <f t="shared" si="33"/>
        <v>-2500</v>
      </c>
      <c r="U168" s="3">
        <f t="shared" si="39"/>
        <v>0</v>
      </c>
      <c r="V168" s="3">
        <f t="shared" si="34"/>
        <v>14000</v>
      </c>
      <c r="W168" s="3">
        <f t="shared" si="35"/>
        <v>0</v>
      </c>
      <c r="X168" s="3">
        <f t="shared" si="36"/>
        <v>0</v>
      </c>
    </row>
    <row r="169" spans="1:24" s="2" customFormat="1" ht="13.5" customHeight="1" x14ac:dyDescent="0.2">
      <c r="A169" s="22">
        <f t="shared" si="37"/>
        <v>165</v>
      </c>
      <c r="B169" s="52" t="s">
        <v>1013</v>
      </c>
      <c r="C169" s="23" t="s">
        <v>639</v>
      </c>
      <c r="D169" s="90">
        <v>160000</v>
      </c>
      <c r="E169" s="90"/>
      <c r="F169" s="24">
        <f t="shared" si="28"/>
        <v>160000</v>
      </c>
      <c r="G169" s="24">
        <v>159000</v>
      </c>
      <c r="H169" s="24">
        <f t="shared" si="29"/>
        <v>1000</v>
      </c>
      <c r="I169" s="25">
        <v>5</v>
      </c>
      <c r="J169" s="25">
        <v>0.2</v>
      </c>
      <c r="K169" s="25">
        <v>0</v>
      </c>
      <c r="L169" s="53"/>
      <c r="M169" s="24">
        <f t="shared" si="30"/>
        <v>159000</v>
      </c>
      <c r="N169" s="317">
        <f t="shared" si="31"/>
        <v>1000</v>
      </c>
      <c r="O169" s="54" t="s">
        <v>935</v>
      </c>
      <c r="P169" s="54">
        <v>1</v>
      </c>
      <c r="Q169" s="190"/>
      <c r="R169" s="4">
        <f t="shared" si="38"/>
        <v>200</v>
      </c>
      <c r="S169" s="3">
        <f t="shared" si="32"/>
        <v>8000</v>
      </c>
      <c r="T169" s="3">
        <f t="shared" si="33"/>
        <v>-7000</v>
      </c>
      <c r="U169" s="3">
        <f t="shared" si="39"/>
        <v>0</v>
      </c>
      <c r="V169" s="3">
        <f t="shared" si="34"/>
        <v>32000</v>
      </c>
      <c r="W169" s="3">
        <f t="shared" si="35"/>
        <v>0</v>
      </c>
      <c r="X169" s="3">
        <f t="shared" si="36"/>
        <v>0</v>
      </c>
    </row>
    <row r="170" spans="1:24" s="2" customFormat="1" ht="13.5" customHeight="1" x14ac:dyDescent="0.2">
      <c r="A170" s="22">
        <f t="shared" si="37"/>
        <v>166</v>
      </c>
      <c r="B170" s="52" t="s">
        <v>810</v>
      </c>
      <c r="C170" s="23" t="s">
        <v>1014</v>
      </c>
      <c r="D170" s="90">
        <v>2000000</v>
      </c>
      <c r="E170" s="90"/>
      <c r="F170" s="24">
        <f t="shared" si="28"/>
        <v>2000000</v>
      </c>
      <c r="G170" s="24">
        <v>1999000</v>
      </c>
      <c r="H170" s="24">
        <f t="shared" si="29"/>
        <v>1000</v>
      </c>
      <c r="I170" s="25">
        <v>5</v>
      </c>
      <c r="J170" s="25">
        <v>0.2</v>
      </c>
      <c r="K170" s="25">
        <v>0</v>
      </c>
      <c r="L170" s="53"/>
      <c r="M170" s="24">
        <f t="shared" si="30"/>
        <v>1999000</v>
      </c>
      <c r="N170" s="317">
        <f t="shared" si="31"/>
        <v>1000</v>
      </c>
      <c r="O170" s="54" t="s">
        <v>824</v>
      </c>
      <c r="P170" s="54">
        <v>2</v>
      </c>
      <c r="Q170" s="190"/>
      <c r="R170" s="4">
        <f t="shared" si="38"/>
        <v>200</v>
      </c>
      <c r="S170" s="3">
        <f t="shared" si="32"/>
        <v>100000</v>
      </c>
      <c r="T170" s="3">
        <f t="shared" si="33"/>
        <v>-99000</v>
      </c>
      <c r="U170" s="3">
        <f t="shared" si="39"/>
        <v>0</v>
      </c>
      <c r="V170" s="3">
        <f t="shared" si="34"/>
        <v>400000</v>
      </c>
      <c r="W170" s="3">
        <f t="shared" si="35"/>
        <v>0</v>
      </c>
      <c r="X170" s="3">
        <f t="shared" si="36"/>
        <v>0</v>
      </c>
    </row>
    <row r="171" spans="1:24" s="2" customFormat="1" ht="13.5" customHeight="1" x14ac:dyDescent="0.2">
      <c r="A171" s="155">
        <f t="shared" si="37"/>
        <v>167</v>
      </c>
      <c r="B171" s="355" t="s">
        <v>1015</v>
      </c>
      <c r="C171" s="192" t="s">
        <v>1016</v>
      </c>
      <c r="D171" s="173">
        <v>0</v>
      </c>
      <c r="E171" s="173"/>
      <c r="F171" s="158">
        <f t="shared" si="28"/>
        <v>0</v>
      </c>
      <c r="G171" s="158">
        <v>0</v>
      </c>
      <c r="H171" s="158">
        <f t="shared" si="29"/>
        <v>0</v>
      </c>
      <c r="I171" s="159">
        <v>5</v>
      </c>
      <c r="J171" s="159">
        <v>0.2</v>
      </c>
      <c r="K171" s="159">
        <v>0</v>
      </c>
      <c r="L171" s="150"/>
      <c r="M171" s="158">
        <f t="shared" si="30"/>
        <v>0</v>
      </c>
      <c r="N171" s="320">
        <f t="shared" si="31"/>
        <v>0</v>
      </c>
      <c r="O171" s="160" t="s">
        <v>828</v>
      </c>
      <c r="P171" s="160">
        <v>1</v>
      </c>
      <c r="Q171" s="379"/>
      <c r="R171" s="4"/>
      <c r="S171" s="154">
        <f t="shared" si="32"/>
        <v>0</v>
      </c>
      <c r="T171" s="154">
        <f t="shared" si="33"/>
        <v>0</v>
      </c>
      <c r="U171" s="154"/>
      <c r="V171" s="154">
        <f t="shared" si="34"/>
        <v>0</v>
      </c>
      <c r="W171" s="3">
        <f t="shared" si="35"/>
        <v>0</v>
      </c>
      <c r="X171" s="3">
        <f t="shared" si="36"/>
        <v>0</v>
      </c>
    </row>
    <row r="172" spans="1:24" s="2" customFormat="1" ht="13.5" customHeight="1" x14ac:dyDescent="0.2">
      <c r="A172" s="22">
        <f t="shared" si="37"/>
        <v>168</v>
      </c>
      <c r="B172" s="52" t="s">
        <v>1017</v>
      </c>
      <c r="C172" s="23" t="s">
        <v>1016</v>
      </c>
      <c r="D172" s="90">
        <v>110000</v>
      </c>
      <c r="E172" s="90"/>
      <c r="F172" s="24">
        <f t="shared" si="28"/>
        <v>110000</v>
      </c>
      <c r="G172" s="24">
        <v>109000</v>
      </c>
      <c r="H172" s="24">
        <f t="shared" si="29"/>
        <v>1000</v>
      </c>
      <c r="I172" s="25">
        <v>5</v>
      </c>
      <c r="J172" s="25">
        <v>0.2</v>
      </c>
      <c r="K172" s="25">
        <v>0</v>
      </c>
      <c r="L172" s="53"/>
      <c r="M172" s="24">
        <f t="shared" si="30"/>
        <v>109000</v>
      </c>
      <c r="N172" s="317">
        <f t="shared" si="31"/>
        <v>1000</v>
      </c>
      <c r="O172" s="54" t="s">
        <v>935</v>
      </c>
      <c r="P172" s="54">
        <v>1</v>
      </c>
      <c r="Q172" s="190"/>
      <c r="R172" s="4"/>
      <c r="S172" s="3">
        <f t="shared" si="32"/>
        <v>5500</v>
      </c>
      <c r="T172" s="3">
        <f t="shared" si="33"/>
        <v>-4500</v>
      </c>
      <c r="U172" s="3">
        <f t="shared" ref="U172:U205" si="40">N172-1000</f>
        <v>0</v>
      </c>
      <c r="V172" s="3">
        <f t="shared" si="34"/>
        <v>22000</v>
      </c>
      <c r="W172" s="3">
        <f t="shared" si="35"/>
        <v>0</v>
      </c>
      <c r="X172" s="3">
        <f t="shared" si="36"/>
        <v>0</v>
      </c>
    </row>
    <row r="173" spans="1:24" s="2" customFormat="1" ht="13.5" customHeight="1" x14ac:dyDescent="0.2">
      <c r="A173" s="22">
        <f t="shared" si="37"/>
        <v>169</v>
      </c>
      <c r="B173" s="52" t="s">
        <v>1018</v>
      </c>
      <c r="C173" s="23" t="s">
        <v>1016</v>
      </c>
      <c r="D173" s="90">
        <v>140000</v>
      </c>
      <c r="E173" s="90"/>
      <c r="F173" s="24">
        <f t="shared" si="28"/>
        <v>140000</v>
      </c>
      <c r="G173" s="24">
        <v>139000</v>
      </c>
      <c r="H173" s="24">
        <f t="shared" si="29"/>
        <v>1000</v>
      </c>
      <c r="I173" s="25">
        <v>5</v>
      </c>
      <c r="J173" s="25">
        <v>0.2</v>
      </c>
      <c r="K173" s="25">
        <v>0</v>
      </c>
      <c r="L173" s="53"/>
      <c r="M173" s="24">
        <f t="shared" si="30"/>
        <v>139000</v>
      </c>
      <c r="N173" s="317">
        <f t="shared" si="31"/>
        <v>1000</v>
      </c>
      <c r="O173" s="54" t="s">
        <v>935</v>
      </c>
      <c r="P173" s="54">
        <v>1</v>
      </c>
      <c r="Q173" s="190"/>
      <c r="R173" s="4"/>
      <c r="S173" s="3">
        <f t="shared" si="32"/>
        <v>7000</v>
      </c>
      <c r="T173" s="3">
        <f t="shared" si="33"/>
        <v>-6000</v>
      </c>
      <c r="U173" s="3">
        <f t="shared" si="40"/>
        <v>0</v>
      </c>
      <c r="V173" s="3">
        <f t="shared" si="34"/>
        <v>28000</v>
      </c>
      <c r="W173" s="3">
        <f t="shared" si="35"/>
        <v>0</v>
      </c>
      <c r="X173" s="3">
        <f t="shared" si="36"/>
        <v>0</v>
      </c>
    </row>
    <row r="174" spans="1:24" s="2" customFormat="1" ht="13.5" customHeight="1" x14ac:dyDescent="0.2">
      <c r="A174" s="22">
        <f t="shared" si="37"/>
        <v>170</v>
      </c>
      <c r="B174" s="52" t="s">
        <v>812</v>
      </c>
      <c r="C174" s="23" t="s">
        <v>1016</v>
      </c>
      <c r="D174" s="90">
        <v>840000</v>
      </c>
      <c r="E174" s="90"/>
      <c r="F174" s="24">
        <f t="shared" si="28"/>
        <v>840000</v>
      </c>
      <c r="G174" s="24">
        <v>839000</v>
      </c>
      <c r="H174" s="24">
        <f t="shared" si="29"/>
        <v>1000</v>
      </c>
      <c r="I174" s="25">
        <v>5</v>
      </c>
      <c r="J174" s="25">
        <v>0.2</v>
      </c>
      <c r="K174" s="25">
        <v>0</v>
      </c>
      <c r="L174" s="53"/>
      <c r="M174" s="24">
        <f t="shared" si="30"/>
        <v>839000</v>
      </c>
      <c r="N174" s="317">
        <f t="shared" si="31"/>
        <v>1000</v>
      </c>
      <c r="O174" s="54" t="s">
        <v>815</v>
      </c>
      <c r="P174" s="54">
        <v>7</v>
      </c>
      <c r="Q174" s="190"/>
      <c r="R174" s="4"/>
      <c r="S174" s="3">
        <f t="shared" si="32"/>
        <v>42000</v>
      </c>
      <c r="T174" s="3">
        <f t="shared" si="33"/>
        <v>-41000</v>
      </c>
      <c r="U174" s="3">
        <f t="shared" si="40"/>
        <v>0</v>
      </c>
      <c r="V174" s="3">
        <f t="shared" si="34"/>
        <v>168000</v>
      </c>
      <c r="W174" s="3">
        <f t="shared" si="35"/>
        <v>0</v>
      </c>
      <c r="X174" s="3">
        <f t="shared" si="36"/>
        <v>0</v>
      </c>
    </row>
    <row r="175" spans="1:24" s="2" customFormat="1" ht="13.5" customHeight="1" x14ac:dyDescent="0.2">
      <c r="A175" s="22">
        <f t="shared" si="37"/>
        <v>171</v>
      </c>
      <c r="B175" s="52" t="s">
        <v>842</v>
      </c>
      <c r="C175" s="23" t="s">
        <v>1016</v>
      </c>
      <c r="D175" s="90">
        <v>40000</v>
      </c>
      <c r="E175" s="90"/>
      <c r="F175" s="24">
        <f t="shared" si="28"/>
        <v>40000</v>
      </c>
      <c r="G175" s="24">
        <v>39000</v>
      </c>
      <c r="H175" s="24">
        <f t="shared" si="29"/>
        <v>1000</v>
      </c>
      <c r="I175" s="25">
        <v>5</v>
      </c>
      <c r="J175" s="25">
        <v>0.2</v>
      </c>
      <c r="K175" s="25">
        <v>0</v>
      </c>
      <c r="L175" s="53"/>
      <c r="M175" s="24">
        <f t="shared" si="30"/>
        <v>39000</v>
      </c>
      <c r="N175" s="317">
        <f t="shared" si="31"/>
        <v>1000</v>
      </c>
      <c r="O175" s="54" t="s">
        <v>815</v>
      </c>
      <c r="P175" s="54">
        <v>1</v>
      </c>
      <c r="Q175" s="190"/>
      <c r="R175" s="4"/>
      <c r="S175" s="3">
        <f t="shared" si="32"/>
        <v>2000</v>
      </c>
      <c r="T175" s="3">
        <f t="shared" si="33"/>
        <v>-1000</v>
      </c>
      <c r="U175" s="3">
        <f t="shared" si="40"/>
        <v>0</v>
      </c>
      <c r="V175" s="3">
        <f t="shared" si="34"/>
        <v>8000</v>
      </c>
      <c r="W175" s="3">
        <f t="shared" si="35"/>
        <v>0</v>
      </c>
      <c r="X175" s="3">
        <f t="shared" si="36"/>
        <v>0</v>
      </c>
    </row>
    <row r="176" spans="1:24" s="2" customFormat="1" ht="13.5" customHeight="1" x14ac:dyDescent="0.2">
      <c r="A176" s="22">
        <f t="shared" si="37"/>
        <v>172</v>
      </c>
      <c r="B176" s="52" t="s">
        <v>1019</v>
      </c>
      <c r="C176" s="23" t="s">
        <v>1016</v>
      </c>
      <c r="D176" s="90">
        <v>120000</v>
      </c>
      <c r="E176" s="90"/>
      <c r="F176" s="24">
        <f t="shared" si="28"/>
        <v>120000</v>
      </c>
      <c r="G176" s="24">
        <v>119000</v>
      </c>
      <c r="H176" s="24">
        <f t="shared" si="29"/>
        <v>1000</v>
      </c>
      <c r="I176" s="25">
        <v>5</v>
      </c>
      <c r="J176" s="25">
        <v>0.2</v>
      </c>
      <c r="K176" s="25">
        <v>0</v>
      </c>
      <c r="L176" s="53"/>
      <c r="M176" s="24">
        <f t="shared" si="30"/>
        <v>119000</v>
      </c>
      <c r="N176" s="317">
        <f t="shared" si="31"/>
        <v>1000</v>
      </c>
      <c r="O176" s="54" t="s">
        <v>815</v>
      </c>
      <c r="P176" s="54">
        <v>2</v>
      </c>
      <c r="Q176" s="190"/>
      <c r="R176" s="4"/>
      <c r="S176" s="3">
        <f t="shared" si="32"/>
        <v>6000</v>
      </c>
      <c r="T176" s="3">
        <f t="shared" si="33"/>
        <v>-5000</v>
      </c>
      <c r="U176" s="3">
        <f t="shared" si="40"/>
        <v>0</v>
      </c>
      <c r="V176" s="3">
        <f t="shared" si="34"/>
        <v>24000</v>
      </c>
      <c r="W176" s="3">
        <f t="shared" si="35"/>
        <v>0</v>
      </c>
      <c r="X176" s="3">
        <f t="shared" si="36"/>
        <v>0</v>
      </c>
    </row>
    <row r="177" spans="1:24" s="2" customFormat="1" ht="13.5" customHeight="1" x14ac:dyDescent="0.2">
      <c r="A177" s="22">
        <f t="shared" si="37"/>
        <v>173</v>
      </c>
      <c r="B177" s="52" t="s">
        <v>805</v>
      </c>
      <c r="C177" s="23" t="s">
        <v>1016</v>
      </c>
      <c r="D177" s="90">
        <v>360000</v>
      </c>
      <c r="E177" s="90"/>
      <c r="F177" s="24">
        <f t="shared" si="28"/>
        <v>360000</v>
      </c>
      <c r="G177" s="24">
        <v>359000</v>
      </c>
      <c r="H177" s="24">
        <f t="shared" si="29"/>
        <v>1000</v>
      </c>
      <c r="I177" s="25">
        <v>5</v>
      </c>
      <c r="J177" s="25">
        <v>0.2</v>
      </c>
      <c r="K177" s="25">
        <v>0</v>
      </c>
      <c r="L177" s="53"/>
      <c r="M177" s="24">
        <f t="shared" si="30"/>
        <v>359000</v>
      </c>
      <c r="N177" s="317">
        <f t="shared" si="31"/>
        <v>1000</v>
      </c>
      <c r="O177" s="54" t="s">
        <v>815</v>
      </c>
      <c r="P177" s="54">
        <v>2</v>
      </c>
      <c r="Q177" s="190"/>
      <c r="R177" s="4"/>
      <c r="S177" s="3">
        <f t="shared" si="32"/>
        <v>18000</v>
      </c>
      <c r="T177" s="3">
        <f t="shared" si="33"/>
        <v>-17000</v>
      </c>
      <c r="U177" s="3">
        <f t="shared" si="40"/>
        <v>0</v>
      </c>
      <c r="V177" s="3">
        <f t="shared" si="34"/>
        <v>72000</v>
      </c>
      <c r="W177" s="3">
        <f t="shared" si="35"/>
        <v>0</v>
      </c>
      <c r="X177" s="3">
        <f t="shared" si="36"/>
        <v>0</v>
      </c>
    </row>
    <row r="178" spans="1:24" s="2" customFormat="1" ht="13.5" customHeight="1" x14ac:dyDescent="0.2">
      <c r="A178" s="22">
        <f t="shared" si="37"/>
        <v>174</v>
      </c>
      <c r="B178" s="52" t="s">
        <v>805</v>
      </c>
      <c r="C178" s="23" t="s">
        <v>1016</v>
      </c>
      <c r="D178" s="90">
        <v>180000</v>
      </c>
      <c r="E178" s="90"/>
      <c r="F178" s="24">
        <f t="shared" si="28"/>
        <v>180000</v>
      </c>
      <c r="G178" s="24">
        <v>179000</v>
      </c>
      <c r="H178" s="24">
        <f t="shared" si="29"/>
        <v>1000</v>
      </c>
      <c r="I178" s="25">
        <v>5</v>
      </c>
      <c r="J178" s="25">
        <v>0.2</v>
      </c>
      <c r="K178" s="25">
        <v>0</v>
      </c>
      <c r="L178" s="53"/>
      <c r="M178" s="24">
        <f t="shared" si="30"/>
        <v>179000</v>
      </c>
      <c r="N178" s="317">
        <f t="shared" si="31"/>
        <v>1000</v>
      </c>
      <c r="O178" s="54" t="s">
        <v>815</v>
      </c>
      <c r="P178" s="54">
        <v>1</v>
      </c>
      <c r="Q178" s="190"/>
      <c r="R178" s="4"/>
      <c r="S178" s="3">
        <f t="shared" si="32"/>
        <v>9000</v>
      </c>
      <c r="T178" s="3">
        <f t="shared" si="33"/>
        <v>-8000</v>
      </c>
      <c r="U178" s="3">
        <f t="shared" si="40"/>
        <v>0</v>
      </c>
      <c r="V178" s="3">
        <f t="shared" si="34"/>
        <v>36000</v>
      </c>
      <c r="W178" s="3">
        <f t="shared" si="35"/>
        <v>0</v>
      </c>
      <c r="X178" s="3">
        <f t="shared" si="36"/>
        <v>0</v>
      </c>
    </row>
    <row r="179" spans="1:24" s="2" customFormat="1" ht="13.5" customHeight="1" x14ac:dyDescent="0.2">
      <c r="A179" s="22">
        <f t="shared" si="37"/>
        <v>175</v>
      </c>
      <c r="B179" s="52" t="s">
        <v>1020</v>
      </c>
      <c r="C179" s="23" t="s">
        <v>1021</v>
      </c>
      <c r="D179" s="90">
        <v>75000</v>
      </c>
      <c r="E179" s="90"/>
      <c r="F179" s="24">
        <f t="shared" si="28"/>
        <v>75000</v>
      </c>
      <c r="G179" s="24">
        <v>74000</v>
      </c>
      <c r="H179" s="24">
        <f t="shared" si="29"/>
        <v>1000</v>
      </c>
      <c r="I179" s="25">
        <v>5</v>
      </c>
      <c r="J179" s="25">
        <v>0.2</v>
      </c>
      <c r="K179" s="25">
        <v>0</v>
      </c>
      <c r="L179" s="53">
        <f>ROUND(IF(F179*J179*K179/12&gt;=H179,H179-1000,F179*J179*K179/12),0)</f>
        <v>0</v>
      </c>
      <c r="M179" s="24">
        <f t="shared" si="30"/>
        <v>74000</v>
      </c>
      <c r="N179" s="317">
        <f t="shared" si="31"/>
        <v>1000</v>
      </c>
      <c r="O179" s="54" t="s">
        <v>815</v>
      </c>
      <c r="P179" s="54">
        <v>1</v>
      </c>
      <c r="Q179" s="190"/>
      <c r="R179" s="4"/>
      <c r="S179" s="3">
        <f t="shared" si="32"/>
        <v>3750</v>
      </c>
      <c r="T179" s="3">
        <f t="shared" si="33"/>
        <v>-2750</v>
      </c>
      <c r="U179" s="3">
        <f t="shared" si="40"/>
        <v>0</v>
      </c>
      <c r="V179" s="3">
        <f t="shared" si="34"/>
        <v>15000</v>
      </c>
      <c r="W179" s="3">
        <f t="shared" si="35"/>
        <v>0</v>
      </c>
      <c r="X179" s="3">
        <f t="shared" si="36"/>
        <v>0</v>
      </c>
    </row>
    <row r="180" spans="1:24" s="2" customFormat="1" ht="13.5" customHeight="1" x14ac:dyDescent="0.2">
      <c r="A180" s="22">
        <f t="shared" si="37"/>
        <v>176</v>
      </c>
      <c r="B180" s="52" t="s">
        <v>1022</v>
      </c>
      <c r="C180" s="23" t="s">
        <v>1023</v>
      </c>
      <c r="D180" s="90">
        <v>324000</v>
      </c>
      <c r="E180" s="90"/>
      <c r="F180" s="24">
        <f t="shared" si="28"/>
        <v>324000</v>
      </c>
      <c r="G180" s="24">
        <v>323000</v>
      </c>
      <c r="H180" s="24">
        <f t="shared" si="29"/>
        <v>1000</v>
      </c>
      <c r="I180" s="25">
        <v>5</v>
      </c>
      <c r="J180" s="25">
        <v>0.2</v>
      </c>
      <c r="K180" s="25">
        <v>0</v>
      </c>
      <c r="L180" s="53">
        <f>ROUND(IF(F180*J180*K180/12&gt;=H180,H180-1000,F180*J180*K180/12),0)</f>
        <v>0</v>
      </c>
      <c r="M180" s="24">
        <f t="shared" si="30"/>
        <v>323000</v>
      </c>
      <c r="N180" s="317">
        <f t="shared" si="31"/>
        <v>1000</v>
      </c>
      <c r="O180" s="54" t="s">
        <v>1024</v>
      </c>
      <c r="P180" s="54">
        <v>1</v>
      </c>
      <c r="Q180" s="190"/>
      <c r="R180" s="4"/>
      <c r="S180" s="3">
        <f t="shared" si="32"/>
        <v>16200</v>
      </c>
      <c r="T180" s="3">
        <f t="shared" si="33"/>
        <v>-15200</v>
      </c>
      <c r="U180" s="3">
        <f t="shared" si="40"/>
        <v>0</v>
      </c>
      <c r="V180" s="3">
        <f t="shared" si="34"/>
        <v>64800</v>
      </c>
      <c r="W180" s="3">
        <f t="shared" si="35"/>
        <v>0</v>
      </c>
      <c r="X180" s="3">
        <f t="shared" si="36"/>
        <v>0</v>
      </c>
    </row>
    <row r="181" spans="1:24" s="99" customFormat="1" ht="13.5" customHeight="1" x14ac:dyDescent="0.2">
      <c r="A181" s="141">
        <f t="shared" si="37"/>
        <v>177</v>
      </c>
      <c r="B181" s="357" t="s">
        <v>1025</v>
      </c>
      <c r="C181" s="221" t="s">
        <v>1026</v>
      </c>
      <c r="D181" s="222">
        <v>290000</v>
      </c>
      <c r="E181" s="222"/>
      <c r="F181" s="94">
        <f t="shared" si="28"/>
        <v>290000</v>
      </c>
      <c r="G181" s="94">
        <v>289000</v>
      </c>
      <c r="H181" s="94">
        <f t="shared" si="29"/>
        <v>1000</v>
      </c>
      <c r="I181" s="96">
        <v>5</v>
      </c>
      <c r="J181" s="96">
        <v>0.2</v>
      </c>
      <c r="K181" s="25">
        <v>0</v>
      </c>
      <c r="L181" s="95">
        <f>ROUND(IF(F181*J181*K181/12&gt;=H181,H181-1000,F181*J181*K181/12),0)</f>
        <v>0</v>
      </c>
      <c r="M181" s="94">
        <f t="shared" si="30"/>
        <v>289000</v>
      </c>
      <c r="N181" s="339">
        <f t="shared" si="31"/>
        <v>1000</v>
      </c>
      <c r="O181" s="97" t="s">
        <v>935</v>
      </c>
      <c r="P181" s="97">
        <v>1</v>
      </c>
      <c r="Q181" s="380"/>
      <c r="R181" s="98"/>
      <c r="S181" s="3">
        <f t="shared" si="32"/>
        <v>14500</v>
      </c>
      <c r="T181" s="3">
        <f t="shared" si="33"/>
        <v>-13500</v>
      </c>
      <c r="U181" s="3">
        <f t="shared" si="40"/>
        <v>0</v>
      </c>
      <c r="V181" s="3">
        <f t="shared" si="34"/>
        <v>58000</v>
      </c>
      <c r="W181" s="3">
        <f t="shared" si="35"/>
        <v>0</v>
      </c>
      <c r="X181" s="3">
        <f t="shared" si="36"/>
        <v>0</v>
      </c>
    </row>
    <row r="182" spans="1:24" s="2" customFormat="1" ht="13.5" customHeight="1" x14ac:dyDescent="0.2">
      <c r="A182" s="22">
        <f t="shared" si="37"/>
        <v>178</v>
      </c>
      <c r="B182" s="52" t="s">
        <v>800</v>
      </c>
      <c r="C182" s="23" t="s">
        <v>1027</v>
      </c>
      <c r="D182" s="90">
        <v>1318181</v>
      </c>
      <c r="E182" s="90"/>
      <c r="F182" s="24">
        <f t="shared" si="28"/>
        <v>1318181</v>
      </c>
      <c r="G182" s="24">
        <v>1317181</v>
      </c>
      <c r="H182" s="24">
        <f t="shared" si="29"/>
        <v>1000</v>
      </c>
      <c r="I182" s="25">
        <v>5</v>
      </c>
      <c r="J182" s="25">
        <v>0.2</v>
      </c>
      <c r="K182" s="25">
        <v>0</v>
      </c>
      <c r="L182" s="53">
        <v>0</v>
      </c>
      <c r="M182" s="24">
        <f t="shared" si="30"/>
        <v>1317181</v>
      </c>
      <c r="N182" s="317">
        <f t="shared" si="31"/>
        <v>1000</v>
      </c>
      <c r="O182" s="54" t="s">
        <v>824</v>
      </c>
      <c r="P182" s="54">
        <v>1</v>
      </c>
      <c r="Q182" s="190"/>
      <c r="R182" s="4"/>
      <c r="S182" s="3">
        <f t="shared" si="32"/>
        <v>65909.05</v>
      </c>
      <c r="T182" s="3">
        <f t="shared" si="33"/>
        <v>-64909.05</v>
      </c>
      <c r="U182" s="3">
        <f t="shared" si="40"/>
        <v>0</v>
      </c>
      <c r="V182" s="3">
        <f t="shared" si="34"/>
        <v>263636.2</v>
      </c>
      <c r="W182" s="3">
        <f t="shared" si="35"/>
        <v>0</v>
      </c>
      <c r="X182" s="3">
        <f t="shared" si="36"/>
        <v>0</v>
      </c>
    </row>
    <row r="183" spans="1:24" s="2" customFormat="1" ht="13.5" customHeight="1" x14ac:dyDescent="0.2">
      <c r="A183" s="22">
        <f t="shared" si="37"/>
        <v>179</v>
      </c>
      <c r="B183" s="52" t="s">
        <v>1028</v>
      </c>
      <c r="C183" s="23" t="s">
        <v>1029</v>
      </c>
      <c r="D183" s="90">
        <v>320000</v>
      </c>
      <c r="E183" s="90"/>
      <c r="F183" s="24">
        <f t="shared" si="28"/>
        <v>320000</v>
      </c>
      <c r="G183" s="24">
        <v>319000</v>
      </c>
      <c r="H183" s="24">
        <f t="shared" si="29"/>
        <v>1000</v>
      </c>
      <c r="I183" s="25">
        <v>5</v>
      </c>
      <c r="J183" s="25">
        <v>0.2</v>
      </c>
      <c r="K183" s="25">
        <v>0</v>
      </c>
      <c r="L183" s="53">
        <f t="shared" ref="L183:L205" si="41">ROUND(IF(F183*J183*K183/12&gt;=H183,H183-1000,F183*J183*K183/12),0)</f>
        <v>0</v>
      </c>
      <c r="M183" s="24">
        <f t="shared" si="30"/>
        <v>319000</v>
      </c>
      <c r="N183" s="317">
        <f t="shared" si="31"/>
        <v>1000</v>
      </c>
      <c r="O183" s="54" t="s">
        <v>1030</v>
      </c>
      <c r="P183" s="54">
        <v>1</v>
      </c>
      <c r="Q183" s="190"/>
      <c r="R183" s="4"/>
      <c r="S183" s="3">
        <f t="shared" si="32"/>
        <v>16000</v>
      </c>
      <c r="T183" s="3">
        <f t="shared" si="33"/>
        <v>-15000</v>
      </c>
      <c r="U183" s="3">
        <f t="shared" si="40"/>
        <v>0</v>
      </c>
      <c r="V183" s="3">
        <f t="shared" si="34"/>
        <v>64000</v>
      </c>
      <c r="W183" s="3">
        <f t="shared" si="35"/>
        <v>0</v>
      </c>
      <c r="X183" s="3">
        <f t="shared" si="36"/>
        <v>0</v>
      </c>
    </row>
    <row r="184" spans="1:24" s="2" customFormat="1" ht="13.5" customHeight="1" x14ac:dyDescent="0.2">
      <c r="A184" s="22">
        <f t="shared" si="37"/>
        <v>180</v>
      </c>
      <c r="B184" s="52" t="s">
        <v>1031</v>
      </c>
      <c r="C184" s="23" t="s">
        <v>1032</v>
      </c>
      <c r="D184" s="90">
        <v>600000</v>
      </c>
      <c r="E184" s="90"/>
      <c r="F184" s="24">
        <f t="shared" si="28"/>
        <v>600000</v>
      </c>
      <c r="G184" s="24">
        <v>599000</v>
      </c>
      <c r="H184" s="24">
        <f t="shared" si="29"/>
        <v>1000</v>
      </c>
      <c r="I184" s="25">
        <v>5</v>
      </c>
      <c r="J184" s="25">
        <v>0.2</v>
      </c>
      <c r="K184" s="25">
        <v>0</v>
      </c>
      <c r="L184" s="53">
        <f t="shared" si="41"/>
        <v>0</v>
      </c>
      <c r="M184" s="24">
        <f t="shared" si="30"/>
        <v>599000</v>
      </c>
      <c r="N184" s="317">
        <f t="shared" si="31"/>
        <v>1000</v>
      </c>
      <c r="O184" s="54" t="s">
        <v>815</v>
      </c>
      <c r="P184" s="54">
        <v>4</v>
      </c>
      <c r="Q184" s="190"/>
      <c r="R184" s="4"/>
      <c r="S184" s="3">
        <f t="shared" si="32"/>
        <v>30000</v>
      </c>
      <c r="T184" s="3">
        <f t="shared" si="33"/>
        <v>-29000</v>
      </c>
      <c r="U184" s="3">
        <f t="shared" si="40"/>
        <v>0</v>
      </c>
      <c r="V184" s="3">
        <f t="shared" si="34"/>
        <v>120000</v>
      </c>
      <c r="W184" s="3">
        <f t="shared" si="35"/>
        <v>0</v>
      </c>
      <c r="X184" s="3">
        <f t="shared" si="36"/>
        <v>0</v>
      </c>
    </row>
    <row r="185" spans="1:24" s="2" customFormat="1" ht="13.5" customHeight="1" x14ac:dyDescent="0.2">
      <c r="A185" s="22">
        <f t="shared" si="37"/>
        <v>181</v>
      </c>
      <c r="B185" s="52" t="s">
        <v>825</v>
      </c>
      <c r="C185" s="23" t="s">
        <v>1032</v>
      </c>
      <c r="D185" s="90">
        <v>920000</v>
      </c>
      <c r="E185" s="90"/>
      <c r="F185" s="24">
        <f t="shared" si="28"/>
        <v>920000</v>
      </c>
      <c r="G185" s="24">
        <v>919000</v>
      </c>
      <c r="H185" s="24">
        <f t="shared" si="29"/>
        <v>1000</v>
      </c>
      <c r="I185" s="25">
        <v>5</v>
      </c>
      <c r="J185" s="25">
        <v>0.2</v>
      </c>
      <c r="K185" s="25">
        <v>0</v>
      </c>
      <c r="L185" s="53">
        <f t="shared" si="41"/>
        <v>0</v>
      </c>
      <c r="M185" s="24">
        <f t="shared" si="30"/>
        <v>919000</v>
      </c>
      <c r="N185" s="317">
        <f t="shared" si="31"/>
        <v>1000</v>
      </c>
      <c r="O185" s="54" t="s">
        <v>935</v>
      </c>
      <c r="P185" s="54">
        <v>7</v>
      </c>
      <c r="Q185" s="190"/>
      <c r="R185" s="4"/>
      <c r="S185" s="3">
        <f t="shared" si="32"/>
        <v>46000</v>
      </c>
      <c r="T185" s="3">
        <f t="shared" si="33"/>
        <v>-45000</v>
      </c>
      <c r="U185" s="3">
        <f t="shared" si="40"/>
        <v>0</v>
      </c>
      <c r="V185" s="3">
        <f t="shared" si="34"/>
        <v>184000</v>
      </c>
      <c r="W185" s="3">
        <f t="shared" si="35"/>
        <v>0</v>
      </c>
      <c r="X185" s="3">
        <f t="shared" si="36"/>
        <v>0</v>
      </c>
    </row>
    <row r="186" spans="1:24" s="2" customFormat="1" ht="13.5" customHeight="1" x14ac:dyDescent="0.2">
      <c r="A186" s="22">
        <f t="shared" si="37"/>
        <v>182</v>
      </c>
      <c r="B186" s="52" t="s">
        <v>1031</v>
      </c>
      <c r="C186" s="23" t="s">
        <v>1033</v>
      </c>
      <c r="D186" s="90">
        <v>150000</v>
      </c>
      <c r="E186" s="90"/>
      <c r="F186" s="24">
        <f t="shared" si="28"/>
        <v>150000</v>
      </c>
      <c r="G186" s="24">
        <v>149000</v>
      </c>
      <c r="H186" s="24">
        <f t="shared" si="29"/>
        <v>1000</v>
      </c>
      <c r="I186" s="25">
        <v>5</v>
      </c>
      <c r="J186" s="25">
        <v>0.2</v>
      </c>
      <c r="K186" s="25">
        <v>0</v>
      </c>
      <c r="L186" s="53">
        <f t="shared" si="41"/>
        <v>0</v>
      </c>
      <c r="M186" s="24">
        <f t="shared" si="30"/>
        <v>149000</v>
      </c>
      <c r="N186" s="317">
        <f t="shared" si="31"/>
        <v>1000</v>
      </c>
      <c r="O186" s="54" t="s">
        <v>815</v>
      </c>
      <c r="P186" s="54">
        <v>1</v>
      </c>
      <c r="Q186" s="190"/>
      <c r="R186" s="4"/>
      <c r="S186" s="3">
        <f t="shared" si="32"/>
        <v>7500</v>
      </c>
      <c r="T186" s="3">
        <f t="shared" si="33"/>
        <v>-6500</v>
      </c>
      <c r="U186" s="3">
        <f t="shared" si="40"/>
        <v>0</v>
      </c>
      <c r="V186" s="3">
        <f t="shared" si="34"/>
        <v>30000</v>
      </c>
      <c r="W186" s="3">
        <f t="shared" si="35"/>
        <v>0</v>
      </c>
      <c r="X186" s="3">
        <f t="shared" si="36"/>
        <v>0</v>
      </c>
    </row>
    <row r="187" spans="1:24" s="2" customFormat="1" ht="13.5" customHeight="1" x14ac:dyDescent="0.2">
      <c r="A187" s="22">
        <f t="shared" si="37"/>
        <v>183</v>
      </c>
      <c r="B187" s="52" t="s">
        <v>1034</v>
      </c>
      <c r="C187" s="23" t="s">
        <v>1035</v>
      </c>
      <c r="D187" s="90">
        <v>5000000</v>
      </c>
      <c r="E187" s="90"/>
      <c r="F187" s="24">
        <f t="shared" si="28"/>
        <v>5000000</v>
      </c>
      <c r="G187" s="24">
        <v>4999000</v>
      </c>
      <c r="H187" s="24">
        <f t="shared" si="29"/>
        <v>1000</v>
      </c>
      <c r="I187" s="25">
        <v>5</v>
      </c>
      <c r="J187" s="25">
        <v>0.2</v>
      </c>
      <c r="K187" s="25">
        <v>0</v>
      </c>
      <c r="L187" s="53">
        <f t="shared" si="41"/>
        <v>0</v>
      </c>
      <c r="M187" s="24">
        <f t="shared" si="30"/>
        <v>4999000</v>
      </c>
      <c r="N187" s="317">
        <f t="shared" si="31"/>
        <v>1000</v>
      </c>
      <c r="O187" s="54" t="s">
        <v>1036</v>
      </c>
      <c r="P187" s="54">
        <v>1</v>
      </c>
      <c r="Q187" s="190"/>
      <c r="R187" s="4"/>
      <c r="S187" s="3">
        <f t="shared" si="32"/>
        <v>250000</v>
      </c>
      <c r="T187" s="3">
        <f t="shared" si="33"/>
        <v>-249000</v>
      </c>
      <c r="U187" s="3">
        <f t="shared" si="40"/>
        <v>0</v>
      </c>
      <c r="V187" s="3">
        <f t="shared" si="34"/>
        <v>1000000</v>
      </c>
      <c r="W187" s="3">
        <f t="shared" si="35"/>
        <v>0</v>
      </c>
      <c r="X187" s="3">
        <f t="shared" si="36"/>
        <v>0</v>
      </c>
    </row>
    <row r="188" spans="1:24" s="2" customFormat="1" ht="13.5" customHeight="1" x14ac:dyDescent="0.2">
      <c r="A188" s="22">
        <f t="shared" si="37"/>
        <v>184</v>
      </c>
      <c r="B188" s="52" t="s">
        <v>1031</v>
      </c>
      <c r="C188" s="23" t="s">
        <v>1037</v>
      </c>
      <c r="D188" s="90">
        <v>300000</v>
      </c>
      <c r="E188" s="90"/>
      <c r="F188" s="24">
        <f t="shared" si="28"/>
        <v>300000</v>
      </c>
      <c r="G188" s="24">
        <v>299000</v>
      </c>
      <c r="H188" s="24">
        <f t="shared" si="29"/>
        <v>1000</v>
      </c>
      <c r="I188" s="25">
        <v>5</v>
      </c>
      <c r="J188" s="25">
        <v>0.2</v>
      </c>
      <c r="K188" s="25">
        <v>0</v>
      </c>
      <c r="L188" s="53">
        <f t="shared" si="41"/>
        <v>0</v>
      </c>
      <c r="M188" s="24">
        <f t="shared" si="30"/>
        <v>299000</v>
      </c>
      <c r="N188" s="317">
        <f t="shared" si="31"/>
        <v>1000</v>
      </c>
      <c r="O188" s="54" t="s">
        <v>815</v>
      </c>
      <c r="P188" s="54">
        <v>2</v>
      </c>
      <c r="Q188" s="190"/>
      <c r="R188" s="4"/>
      <c r="S188" s="3">
        <f t="shared" si="32"/>
        <v>15000</v>
      </c>
      <c r="T188" s="3">
        <f t="shared" si="33"/>
        <v>-14000</v>
      </c>
      <c r="U188" s="3">
        <f t="shared" si="40"/>
        <v>0</v>
      </c>
      <c r="V188" s="3">
        <f t="shared" si="34"/>
        <v>60000</v>
      </c>
      <c r="W188" s="3">
        <f t="shared" si="35"/>
        <v>0</v>
      </c>
      <c r="X188" s="3">
        <f t="shared" si="36"/>
        <v>0</v>
      </c>
    </row>
    <row r="189" spans="1:24" s="2" customFormat="1" ht="13.5" customHeight="1" x14ac:dyDescent="0.2">
      <c r="A189" s="22">
        <f t="shared" si="37"/>
        <v>185</v>
      </c>
      <c r="B189" s="52" t="s">
        <v>839</v>
      </c>
      <c r="C189" s="23" t="s">
        <v>1038</v>
      </c>
      <c r="D189" s="90">
        <v>252000</v>
      </c>
      <c r="E189" s="90"/>
      <c r="F189" s="24">
        <f t="shared" si="28"/>
        <v>252000</v>
      </c>
      <c r="G189" s="24">
        <v>251000</v>
      </c>
      <c r="H189" s="24">
        <f t="shared" si="29"/>
        <v>1000</v>
      </c>
      <c r="I189" s="25">
        <v>5</v>
      </c>
      <c r="J189" s="25">
        <v>0.2</v>
      </c>
      <c r="K189" s="25">
        <v>0</v>
      </c>
      <c r="L189" s="53">
        <f t="shared" si="41"/>
        <v>0</v>
      </c>
      <c r="M189" s="24">
        <f t="shared" si="30"/>
        <v>251000</v>
      </c>
      <c r="N189" s="317">
        <f t="shared" si="31"/>
        <v>1000</v>
      </c>
      <c r="O189" s="54" t="s">
        <v>1024</v>
      </c>
      <c r="P189" s="54">
        <v>1</v>
      </c>
      <c r="Q189" s="190"/>
      <c r="R189" s="4"/>
      <c r="S189" s="3">
        <f t="shared" si="32"/>
        <v>12600</v>
      </c>
      <c r="T189" s="3">
        <f t="shared" si="33"/>
        <v>-11600</v>
      </c>
      <c r="U189" s="3">
        <f t="shared" si="40"/>
        <v>0</v>
      </c>
      <c r="V189" s="3">
        <f t="shared" si="34"/>
        <v>50400</v>
      </c>
      <c r="W189" s="3">
        <f t="shared" si="35"/>
        <v>0</v>
      </c>
      <c r="X189" s="3">
        <f t="shared" si="36"/>
        <v>0</v>
      </c>
    </row>
    <row r="190" spans="1:24" s="2" customFormat="1" ht="13.5" customHeight="1" x14ac:dyDescent="0.2">
      <c r="A190" s="22">
        <f t="shared" si="37"/>
        <v>186</v>
      </c>
      <c r="B190" s="52" t="s">
        <v>1039</v>
      </c>
      <c r="C190" s="23" t="s">
        <v>1040</v>
      </c>
      <c r="D190" s="90">
        <v>80000</v>
      </c>
      <c r="E190" s="90"/>
      <c r="F190" s="24">
        <f t="shared" si="28"/>
        <v>80000</v>
      </c>
      <c r="G190" s="24">
        <v>79000</v>
      </c>
      <c r="H190" s="24">
        <f t="shared" si="29"/>
        <v>1000</v>
      </c>
      <c r="I190" s="25">
        <v>5</v>
      </c>
      <c r="J190" s="25">
        <v>0.2</v>
      </c>
      <c r="K190" s="25">
        <v>0</v>
      </c>
      <c r="L190" s="53">
        <f t="shared" si="41"/>
        <v>0</v>
      </c>
      <c r="M190" s="24">
        <f t="shared" si="30"/>
        <v>79000</v>
      </c>
      <c r="N190" s="317">
        <f t="shared" si="31"/>
        <v>1000</v>
      </c>
      <c r="O190" s="54" t="s">
        <v>815</v>
      </c>
      <c r="P190" s="54">
        <v>1</v>
      </c>
      <c r="Q190" s="190"/>
      <c r="R190" s="4"/>
      <c r="S190" s="3">
        <f t="shared" si="32"/>
        <v>4000</v>
      </c>
      <c r="T190" s="3">
        <f t="shared" si="33"/>
        <v>-3000</v>
      </c>
      <c r="U190" s="3">
        <f t="shared" si="40"/>
        <v>0</v>
      </c>
      <c r="V190" s="3">
        <f t="shared" si="34"/>
        <v>16000</v>
      </c>
      <c r="W190" s="3">
        <f t="shared" si="35"/>
        <v>0</v>
      </c>
      <c r="X190" s="3">
        <f t="shared" si="36"/>
        <v>0</v>
      </c>
    </row>
    <row r="191" spans="1:24" s="2" customFormat="1" ht="13.5" customHeight="1" x14ac:dyDescent="0.2">
      <c r="A191" s="22">
        <f t="shared" si="37"/>
        <v>187</v>
      </c>
      <c r="B191" s="52" t="s">
        <v>806</v>
      </c>
      <c r="C191" s="23" t="s">
        <v>1040</v>
      </c>
      <c r="D191" s="90">
        <v>45000</v>
      </c>
      <c r="E191" s="90"/>
      <c r="F191" s="24">
        <f t="shared" si="28"/>
        <v>45000</v>
      </c>
      <c r="G191" s="24">
        <v>44000</v>
      </c>
      <c r="H191" s="24">
        <f t="shared" si="29"/>
        <v>1000</v>
      </c>
      <c r="I191" s="25">
        <v>5</v>
      </c>
      <c r="J191" s="25">
        <v>0.2</v>
      </c>
      <c r="K191" s="25">
        <v>0</v>
      </c>
      <c r="L191" s="53">
        <f t="shared" si="41"/>
        <v>0</v>
      </c>
      <c r="M191" s="24">
        <f t="shared" si="30"/>
        <v>44000</v>
      </c>
      <c r="N191" s="317">
        <f t="shared" si="31"/>
        <v>1000</v>
      </c>
      <c r="O191" s="54" t="s">
        <v>815</v>
      </c>
      <c r="P191" s="54">
        <v>1</v>
      </c>
      <c r="Q191" s="190"/>
      <c r="R191" s="4"/>
      <c r="S191" s="3">
        <f t="shared" si="32"/>
        <v>2250</v>
      </c>
      <c r="T191" s="3">
        <f t="shared" si="33"/>
        <v>-1250</v>
      </c>
      <c r="U191" s="3">
        <f t="shared" si="40"/>
        <v>0</v>
      </c>
      <c r="V191" s="3">
        <f t="shared" si="34"/>
        <v>9000</v>
      </c>
      <c r="W191" s="3">
        <f t="shared" si="35"/>
        <v>0</v>
      </c>
      <c r="X191" s="3">
        <f t="shared" si="36"/>
        <v>0</v>
      </c>
    </row>
    <row r="192" spans="1:24" s="2" customFormat="1" ht="13.5" customHeight="1" x14ac:dyDescent="0.2">
      <c r="A192" s="22">
        <f t="shared" si="37"/>
        <v>188</v>
      </c>
      <c r="B192" s="52" t="s">
        <v>803</v>
      </c>
      <c r="C192" s="23" t="s">
        <v>1040</v>
      </c>
      <c r="D192" s="90">
        <v>50000</v>
      </c>
      <c r="E192" s="90"/>
      <c r="F192" s="24">
        <f t="shared" si="28"/>
        <v>50000</v>
      </c>
      <c r="G192" s="24">
        <v>49000</v>
      </c>
      <c r="H192" s="24">
        <f t="shared" si="29"/>
        <v>1000</v>
      </c>
      <c r="I192" s="25">
        <v>5</v>
      </c>
      <c r="J192" s="25">
        <v>0.2</v>
      </c>
      <c r="K192" s="25">
        <v>0</v>
      </c>
      <c r="L192" s="53">
        <f t="shared" si="41"/>
        <v>0</v>
      </c>
      <c r="M192" s="24">
        <f t="shared" si="30"/>
        <v>49000</v>
      </c>
      <c r="N192" s="317">
        <f t="shared" si="31"/>
        <v>1000</v>
      </c>
      <c r="O192" s="54" t="s">
        <v>815</v>
      </c>
      <c r="P192" s="54">
        <v>1</v>
      </c>
      <c r="Q192" s="190"/>
      <c r="R192" s="4"/>
      <c r="S192" s="3">
        <f t="shared" si="32"/>
        <v>2500</v>
      </c>
      <c r="T192" s="3">
        <f t="shared" si="33"/>
        <v>-1500</v>
      </c>
      <c r="U192" s="3">
        <f t="shared" si="40"/>
        <v>0</v>
      </c>
      <c r="V192" s="3">
        <f t="shared" si="34"/>
        <v>10000</v>
      </c>
      <c r="W192" s="3">
        <f t="shared" si="35"/>
        <v>0</v>
      </c>
      <c r="X192" s="3">
        <f t="shared" si="36"/>
        <v>0</v>
      </c>
    </row>
    <row r="193" spans="1:24" s="2" customFormat="1" ht="13.5" customHeight="1" x14ac:dyDescent="0.2">
      <c r="A193" s="22">
        <f t="shared" si="37"/>
        <v>189</v>
      </c>
      <c r="B193" s="52" t="s">
        <v>1041</v>
      </c>
      <c r="C193" s="23" t="s">
        <v>1042</v>
      </c>
      <c r="D193" s="90">
        <v>280000</v>
      </c>
      <c r="E193" s="90"/>
      <c r="F193" s="24">
        <f t="shared" si="28"/>
        <v>280000</v>
      </c>
      <c r="G193" s="24">
        <v>279000</v>
      </c>
      <c r="H193" s="24">
        <f t="shared" si="29"/>
        <v>1000</v>
      </c>
      <c r="I193" s="25">
        <v>5</v>
      </c>
      <c r="J193" s="25">
        <v>0.2</v>
      </c>
      <c r="K193" s="25">
        <v>0</v>
      </c>
      <c r="L193" s="53">
        <f t="shared" si="41"/>
        <v>0</v>
      </c>
      <c r="M193" s="24">
        <f t="shared" si="30"/>
        <v>279000</v>
      </c>
      <c r="N193" s="317">
        <f t="shared" si="31"/>
        <v>1000</v>
      </c>
      <c r="O193" s="54" t="s">
        <v>935</v>
      </c>
      <c r="P193" s="54">
        <v>1</v>
      </c>
      <c r="Q193" s="190"/>
      <c r="R193" s="4"/>
      <c r="S193" s="3">
        <f t="shared" si="32"/>
        <v>14000</v>
      </c>
      <c r="T193" s="3">
        <f t="shared" si="33"/>
        <v>-13000</v>
      </c>
      <c r="U193" s="3">
        <f t="shared" si="40"/>
        <v>0</v>
      </c>
      <c r="V193" s="3">
        <f t="shared" si="34"/>
        <v>56000</v>
      </c>
      <c r="W193" s="3">
        <f t="shared" si="35"/>
        <v>0</v>
      </c>
      <c r="X193" s="3">
        <f t="shared" si="36"/>
        <v>0</v>
      </c>
    </row>
    <row r="194" spans="1:24" s="2" customFormat="1" ht="13.5" customHeight="1" x14ac:dyDescent="0.2">
      <c r="A194" s="22">
        <f t="shared" si="37"/>
        <v>190</v>
      </c>
      <c r="B194" s="52" t="s">
        <v>1043</v>
      </c>
      <c r="C194" s="23" t="s">
        <v>1042</v>
      </c>
      <c r="D194" s="90">
        <v>170000</v>
      </c>
      <c r="E194" s="90"/>
      <c r="F194" s="24">
        <f t="shared" si="28"/>
        <v>170000</v>
      </c>
      <c r="G194" s="24">
        <v>169000</v>
      </c>
      <c r="H194" s="24">
        <f t="shared" si="29"/>
        <v>1000</v>
      </c>
      <c r="I194" s="25">
        <v>5</v>
      </c>
      <c r="J194" s="25">
        <v>0.2</v>
      </c>
      <c r="K194" s="25">
        <v>0</v>
      </c>
      <c r="L194" s="53">
        <f t="shared" si="41"/>
        <v>0</v>
      </c>
      <c r="M194" s="24">
        <f t="shared" si="30"/>
        <v>169000</v>
      </c>
      <c r="N194" s="317">
        <f t="shared" si="31"/>
        <v>1000</v>
      </c>
      <c r="O194" s="54" t="s">
        <v>935</v>
      </c>
      <c r="P194" s="54">
        <v>1</v>
      </c>
      <c r="Q194" s="190"/>
      <c r="R194" s="4"/>
      <c r="S194" s="3">
        <f t="shared" si="32"/>
        <v>8500</v>
      </c>
      <c r="T194" s="3">
        <f t="shared" si="33"/>
        <v>-7500</v>
      </c>
      <c r="U194" s="3">
        <f t="shared" si="40"/>
        <v>0</v>
      </c>
      <c r="V194" s="3">
        <f t="shared" si="34"/>
        <v>34000</v>
      </c>
      <c r="W194" s="3">
        <f t="shared" si="35"/>
        <v>0</v>
      </c>
      <c r="X194" s="3">
        <f t="shared" si="36"/>
        <v>0</v>
      </c>
    </row>
    <row r="195" spans="1:24" s="2" customFormat="1" ht="13.5" customHeight="1" x14ac:dyDescent="0.2">
      <c r="A195" s="22">
        <f t="shared" si="37"/>
        <v>191</v>
      </c>
      <c r="B195" s="52" t="s">
        <v>805</v>
      </c>
      <c r="C195" s="23" t="s">
        <v>403</v>
      </c>
      <c r="D195" s="90">
        <v>360000</v>
      </c>
      <c r="E195" s="90"/>
      <c r="F195" s="24">
        <f t="shared" si="28"/>
        <v>360000</v>
      </c>
      <c r="G195" s="24">
        <v>359000</v>
      </c>
      <c r="H195" s="24">
        <f t="shared" si="29"/>
        <v>1000</v>
      </c>
      <c r="I195" s="25">
        <v>5</v>
      </c>
      <c r="J195" s="25">
        <v>0.2</v>
      </c>
      <c r="K195" s="25">
        <v>0</v>
      </c>
      <c r="L195" s="53">
        <f t="shared" si="41"/>
        <v>0</v>
      </c>
      <c r="M195" s="24">
        <f t="shared" si="30"/>
        <v>359000</v>
      </c>
      <c r="N195" s="317">
        <f t="shared" si="31"/>
        <v>1000</v>
      </c>
      <c r="O195" s="54" t="s">
        <v>815</v>
      </c>
      <c r="P195" s="54">
        <v>2</v>
      </c>
      <c r="Q195" s="190"/>
      <c r="R195" s="4"/>
      <c r="S195" s="3">
        <f t="shared" si="32"/>
        <v>18000</v>
      </c>
      <c r="T195" s="3">
        <f t="shared" si="33"/>
        <v>-17000</v>
      </c>
      <c r="U195" s="3">
        <f t="shared" si="40"/>
        <v>0</v>
      </c>
      <c r="V195" s="3">
        <f t="shared" si="34"/>
        <v>72000</v>
      </c>
      <c r="W195" s="3">
        <f t="shared" si="35"/>
        <v>0</v>
      </c>
      <c r="X195" s="3">
        <f t="shared" si="36"/>
        <v>0</v>
      </c>
    </row>
    <row r="196" spans="1:24" s="2" customFormat="1" ht="13.5" customHeight="1" x14ac:dyDescent="0.2">
      <c r="A196" s="22">
        <f t="shared" si="37"/>
        <v>192</v>
      </c>
      <c r="B196" s="52" t="s">
        <v>1044</v>
      </c>
      <c r="C196" s="23" t="s">
        <v>1045</v>
      </c>
      <c r="D196" s="90">
        <v>1500000</v>
      </c>
      <c r="E196" s="90"/>
      <c r="F196" s="24">
        <f t="shared" si="28"/>
        <v>1500000</v>
      </c>
      <c r="G196" s="24">
        <v>1499000</v>
      </c>
      <c r="H196" s="24">
        <f t="shared" si="29"/>
        <v>1000</v>
      </c>
      <c r="I196" s="25">
        <v>5</v>
      </c>
      <c r="J196" s="25">
        <v>0.2</v>
      </c>
      <c r="K196" s="25">
        <v>0</v>
      </c>
      <c r="L196" s="53">
        <f t="shared" si="41"/>
        <v>0</v>
      </c>
      <c r="M196" s="24">
        <f t="shared" si="30"/>
        <v>1499000</v>
      </c>
      <c r="N196" s="317">
        <f t="shared" si="31"/>
        <v>1000</v>
      </c>
      <c r="O196" s="54" t="s">
        <v>1046</v>
      </c>
      <c r="P196" s="54">
        <v>1</v>
      </c>
      <c r="Q196" s="190"/>
      <c r="R196" s="4"/>
      <c r="S196" s="3">
        <f t="shared" si="32"/>
        <v>75000</v>
      </c>
      <c r="T196" s="3">
        <f t="shared" si="33"/>
        <v>-74000</v>
      </c>
      <c r="U196" s="3">
        <f t="shared" si="40"/>
        <v>0</v>
      </c>
      <c r="V196" s="3">
        <f t="shared" si="34"/>
        <v>300000</v>
      </c>
      <c r="W196" s="3">
        <f t="shared" si="35"/>
        <v>0</v>
      </c>
      <c r="X196" s="3">
        <f t="shared" si="36"/>
        <v>0</v>
      </c>
    </row>
    <row r="197" spans="1:24" s="2" customFormat="1" ht="13.5" customHeight="1" x14ac:dyDescent="0.2">
      <c r="A197" s="448">
        <f t="shared" si="37"/>
        <v>193</v>
      </c>
      <c r="B197" s="449" t="s">
        <v>806</v>
      </c>
      <c r="C197" s="437" t="s">
        <v>91</v>
      </c>
      <c r="D197" s="438">
        <v>0</v>
      </c>
      <c r="E197" s="438"/>
      <c r="F197" s="439">
        <f t="shared" ref="F197:F260" si="42">+D197+E197</f>
        <v>0</v>
      </c>
      <c r="G197" s="439"/>
      <c r="H197" s="439"/>
      <c r="I197" s="440">
        <v>5</v>
      </c>
      <c r="J197" s="440">
        <v>0.2</v>
      </c>
      <c r="K197" s="440">
        <v>0</v>
      </c>
      <c r="L197" s="441"/>
      <c r="M197" s="439"/>
      <c r="N197" s="442">
        <f t="shared" ref="N197:N260" si="43">+F197-M197</f>
        <v>0</v>
      </c>
      <c r="O197" s="443" t="s">
        <v>716</v>
      </c>
      <c r="P197" s="443">
        <v>8</v>
      </c>
      <c r="Q197" s="450" t="s">
        <v>1275</v>
      </c>
      <c r="R197" s="4"/>
      <c r="S197" s="3">
        <f t="shared" ref="S197:S260" si="44">D197*0.05</f>
        <v>0</v>
      </c>
      <c r="T197" s="3">
        <f t="shared" ref="T197:T260" si="45">N197-S197</f>
        <v>0</v>
      </c>
      <c r="U197" s="3">
        <f t="shared" si="40"/>
        <v>-1000</v>
      </c>
      <c r="V197" s="3">
        <f t="shared" ref="V197:V260" si="46">F197/I197</f>
        <v>0</v>
      </c>
      <c r="W197" s="3">
        <f t="shared" ref="W197:W260" si="47">ROUND(IF(H197&lt;=1000,0,V197/12*3),0)</f>
        <v>0</v>
      </c>
      <c r="X197" s="3">
        <f t="shared" ref="X197:X260" si="48">L197-W197</f>
        <v>0</v>
      </c>
    </row>
    <row r="198" spans="1:24" s="2" customFormat="1" ht="13.5" customHeight="1" x14ac:dyDescent="0.2">
      <c r="A198" s="22">
        <f t="shared" ref="A198:A261" si="49">+A197+1</f>
        <v>194</v>
      </c>
      <c r="B198" s="76" t="s">
        <v>1047</v>
      </c>
      <c r="C198" s="381" t="s">
        <v>1048</v>
      </c>
      <c r="D198" s="90">
        <v>990000</v>
      </c>
      <c r="E198" s="122"/>
      <c r="F198" s="24">
        <f t="shared" si="42"/>
        <v>990000</v>
      </c>
      <c r="G198" s="24">
        <v>989000</v>
      </c>
      <c r="H198" s="24">
        <f t="shared" ref="H198:H205" si="50">+F198-G198</f>
        <v>1000</v>
      </c>
      <c r="I198" s="25">
        <v>5</v>
      </c>
      <c r="J198" s="25">
        <v>0.2</v>
      </c>
      <c r="K198" s="25">
        <v>0</v>
      </c>
      <c r="L198" s="53">
        <f t="shared" si="41"/>
        <v>0</v>
      </c>
      <c r="M198" s="24">
        <f t="shared" ref="M198:M205" si="51">+G198+L198</f>
        <v>989000</v>
      </c>
      <c r="N198" s="317">
        <f t="shared" si="43"/>
        <v>1000</v>
      </c>
      <c r="O198" s="74" t="s">
        <v>1049</v>
      </c>
      <c r="P198" s="382">
        <v>1</v>
      </c>
      <c r="Q198" s="190"/>
      <c r="R198" s="4"/>
      <c r="S198" s="3">
        <f t="shared" si="44"/>
        <v>49500</v>
      </c>
      <c r="T198" s="3">
        <f t="shared" si="45"/>
        <v>-48500</v>
      </c>
      <c r="U198" s="3">
        <f t="shared" si="40"/>
        <v>0</v>
      </c>
      <c r="V198" s="3">
        <f t="shared" si="46"/>
        <v>198000</v>
      </c>
      <c r="W198" s="3">
        <f t="shared" si="47"/>
        <v>0</v>
      </c>
      <c r="X198" s="3">
        <f t="shared" si="48"/>
        <v>0</v>
      </c>
    </row>
    <row r="199" spans="1:24" s="2" customFormat="1" ht="13.5" customHeight="1" x14ac:dyDescent="0.2">
      <c r="A199" s="22">
        <f t="shared" si="49"/>
        <v>195</v>
      </c>
      <c r="B199" s="76" t="s">
        <v>1050</v>
      </c>
      <c r="C199" s="383">
        <v>38945</v>
      </c>
      <c r="D199" s="90">
        <v>300000</v>
      </c>
      <c r="E199" s="122"/>
      <c r="F199" s="24">
        <f t="shared" si="42"/>
        <v>300000</v>
      </c>
      <c r="G199" s="24">
        <v>299000</v>
      </c>
      <c r="H199" s="24">
        <f t="shared" si="50"/>
        <v>1000</v>
      </c>
      <c r="I199" s="25">
        <v>5</v>
      </c>
      <c r="J199" s="25">
        <v>0.2</v>
      </c>
      <c r="K199" s="25">
        <v>0</v>
      </c>
      <c r="L199" s="53">
        <f t="shared" si="41"/>
        <v>0</v>
      </c>
      <c r="M199" s="24">
        <f t="shared" si="51"/>
        <v>299000</v>
      </c>
      <c r="N199" s="317">
        <f t="shared" si="43"/>
        <v>1000</v>
      </c>
      <c r="O199" s="74" t="s">
        <v>1051</v>
      </c>
      <c r="P199" s="382">
        <v>1</v>
      </c>
      <c r="Q199" s="190"/>
      <c r="R199" s="4"/>
      <c r="S199" s="3">
        <f t="shared" si="44"/>
        <v>15000</v>
      </c>
      <c r="T199" s="3">
        <f t="shared" si="45"/>
        <v>-14000</v>
      </c>
      <c r="U199" s="3">
        <f t="shared" si="40"/>
        <v>0</v>
      </c>
      <c r="V199" s="3">
        <f t="shared" si="46"/>
        <v>60000</v>
      </c>
      <c r="W199" s="3">
        <f t="shared" si="47"/>
        <v>0</v>
      </c>
      <c r="X199" s="3">
        <f t="shared" si="48"/>
        <v>0</v>
      </c>
    </row>
    <row r="200" spans="1:24" s="2" customFormat="1" ht="13.5" customHeight="1" x14ac:dyDescent="0.2">
      <c r="A200" s="22">
        <f t="shared" si="49"/>
        <v>196</v>
      </c>
      <c r="B200" s="76" t="s">
        <v>1052</v>
      </c>
      <c r="C200" s="383">
        <v>38946</v>
      </c>
      <c r="D200" s="90">
        <v>450000</v>
      </c>
      <c r="E200" s="122"/>
      <c r="F200" s="24">
        <f t="shared" si="42"/>
        <v>450000</v>
      </c>
      <c r="G200" s="24">
        <v>449000</v>
      </c>
      <c r="H200" s="24">
        <f t="shared" si="50"/>
        <v>1000</v>
      </c>
      <c r="I200" s="25">
        <v>5</v>
      </c>
      <c r="J200" s="25">
        <v>0.2</v>
      </c>
      <c r="K200" s="25">
        <v>0</v>
      </c>
      <c r="L200" s="53">
        <f t="shared" si="41"/>
        <v>0</v>
      </c>
      <c r="M200" s="24">
        <f t="shared" si="51"/>
        <v>449000</v>
      </c>
      <c r="N200" s="317">
        <f t="shared" si="43"/>
        <v>1000</v>
      </c>
      <c r="O200" s="74" t="s">
        <v>815</v>
      </c>
      <c r="P200" s="382">
        <v>3</v>
      </c>
      <c r="Q200" s="190"/>
      <c r="R200" s="4"/>
      <c r="S200" s="3">
        <f t="shared" si="44"/>
        <v>22500</v>
      </c>
      <c r="T200" s="3">
        <f t="shared" si="45"/>
        <v>-21500</v>
      </c>
      <c r="U200" s="3">
        <f t="shared" si="40"/>
        <v>0</v>
      </c>
      <c r="V200" s="3">
        <f t="shared" si="46"/>
        <v>90000</v>
      </c>
      <c r="W200" s="3">
        <f t="shared" si="47"/>
        <v>0</v>
      </c>
      <c r="X200" s="3">
        <f t="shared" si="48"/>
        <v>0</v>
      </c>
    </row>
    <row r="201" spans="1:24" s="2" customFormat="1" ht="13.5" customHeight="1" x14ac:dyDescent="0.2">
      <c r="A201" s="22">
        <f t="shared" si="49"/>
        <v>197</v>
      </c>
      <c r="B201" s="76" t="s">
        <v>801</v>
      </c>
      <c r="C201" s="383">
        <v>38982</v>
      </c>
      <c r="D201" s="90">
        <v>1200000</v>
      </c>
      <c r="E201" s="122"/>
      <c r="F201" s="24">
        <f t="shared" si="42"/>
        <v>1200000</v>
      </c>
      <c r="G201" s="24">
        <v>1199000</v>
      </c>
      <c r="H201" s="24">
        <f t="shared" si="50"/>
        <v>1000</v>
      </c>
      <c r="I201" s="25">
        <v>5</v>
      </c>
      <c r="J201" s="25">
        <v>0.2</v>
      </c>
      <c r="K201" s="25">
        <v>0</v>
      </c>
      <c r="L201" s="53">
        <f t="shared" si="41"/>
        <v>0</v>
      </c>
      <c r="M201" s="24">
        <f t="shared" si="51"/>
        <v>1199000</v>
      </c>
      <c r="N201" s="317">
        <f t="shared" si="43"/>
        <v>1000</v>
      </c>
      <c r="O201" s="74" t="s">
        <v>1053</v>
      </c>
      <c r="P201" s="382">
        <v>2</v>
      </c>
      <c r="Q201" s="190"/>
      <c r="R201" s="4"/>
      <c r="S201" s="3">
        <f t="shared" si="44"/>
        <v>60000</v>
      </c>
      <c r="T201" s="3">
        <f t="shared" si="45"/>
        <v>-59000</v>
      </c>
      <c r="U201" s="3">
        <f t="shared" si="40"/>
        <v>0</v>
      </c>
      <c r="V201" s="3">
        <f t="shared" si="46"/>
        <v>240000</v>
      </c>
      <c r="W201" s="3">
        <f t="shared" si="47"/>
        <v>0</v>
      </c>
      <c r="X201" s="3">
        <f t="shared" si="48"/>
        <v>0</v>
      </c>
    </row>
    <row r="202" spans="1:24" s="2" customFormat="1" ht="13.5" customHeight="1" x14ac:dyDescent="0.2">
      <c r="A202" s="22">
        <f t="shared" si="49"/>
        <v>198</v>
      </c>
      <c r="B202" s="76" t="s">
        <v>832</v>
      </c>
      <c r="C202" s="383">
        <v>38982</v>
      </c>
      <c r="D202" s="90">
        <v>490909</v>
      </c>
      <c r="E202" s="122"/>
      <c r="F202" s="24">
        <f t="shared" si="42"/>
        <v>490909</v>
      </c>
      <c r="G202" s="24">
        <v>489909</v>
      </c>
      <c r="H202" s="24">
        <f t="shared" si="50"/>
        <v>1000</v>
      </c>
      <c r="I202" s="25">
        <v>5</v>
      </c>
      <c r="J202" s="25">
        <v>0.2</v>
      </c>
      <c r="K202" s="25">
        <v>0</v>
      </c>
      <c r="L202" s="53">
        <f t="shared" si="41"/>
        <v>0</v>
      </c>
      <c r="M202" s="24">
        <f t="shared" si="51"/>
        <v>489909</v>
      </c>
      <c r="N202" s="317">
        <f t="shared" si="43"/>
        <v>1000</v>
      </c>
      <c r="O202" s="74" t="s">
        <v>1053</v>
      </c>
      <c r="P202" s="382">
        <v>3</v>
      </c>
      <c r="Q202" s="190"/>
      <c r="R202" s="4"/>
      <c r="S202" s="3">
        <f t="shared" si="44"/>
        <v>24545.45</v>
      </c>
      <c r="T202" s="3">
        <f t="shared" si="45"/>
        <v>-23545.45</v>
      </c>
      <c r="U202" s="3">
        <f t="shared" si="40"/>
        <v>0</v>
      </c>
      <c r="V202" s="3">
        <f t="shared" si="46"/>
        <v>98181.8</v>
      </c>
      <c r="W202" s="3">
        <f t="shared" si="47"/>
        <v>0</v>
      </c>
      <c r="X202" s="3">
        <f t="shared" si="48"/>
        <v>0</v>
      </c>
    </row>
    <row r="203" spans="1:24" s="2" customFormat="1" ht="13.5" customHeight="1" x14ac:dyDescent="0.2">
      <c r="A203" s="22">
        <f t="shared" si="49"/>
        <v>199</v>
      </c>
      <c r="B203" s="76" t="s">
        <v>802</v>
      </c>
      <c r="C203" s="383">
        <v>38982</v>
      </c>
      <c r="D203" s="90">
        <v>59091</v>
      </c>
      <c r="E203" s="122"/>
      <c r="F203" s="24">
        <f t="shared" si="42"/>
        <v>59091</v>
      </c>
      <c r="G203" s="24">
        <v>58091</v>
      </c>
      <c r="H203" s="24">
        <f t="shared" si="50"/>
        <v>1000</v>
      </c>
      <c r="I203" s="25">
        <v>5</v>
      </c>
      <c r="J203" s="25">
        <v>0.2</v>
      </c>
      <c r="K203" s="25">
        <v>0</v>
      </c>
      <c r="L203" s="53">
        <f t="shared" si="41"/>
        <v>0</v>
      </c>
      <c r="M203" s="24">
        <f t="shared" si="51"/>
        <v>58091</v>
      </c>
      <c r="N203" s="317">
        <f t="shared" si="43"/>
        <v>1000</v>
      </c>
      <c r="O203" s="74" t="s">
        <v>1053</v>
      </c>
      <c r="P203" s="382">
        <v>1</v>
      </c>
      <c r="Q203" s="190"/>
      <c r="R203" s="4"/>
      <c r="S203" s="3">
        <f t="shared" si="44"/>
        <v>2954.55</v>
      </c>
      <c r="T203" s="3">
        <f t="shared" si="45"/>
        <v>-1954.5500000000002</v>
      </c>
      <c r="U203" s="3">
        <f t="shared" si="40"/>
        <v>0</v>
      </c>
      <c r="V203" s="3">
        <f t="shared" si="46"/>
        <v>11818.2</v>
      </c>
      <c r="W203" s="3">
        <f t="shared" si="47"/>
        <v>0</v>
      </c>
      <c r="X203" s="3">
        <f t="shared" si="48"/>
        <v>0</v>
      </c>
    </row>
    <row r="204" spans="1:24" s="2" customFormat="1" ht="13.5" customHeight="1" x14ac:dyDescent="0.2">
      <c r="A204" s="22">
        <f t="shared" si="49"/>
        <v>200</v>
      </c>
      <c r="B204" s="76" t="s">
        <v>1054</v>
      </c>
      <c r="C204" s="383">
        <v>38990</v>
      </c>
      <c r="D204" s="90">
        <v>850000</v>
      </c>
      <c r="E204" s="122"/>
      <c r="F204" s="24">
        <f t="shared" si="42"/>
        <v>850000</v>
      </c>
      <c r="G204" s="24">
        <v>849000</v>
      </c>
      <c r="H204" s="24">
        <f t="shared" si="50"/>
        <v>1000</v>
      </c>
      <c r="I204" s="25">
        <v>5</v>
      </c>
      <c r="J204" s="25">
        <v>0.2</v>
      </c>
      <c r="K204" s="25">
        <v>0</v>
      </c>
      <c r="L204" s="53">
        <f t="shared" si="41"/>
        <v>0</v>
      </c>
      <c r="M204" s="24">
        <f t="shared" si="51"/>
        <v>849000</v>
      </c>
      <c r="N204" s="317">
        <f t="shared" si="43"/>
        <v>1000</v>
      </c>
      <c r="O204" s="74" t="s">
        <v>824</v>
      </c>
      <c r="P204" s="382">
        <v>1</v>
      </c>
      <c r="Q204" s="190"/>
      <c r="R204" s="4"/>
      <c r="S204" s="3">
        <f t="shared" si="44"/>
        <v>42500</v>
      </c>
      <c r="T204" s="3">
        <f t="shared" si="45"/>
        <v>-41500</v>
      </c>
      <c r="U204" s="3">
        <f t="shared" si="40"/>
        <v>0</v>
      </c>
      <c r="V204" s="3">
        <f t="shared" si="46"/>
        <v>170000</v>
      </c>
      <c r="W204" s="3">
        <f t="shared" si="47"/>
        <v>0</v>
      </c>
      <c r="X204" s="3">
        <f t="shared" si="48"/>
        <v>0</v>
      </c>
    </row>
    <row r="205" spans="1:24" s="2" customFormat="1" ht="13.5" customHeight="1" x14ac:dyDescent="0.2">
      <c r="A205" s="22">
        <f t="shared" si="49"/>
        <v>201</v>
      </c>
      <c r="B205" s="76" t="s">
        <v>1055</v>
      </c>
      <c r="C205" s="383">
        <v>38990</v>
      </c>
      <c r="D205" s="90">
        <v>250000</v>
      </c>
      <c r="E205" s="122"/>
      <c r="F205" s="24">
        <f t="shared" si="42"/>
        <v>250000</v>
      </c>
      <c r="G205" s="24">
        <v>249000</v>
      </c>
      <c r="H205" s="24">
        <f t="shared" si="50"/>
        <v>1000</v>
      </c>
      <c r="I205" s="25">
        <v>5</v>
      </c>
      <c r="J205" s="25">
        <v>0.2</v>
      </c>
      <c r="K205" s="25">
        <v>0</v>
      </c>
      <c r="L205" s="53">
        <f t="shared" si="41"/>
        <v>0</v>
      </c>
      <c r="M205" s="24">
        <f t="shared" si="51"/>
        <v>249000</v>
      </c>
      <c r="N205" s="317">
        <f t="shared" si="43"/>
        <v>1000</v>
      </c>
      <c r="O205" s="74" t="s">
        <v>824</v>
      </c>
      <c r="P205" s="382">
        <v>1</v>
      </c>
      <c r="Q205" s="190"/>
      <c r="R205" s="4"/>
      <c r="S205" s="3">
        <f t="shared" si="44"/>
        <v>12500</v>
      </c>
      <c r="T205" s="3">
        <f t="shared" si="45"/>
        <v>-11500</v>
      </c>
      <c r="U205" s="3">
        <f t="shared" si="40"/>
        <v>0</v>
      </c>
      <c r="V205" s="3">
        <f t="shared" si="46"/>
        <v>50000</v>
      </c>
      <c r="W205" s="3">
        <f t="shared" si="47"/>
        <v>0</v>
      </c>
      <c r="X205" s="3">
        <f t="shared" si="48"/>
        <v>0</v>
      </c>
    </row>
    <row r="206" spans="1:24" s="2" customFormat="1" ht="13.5" customHeight="1" x14ac:dyDescent="0.2">
      <c r="A206" s="155">
        <f t="shared" si="49"/>
        <v>202</v>
      </c>
      <c r="B206" s="384" t="s">
        <v>1034</v>
      </c>
      <c r="C206" s="385">
        <v>39006</v>
      </c>
      <c r="D206" s="173">
        <v>0</v>
      </c>
      <c r="E206" s="386"/>
      <c r="F206" s="158">
        <f t="shared" si="42"/>
        <v>0</v>
      </c>
      <c r="G206" s="158"/>
      <c r="H206" s="158"/>
      <c r="I206" s="159">
        <v>5</v>
      </c>
      <c r="J206" s="159">
        <v>0.2</v>
      </c>
      <c r="K206" s="159">
        <v>0</v>
      </c>
      <c r="L206" s="150">
        <v>0</v>
      </c>
      <c r="M206" s="158"/>
      <c r="N206" s="320">
        <f t="shared" si="43"/>
        <v>0</v>
      </c>
      <c r="O206" s="387" t="s">
        <v>1036</v>
      </c>
      <c r="P206" s="388">
        <v>1</v>
      </c>
      <c r="Q206" s="379"/>
      <c r="R206" s="4"/>
      <c r="S206" s="154">
        <f t="shared" si="44"/>
        <v>0</v>
      </c>
      <c r="T206" s="154">
        <f t="shared" si="45"/>
        <v>0</v>
      </c>
      <c r="U206" s="154"/>
      <c r="V206" s="154">
        <f t="shared" si="46"/>
        <v>0</v>
      </c>
      <c r="W206" s="3">
        <f t="shared" si="47"/>
        <v>0</v>
      </c>
      <c r="X206" s="3">
        <f t="shared" si="48"/>
        <v>0</v>
      </c>
    </row>
    <row r="207" spans="1:24" s="2" customFormat="1" ht="13.5" customHeight="1" x14ac:dyDescent="0.2">
      <c r="A207" s="22">
        <f t="shared" si="49"/>
        <v>203</v>
      </c>
      <c r="B207" s="76" t="s">
        <v>1056</v>
      </c>
      <c r="C207" s="383">
        <v>39021</v>
      </c>
      <c r="D207" s="90">
        <v>150000</v>
      </c>
      <c r="E207" s="122"/>
      <c r="F207" s="24">
        <f t="shared" si="42"/>
        <v>150000</v>
      </c>
      <c r="G207" s="24">
        <v>149000</v>
      </c>
      <c r="H207" s="24">
        <f t="shared" ref="H207:H224" si="52">+F207-G207</f>
        <v>1000</v>
      </c>
      <c r="I207" s="25">
        <v>5</v>
      </c>
      <c r="J207" s="25">
        <v>0.2</v>
      </c>
      <c r="K207" s="25">
        <v>0</v>
      </c>
      <c r="L207" s="53">
        <f t="shared" ref="L207:L224" si="53">ROUND(IF(F207*J207*K207/12&gt;=H207,H207-1000,F207*J207*K207/12),0)</f>
        <v>0</v>
      </c>
      <c r="M207" s="24">
        <f t="shared" ref="M207:M224" si="54">+G207+L207</f>
        <v>149000</v>
      </c>
      <c r="N207" s="317">
        <f t="shared" si="43"/>
        <v>1000</v>
      </c>
      <c r="O207" s="74" t="s">
        <v>824</v>
      </c>
      <c r="P207" s="382">
        <v>1</v>
      </c>
      <c r="Q207" s="190"/>
      <c r="R207" s="4"/>
      <c r="S207" s="3">
        <f t="shared" si="44"/>
        <v>7500</v>
      </c>
      <c r="T207" s="3">
        <f t="shared" si="45"/>
        <v>-6500</v>
      </c>
      <c r="U207" s="3">
        <f t="shared" ref="U207:U224" si="55">N207-1000</f>
        <v>0</v>
      </c>
      <c r="V207" s="3">
        <f t="shared" si="46"/>
        <v>30000</v>
      </c>
      <c r="W207" s="3">
        <f t="shared" si="47"/>
        <v>0</v>
      </c>
      <c r="X207" s="3">
        <f t="shared" si="48"/>
        <v>0</v>
      </c>
    </row>
    <row r="208" spans="1:24" s="2" customFormat="1" ht="13.5" customHeight="1" x14ac:dyDescent="0.2">
      <c r="A208" s="22">
        <f t="shared" si="49"/>
        <v>204</v>
      </c>
      <c r="B208" s="76" t="s">
        <v>1057</v>
      </c>
      <c r="C208" s="383">
        <v>39021</v>
      </c>
      <c r="D208" s="90">
        <v>600000</v>
      </c>
      <c r="E208" s="122"/>
      <c r="F208" s="24">
        <f t="shared" si="42"/>
        <v>600000</v>
      </c>
      <c r="G208" s="24">
        <v>599000</v>
      </c>
      <c r="H208" s="24">
        <f t="shared" si="52"/>
        <v>1000</v>
      </c>
      <c r="I208" s="25">
        <v>5</v>
      </c>
      <c r="J208" s="25">
        <v>0.2</v>
      </c>
      <c r="K208" s="25">
        <v>0</v>
      </c>
      <c r="L208" s="53">
        <f t="shared" si="53"/>
        <v>0</v>
      </c>
      <c r="M208" s="24">
        <f t="shared" si="54"/>
        <v>599000</v>
      </c>
      <c r="N208" s="317">
        <f t="shared" si="43"/>
        <v>1000</v>
      </c>
      <c r="O208" s="389" t="s">
        <v>935</v>
      </c>
      <c r="P208" s="382">
        <v>2</v>
      </c>
      <c r="Q208" s="190"/>
      <c r="R208" s="4"/>
      <c r="S208" s="3">
        <f t="shared" si="44"/>
        <v>30000</v>
      </c>
      <c r="T208" s="3">
        <f t="shared" si="45"/>
        <v>-29000</v>
      </c>
      <c r="U208" s="3">
        <f t="shared" si="55"/>
        <v>0</v>
      </c>
      <c r="V208" s="3">
        <f t="shared" si="46"/>
        <v>120000</v>
      </c>
      <c r="W208" s="3">
        <f t="shared" si="47"/>
        <v>0</v>
      </c>
      <c r="X208" s="3">
        <f t="shared" si="48"/>
        <v>0</v>
      </c>
    </row>
    <row r="209" spans="1:24" s="2" customFormat="1" ht="13.5" customHeight="1" x14ac:dyDescent="0.2">
      <c r="A209" s="22">
        <f t="shared" si="49"/>
        <v>205</v>
      </c>
      <c r="B209" s="76" t="s">
        <v>1058</v>
      </c>
      <c r="C209" s="383">
        <v>39021</v>
      </c>
      <c r="D209" s="90">
        <v>440000</v>
      </c>
      <c r="E209" s="122"/>
      <c r="F209" s="24">
        <f t="shared" si="42"/>
        <v>440000</v>
      </c>
      <c r="G209" s="24">
        <v>439000</v>
      </c>
      <c r="H209" s="24">
        <f t="shared" si="52"/>
        <v>1000</v>
      </c>
      <c r="I209" s="25">
        <v>5</v>
      </c>
      <c r="J209" s="25">
        <v>0.2</v>
      </c>
      <c r="K209" s="25">
        <v>0</v>
      </c>
      <c r="L209" s="53">
        <f t="shared" si="53"/>
        <v>0</v>
      </c>
      <c r="M209" s="24">
        <f t="shared" si="54"/>
        <v>439000</v>
      </c>
      <c r="N209" s="317">
        <f t="shared" si="43"/>
        <v>1000</v>
      </c>
      <c r="O209" s="389" t="s">
        <v>935</v>
      </c>
      <c r="P209" s="382">
        <v>1</v>
      </c>
      <c r="Q209" s="190"/>
      <c r="R209" s="4"/>
      <c r="S209" s="3">
        <f t="shared" si="44"/>
        <v>22000</v>
      </c>
      <c r="T209" s="3">
        <f t="shared" si="45"/>
        <v>-21000</v>
      </c>
      <c r="U209" s="3">
        <f t="shared" si="55"/>
        <v>0</v>
      </c>
      <c r="V209" s="3">
        <f t="shared" si="46"/>
        <v>88000</v>
      </c>
      <c r="W209" s="3">
        <f t="shared" si="47"/>
        <v>0</v>
      </c>
      <c r="X209" s="3">
        <f t="shared" si="48"/>
        <v>0</v>
      </c>
    </row>
    <row r="210" spans="1:24" s="2" customFormat="1" ht="13.5" customHeight="1" x14ac:dyDescent="0.2">
      <c r="A210" s="22">
        <f t="shared" si="49"/>
        <v>206</v>
      </c>
      <c r="B210" s="76" t="s">
        <v>1059</v>
      </c>
      <c r="C210" s="383">
        <v>39021</v>
      </c>
      <c r="D210" s="90">
        <v>400000</v>
      </c>
      <c r="E210" s="122"/>
      <c r="F210" s="24">
        <f t="shared" si="42"/>
        <v>400000</v>
      </c>
      <c r="G210" s="24">
        <v>399000</v>
      </c>
      <c r="H210" s="24">
        <f t="shared" si="52"/>
        <v>1000</v>
      </c>
      <c r="I210" s="25">
        <v>5</v>
      </c>
      <c r="J210" s="25">
        <v>0.2</v>
      </c>
      <c r="K210" s="25">
        <v>0</v>
      </c>
      <c r="L210" s="53">
        <f t="shared" si="53"/>
        <v>0</v>
      </c>
      <c r="M210" s="24">
        <f t="shared" si="54"/>
        <v>399000</v>
      </c>
      <c r="N210" s="317">
        <f t="shared" si="43"/>
        <v>1000</v>
      </c>
      <c r="O210" s="74" t="s">
        <v>1060</v>
      </c>
      <c r="P210" s="382">
        <v>1</v>
      </c>
      <c r="Q210" s="190"/>
      <c r="R210" s="4"/>
      <c r="S210" s="3">
        <f t="shared" si="44"/>
        <v>20000</v>
      </c>
      <c r="T210" s="3">
        <f t="shared" si="45"/>
        <v>-19000</v>
      </c>
      <c r="U210" s="3">
        <f t="shared" si="55"/>
        <v>0</v>
      </c>
      <c r="V210" s="3">
        <f t="shared" si="46"/>
        <v>80000</v>
      </c>
      <c r="W210" s="3">
        <f t="shared" si="47"/>
        <v>0</v>
      </c>
      <c r="X210" s="3">
        <f t="shared" si="48"/>
        <v>0</v>
      </c>
    </row>
    <row r="211" spans="1:24" s="2" customFormat="1" ht="13.5" customHeight="1" x14ac:dyDescent="0.2">
      <c r="A211" s="22">
        <f t="shared" si="49"/>
        <v>207</v>
      </c>
      <c r="B211" s="76" t="s">
        <v>806</v>
      </c>
      <c r="C211" s="383">
        <v>39021</v>
      </c>
      <c r="D211" s="90">
        <v>380000</v>
      </c>
      <c r="E211" s="122"/>
      <c r="F211" s="24">
        <f t="shared" si="42"/>
        <v>380000</v>
      </c>
      <c r="G211" s="24">
        <v>379000</v>
      </c>
      <c r="H211" s="24">
        <f t="shared" si="52"/>
        <v>1000</v>
      </c>
      <c r="I211" s="25">
        <v>5</v>
      </c>
      <c r="J211" s="25">
        <v>0.2</v>
      </c>
      <c r="K211" s="25">
        <v>0</v>
      </c>
      <c r="L211" s="53">
        <f t="shared" si="53"/>
        <v>0</v>
      </c>
      <c r="M211" s="24">
        <f t="shared" si="54"/>
        <v>379000</v>
      </c>
      <c r="N211" s="317">
        <f t="shared" si="43"/>
        <v>1000</v>
      </c>
      <c r="O211" s="74" t="s">
        <v>815</v>
      </c>
      <c r="P211" s="382">
        <v>10</v>
      </c>
      <c r="Q211" s="190"/>
      <c r="R211" s="4"/>
      <c r="S211" s="3">
        <f t="shared" si="44"/>
        <v>19000</v>
      </c>
      <c r="T211" s="3">
        <f t="shared" si="45"/>
        <v>-18000</v>
      </c>
      <c r="U211" s="3">
        <f t="shared" si="55"/>
        <v>0</v>
      </c>
      <c r="V211" s="3">
        <f t="shared" si="46"/>
        <v>76000</v>
      </c>
      <c r="W211" s="3">
        <f t="shared" si="47"/>
        <v>0</v>
      </c>
      <c r="X211" s="3">
        <f t="shared" si="48"/>
        <v>0</v>
      </c>
    </row>
    <row r="212" spans="1:24" s="2" customFormat="1" ht="13.5" customHeight="1" x14ac:dyDescent="0.2">
      <c r="A212" s="22">
        <f t="shared" si="49"/>
        <v>208</v>
      </c>
      <c r="B212" s="76" t="s">
        <v>806</v>
      </c>
      <c r="C212" s="383">
        <v>39021</v>
      </c>
      <c r="D212" s="90">
        <v>45000</v>
      </c>
      <c r="E212" s="122"/>
      <c r="F212" s="24">
        <f t="shared" si="42"/>
        <v>45000</v>
      </c>
      <c r="G212" s="24">
        <v>44000</v>
      </c>
      <c r="H212" s="24">
        <f t="shared" si="52"/>
        <v>1000</v>
      </c>
      <c r="I212" s="25">
        <v>5</v>
      </c>
      <c r="J212" s="25">
        <v>0.2</v>
      </c>
      <c r="K212" s="25">
        <v>0</v>
      </c>
      <c r="L212" s="53">
        <f t="shared" si="53"/>
        <v>0</v>
      </c>
      <c r="M212" s="24">
        <f t="shared" si="54"/>
        <v>44000</v>
      </c>
      <c r="N212" s="317">
        <f t="shared" si="43"/>
        <v>1000</v>
      </c>
      <c r="O212" s="74" t="s">
        <v>815</v>
      </c>
      <c r="P212" s="382">
        <v>1</v>
      </c>
      <c r="Q212" s="190"/>
      <c r="R212" s="4"/>
      <c r="S212" s="3">
        <f t="shared" si="44"/>
        <v>2250</v>
      </c>
      <c r="T212" s="3">
        <f t="shared" si="45"/>
        <v>-1250</v>
      </c>
      <c r="U212" s="3">
        <f t="shared" si="55"/>
        <v>0</v>
      </c>
      <c r="V212" s="3">
        <f t="shared" si="46"/>
        <v>9000</v>
      </c>
      <c r="W212" s="3">
        <f t="shared" si="47"/>
        <v>0</v>
      </c>
      <c r="X212" s="3">
        <f t="shared" si="48"/>
        <v>0</v>
      </c>
    </row>
    <row r="213" spans="1:24" s="2" customFormat="1" ht="13.5" customHeight="1" x14ac:dyDescent="0.2">
      <c r="A213" s="22">
        <f t="shared" si="49"/>
        <v>209</v>
      </c>
      <c r="B213" s="76" t="s">
        <v>1061</v>
      </c>
      <c r="C213" s="383">
        <v>39021</v>
      </c>
      <c r="D213" s="90">
        <v>50000</v>
      </c>
      <c r="E213" s="122"/>
      <c r="F213" s="24">
        <f t="shared" si="42"/>
        <v>50000</v>
      </c>
      <c r="G213" s="24">
        <v>49000</v>
      </c>
      <c r="H213" s="24">
        <f t="shared" si="52"/>
        <v>1000</v>
      </c>
      <c r="I213" s="25">
        <v>5</v>
      </c>
      <c r="J213" s="25">
        <v>0.2</v>
      </c>
      <c r="K213" s="25">
        <v>0</v>
      </c>
      <c r="L213" s="53">
        <f t="shared" si="53"/>
        <v>0</v>
      </c>
      <c r="M213" s="24">
        <f t="shared" si="54"/>
        <v>49000</v>
      </c>
      <c r="N213" s="317">
        <f t="shared" si="43"/>
        <v>1000</v>
      </c>
      <c r="O213" s="74" t="s">
        <v>815</v>
      </c>
      <c r="P213" s="382">
        <v>1</v>
      </c>
      <c r="Q213" s="190"/>
      <c r="R213" s="4"/>
      <c r="S213" s="3">
        <f t="shared" si="44"/>
        <v>2500</v>
      </c>
      <c r="T213" s="3">
        <f t="shared" si="45"/>
        <v>-1500</v>
      </c>
      <c r="U213" s="3">
        <f t="shared" si="55"/>
        <v>0</v>
      </c>
      <c r="V213" s="3">
        <f t="shared" si="46"/>
        <v>10000</v>
      </c>
      <c r="W213" s="3">
        <f t="shared" si="47"/>
        <v>0</v>
      </c>
      <c r="X213" s="3">
        <f t="shared" si="48"/>
        <v>0</v>
      </c>
    </row>
    <row r="214" spans="1:24" s="2" customFormat="1" ht="13.5" customHeight="1" x14ac:dyDescent="0.2">
      <c r="A214" s="22">
        <f t="shared" si="49"/>
        <v>210</v>
      </c>
      <c r="B214" s="76" t="s">
        <v>808</v>
      </c>
      <c r="C214" s="383">
        <v>39021</v>
      </c>
      <c r="D214" s="90">
        <v>80000</v>
      </c>
      <c r="E214" s="122"/>
      <c r="F214" s="24">
        <f t="shared" si="42"/>
        <v>80000</v>
      </c>
      <c r="G214" s="24">
        <v>79000</v>
      </c>
      <c r="H214" s="24">
        <f t="shared" si="52"/>
        <v>1000</v>
      </c>
      <c r="I214" s="25">
        <v>5</v>
      </c>
      <c r="J214" s="25">
        <v>0.2</v>
      </c>
      <c r="K214" s="25">
        <v>0</v>
      </c>
      <c r="L214" s="53">
        <f t="shared" si="53"/>
        <v>0</v>
      </c>
      <c r="M214" s="24">
        <f t="shared" si="54"/>
        <v>79000</v>
      </c>
      <c r="N214" s="317">
        <f t="shared" si="43"/>
        <v>1000</v>
      </c>
      <c r="O214" s="74" t="s">
        <v>815</v>
      </c>
      <c r="P214" s="382">
        <v>1</v>
      </c>
      <c r="Q214" s="190"/>
      <c r="R214" s="4"/>
      <c r="S214" s="3">
        <f t="shared" si="44"/>
        <v>4000</v>
      </c>
      <c r="T214" s="3">
        <f t="shared" si="45"/>
        <v>-3000</v>
      </c>
      <c r="U214" s="3">
        <f t="shared" si="55"/>
        <v>0</v>
      </c>
      <c r="V214" s="3">
        <f t="shared" si="46"/>
        <v>16000</v>
      </c>
      <c r="W214" s="3">
        <f t="shared" si="47"/>
        <v>0</v>
      </c>
      <c r="X214" s="3">
        <f t="shared" si="48"/>
        <v>0</v>
      </c>
    </row>
    <row r="215" spans="1:24" s="2" customFormat="1" ht="13.5" customHeight="1" x14ac:dyDescent="0.2">
      <c r="A215" s="22">
        <f t="shared" si="49"/>
        <v>211</v>
      </c>
      <c r="B215" s="76" t="s">
        <v>1062</v>
      </c>
      <c r="C215" s="383">
        <v>39037</v>
      </c>
      <c r="D215" s="90">
        <v>3727272</v>
      </c>
      <c r="E215" s="122"/>
      <c r="F215" s="24">
        <f t="shared" si="42"/>
        <v>3727272</v>
      </c>
      <c r="G215" s="24">
        <v>3726272</v>
      </c>
      <c r="H215" s="24">
        <f t="shared" si="52"/>
        <v>1000</v>
      </c>
      <c r="I215" s="25">
        <v>5</v>
      </c>
      <c r="J215" s="25">
        <v>0.2</v>
      </c>
      <c r="K215" s="25">
        <v>0</v>
      </c>
      <c r="L215" s="53">
        <f t="shared" si="53"/>
        <v>0</v>
      </c>
      <c r="M215" s="24">
        <f t="shared" si="54"/>
        <v>3726272</v>
      </c>
      <c r="N215" s="317">
        <f t="shared" si="43"/>
        <v>1000</v>
      </c>
      <c r="O215" s="74" t="s">
        <v>281</v>
      </c>
      <c r="P215" s="382">
        <v>2</v>
      </c>
      <c r="Q215" s="190"/>
      <c r="R215" s="4"/>
      <c r="S215" s="3">
        <f t="shared" si="44"/>
        <v>186363.6</v>
      </c>
      <c r="T215" s="3">
        <f t="shared" si="45"/>
        <v>-185363.6</v>
      </c>
      <c r="U215" s="3">
        <f t="shared" si="55"/>
        <v>0</v>
      </c>
      <c r="V215" s="3">
        <f t="shared" si="46"/>
        <v>745454.4</v>
      </c>
      <c r="W215" s="3">
        <f t="shared" si="47"/>
        <v>0</v>
      </c>
      <c r="X215" s="3">
        <f t="shared" si="48"/>
        <v>0</v>
      </c>
    </row>
    <row r="216" spans="1:24" s="2" customFormat="1" ht="13.5" customHeight="1" x14ac:dyDescent="0.2">
      <c r="A216" s="22">
        <f t="shared" si="49"/>
        <v>212</v>
      </c>
      <c r="B216" s="76" t="s">
        <v>801</v>
      </c>
      <c r="C216" s="383">
        <v>39042</v>
      </c>
      <c r="D216" s="90">
        <v>600000</v>
      </c>
      <c r="E216" s="122"/>
      <c r="F216" s="24">
        <f t="shared" si="42"/>
        <v>600000</v>
      </c>
      <c r="G216" s="24">
        <v>599000</v>
      </c>
      <c r="H216" s="24">
        <f t="shared" si="52"/>
        <v>1000</v>
      </c>
      <c r="I216" s="25">
        <v>5</v>
      </c>
      <c r="J216" s="25">
        <v>0.2</v>
      </c>
      <c r="K216" s="25">
        <v>0</v>
      </c>
      <c r="L216" s="53">
        <f t="shared" si="53"/>
        <v>0</v>
      </c>
      <c r="M216" s="24">
        <f t="shared" si="54"/>
        <v>599000</v>
      </c>
      <c r="N216" s="317">
        <f t="shared" si="43"/>
        <v>1000</v>
      </c>
      <c r="O216" s="74" t="s">
        <v>1053</v>
      </c>
      <c r="P216" s="382">
        <v>1</v>
      </c>
      <c r="Q216" s="190"/>
      <c r="R216" s="4"/>
      <c r="S216" s="3">
        <f t="shared" si="44"/>
        <v>30000</v>
      </c>
      <c r="T216" s="3">
        <f t="shared" si="45"/>
        <v>-29000</v>
      </c>
      <c r="U216" s="3">
        <f t="shared" si="55"/>
        <v>0</v>
      </c>
      <c r="V216" s="3">
        <f t="shared" si="46"/>
        <v>120000</v>
      </c>
      <c r="W216" s="3">
        <f t="shared" si="47"/>
        <v>0</v>
      </c>
      <c r="X216" s="3">
        <f t="shared" si="48"/>
        <v>0</v>
      </c>
    </row>
    <row r="217" spans="1:24" s="2" customFormat="1" ht="13.5" customHeight="1" x14ac:dyDescent="0.2">
      <c r="A217" s="22">
        <f t="shared" si="49"/>
        <v>213</v>
      </c>
      <c r="B217" s="76" t="s">
        <v>1063</v>
      </c>
      <c r="C217" s="383">
        <v>39042</v>
      </c>
      <c r="D217" s="90">
        <v>870000</v>
      </c>
      <c r="E217" s="122"/>
      <c r="F217" s="24">
        <f t="shared" si="42"/>
        <v>870000</v>
      </c>
      <c r="G217" s="24">
        <v>869000</v>
      </c>
      <c r="H217" s="24">
        <f t="shared" si="52"/>
        <v>1000</v>
      </c>
      <c r="I217" s="25">
        <v>5</v>
      </c>
      <c r="J217" s="25">
        <v>0.2</v>
      </c>
      <c r="K217" s="25">
        <v>0</v>
      </c>
      <c r="L217" s="53">
        <f t="shared" si="53"/>
        <v>0</v>
      </c>
      <c r="M217" s="24">
        <f t="shared" si="54"/>
        <v>869000</v>
      </c>
      <c r="N217" s="317">
        <f t="shared" si="43"/>
        <v>1000</v>
      </c>
      <c r="O217" s="389" t="s">
        <v>935</v>
      </c>
      <c r="P217" s="382">
        <v>3</v>
      </c>
      <c r="Q217" s="190"/>
      <c r="R217" s="4"/>
      <c r="S217" s="3">
        <f t="shared" si="44"/>
        <v>43500</v>
      </c>
      <c r="T217" s="3">
        <f t="shared" si="45"/>
        <v>-42500</v>
      </c>
      <c r="U217" s="3">
        <f t="shared" si="55"/>
        <v>0</v>
      </c>
      <c r="V217" s="3">
        <f t="shared" si="46"/>
        <v>174000</v>
      </c>
      <c r="W217" s="3">
        <f t="shared" si="47"/>
        <v>0</v>
      </c>
      <c r="X217" s="3">
        <f t="shared" si="48"/>
        <v>0</v>
      </c>
    </row>
    <row r="218" spans="1:24" s="2" customFormat="1" ht="13.5" customHeight="1" x14ac:dyDescent="0.2">
      <c r="A218" s="22">
        <f t="shared" si="49"/>
        <v>214</v>
      </c>
      <c r="B218" s="76" t="s">
        <v>1064</v>
      </c>
      <c r="C218" s="383">
        <v>39051</v>
      </c>
      <c r="D218" s="90">
        <v>450000</v>
      </c>
      <c r="E218" s="122"/>
      <c r="F218" s="24">
        <f t="shared" si="42"/>
        <v>450000</v>
      </c>
      <c r="G218" s="24">
        <v>449000</v>
      </c>
      <c r="H218" s="24">
        <f t="shared" si="52"/>
        <v>1000</v>
      </c>
      <c r="I218" s="25">
        <v>5</v>
      </c>
      <c r="J218" s="25">
        <v>0.2</v>
      </c>
      <c r="K218" s="25">
        <v>0</v>
      </c>
      <c r="L218" s="53">
        <f t="shared" si="53"/>
        <v>0</v>
      </c>
      <c r="M218" s="24">
        <f t="shared" si="54"/>
        <v>449000</v>
      </c>
      <c r="N218" s="317">
        <f t="shared" si="43"/>
        <v>1000</v>
      </c>
      <c r="O218" s="74" t="s">
        <v>815</v>
      </c>
      <c r="P218" s="382">
        <v>3</v>
      </c>
      <c r="Q218" s="190"/>
      <c r="R218" s="4"/>
      <c r="S218" s="3">
        <f t="shared" si="44"/>
        <v>22500</v>
      </c>
      <c r="T218" s="3">
        <f t="shared" si="45"/>
        <v>-21500</v>
      </c>
      <c r="U218" s="3">
        <f t="shared" si="55"/>
        <v>0</v>
      </c>
      <c r="V218" s="3">
        <f t="shared" si="46"/>
        <v>90000</v>
      </c>
      <c r="W218" s="3">
        <f t="shared" si="47"/>
        <v>0</v>
      </c>
      <c r="X218" s="3">
        <f t="shared" si="48"/>
        <v>0</v>
      </c>
    </row>
    <row r="219" spans="1:24" s="2" customFormat="1" ht="13.5" customHeight="1" x14ac:dyDescent="0.2">
      <c r="A219" s="22">
        <f t="shared" si="49"/>
        <v>215</v>
      </c>
      <c r="B219" s="76" t="s">
        <v>1065</v>
      </c>
      <c r="C219" s="383">
        <v>39051</v>
      </c>
      <c r="D219" s="90">
        <v>125000</v>
      </c>
      <c r="E219" s="122"/>
      <c r="F219" s="24">
        <f t="shared" si="42"/>
        <v>125000</v>
      </c>
      <c r="G219" s="24">
        <v>124000</v>
      </c>
      <c r="H219" s="24">
        <f t="shared" si="52"/>
        <v>1000</v>
      </c>
      <c r="I219" s="25">
        <v>5</v>
      </c>
      <c r="J219" s="25">
        <v>0.2</v>
      </c>
      <c r="K219" s="25">
        <v>0</v>
      </c>
      <c r="L219" s="53">
        <f t="shared" si="53"/>
        <v>0</v>
      </c>
      <c r="M219" s="24">
        <f t="shared" si="54"/>
        <v>124000</v>
      </c>
      <c r="N219" s="317">
        <f t="shared" si="43"/>
        <v>1000</v>
      </c>
      <c r="O219" s="74" t="s">
        <v>815</v>
      </c>
      <c r="P219" s="382">
        <v>1</v>
      </c>
      <c r="Q219" s="190"/>
      <c r="R219" s="4"/>
      <c r="S219" s="3">
        <f t="shared" si="44"/>
        <v>6250</v>
      </c>
      <c r="T219" s="3">
        <f t="shared" si="45"/>
        <v>-5250</v>
      </c>
      <c r="U219" s="3">
        <f t="shared" si="55"/>
        <v>0</v>
      </c>
      <c r="V219" s="3">
        <f t="shared" si="46"/>
        <v>25000</v>
      </c>
      <c r="W219" s="3">
        <f t="shared" si="47"/>
        <v>0</v>
      </c>
      <c r="X219" s="3">
        <f t="shared" si="48"/>
        <v>0</v>
      </c>
    </row>
    <row r="220" spans="1:24" s="2" customFormat="1" ht="13.5" customHeight="1" x14ac:dyDescent="0.2">
      <c r="A220" s="22">
        <f t="shared" si="49"/>
        <v>216</v>
      </c>
      <c r="B220" s="76" t="s">
        <v>805</v>
      </c>
      <c r="C220" s="383">
        <v>39051</v>
      </c>
      <c r="D220" s="90">
        <v>700000</v>
      </c>
      <c r="E220" s="122"/>
      <c r="F220" s="24">
        <f t="shared" si="42"/>
        <v>700000</v>
      </c>
      <c r="G220" s="24">
        <v>699000</v>
      </c>
      <c r="H220" s="24">
        <f t="shared" si="52"/>
        <v>1000</v>
      </c>
      <c r="I220" s="25">
        <v>5</v>
      </c>
      <c r="J220" s="25">
        <v>0.2</v>
      </c>
      <c r="K220" s="25">
        <v>0</v>
      </c>
      <c r="L220" s="53">
        <f t="shared" si="53"/>
        <v>0</v>
      </c>
      <c r="M220" s="24">
        <f t="shared" si="54"/>
        <v>699000</v>
      </c>
      <c r="N220" s="317">
        <f t="shared" si="43"/>
        <v>1000</v>
      </c>
      <c r="O220" s="74" t="s">
        <v>815</v>
      </c>
      <c r="P220" s="382">
        <v>4</v>
      </c>
      <c r="Q220" s="190"/>
      <c r="R220" s="4"/>
      <c r="S220" s="3">
        <f t="shared" si="44"/>
        <v>35000</v>
      </c>
      <c r="T220" s="3">
        <f t="shared" si="45"/>
        <v>-34000</v>
      </c>
      <c r="U220" s="3">
        <f t="shared" si="55"/>
        <v>0</v>
      </c>
      <c r="V220" s="3">
        <f t="shared" si="46"/>
        <v>140000</v>
      </c>
      <c r="W220" s="3">
        <f t="shared" si="47"/>
        <v>0</v>
      </c>
      <c r="X220" s="3">
        <f t="shared" si="48"/>
        <v>0</v>
      </c>
    </row>
    <row r="221" spans="1:24" s="2" customFormat="1" ht="13.5" customHeight="1" x14ac:dyDescent="0.2">
      <c r="A221" s="22">
        <f t="shared" si="49"/>
        <v>217</v>
      </c>
      <c r="B221" s="76" t="s">
        <v>1020</v>
      </c>
      <c r="C221" s="383">
        <v>39051</v>
      </c>
      <c r="D221" s="90">
        <v>70000</v>
      </c>
      <c r="E221" s="122"/>
      <c r="F221" s="24">
        <f t="shared" si="42"/>
        <v>70000</v>
      </c>
      <c r="G221" s="24">
        <v>69000</v>
      </c>
      <c r="H221" s="24">
        <f t="shared" si="52"/>
        <v>1000</v>
      </c>
      <c r="I221" s="25">
        <v>5</v>
      </c>
      <c r="J221" s="25">
        <v>0.2</v>
      </c>
      <c r="K221" s="25">
        <v>0</v>
      </c>
      <c r="L221" s="53">
        <f t="shared" si="53"/>
        <v>0</v>
      </c>
      <c r="M221" s="24">
        <f t="shared" si="54"/>
        <v>69000</v>
      </c>
      <c r="N221" s="317">
        <f t="shared" si="43"/>
        <v>1000</v>
      </c>
      <c r="O221" s="74" t="s">
        <v>815</v>
      </c>
      <c r="P221" s="382">
        <v>1</v>
      </c>
      <c r="Q221" s="190"/>
      <c r="R221" s="4"/>
      <c r="S221" s="3">
        <f t="shared" si="44"/>
        <v>3500</v>
      </c>
      <c r="T221" s="3">
        <f t="shared" si="45"/>
        <v>-2500</v>
      </c>
      <c r="U221" s="3">
        <f t="shared" si="55"/>
        <v>0</v>
      </c>
      <c r="V221" s="3">
        <f t="shared" si="46"/>
        <v>14000</v>
      </c>
      <c r="W221" s="3">
        <f t="shared" si="47"/>
        <v>0</v>
      </c>
      <c r="X221" s="3">
        <f t="shared" si="48"/>
        <v>0</v>
      </c>
    </row>
    <row r="222" spans="1:24" s="2" customFormat="1" ht="13.5" customHeight="1" x14ac:dyDescent="0.2">
      <c r="A222" s="22">
        <f t="shared" si="49"/>
        <v>218</v>
      </c>
      <c r="B222" s="76" t="s">
        <v>806</v>
      </c>
      <c r="C222" s="383">
        <v>39052</v>
      </c>
      <c r="D222" s="90">
        <v>45000</v>
      </c>
      <c r="E222" s="122"/>
      <c r="F222" s="24">
        <f t="shared" si="42"/>
        <v>45000</v>
      </c>
      <c r="G222" s="24">
        <v>44000</v>
      </c>
      <c r="H222" s="24">
        <f t="shared" si="52"/>
        <v>1000</v>
      </c>
      <c r="I222" s="25">
        <v>5</v>
      </c>
      <c r="J222" s="25">
        <v>0.2</v>
      </c>
      <c r="K222" s="25">
        <v>0</v>
      </c>
      <c r="L222" s="53">
        <f t="shared" si="53"/>
        <v>0</v>
      </c>
      <c r="M222" s="24">
        <f t="shared" si="54"/>
        <v>44000</v>
      </c>
      <c r="N222" s="317">
        <f t="shared" si="43"/>
        <v>1000</v>
      </c>
      <c r="O222" s="74" t="s">
        <v>815</v>
      </c>
      <c r="P222" s="382">
        <v>1</v>
      </c>
      <c r="Q222" s="190"/>
      <c r="R222" s="4"/>
      <c r="S222" s="3">
        <f t="shared" si="44"/>
        <v>2250</v>
      </c>
      <c r="T222" s="3">
        <f t="shared" si="45"/>
        <v>-1250</v>
      </c>
      <c r="U222" s="3">
        <f t="shared" si="55"/>
        <v>0</v>
      </c>
      <c r="V222" s="3">
        <f t="shared" si="46"/>
        <v>9000</v>
      </c>
      <c r="W222" s="3">
        <f t="shared" si="47"/>
        <v>0</v>
      </c>
      <c r="X222" s="3">
        <f t="shared" si="48"/>
        <v>0</v>
      </c>
    </row>
    <row r="223" spans="1:24" s="2" customFormat="1" ht="13.5" customHeight="1" x14ac:dyDescent="0.2">
      <c r="A223" s="22">
        <f t="shared" si="49"/>
        <v>219</v>
      </c>
      <c r="B223" s="76" t="s">
        <v>1061</v>
      </c>
      <c r="C223" s="383">
        <v>39052</v>
      </c>
      <c r="D223" s="90">
        <v>50000</v>
      </c>
      <c r="E223" s="122"/>
      <c r="F223" s="24">
        <f t="shared" si="42"/>
        <v>50000</v>
      </c>
      <c r="G223" s="24">
        <v>49000</v>
      </c>
      <c r="H223" s="24">
        <f t="shared" si="52"/>
        <v>1000</v>
      </c>
      <c r="I223" s="25">
        <v>5</v>
      </c>
      <c r="J223" s="25">
        <v>0.2</v>
      </c>
      <c r="K223" s="25">
        <v>0</v>
      </c>
      <c r="L223" s="53">
        <f t="shared" si="53"/>
        <v>0</v>
      </c>
      <c r="M223" s="24">
        <f t="shared" si="54"/>
        <v>49000</v>
      </c>
      <c r="N223" s="317">
        <f t="shared" si="43"/>
        <v>1000</v>
      </c>
      <c r="O223" s="74" t="s">
        <v>815</v>
      </c>
      <c r="P223" s="382">
        <v>1</v>
      </c>
      <c r="Q223" s="190"/>
      <c r="R223" s="4"/>
      <c r="S223" s="3">
        <f t="shared" si="44"/>
        <v>2500</v>
      </c>
      <c r="T223" s="3">
        <f t="shared" si="45"/>
        <v>-1500</v>
      </c>
      <c r="U223" s="3">
        <f t="shared" si="55"/>
        <v>0</v>
      </c>
      <c r="V223" s="3">
        <f t="shared" si="46"/>
        <v>10000</v>
      </c>
      <c r="W223" s="3">
        <f t="shared" si="47"/>
        <v>0</v>
      </c>
      <c r="X223" s="3">
        <f t="shared" si="48"/>
        <v>0</v>
      </c>
    </row>
    <row r="224" spans="1:24" s="2" customFormat="1" ht="13.5" customHeight="1" x14ac:dyDescent="0.2">
      <c r="A224" s="22">
        <f t="shared" si="49"/>
        <v>220</v>
      </c>
      <c r="B224" s="76" t="s">
        <v>808</v>
      </c>
      <c r="C224" s="383">
        <v>39052</v>
      </c>
      <c r="D224" s="90">
        <v>80000</v>
      </c>
      <c r="E224" s="122"/>
      <c r="F224" s="24">
        <f t="shared" si="42"/>
        <v>80000</v>
      </c>
      <c r="G224" s="24">
        <v>79000</v>
      </c>
      <c r="H224" s="24">
        <f t="shared" si="52"/>
        <v>1000</v>
      </c>
      <c r="I224" s="25">
        <v>5</v>
      </c>
      <c r="J224" s="25">
        <v>0.2</v>
      </c>
      <c r="K224" s="25">
        <v>0</v>
      </c>
      <c r="L224" s="53">
        <f t="shared" si="53"/>
        <v>0</v>
      </c>
      <c r="M224" s="24">
        <f t="shared" si="54"/>
        <v>79000</v>
      </c>
      <c r="N224" s="317">
        <f t="shared" si="43"/>
        <v>1000</v>
      </c>
      <c r="O224" s="74" t="s">
        <v>815</v>
      </c>
      <c r="P224" s="382">
        <v>1</v>
      </c>
      <c r="Q224" s="190"/>
      <c r="R224" s="4"/>
      <c r="S224" s="3">
        <f t="shared" si="44"/>
        <v>4000</v>
      </c>
      <c r="T224" s="3">
        <f t="shared" si="45"/>
        <v>-3000</v>
      </c>
      <c r="U224" s="3">
        <f t="shared" si="55"/>
        <v>0</v>
      </c>
      <c r="V224" s="3">
        <f t="shared" si="46"/>
        <v>16000</v>
      </c>
      <c r="W224" s="3">
        <f t="shared" si="47"/>
        <v>0</v>
      </c>
      <c r="X224" s="3">
        <f t="shared" si="48"/>
        <v>0</v>
      </c>
    </row>
    <row r="225" spans="1:24" s="2" customFormat="1" ht="13.5" customHeight="1" x14ac:dyDescent="0.2">
      <c r="A225" s="155">
        <f t="shared" si="49"/>
        <v>221</v>
      </c>
      <c r="B225" s="384" t="s">
        <v>1034</v>
      </c>
      <c r="C225" s="385">
        <v>39056</v>
      </c>
      <c r="D225" s="173">
        <v>0</v>
      </c>
      <c r="E225" s="386"/>
      <c r="F225" s="158">
        <f t="shared" si="42"/>
        <v>0</v>
      </c>
      <c r="G225" s="158"/>
      <c r="H225" s="158"/>
      <c r="I225" s="159">
        <v>5</v>
      </c>
      <c r="J225" s="159">
        <v>0.2</v>
      </c>
      <c r="K225" s="159">
        <v>0</v>
      </c>
      <c r="L225" s="150"/>
      <c r="M225" s="158"/>
      <c r="N225" s="320">
        <f t="shared" si="43"/>
        <v>0</v>
      </c>
      <c r="O225" s="387" t="s">
        <v>1036</v>
      </c>
      <c r="P225" s="388">
        <v>1</v>
      </c>
      <c r="Q225" s="379"/>
      <c r="R225" s="4"/>
      <c r="S225" s="154">
        <f t="shared" si="44"/>
        <v>0</v>
      </c>
      <c r="T225" s="154">
        <f t="shared" si="45"/>
        <v>0</v>
      </c>
      <c r="U225" s="154"/>
      <c r="V225" s="154">
        <f t="shared" si="46"/>
        <v>0</v>
      </c>
      <c r="W225" s="3">
        <f t="shared" si="47"/>
        <v>0</v>
      </c>
      <c r="X225" s="3">
        <f t="shared" si="48"/>
        <v>0</v>
      </c>
    </row>
    <row r="226" spans="1:24" s="2" customFormat="1" ht="13.5" customHeight="1" x14ac:dyDescent="0.2">
      <c r="A226" s="22">
        <f t="shared" si="49"/>
        <v>222</v>
      </c>
      <c r="B226" s="76" t="s">
        <v>1066</v>
      </c>
      <c r="C226" s="383">
        <v>39127</v>
      </c>
      <c r="D226" s="90">
        <v>400000</v>
      </c>
      <c r="E226" s="122"/>
      <c r="F226" s="24">
        <f t="shared" si="42"/>
        <v>400000</v>
      </c>
      <c r="G226" s="24">
        <v>399000</v>
      </c>
      <c r="H226" s="24">
        <f t="shared" ref="H226:H278" si="56">+F226-G226</f>
        <v>1000</v>
      </c>
      <c r="I226" s="25">
        <v>5</v>
      </c>
      <c r="J226" s="25">
        <v>0.2</v>
      </c>
      <c r="K226" s="25">
        <v>0</v>
      </c>
      <c r="L226" s="53">
        <f t="shared" ref="L226:L278" si="57">ROUND(IF(F226*J226*K226/12&gt;=H226,H226-1000,F226*J226*K226/12),0)</f>
        <v>0</v>
      </c>
      <c r="M226" s="24">
        <f t="shared" ref="M226:M278" si="58">+G226+L226</f>
        <v>399000</v>
      </c>
      <c r="N226" s="317">
        <f t="shared" si="43"/>
        <v>1000</v>
      </c>
      <c r="O226" s="112" t="s">
        <v>1067</v>
      </c>
      <c r="P226" s="382">
        <v>2</v>
      </c>
      <c r="Q226" s="190"/>
      <c r="R226" s="4"/>
      <c r="S226" s="3">
        <f t="shared" si="44"/>
        <v>20000</v>
      </c>
      <c r="T226" s="3">
        <f t="shared" si="45"/>
        <v>-19000</v>
      </c>
      <c r="U226" s="3">
        <f t="shared" ref="U226:U278" si="59">N226-1000</f>
        <v>0</v>
      </c>
      <c r="V226" s="3">
        <f t="shared" si="46"/>
        <v>80000</v>
      </c>
      <c r="W226" s="3">
        <f t="shared" si="47"/>
        <v>0</v>
      </c>
      <c r="X226" s="3">
        <f t="shared" si="48"/>
        <v>0</v>
      </c>
    </row>
    <row r="227" spans="1:24" s="2" customFormat="1" ht="13.5" customHeight="1" x14ac:dyDescent="0.2">
      <c r="A227" s="22">
        <f t="shared" si="49"/>
        <v>223</v>
      </c>
      <c r="B227" s="76" t="s">
        <v>1068</v>
      </c>
      <c r="C227" s="383">
        <v>39127</v>
      </c>
      <c r="D227" s="90">
        <v>220000</v>
      </c>
      <c r="E227" s="122"/>
      <c r="F227" s="24">
        <f t="shared" si="42"/>
        <v>220000</v>
      </c>
      <c r="G227" s="24">
        <v>219000</v>
      </c>
      <c r="H227" s="24">
        <f t="shared" si="56"/>
        <v>1000</v>
      </c>
      <c r="I227" s="25">
        <v>5</v>
      </c>
      <c r="J227" s="25">
        <v>0.2</v>
      </c>
      <c r="K227" s="25">
        <v>0</v>
      </c>
      <c r="L227" s="53">
        <f t="shared" si="57"/>
        <v>0</v>
      </c>
      <c r="M227" s="24">
        <f t="shared" si="58"/>
        <v>219000</v>
      </c>
      <c r="N227" s="317">
        <f t="shared" si="43"/>
        <v>1000</v>
      </c>
      <c r="O227" s="112" t="s">
        <v>1067</v>
      </c>
      <c r="P227" s="382">
        <v>1</v>
      </c>
      <c r="Q227" s="190"/>
      <c r="R227" s="4"/>
      <c r="S227" s="3">
        <f t="shared" si="44"/>
        <v>11000</v>
      </c>
      <c r="T227" s="3">
        <f t="shared" si="45"/>
        <v>-10000</v>
      </c>
      <c r="U227" s="3">
        <f t="shared" si="59"/>
        <v>0</v>
      </c>
      <c r="V227" s="3">
        <f t="shared" si="46"/>
        <v>44000</v>
      </c>
      <c r="W227" s="3">
        <f t="shared" si="47"/>
        <v>0</v>
      </c>
      <c r="X227" s="3">
        <f t="shared" si="48"/>
        <v>0</v>
      </c>
    </row>
    <row r="228" spans="1:24" s="2" customFormat="1" ht="13.5" customHeight="1" x14ac:dyDescent="0.2">
      <c r="A228" s="22">
        <f t="shared" si="49"/>
        <v>224</v>
      </c>
      <c r="B228" s="76" t="s">
        <v>1069</v>
      </c>
      <c r="C228" s="383">
        <v>39137</v>
      </c>
      <c r="D228" s="90">
        <v>380000</v>
      </c>
      <c r="E228" s="122"/>
      <c r="F228" s="24">
        <f t="shared" si="42"/>
        <v>380000</v>
      </c>
      <c r="G228" s="24">
        <v>379000</v>
      </c>
      <c r="H228" s="24">
        <f t="shared" si="56"/>
        <v>1000</v>
      </c>
      <c r="I228" s="25">
        <v>5</v>
      </c>
      <c r="J228" s="25">
        <v>0.2</v>
      </c>
      <c r="K228" s="25">
        <v>0</v>
      </c>
      <c r="L228" s="53">
        <f t="shared" si="57"/>
        <v>0</v>
      </c>
      <c r="M228" s="24">
        <f t="shared" si="58"/>
        <v>379000</v>
      </c>
      <c r="N228" s="317">
        <f t="shared" si="43"/>
        <v>1000</v>
      </c>
      <c r="O228" s="112" t="s">
        <v>1067</v>
      </c>
      <c r="P228" s="382">
        <v>1</v>
      </c>
      <c r="Q228" s="190"/>
      <c r="R228" s="4"/>
      <c r="S228" s="3">
        <f t="shared" si="44"/>
        <v>19000</v>
      </c>
      <c r="T228" s="3">
        <f t="shared" si="45"/>
        <v>-18000</v>
      </c>
      <c r="U228" s="3">
        <f t="shared" si="59"/>
        <v>0</v>
      </c>
      <c r="V228" s="3">
        <f t="shared" si="46"/>
        <v>76000</v>
      </c>
      <c r="W228" s="3">
        <f t="shared" si="47"/>
        <v>0</v>
      </c>
      <c r="X228" s="3">
        <f t="shared" si="48"/>
        <v>0</v>
      </c>
    </row>
    <row r="229" spans="1:24" s="2" customFormat="1" ht="13.5" customHeight="1" x14ac:dyDescent="0.2">
      <c r="A229" s="22">
        <f t="shared" si="49"/>
        <v>225</v>
      </c>
      <c r="B229" s="76" t="s">
        <v>1070</v>
      </c>
      <c r="C229" s="383">
        <v>39150</v>
      </c>
      <c r="D229" s="90">
        <v>160000</v>
      </c>
      <c r="E229" s="122"/>
      <c r="F229" s="24">
        <f t="shared" si="42"/>
        <v>160000</v>
      </c>
      <c r="G229" s="24">
        <v>159000</v>
      </c>
      <c r="H229" s="24">
        <f t="shared" si="56"/>
        <v>1000</v>
      </c>
      <c r="I229" s="25">
        <v>5</v>
      </c>
      <c r="J229" s="25">
        <v>0.2</v>
      </c>
      <c r="K229" s="25">
        <v>0</v>
      </c>
      <c r="L229" s="53">
        <f t="shared" si="57"/>
        <v>0</v>
      </c>
      <c r="M229" s="24">
        <f t="shared" si="58"/>
        <v>159000</v>
      </c>
      <c r="N229" s="317">
        <f t="shared" si="43"/>
        <v>1000</v>
      </c>
      <c r="O229" s="112" t="s">
        <v>815</v>
      </c>
      <c r="P229" s="382">
        <v>2</v>
      </c>
      <c r="Q229" s="190"/>
      <c r="R229" s="4"/>
      <c r="S229" s="3">
        <f t="shared" si="44"/>
        <v>8000</v>
      </c>
      <c r="T229" s="3">
        <f t="shared" si="45"/>
        <v>-7000</v>
      </c>
      <c r="U229" s="3">
        <f t="shared" si="59"/>
        <v>0</v>
      </c>
      <c r="V229" s="3">
        <f t="shared" si="46"/>
        <v>32000</v>
      </c>
      <c r="W229" s="3">
        <f t="shared" si="47"/>
        <v>0</v>
      </c>
      <c r="X229" s="3">
        <f t="shared" si="48"/>
        <v>0</v>
      </c>
    </row>
    <row r="230" spans="1:24" s="2" customFormat="1" ht="13.5" customHeight="1" x14ac:dyDescent="0.2">
      <c r="A230" s="22">
        <f t="shared" si="49"/>
        <v>226</v>
      </c>
      <c r="B230" s="76" t="s">
        <v>803</v>
      </c>
      <c r="C230" s="383">
        <v>39150</v>
      </c>
      <c r="D230" s="90">
        <v>80000</v>
      </c>
      <c r="E230" s="122"/>
      <c r="F230" s="24">
        <f t="shared" si="42"/>
        <v>80000</v>
      </c>
      <c r="G230" s="24">
        <v>79000</v>
      </c>
      <c r="H230" s="24">
        <f t="shared" si="56"/>
        <v>1000</v>
      </c>
      <c r="I230" s="25">
        <v>5</v>
      </c>
      <c r="J230" s="25">
        <v>0.2</v>
      </c>
      <c r="K230" s="25">
        <v>0</v>
      </c>
      <c r="L230" s="53">
        <f t="shared" si="57"/>
        <v>0</v>
      </c>
      <c r="M230" s="24">
        <f t="shared" si="58"/>
        <v>79000</v>
      </c>
      <c r="N230" s="317">
        <f t="shared" si="43"/>
        <v>1000</v>
      </c>
      <c r="O230" s="112" t="s">
        <v>815</v>
      </c>
      <c r="P230" s="382">
        <v>2</v>
      </c>
      <c r="Q230" s="190"/>
      <c r="R230" s="4"/>
      <c r="S230" s="3">
        <f t="shared" si="44"/>
        <v>4000</v>
      </c>
      <c r="T230" s="3">
        <f t="shared" si="45"/>
        <v>-3000</v>
      </c>
      <c r="U230" s="3">
        <f t="shared" si="59"/>
        <v>0</v>
      </c>
      <c r="V230" s="3">
        <f t="shared" si="46"/>
        <v>16000</v>
      </c>
      <c r="W230" s="3">
        <f t="shared" si="47"/>
        <v>0</v>
      </c>
      <c r="X230" s="3">
        <f t="shared" si="48"/>
        <v>0</v>
      </c>
    </row>
    <row r="231" spans="1:24" s="2" customFormat="1" ht="13.5" customHeight="1" x14ac:dyDescent="0.2">
      <c r="A231" s="22">
        <f t="shared" si="49"/>
        <v>227</v>
      </c>
      <c r="B231" s="76" t="s">
        <v>806</v>
      </c>
      <c r="C231" s="383">
        <v>39150</v>
      </c>
      <c r="D231" s="90">
        <v>90000</v>
      </c>
      <c r="E231" s="122"/>
      <c r="F231" s="24">
        <f t="shared" si="42"/>
        <v>90000</v>
      </c>
      <c r="G231" s="24">
        <v>89000</v>
      </c>
      <c r="H231" s="24">
        <f t="shared" si="56"/>
        <v>1000</v>
      </c>
      <c r="I231" s="25">
        <v>5</v>
      </c>
      <c r="J231" s="25">
        <v>0.2</v>
      </c>
      <c r="K231" s="25">
        <v>0</v>
      </c>
      <c r="L231" s="53">
        <f t="shared" si="57"/>
        <v>0</v>
      </c>
      <c r="M231" s="24">
        <f t="shared" si="58"/>
        <v>89000</v>
      </c>
      <c r="N231" s="317">
        <f t="shared" si="43"/>
        <v>1000</v>
      </c>
      <c r="O231" s="112" t="s">
        <v>815</v>
      </c>
      <c r="P231" s="382">
        <v>2</v>
      </c>
      <c r="Q231" s="190"/>
      <c r="R231" s="4"/>
      <c r="S231" s="3">
        <f t="shared" si="44"/>
        <v>4500</v>
      </c>
      <c r="T231" s="3">
        <f t="shared" si="45"/>
        <v>-3500</v>
      </c>
      <c r="U231" s="3">
        <f t="shared" si="59"/>
        <v>0</v>
      </c>
      <c r="V231" s="3">
        <f t="shared" si="46"/>
        <v>18000</v>
      </c>
      <c r="W231" s="3">
        <f t="shared" si="47"/>
        <v>0</v>
      </c>
      <c r="X231" s="3">
        <f t="shared" si="48"/>
        <v>0</v>
      </c>
    </row>
    <row r="232" spans="1:24" s="2" customFormat="1" ht="13.5" customHeight="1" x14ac:dyDescent="0.2">
      <c r="A232" s="22">
        <f t="shared" si="49"/>
        <v>228</v>
      </c>
      <c r="B232" s="76" t="s">
        <v>1071</v>
      </c>
      <c r="C232" s="383">
        <v>39150</v>
      </c>
      <c r="D232" s="90">
        <v>70000</v>
      </c>
      <c r="E232" s="122"/>
      <c r="F232" s="24">
        <f t="shared" si="42"/>
        <v>70000</v>
      </c>
      <c r="G232" s="24">
        <v>69000</v>
      </c>
      <c r="H232" s="24">
        <f t="shared" si="56"/>
        <v>1000</v>
      </c>
      <c r="I232" s="25">
        <v>5</v>
      </c>
      <c r="J232" s="25">
        <v>0.2</v>
      </c>
      <c r="K232" s="25">
        <v>0</v>
      </c>
      <c r="L232" s="53">
        <f t="shared" si="57"/>
        <v>0</v>
      </c>
      <c r="M232" s="24">
        <f t="shared" si="58"/>
        <v>69000</v>
      </c>
      <c r="N232" s="317">
        <f t="shared" si="43"/>
        <v>1000</v>
      </c>
      <c r="O232" s="112" t="s">
        <v>815</v>
      </c>
      <c r="P232" s="382">
        <v>1</v>
      </c>
      <c r="Q232" s="190"/>
      <c r="R232" s="4"/>
      <c r="S232" s="3">
        <f t="shared" si="44"/>
        <v>3500</v>
      </c>
      <c r="T232" s="3">
        <f t="shared" si="45"/>
        <v>-2500</v>
      </c>
      <c r="U232" s="3">
        <f t="shared" si="59"/>
        <v>0</v>
      </c>
      <c r="V232" s="3">
        <f t="shared" si="46"/>
        <v>14000</v>
      </c>
      <c r="W232" s="3">
        <f t="shared" si="47"/>
        <v>0</v>
      </c>
      <c r="X232" s="3">
        <f t="shared" si="48"/>
        <v>0</v>
      </c>
    </row>
    <row r="233" spans="1:24" s="2" customFormat="1" ht="13.5" customHeight="1" x14ac:dyDescent="0.2">
      <c r="A233" s="22">
        <f t="shared" si="49"/>
        <v>229</v>
      </c>
      <c r="B233" s="76" t="s">
        <v>1031</v>
      </c>
      <c r="C233" s="383">
        <v>39163</v>
      </c>
      <c r="D233" s="90">
        <v>945000</v>
      </c>
      <c r="E233" s="122"/>
      <c r="F233" s="24">
        <f t="shared" si="42"/>
        <v>945000</v>
      </c>
      <c r="G233" s="24">
        <v>944000</v>
      </c>
      <c r="H233" s="24">
        <f t="shared" si="56"/>
        <v>1000</v>
      </c>
      <c r="I233" s="25">
        <v>5</v>
      </c>
      <c r="J233" s="25">
        <v>0.2</v>
      </c>
      <c r="K233" s="25">
        <v>0</v>
      </c>
      <c r="L233" s="53">
        <f t="shared" si="57"/>
        <v>0</v>
      </c>
      <c r="M233" s="24">
        <f t="shared" si="58"/>
        <v>944000</v>
      </c>
      <c r="N233" s="317">
        <f t="shared" si="43"/>
        <v>1000</v>
      </c>
      <c r="O233" s="112" t="s">
        <v>815</v>
      </c>
      <c r="P233" s="382">
        <v>7</v>
      </c>
      <c r="Q233" s="190"/>
      <c r="R233" s="4"/>
      <c r="S233" s="3">
        <f t="shared" si="44"/>
        <v>47250</v>
      </c>
      <c r="T233" s="3">
        <f t="shared" si="45"/>
        <v>-46250</v>
      </c>
      <c r="U233" s="3">
        <f t="shared" si="59"/>
        <v>0</v>
      </c>
      <c r="V233" s="3">
        <f t="shared" si="46"/>
        <v>189000</v>
      </c>
      <c r="W233" s="3">
        <f t="shared" si="47"/>
        <v>0</v>
      </c>
      <c r="X233" s="3">
        <f t="shared" si="48"/>
        <v>0</v>
      </c>
    </row>
    <row r="234" spans="1:24" s="2" customFormat="1" ht="13.5" customHeight="1" x14ac:dyDescent="0.2">
      <c r="A234" s="22">
        <f t="shared" si="49"/>
        <v>230</v>
      </c>
      <c r="B234" s="76" t="s">
        <v>806</v>
      </c>
      <c r="C234" s="383">
        <v>39163</v>
      </c>
      <c r="D234" s="90">
        <v>48000</v>
      </c>
      <c r="E234" s="122"/>
      <c r="F234" s="24">
        <f t="shared" si="42"/>
        <v>48000</v>
      </c>
      <c r="G234" s="24">
        <v>47000</v>
      </c>
      <c r="H234" s="24">
        <f t="shared" si="56"/>
        <v>1000</v>
      </c>
      <c r="I234" s="25">
        <v>5</v>
      </c>
      <c r="J234" s="25">
        <v>0.2</v>
      </c>
      <c r="K234" s="25">
        <v>0</v>
      </c>
      <c r="L234" s="53">
        <f t="shared" si="57"/>
        <v>0</v>
      </c>
      <c r="M234" s="24">
        <f t="shared" si="58"/>
        <v>47000</v>
      </c>
      <c r="N234" s="317">
        <f t="shared" si="43"/>
        <v>1000</v>
      </c>
      <c r="O234" s="112" t="s">
        <v>815</v>
      </c>
      <c r="P234" s="382">
        <v>1</v>
      </c>
      <c r="Q234" s="190"/>
      <c r="R234" s="4"/>
      <c r="S234" s="3">
        <f t="shared" si="44"/>
        <v>2400</v>
      </c>
      <c r="T234" s="3">
        <f t="shared" si="45"/>
        <v>-1400</v>
      </c>
      <c r="U234" s="3">
        <f t="shared" si="59"/>
        <v>0</v>
      </c>
      <c r="V234" s="3">
        <f t="shared" si="46"/>
        <v>9600</v>
      </c>
      <c r="W234" s="3">
        <f t="shared" si="47"/>
        <v>0</v>
      </c>
      <c r="X234" s="3">
        <f t="shared" si="48"/>
        <v>0</v>
      </c>
    </row>
    <row r="235" spans="1:24" s="2" customFormat="1" ht="13.5" customHeight="1" x14ac:dyDescent="0.2">
      <c r="A235" s="22">
        <f t="shared" si="49"/>
        <v>231</v>
      </c>
      <c r="B235" s="76" t="s">
        <v>825</v>
      </c>
      <c r="C235" s="383">
        <v>39168</v>
      </c>
      <c r="D235" s="90">
        <v>200000</v>
      </c>
      <c r="E235" s="122"/>
      <c r="F235" s="24">
        <f t="shared" si="42"/>
        <v>200000</v>
      </c>
      <c r="G235" s="24">
        <v>199000</v>
      </c>
      <c r="H235" s="24">
        <f t="shared" si="56"/>
        <v>1000</v>
      </c>
      <c r="I235" s="25">
        <v>5</v>
      </c>
      <c r="J235" s="25">
        <v>0.2</v>
      </c>
      <c r="K235" s="25">
        <v>0</v>
      </c>
      <c r="L235" s="53">
        <f t="shared" si="57"/>
        <v>0</v>
      </c>
      <c r="M235" s="24">
        <f t="shared" si="58"/>
        <v>199000</v>
      </c>
      <c r="N235" s="317">
        <f t="shared" si="43"/>
        <v>1000</v>
      </c>
      <c r="O235" s="112" t="s">
        <v>1067</v>
      </c>
      <c r="P235" s="382">
        <v>1</v>
      </c>
      <c r="Q235" s="190"/>
      <c r="R235" s="4"/>
      <c r="S235" s="3">
        <f t="shared" si="44"/>
        <v>10000</v>
      </c>
      <c r="T235" s="3">
        <f t="shared" si="45"/>
        <v>-9000</v>
      </c>
      <c r="U235" s="3">
        <f t="shared" si="59"/>
        <v>0</v>
      </c>
      <c r="V235" s="3">
        <f t="shared" si="46"/>
        <v>40000</v>
      </c>
      <c r="W235" s="3">
        <f t="shared" si="47"/>
        <v>0</v>
      </c>
      <c r="X235" s="3">
        <f t="shared" si="48"/>
        <v>0</v>
      </c>
    </row>
    <row r="236" spans="1:24" s="2" customFormat="1" ht="13.5" customHeight="1" x14ac:dyDescent="0.2">
      <c r="A236" s="22">
        <f t="shared" si="49"/>
        <v>232</v>
      </c>
      <c r="B236" s="76" t="s">
        <v>802</v>
      </c>
      <c r="C236" s="383">
        <v>39190</v>
      </c>
      <c r="D236" s="90">
        <v>633000</v>
      </c>
      <c r="E236" s="122"/>
      <c r="F236" s="24">
        <f t="shared" si="42"/>
        <v>633000</v>
      </c>
      <c r="G236" s="24">
        <v>632000</v>
      </c>
      <c r="H236" s="24">
        <f t="shared" si="56"/>
        <v>1000</v>
      </c>
      <c r="I236" s="25">
        <v>5</v>
      </c>
      <c r="J236" s="25">
        <v>0.2</v>
      </c>
      <c r="K236" s="25">
        <v>0</v>
      </c>
      <c r="L236" s="53">
        <f t="shared" si="57"/>
        <v>0</v>
      </c>
      <c r="M236" s="24">
        <f t="shared" si="58"/>
        <v>632000</v>
      </c>
      <c r="N236" s="317">
        <f t="shared" si="43"/>
        <v>1000</v>
      </c>
      <c r="O236" s="112" t="s">
        <v>1072</v>
      </c>
      <c r="P236" s="382">
        <v>1</v>
      </c>
      <c r="Q236" s="190"/>
      <c r="R236" s="4"/>
      <c r="S236" s="3">
        <f t="shared" si="44"/>
        <v>31650</v>
      </c>
      <c r="T236" s="3">
        <f t="shared" si="45"/>
        <v>-30650</v>
      </c>
      <c r="U236" s="3">
        <f t="shared" si="59"/>
        <v>0</v>
      </c>
      <c r="V236" s="3">
        <f t="shared" si="46"/>
        <v>126600</v>
      </c>
      <c r="W236" s="3">
        <f t="shared" si="47"/>
        <v>0</v>
      </c>
      <c r="X236" s="3">
        <f t="shared" si="48"/>
        <v>0</v>
      </c>
    </row>
    <row r="237" spans="1:24" s="2" customFormat="1" ht="13.5" customHeight="1" x14ac:dyDescent="0.2">
      <c r="A237" s="22">
        <f t="shared" si="49"/>
        <v>233</v>
      </c>
      <c r="B237" s="76" t="s">
        <v>1039</v>
      </c>
      <c r="C237" s="383">
        <v>39202</v>
      </c>
      <c r="D237" s="90">
        <v>80000</v>
      </c>
      <c r="E237" s="122"/>
      <c r="F237" s="24">
        <f t="shared" si="42"/>
        <v>80000</v>
      </c>
      <c r="G237" s="24">
        <v>79000</v>
      </c>
      <c r="H237" s="24">
        <f t="shared" si="56"/>
        <v>1000</v>
      </c>
      <c r="I237" s="25">
        <v>5</v>
      </c>
      <c r="J237" s="25">
        <v>0.2</v>
      </c>
      <c r="K237" s="25">
        <v>0</v>
      </c>
      <c r="L237" s="53">
        <f t="shared" si="57"/>
        <v>0</v>
      </c>
      <c r="M237" s="24">
        <f t="shared" si="58"/>
        <v>79000</v>
      </c>
      <c r="N237" s="317">
        <f t="shared" si="43"/>
        <v>1000</v>
      </c>
      <c r="O237" s="112" t="s">
        <v>815</v>
      </c>
      <c r="P237" s="382">
        <v>1</v>
      </c>
      <c r="Q237" s="190"/>
      <c r="R237" s="4"/>
      <c r="S237" s="3">
        <f t="shared" si="44"/>
        <v>4000</v>
      </c>
      <c r="T237" s="3">
        <f t="shared" si="45"/>
        <v>-3000</v>
      </c>
      <c r="U237" s="3">
        <f t="shared" si="59"/>
        <v>0</v>
      </c>
      <c r="V237" s="3">
        <f t="shared" si="46"/>
        <v>16000</v>
      </c>
      <c r="W237" s="3">
        <f t="shared" si="47"/>
        <v>0</v>
      </c>
      <c r="X237" s="3">
        <f t="shared" si="48"/>
        <v>0</v>
      </c>
    </row>
    <row r="238" spans="1:24" s="2" customFormat="1" ht="13.5" customHeight="1" x14ac:dyDescent="0.2">
      <c r="A238" s="22">
        <f t="shared" si="49"/>
        <v>234</v>
      </c>
      <c r="B238" s="76" t="s">
        <v>803</v>
      </c>
      <c r="C238" s="383">
        <v>39202</v>
      </c>
      <c r="D238" s="90">
        <v>40000</v>
      </c>
      <c r="E238" s="122"/>
      <c r="F238" s="24">
        <f t="shared" si="42"/>
        <v>40000</v>
      </c>
      <c r="G238" s="24">
        <v>39000</v>
      </c>
      <c r="H238" s="24">
        <f t="shared" si="56"/>
        <v>1000</v>
      </c>
      <c r="I238" s="25">
        <v>5</v>
      </c>
      <c r="J238" s="25">
        <v>0.2</v>
      </c>
      <c r="K238" s="25">
        <v>0</v>
      </c>
      <c r="L238" s="53">
        <f t="shared" si="57"/>
        <v>0</v>
      </c>
      <c r="M238" s="24">
        <f t="shared" si="58"/>
        <v>39000</v>
      </c>
      <c r="N238" s="317">
        <f t="shared" si="43"/>
        <v>1000</v>
      </c>
      <c r="O238" s="112" t="s">
        <v>815</v>
      </c>
      <c r="P238" s="382">
        <v>1</v>
      </c>
      <c r="Q238" s="190"/>
      <c r="R238" s="4"/>
      <c r="S238" s="3">
        <f t="shared" si="44"/>
        <v>2000</v>
      </c>
      <c r="T238" s="3">
        <f t="shared" si="45"/>
        <v>-1000</v>
      </c>
      <c r="U238" s="3">
        <f t="shared" si="59"/>
        <v>0</v>
      </c>
      <c r="V238" s="3">
        <f t="shared" si="46"/>
        <v>8000</v>
      </c>
      <c r="W238" s="3">
        <f t="shared" si="47"/>
        <v>0</v>
      </c>
      <c r="X238" s="3">
        <f t="shared" si="48"/>
        <v>0</v>
      </c>
    </row>
    <row r="239" spans="1:24" s="2" customFormat="1" ht="13.5" customHeight="1" x14ac:dyDescent="0.2">
      <c r="A239" s="22">
        <f t="shared" si="49"/>
        <v>235</v>
      </c>
      <c r="B239" s="76" t="s">
        <v>806</v>
      </c>
      <c r="C239" s="383">
        <v>39202</v>
      </c>
      <c r="D239" s="90">
        <v>45000</v>
      </c>
      <c r="E239" s="122"/>
      <c r="F239" s="24">
        <f t="shared" si="42"/>
        <v>45000</v>
      </c>
      <c r="G239" s="24">
        <v>44000</v>
      </c>
      <c r="H239" s="24">
        <f t="shared" si="56"/>
        <v>1000</v>
      </c>
      <c r="I239" s="25">
        <v>5</v>
      </c>
      <c r="J239" s="25">
        <v>0.2</v>
      </c>
      <c r="K239" s="25">
        <v>0</v>
      </c>
      <c r="L239" s="53">
        <f t="shared" si="57"/>
        <v>0</v>
      </c>
      <c r="M239" s="24">
        <f t="shared" si="58"/>
        <v>44000</v>
      </c>
      <c r="N239" s="317">
        <f t="shared" si="43"/>
        <v>1000</v>
      </c>
      <c r="O239" s="112" t="s">
        <v>815</v>
      </c>
      <c r="P239" s="382">
        <v>1</v>
      </c>
      <c r="Q239" s="190"/>
      <c r="R239" s="4"/>
      <c r="S239" s="3">
        <f t="shared" si="44"/>
        <v>2250</v>
      </c>
      <c r="T239" s="3">
        <f t="shared" si="45"/>
        <v>-1250</v>
      </c>
      <c r="U239" s="3">
        <f t="shared" si="59"/>
        <v>0</v>
      </c>
      <c r="V239" s="3">
        <f t="shared" si="46"/>
        <v>9000</v>
      </c>
      <c r="W239" s="3">
        <f t="shared" si="47"/>
        <v>0</v>
      </c>
      <c r="X239" s="3">
        <f t="shared" si="48"/>
        <v>0</v>
      </c>
    </row>
    <row r="240" spans="1:24" s="2" customFormat="1" ht="13.5" customHeight="1" x14ac:dyDescent="0.2">
      <c r="A240" s="22">
        <f t="shared" si="49"/>
        <v>236</v>
      </c>
      <c r="B240" s="76" t="s">
        <v>825</v>
      </c>
      <c r="C240" s="383">
        <v>39213</v>
      </c>
      <c r="D240" s="90">
        <v>150000</v>
      </c>
      <c r="E240" s="122"/>
      <c r="F240" s="24">
        <f t="shared" si="42"/>
        <v>150000</v>
      </c>
      <c r="G240" s="24">
        <v>149000</v>
      </c>
      <c r="H240" s="24">
        <f t="shared" si="56"/>
        <v>1000</v>
      </c>
      <c r="I240" s="25">
        <v>5</v>
      </c>
      <c r="J240" s="25">
        <v>0.2</v>
      </c>
      <c r="K240" s="25">
        <v>0</v>
      </c>
      <c r="L240" s="53">
        <f t="shared" si="57"/>
        <v>0</v>
      </c>
      <c r="M240" s="24">
        <f t="shared" si="58"/>
        <v>149000</v>
      </c>
      <c r="N240" s="317">
        <f t="shared" si="43"/>
        <v>1000</v>
      </c>
      <c r="O240" s="112" t="s">
        <v>1067</v>
      </c>
      <c r="P240" s="382">
        <v>1</v>
      </c>
      <c r="Q240" s="190"/>
      <c r="R240" s="4"/>
      <c r="S240" s="3">
        <f t="shared" si="44"/>
        <v>7500</v>
      </c>
      <c r="T240" s="3">
        <f t="shared" si="45"/>
        <v>-6500</v>
      </c>
      <c r="U240" s="3">
        <f t="shared" si="59"/>
        <v>0</v>
      </c>
      <c r="V240" s="3">
        <f t="shared" si="46"/>
        <v>30000</v>
      </c>
      <c r="W240" s="3">
        <f t="shared" si="47"/>
        <v>0</v>
      </c>
      <c r="X240" s="3">
        <f t="shared" si="48"/>
        <v>0</v>
      </c>
    </row>
    <row r="241" spans="1:24" s="2" customFormat="1" ht="13.5" customHeight="1" x14ac:dyDescent="0.2">
      <c r="A241" s="22">
        <f t="shared" si="49"/>
        <v>237</v>
      </c>
      <c r="B241" s="76" t="s">
        <v>1073</v>
      </c>
      <c r="C241" s="383">
        <v>39231</v>
      </c>
      <c r="D241" s="90">
        <v>270000</v>
      </c>
      <c r="E241" s="122"/>
      <c r="F241" s="24">
        <f t="shared" si="42"/>
        <v>270000</v>
      </c>
      <c r="G241" s="24">
        <v>269000</v>
      </c>
      <c r="H241" s="24">
        <f t="shared" si="56"/>
        <v>1000</v>
      </c>
      <c r="I241" s="25">
        <v>5</v>
      </c>
      <c r="J241" s="25">
        <v>0.2</v>
      </c>
      <c r="K241" s="25">
        <v>0</v>
      </c>
      <c r="L241" s="53">
        <f t="shared" si="57"/>
        <v>0</v>
      </c>
      <c r="M241" s="24">
        <f t="shared" si="58"/>
        <v>269000</v>
      </c>
      <c r="N241" s="317">
        <f t="shared" si="43"/>
        <v>1000</v>
      </c>
      <c r="O241" s="112" t="s">
        <v>815</v>
      </c>
      <c r="P241" s="382">
        <v>2</v>
      </c>
      <c r="Q241" s="190"/>
      <c r="R241" s="4"/>
      <c r="S241" s="3">
        <f t="shared" si="44"/>
        <v>13500</v>
      </c>
      <c r="T241" s="3">
        <f t="shared" si="45"/>
        <v>-12500</v>
      </c>
      <c r="U241" s="3">
        <f t="shared" si="59"/>
        <v>0</v>
      </c>
      <c r="V241" s="3">
        <f t="shared" si="46"/>
        <v>54000</v>
      </c>
      <c r="W241" s="3">
        <f t="shared" si="47"/>
        <v>0</v>
      </c>
      <c r="X241" s="3">
        <f t="shared" si="48"/>
        <v>0</v>
      </c>
    </row>
    <row r="242" spans="1:24" s="2" customFormat="1" ht="13.5" customHeight="1" x14ac:dyDescent="0.2">
      <c r="A242" s="50">
        <f t="shared" si="49"/>
        <v>238</v>
      </c>
      <c r="B242" s="72" t="s">
        <v>801</v>
      </c>
      <c r="C242" s="390">
        <v>39241</v>
      </c>
      <c r="D242" s="233">
        <v>817273</v>
      </c>
      <c r="E242" s="391"/>
      <c r="F242" s="30">
        <f t="shared" si="42"/>
        <v>817273</v>
      </c>
      <c r="G242" s="30">
        <v>816273</v>
      </c>
      <c r="H242" s="30">
        <f t="shared" si="56"/>
        <v>1000</v>
      </c>
      <c r="I242" s="31">
        <v>5</v>
      </c>
      <c r="J242" s="31">
        <v>0.2</v>
      </c>
      <c r="K242" s="25">
        <v>0</v>
      </c>
      <c r="L242" s="53">
        <f t="shared" si="57"/>
        <v>0</v>
      </c>
      <c r="M242" s="30">
        <f t="shared" si="58"/>
        <v>816273</v>
      </c>
      <c r="N242" s="329">
        <f t="shared" si="43"/>
        <v>1000</v>
      </c>
      <c r="O242" s="392" t="s">
        <v>1074</v>
      </c>
      <c r="P242" s="393">
        <v>1</v>
      </c>
      <c r="Q242" s="190"/>
      <c r="R242" s="4"/>
      <c r="S242" s="3">
        <f t="shared" si="44"/>
        <v>40863.65</v>
      </c>
      <c r="T242" s="3">
        <f t="shared" si="45"/>
        <v>-39863.65</v>
      </c>
      <c r="U242" s="3">
        <f t="shared" si="59"/>
        <v>0</v>
      </c>
      <c r="V242" s="3">
        <f t="shared" si="46"/>
        <v>163454.6</v>
      </c>
      <c r="W242" s="3">
        <f t="shared" si="47"/>
        <v>0</v>
      </c>
      <c r="X242" s="3">
        <f t="shared" si="48"/>
        <v>0</v>
      </c>
    </row>
    <row r="243" spans="1:24" s="2" customFormat="1" ht="13.5" customHeight="1" x14ac:dyDescent="0.2">
      <c r="A243" s="50">
        <f t="shared" si="49"/>
        <v>239</v>
      </c>
      <c r="B243" s="76" t="s">
        <v>801</v>
      </c>
      <c r="C243" s="383">
        <v>39303</v>
      </c>
      <c r="D243" s="90">
        <v>954545</v>
      </c>
      <c r="E243" s="122"/>
      <c r="F243" s="24">
        <f t="shared" si="42"/>
        <v>954545</v>
      </c>
      <c r="G243" s="24">
        <v>953545</v>
      </c>
      <c r="H243" s="24">
        <f t="shared" si="56"/>
        <v>1000</v>
      </c>
      <c r="I243" s="31">
        <v>5</v>
      </c>
      <c r="J243" s="31">
        <v>0.2</v>
      </c>
      <c r="K243" s="25">
        <v>0</v>
      </c>
      <c r="L243" s="53">
        <f t="shared" si="57"/>
        <v>0</v>
      </c>
      <c r="M243" s="24">
        <f t="shared" si="58"/>
        <v>953545</v>
      </c>
      <c r="N243" s="317">
        <f t="shared" si="43"/>
        <v>1000</v>
      </c>
      <c r="O243" s="74" t="s">
        <v>1075</v>
      </c>
      <c r="P243" s="382">
        <v>1</v>
      </c>
      <c r="Q243" s="394"/>
      <c r="R243" s="4"/>
      <c r="S243" s="3">
        <f t="shared" si="44"/>
        <v>47727.25</v>
      </c>
      <c r="T243" s="3">
        <f t="shared" si="45"/>
        <v>-46727.25</v>
      </c>
      <c r="U243" s="3">
        <f t="shared" si="59"/>
        <v>0</v>
      </c>
      <c r="V243" s="3">
        <f t="shared" si="46"/>
        <v>190909</v>
      </c>
      <c r="W243" s="3">
        <f t="shared" si="47"/>
        <v>0</v>
      </c>
      <c r="X243" s="3">
        <f t="shared" si="48"/>
        <v>0</v>
      </c>
    </row>
    <row r="244" spans="1:24" s="2" customFormat="1" ht="13.5" customHeight="1" x14ac:dyDescent="0.2">
      <c r="A244" s="50">
        <f t="shared" si="49"/>
        <v>240</v>
      </c>
      <c r="B244" s="76" t="s">
        <v>825</v>
      </c>
      <c r="C244" s="383">
        <v>39310</v>
      </c>
      <c r="D244" s="90">
        <v>310000</v>
      </c>
      <c r="E244" s="122"/>
      <c r="F244" s="24">
        <f t="shared" si="42"/>
        <v>310000</v>
      </c>
      <c r="G244" s="24">
        <v>309000</v>
      </c>
      <c r="H244" s="24">
        <f t="shared" si="56"/>
        <v>1000</v>
      </c>
      <c r="I244" s="31">
        <v>5</v>
      </c>
      <c r="J244" s="31">
        <v>0.2</v>
      </c>
      <c r="K244" s="25">
        <v>0</v>
      </c>
      <c r="L244" s="53">
        <f t="shared" si="57"/>
        <v>0</v>
      </c>
      <c r="M244" s="24">
        <f t="shared" si="58"/>
        <v>309000</v>
      </c>
      <c r="N244" s="317">
        <f t="shared" si="43"/>
        <v>1000</v>
      </c>
      <c r="O244" s="112" t="s">
        <v>1067</v>
      </c>
      <c r="P244" s="382">
        <v>1</v>
      </c>
      <c r="Q244" s="394"/>
      <c r="R244" s="4"/>
      <c r="S244" s="3">
        <f t="shared" si="44"/>
        <v>15500</v>
      </c>
      <c r="T244" s="3">
        <f t="shared" si="45"/>
        <v>-14500</v>
      </c>
      <c r="U244" s="3">
        <f t="shared" si="59"/>
        <v>0</v>
      </c>
      <c r="V244" s="3">
        <f t="shared" si="46"/>
        <v>62000</v>
      </c>
      <c r="W244" s="3">
        <f t="shared" si="47"/>
        <v>0</v>
      </c>
      <c r="X244" s="3">
        <f t="shared" si="48"/>
        <v>0</v>
      </c>
    </row>
    <row r="245" spans="1:24" s="2" customFormat="1" ht="13.5" customHeight="1" x14ac:dyDescent="0.2">
      <c r="A245" s="50">
        <f t="shared" si="49"/>
        <v>241</v>
      </c>
      <c r="B245" s="76" t="s">
        <v>1076</v>
      </c>
      <c r="C245" s="383">
        <v>39310</v>
      </c>
      <c r="D245" s="90">
        <v>310000</v>
      </c>
      <c r="E245" s="122"/>
      <c r="F245" s="24">
        <f t="shared" si="42"/>
        <v>310000</v>
      </c>
      <c r="G245" s="24">
        <v>309000</v>
      </c>
      <c r="H245" s="24">
        <f t="shared" si="56"/>
        <v>1000</v>
      </c>
      <c r="I245" s="31">
        <v>5</v>
      </c>
      <c r="J245" s="31">
        <v>0.2</v>
      </c>
      <c r="K245" s="25">
        <v>0</v>
      </c>
      <c r="L245" s="53">
        <f t="shared" si="57"/>
        <v>0</v>
      </c>
      <c r="M245" s="24">
        <f t="shared" si="58"/>
        <v>309000</v>
      </c>
      <c r="N245" s="317">
        <f t="shared" si="43"/>
        <v>1000</v>
      </c>
      <c r="O245" s="112" t="s">
        <v>1067</v>
      </c>
      <c r="P245" s="382">
        <v>2</v>
      </c>
      <c r="Q245" s="394"/>
      <c r="R245" s="4"/>
      <c r="S245" s="3">
        <f t="shared" si="44"/>
        <v>15500</v>
      </c>
      <c r="T245" s="3">
        <f t="shared" si="45"/>
        <v>-14500</v>
      </c>
      <c r="U245" s="3">
        <f t="shared" si="59"/>
        <v>0</v>
      </c>
      <c r="V245" s="3">
        <f t="shared" si="46"/>
        <v>62000</v>
      </c>
      <c r="W245" s="3">
        <f t="shared" si="47"/>
        <v>0</v>
      </c>
      <c r="X245" s="3">
        <f t="shared" si="48"/>
        <v>0</v>
      </c>
    </row>
    <row r="246" spans="1:24" s="2" customFormat="1" ht="13.5" customHeight="1" x14ac:dyDescent="0.2">
      <c r="A246" s="50">
        <f t="shared" si="49"/>
        <v>242</v>
      </c>
      <c r="B246" s="76" t="s">
        <v>1031</v>
      </c>
      <c r="C246" s="383">
        <v>39340</v>
      </c>
      <c r="D246" s="90">
        <v>270000</v>
      </c>
      <c r="E246" s="122"/>
      <c r="F246" s="24">
        <f t="shared" si="42"/>
        <v>270000</v>
      </c>
      <c r="G246" s="24">
        <v>269000</v>
      </c>
      <c r="H246" s="24">
        <f t="shared" si="56"/>
        <v>1000</v>
      </c>
      <c r="I246" s="31">
        <v>5</v>
      </c>
      <c r="J246" s="31">
        <v>0.2</v>
      </c>
      <c r="K246" s="25">
        <v>0</v>
      </c>
      <c r="L246" s="53">
        <f t="shared" si="57"/>
        <v>0</v>
      </c>
      <c r="M246" s="24">
        <f t="shared" si="58"/>
        <v>269000</v>
      </c>
      <c r="N246" s="317">
        <f t="shared" si="43"/>
        <v>1000</v>
      </c>
      <c r="O246" s="112" t="s">
        <v>815</v>
      </c>
      <c r="P246" s="382">
        <v>2</v>
      </c>
      <c r="Q246" s="394"/>
      <c r="R246" s="4"/>
      <c r="S246" s="3">
        <f t="shared" si="44"/>
        <v>13500</v>
      </c>
      <c r="T246" s="3">
        <f t="shared" si="45"/>
        <v>-12500</v>
      </c>
      <c r="U246" s="3">
        <f t="shared" si="59"/>
        <v>0</v>
      </c>
      <c r="V246" s="3">
        <f t="shared" si="46"/>
        <v>54000</v>
      </c>
      <c r="W246" s="3">
        <f t="shared" si="47"/>
        <v>0</v>
      </c>
      <c r="X246" s="3">
        <f t="shared" si="48"/>
        <v>0</v>
      </c>
    </row>
    <row r="247" spans="1:24" s="2" customFormat="1" ht="13.5" customHeight="1" x14ac:dyDescent="0.2">
      <c r="A247" s="50">
        <f t="shared" si="49"/>
        <v>243</v>
      </c>
      <c r="B247" s="76" t="s">
        <v>806</v>
      </c>
      <c r="C247" s="383">
        <v>39340</v>
      </c>
      <c r="D247" s="90">
        <v>152000</v>
      </c>
      <c r="E247" s="122"/>
      <c r="F247" s="24">
        <f t="shared" si="42"/>
        <v>152000</v>
      </c>
      <c r="G247" s="24">
        <v>151000</v>
      </c>
      <c r="H247" s="24">
        <f t="shared" si="56"/>
        <v>1000</v>
      </c>
      <c r="I247" s="31">
        <v>5</v>
      </c>
      <c r="J247" s="31">
        <v>0.2</v>
      </c>
      <c r="K247" s="25">
        <v>0</v>
      </c>
      <c r="L247" s="53">
        <f t="shared" si="57"/>
        <v>0</v>
      </c>
      <c r="M247" s="24">
        <f t="shared" si="58"/>
        <v>151000</v>
      </c>
      <c r="N247" s="317">
        <f t="shared" si="43"/>
        <v>1000</v>
      </c>
      <c r="O247" s="112" t="s">
        <v>815</v>
      </c>
      <c r="P247" s="382">
        <v>4</v>
      </c>
      <c r="Q247" s="394"/>
      <c r="R247" s="4"/>
      <c r="S247" s="3">
        <f t="shared" si="44"/>
        <v>7600</v>
      </c>
      <c r="T247" s="3">
        <f t="shared" si="45"/>
        <v>-6600</v>
      </c>
      <c r="U247" s="3">
        <f t="shared" si="59"/>
        <v>0</v>
      </c>
      <c r="V247" s="3">
        <f t="shared" si="46"/>
        <v>30400</v>
      </c>
      <c r="W247" s="3">
        <f t="shared" si="47"/>
        <v>0</v>
      </c>
      <c r="X247" s="3">
        <f t="shared" si="48"/>
        <v>0</v>
      </c>
    </row>
    <row r="248" spans="1:24" s="2" customFormat="1" ht="13.5" customHeight="1" x14ac:dyDescent="0.2">
      <c r="A248" s="50">
        <f t="shared" si="49"/>
        <v>244</v>
      </c>
      <c r="B248" s="76" t="s">
        <v>825</v>
      </c>
      <c r="C248" s="383">
        <v>39345</v>
      </c>
      <c r="D248" s="90">
        <v>140000</v>
      </c>
      <c r="E248" s="122"/>
      <c r="F248" s="24">
        <f t="shared" si="42"/>
        <v>140000</v>
      </c>
      <c r="G248" s="24">
        <v>139000</v>
      </c>
      <c r="H248" s="24">
        <f t="shared" si="56"/>
        <v>1000</v>
      </c>
      <c r="I248" s="31">
        <v>5</v>
      </c>
      <c r="J248" s="31">
        <v>0.2</v>
      </c>
      <c r="K248" s="25">
        <v>0</v>
      </c>
      <c r="L248" s="53">
        <f t="shared" si="57"/>
        <v>0</v>
      </c>
      <c r="M248" s="24">
        <f t="shared" si="58"/>
        <v>139000</v>
      </c>
      <c r="N248" s="317">
        <f t="shared" si="43"/>
        <v>1000</v>
      </c>
      <c r="O248" s="112" t="s">
        <v>1067</v>
      </c>
      <c r="P248" s="382">
        <v>1</v>
      </c>
      <c r="Q248" s="394"/>
      <c r="R248" s="4"/>
      <c r="S248" s="3">
        <f t="shared" si="44"/>
        <v>7000</v>
      </c>
      <c r="T248" s="3">
        <f t="shared" si="45"/>
        <v>-6000</v>
      </c>
      <c r="U248" s="3">
        <f t="shared" si="59"/>
        <v>0</v>
      </c>
      <c r="V248" s="3">
        <f t="shared" si="46"/>
        <v>28000</v>
      </c>
      <c r="W248" s="3">
        <f t="shared" si="47"/>
        <v>0</v>
      </c>
      <c r="X248" s="3">
        <f t="shared" si="48"/>
        <v>0</v>
      </c>
    </row>
    <row r="249" spans="1:24" s="2" customFormat="1" ht="13.5" customHeight="1" x14ac:dyDescent="0.2">
      <c r="A249" s="50">
        <f t="shared" si="49"/>
        <v>245</v>
      </c>
      <c r="B249" s="395" t="s">
        <v>1077</v>
      </c>
      <c r="C249" s="396">
        <v>39345</v>
      </c>
      <c r="D249" s="244">
        <v>440000</v>
      </c>
      <c r="E249" s="397"/>
      <c r="F249" s="38">
        <f t="shared" si="42"/>
        <v>440000</v>
      </c>
      <c r="G249" s="38">
        <v>439000</v>
      </c>
      <c r="H249" s="38">
        <f t="shared" si="56"/>
        <v>1000</v>
      </c>
      <c r="I249" s="31">
        <v>5</v>
      </c>
      <c r="J249" s="31">
        <v>0.2</v>
      </c>
      <c r="K249" s="25">
        <v>0</v>
      </c>
      <c r="L249" s="53">
        <f t="shared" si="57"/>
        <v>0</v>
      </c>
      <c r="M249" s="38">
        <f t="shared" si="58"/>
        <v>439000</v>
      </c>
      <c r="N249" s="341">
        <f t="shared" si="43"/>
        <v>1000</v>
      </c>
      <c r="O249" s="392" t="s">
        <v>1067</v>
      </c>
      <c r="P249" s="398">
        <v>2</v>
      </c>
      <c r="Q249" s="394"/>
      <c r="R249" s="4"/>
      <c r="S249" s="3">
        <f t="shared" si="44"/>
        <v>22000</v>
      </c>
      <c r="T249" s="3">
        <f t="shared" si="45"/>
        <v>-21000</v>
      </c>
      <c r="U249" s="3">
        <f t="shared" si="59"/>
        <v>0</v>
      </c>
      <c r="V249" s="3">
        <f t="shared" si="46"/>
        <v>88000</v>
      </c>
      <c r="W249" s="3">
        <f t="shared" si="47"/>
        <v>0</v>
      </c>
      <c r="X249" s="3">
        <f t="shared" si="48"/>
        <v>0</v>
      </c>
    </row>
    <row r="250" spans="1:24" s="2" customFormat="1" ht="13.5" customHeight="1" x14ac:dyDescent="0.2">
      <c r="A250" s="22">
        <f t="shared" si="49"/>
        <v>246</v>
      </c>
      <c r="B250" s="76" t="s">
        <v>800</v>
      </c>
      <c r="C250" s="383">
        <v>39370</v>
      </c>
      <c r="D250" s="90">
        <v>1500000</v>
      </c>
      <c r="E250" s="122"/>
      <c r="F250" s="24">
        <f t="shared" si="42"/>
        <v>1500000</v>
      </c>
      <c r="G250" s="24">
        <v>1499000</v>
      </c>
      <c r="H250" s="24">
        <f t="shared" si="56"/>
        <v>1000</v>
      </c>
      <c r="I250" s="31">
        <v>5</v>
      </c>
      <c r="J250" s="31">
        <v>0.2</v>
      </c>
      <c r="K250" s="25">
        <v>0</v>
      </c>
      <c r="L250" s="53">
        <f t="shared" si="57"/>
        <v>0</v>
      </c>
      <c r="M250" s="24">
        <f t="shared" si="58"/>
        <v>1499000</v>
      </c>
      <c r="N250" s="317">
        <f t="shared" si="43"/>
        <v>1000</v>
      </c>
      <c r="O250" s="112" t="s">
        <v>1075</v>
      </c>
      <c r="P250" s="382">
        <v>1</v>
      </c>
      <c r="Q250" s="190"/>
      <c r="R250" s="4"/>
      <c r="S250" s="3">
        <f t="shared" si="44"/>
        <v>75000</v>
      </c>
      <c r="T250" s="3">
        <f t="shared" si="45"/>
        <v>-74000</v>
      </c>
      <c r="U250" s="3">
        <f t="shared" si="59"/>
        <v>0</v>
      </c>
      <c r="V250" s="3">
        <f t="shared" si="46"/>
        <v>300000</v>
      </c>
      <c r="W250" s="3">
        <f t="shared" si="47"/>
        <v>0</v>
      </c>
      <c r="X250" s="3">
        <f t="shared" si="48"/>
        <v>0</v>
      </c>
    </row>
    <row r="251" spans="1:24" s="2" customFormat="1" ht="13.5" customHeight="1" x14ac:dyDescent="0.2">
      <c r="A251" s="22">
        <f t="shared" si="49"/>
        <v>247</v>
      </c>
      <c r="B251" s="76" t="s">
        <v>1039</v>
      </c>
      <c r="C251" s="383">
        <v>39380</v>
      </c>
      <c r="D251" s="90">
        <v>240000</v>
      </c>
      <c r="E251" s="122"/>
      <c r="F251" s="24">
        <f t="shared" si="42"/>
        <v>240000</v>
      </c>
      <c r="G251" s="24">
        <v>239000</v>
      </c>
      <c r="H251" s="24">
        <f t="shared" si="56"/>
        <v>1000</v>
      </c>
      <c r="I251" s="31">
        <v>5</v>
      </c>
      <c r="J251" s="31">
        <v>0.2</v>
      </c>
      <c r="K251" s="25">
        <v>0</v>
      </c>
      <c r="L251" s="53">
        <f t="shared" si="57"/>
        <v>0</v>
      </c>
      <c r="M251" s="24">
        <f t="shared" si="58"/>
        <v>239000</v>
      </c>
      <c r="N251" s="317">
        <f t="shared" si="43"/>
        <v>1000</v>
      </c>
      <c r="O251" s="112" t="s">
        <v>815</v>
      </c>
      <c r="P251" s="382">
        <v>3</v>
      </c>
      <c r="Q251" s="190"/>
      <c r="R251" s="4"/>
      <c r="S251" s="3">
        <f t="shared" si="44"/>
        <v>12000</v>
      </c>
      <c r="T251" s="3">
        <f t="shared" si="45"/>
        <v>-11000</v>
      </c>
      <c r="U251" s="3">
        <f t="shared" si="59"/>
        <v>0</v>
      </c>
      <c r="V251" s="3">
        <f t="shared" si="46"/>
        <v>48000</v>
      </c>
      <c r="W251" s="3">
        <f t="shared" si="47"/>
        <v>0</v>
      </c>
      <c r="X251" s="3">
        <f t="shared" si="48"/>
        <v>0</v>
      </c>
    </row>
    <row r="252" spans="1:24" s="2" customFormat="1" ht="13.5" customHeight="1" x14ac:dyDescent="0.2">
      <c r="A252" s="22">
        <f t="shared" si="49"/>
        <v>248</v>
      </c>
      <c r="B252" s="76" t="s">
        <v>803</v>
      </c>
      <c r="C252" s="383">
        <v>39380</v>
      </c>
      <c r="D252" s="90">
        <v>120000</v>
      </c>
      <c r="E252" s="122"/>
      <c r="F252" s="24">
        <f t="shared" si="42"/>
        <v>120000</v>
      </c>
      <c r="G252" s="24">
        <v>119000</v>
      </c>
      <c r="H252" s="24">
        <f t="shared" si="56"/>
        <v>1000</v>
      </c>
      <c r="I252" s="31">
        <v>5</v>
      </c>
      <c r="J252" s="31">
        <v>0.2</v>
      </c>
      <c r="K252" s="25">
        <v>0</v>
      </c>
      <c r="L252" s="53">
        <f t="shared" si="57"/>
        <v>0</v>
      </c>
      <c r="M252" s="24">
        <f t="shared" si="58"/>
        <v>119000</v>
      </c>
      <c r="N252" s="317">
        <f t="shared" si="43"/>
        <v>1000</v>
      </c>
      <c r="O252" s="112" t="s">
        <v>815</v>
      </c>
      <c r="P252" s="382">
        <v>3</v>
      </c>
      <c r="Q252" s="190"/>
      <c r="R252" s="4"/>
      <c r="S252" s="3">
        <f t="shared" si="44"/>
        <v>6000</v>
      </c>
      <c r="T252" s="3">
        <f t="shared" si="45"/>
        <v>-5000</v>
      </c>
      <c r="U252" s="3">
        <f t="shared" si="59"/>
        <v>0</v>
      </c>
      <c r="V252" s="3">
        <f t="shared" si="46"/>
        <v>24000</v>
      </c>
      <c r="W252" s="3">
        <f t="shared" si="47"/>
        <v>0</v>
      </c>
      <c r="X252" s="3">
        <f t="shared" si="48"/>
        <v>0</v>
      </c>
    </row>
    <row r="253" spans="1:24" s="2" customFormat="1" ht="13.5" customHeight="1" x14ac:dyDescent="0.2">
      <c r="A253" s="22">
        <f t="shared" si="49"/>
        <v>249</v>
      </c>
      <c r="B253" s="76" t="s">
        <v>806</v>
      </c>
      <c r="C253" s="383">
        <v>39380</v>
      </c>
      <c r="D253" s="90">
        <v>135000</v>
      </c>
      <c r="E253" s="122"/>
      <c r="F253" s="24">
        <f t="shared" si="42"/>
        <v>135000</v>
      </c>
      <c r="G253" s="24">
        <v>134000</v>
      </c>
      <c r="H253" s="24">
        <f t="shared" si="56"/>
        <v>1000</v>
      </c>
      <c r="I253" s="31">
        <v>5</v>
      </c>
      <c r="J253" s="31">
        <v>0.2</v>
      </c>
      <c r="K253" s="25">
        <v>0</v>
      </c>
      <c r="L253" s="53">
        <f t="shared" si="57"/>
        <v>0</v>
      </c>
      <c r="M253" s="24">
        <f t="shared" si="58"/>
        <v>134000</v>
      </c>
      <c r="N253" s="317">
        <f t="shared" si="43"/>
        <v>1000</v>
      </c>
      <c r="O253" s="112" t="s">
        <v>815</v>
      </c>
      <c r="P253" s="382">
        <v>3</v>
      </c>
      <c r="Q253" s="190"/>
      <c r="R253" s="4"/>
      <c r="S253" s="3">
        <f t="shared" si="44"/>
        <v>6750</v>
      </c>
      <c r="T253" s="3">
        <f t="shared" si="45"/>
        <v>-5750</v>
      </c>
      <c r="U253" s="3">
        <f t="shared" si="59"/>
        <v>0</v>
      </c>
      <c r="V253" s="3">
        <f t="shared" si="46"/>
        <v>27000</v>
      </c>
      <c r="W253" s="3">
        <f t="shared" si="47"/>
        <v>0</v>
      </c>
      <c r="X253" s="3">
        <f t="shared" si="48"/>
        <v>0</v>
      </c>
    </row>
    <row r="254" spans="1:24" s="2" customFormat="1" ht="13.5" customHeight="1" x14ac:dyDescent="0.2">
      <c r="A254" s="22">
        <f t="shared" si="49"/>
        <v>250</v>
      </c>
      <c r="B254" s="76" t="s">
        <v>1039</v>
      </c>
      <c r="C254" s="383">
        <v>39394</v>
      </c>
      <c r="D254" s="90">
        <v>100000</v>
      </c>
      <c r="E254" s="122"/>
      <c r="F254" s="24">
        <f t="shared" si="42"/>
        <v>100000</v>
      </c>
      <c r="G254" s="24">
        <v>99000</v>
      </c>
      <c r="H254" s="24">
        <f t="shared" si="56"/>
        <v>1000</v>
      </c>
      <c r="I254" s="31">
        <v>5</v>
      </c>
      <c r="J254" s="31">
        <v>0.2</v>
      </c>
      <c r="K254" s="25">
        <v>0</v>
      </c>
      <c r="L254" s="53">
        <f t="shared" si="57"/>
        <v>0</v>
      </c>
      <c r="M254" s="24">
        <f t="shared" si="58"/>
        <v>99000</v>
      </c>
      <c r="N254" s="317">
        <f t="shared" si="43"/>
        <v>1000</v>
      </c>
      <c r="O254" s="112" t="s">
        <v>815</v>
      </c>
      <c r="P254" s="382">
        <v>1</v>
      </c>
      <c r="Q254" s="190"/>
      <c r="R254" s="4"/>
      <c r="S254" s="3">
        <f t="shared" si="44"/>
        <v>5000</v>
      </c>
      <c r="T254" s="3">
        <f t="shared" si="45"/>
        <v>-4000</v>
      </c>
      <c r="U254" s="3">
        <f t="shared" si="59"/>
        <v>0</v>
      </c>
      <c r="V254" s="3">
        <f t="shared" si="46"/>
        <v>20000</v>
      </c>
      <c r="W254" s="3">
        <f t="shared" si="47"/>
        <v>0</v>
      </c>
      <c r="X254" s="3">
        <f t="shared" si="48"/>
        <v>0</v>
      </c>
    </row>
    <row r="255" spans="1:24" s="2" customFormat="1" ht="13.5" customHeight="1" x14ac:dyDescent="0.2">
      <c r="A255" s="22">
        <f t="shared" si="49"/>
        <v>251</v>
      </c>
      <c r="B255" s="76" t="s">
        <v>803</v>
      </c>
      <c r="C255" s="383">
        <v>39394</v>
      </c>
      <c r="D255" s="90">
        <v>40000</v>
      </c>
      <c r="E255" s="122"/>
      <c r="F255" s="24">
        <f t="shared" si="42"/>
        <v>40000</v>
      </c>
      <c r="G255" s="24">
        <v>39000</v>
      </c>
      <c r="H255" s="24">
        <f t="shared" si="56"/>
        <v>1000</v>
      </c>
      <c r="I255" s="31">
        <v>5</v>
      </c>
      <c r="J255" s="31">
        <v>0.2</v>
      </c>
      <c r="K255" s="25">
        <v>0</v>
      </c>
      <c r="L255" s="53">
        <f t="shared" si="57"/>
        <v>0</v>
      </c>
      <c r="M255" s="24">
        <f t="shared" si="58"/>
        <v>39000</v>
      </c>
      <c r="N255" s="317">
        <f t="shared" si="43"/>
        <v>1000</v>
      </c>
      <c r="O255" s="112" t="s">
        <v>815</v>
      </c>
      <c r="P255" s="382">
        <v>1</v>
      </c>
      <c r="Q255" s="190"/>
      <c r="R255" s="4"/>
      <c r="S255" s="3">
        <f t="shared" si="44"/>
        <v>2000</v>
      </c>
      <c r="T255" s="3">
        <f t="shared" si="45"/>
        <v>-1000</v>
      </c>
      <c r="U255" s="3">
        <f t="shared" si="59"/>
        <v>0</v>
      </c>
      <c r="V255" s="3">
        <f t="shared" si="46"/>
        <v>8000</v>
      </c>
      <c r="W255" s="3">
        <f t="shared" si="47"/>
        <v>0</v>
      </c>
      <c r="X255" s="3">
        <f t="shared" si="48"/>
        <v>0</v>
      </c>
    </row>
    <row r="256" spans="1:24" s="2" customFormat="1" ht="13.5" customHeight="1" x14ac:dyDescent="0.2">
      <c r="A256" s="22">
        <f t="shared" si="49"/>
        <v>252</v>
      </c>
      <c r="B256" s="76" t="s">
        <v>806</v>
      </c>
      <c r="C256" s="383">
        <v>39394</v>
      </c>
      <c r="D256" s="90">
        <v>65000</v>
      </c>
      <c r="E256" s="122"/>
      <c r="F256" s="24">
        <f t="shared" si="42"/>
        <v>65000</v>
      </c>
      <c r="G256" s="24">
        <v>64000</v>
      </c>
      <c r="H256" s="24">
        <f t="shared" si="56"/>
        <v>1000</v>
      </c>
      <c r="I256" s="31">
        <v>5</v>
      </c>
      <c r="J256" s="31">
        <v>0.2</v>
      </c>
      <c r="K256" s="25">
        <v>0</v>
      </c>
      <c r="L256" s="53">
        <f t="shared" si="57"/>
        <v>0</v>
      </c>
      <c r="M256" s="24">
        <f t="shared" si="58"/>
        <v>64000</v>
      </c>
      <c r="N256" s="317">
        <f t="shared" si="43"/>
        <v>1000</v>
      </c>
      <c r="O256" s="112" t="s">
        <v>815</v>
      </c>
      <c r="P256" s="382">
        <v>1</v>
      </c>
      <c r="Q256" s="190"/>
      <c r="R256" s="4"/>
      <c r="S256" s="3">
        <f t="shared" si="44"/>
        <v>3250</v>
      </c>
      <c r="T256" s="3">
        <f t="shared" si="45"/>
        <v>-2250</v>
      </c>
      <c r="U256" s="3">
        <f t="shared" si="59"/>
        <v>0</v>
      </c>
      <c r="V256" s="3">
        <f t="shared" si="46"/>
        <v>13000</v>
      </c>
      <c r="W256" s="3">
        <f t="shared" si="47"/>
        <v>0</v>
      </c>
      <c r="X256" s="3">
        <f t="shared" si="48"/>
        <v>0</v>
      </c>
    </row>
    <row r="257" spans="1:24" s="2" customFormat="1" ht="13.5" customHeight="1" x14ac:dyDescent="0.2">
      <c r="A257" s="37">
        <f t="shared" si="49"/>
        <v>253</v>
      </c>
      <c r="B257" s="395" t="s">
        <v>818</v>
      </c>
      <c r="C257" s="396">
        <v>39419</v>
      </c>
      <c r="D257" s="244">
        <v>150000</v>
      </c>
      <c r="E257" s="397"/>
      <c r="F257" s="38">
        <f t="shared" si="42"/>
        <v>150000</v>
      </c>
      <c r="G257" s="38">
        <v>149000</v>
      </c>
      <c r="H257" s="38">
        <f t="shared" si="56"/>
        <v>1000</v>
      </c>
      <c r="I257" s="31">
        <v>5</v>
      </c>
      <c r="J257" s="31">
        <v>0.2</v>
      </c>
      <c r="K257" s="25">
        <v>0</v>
      </c>
      <c r="L257" s="53">
        <f t="shared" si="57"/>
        <v>0</v>
      </c>
      <c r="M257" s="38">
        <f t="shared" si="58"/>
        <v>149000</v>
      </c>
      <c r="N257" s="329">
        <f t="shared" si="43"/>
        <v>1000</v>
      </c>
      <c r="O257" s="113" t="s">
        <v>815</v>
      </c>
      <c r="P257" s="398">
        <v>2</v>
      </c>
      <c r="Q257" s="399"/>
      <c r="R257" s="4"/>
      <c r="S257" s="3">
        <f t="shared" si="44"/>
        <v>7500</v>
      </c>
      <c r="T257" s="3">
        <f t="shared" si="45"/>
        <v>-6500</v>
      </c>
      <c r="U257" s="3">
        <f t="shared" si="59"/>
        <v>0</v>
      </c>
      <c r="V257" s="3">
        <f t="shared" si="46"/>
        <v>30000</v>
      </c>
      <c r="W257" s="3">
        <f t="shared" si="47"/>
        <v>0</v>
      </c>
      <c r="X257" s="3">
        <f t="shared" si="48"/>
        <v>0</v>
      </c>
    </row>
    <row r="258" spans="1:24" s="2" customFormat="1" ht="13.5" customHeight="1" x14ac:dyDescent="0.2">
      <c r="A258" s="22">
        <f t="shared" si="49"/>
        <v>254</v>
      </c>
      <c r="B258" s="76" t="s">
        <v>801</v>
      </c>
      <c r="C258" s="383">
        <v>39468</v>
      </c>
      <c r="D258" s="90">
        <v>1500000</v>
      </c>
      <c r="E258" s="122"/>
      <c r="F258" s="24">
        <f t="shared" si="42"/>
        <v>1500000</v>
      </c>
      <c r="G258" s="24">
        <v>1499000</v>
      </c>
      <c r="H258" s="24">
        <f t="shared" si="56"/>
        <v>1000</v>
      </c>
      <c r="I258" s="31">
        <v>5</v>
      </c>
      <c r="J258" s="31">
        <v>0.2</v>
      </c>
      <c r="K258" s="25">
        <v>0</v>
      </c>
      <c r="L258" s="53">
        <f t="shared" si="57"/>
        <v>0</v>
      </c>
      <c r="M258" s="24">
        <f t="shared" si="58"/>
        <v>1499000</v>
      </c>
      <c r="N258" s="317">
        <f t="shared" si="43"/>
        <v>1000</v>
      </c>
      <c r="O258" s="112" t="s">
        <v>1078</v>
      </c>
      <c r="P258" s="382">
        <v>3</v>
      </c>
      <c r="Q258" s="190"/>
      <c r="R258" s="4"/>
      <c r="S258" s="3">
        <f t="shared" si="44"/>
        <v>75000</v>
      </c>
      <c r="T258" s="3">
        <f t="shared" si="45"/>
        <v>-74000</v>
      </c>
      <c r="U258" s="3">
        <f t="shared" si="59"/>
        <v>0</v>
      </c>
      <c r="V258" s="3">
        <f t="shared" si="46"/>
        <v>300000</v>
      </c>
      <c r="W258" s="3">
        <f t="shared" si="47"/>
        <v>0</v>
      </c>
      <c r="X258" s="3">
        <f t="shared" si="48"/>
        <v>0</v>
      </c>
    </row>
    <row r="259" spans="1:24" s="2" customFormat="1" ht="13.5" customHeight="1" x14ac:dyDescent="0.2">
      <c r="A259" s="22">
        <f t="shared" si="49"/>
        <v>255</v>
      </c>
      <c r="B259" s="76" t="s">
        <v>800</v>
      </c>
      <c r="C259" s="383">
        <v>39482</v>
      </c>
      <c r="D259" s="90">
        <v>1527272</v>
      </c>
      <c r="E259" s="122"/>
      <c r="F259" s="24">
        <f t="shared" si="42"/>
        <v>1527272</v>
      </c>
      <c r="G259" s="24">
        <v>1526272</v>
      </c>
      <c r="H259" s="24">
        <f t="shared" si="56"/>
        <v>1000</v>
      </c>
      <c r="I259" s="31">
        <v>5</v>
      </c>
      <c r="J259" s="31">
        <v>0.2</v>
      </c>
      <c r="K259" s="25">
        <v>0</v>
      </c>
      <c r="L259" s="53">
        <f t="shared" si="57"/>
        <v>0</v>
      </c>
      <c r="M259" s="24">
        <f t="shared" si="58"/>
        <v>1526272</v>
      </c>
      <c r="N259" s="317">
        <f t="shared" si="43"/>
        <v>1000</v>
      </c>
      <c r="O259" s="112" t="s">
        <v>1079</v>
      </c>
      <c r="P259" s="382">
        <v>1</v>
      </c>
      <c r="Q259" s="190"/>
      <c r="R259" s="4"/>
      <c r="S259" s="3">
        <f t="shared" si="44"/>
        <v>76363.600000000006</v>
      </c>
      <c r="T259" s="3">
        <f t="shared" si="45"/>
        <v>-75363.600000000006</v>
      </c>
      <c r="U259" s="3">
        <f t="shared" si="59"/>
        <v>0</v>
      </c>
      <c r="V259" s="3">
        <f t="shared" si="46"/>
        <v>305454.40000000002</v>
      </c>
      <c r="W259" s="3">
        <f t="shared" si="47"/>
        <v>0</v>
      </c>
      <c r="X259" s="3">
        <f t="shared" si="48"/>
        <v>0</v>
      </c>
    </row>
    <row r="260" spans="1:24" s="2" customFormat="1" ht="13.5" customHeight="1" x14ac:dyDescent="0.2">
      <c r="A260" s="22">
        <f t="shared" si="49"/>
        <v>256</v>
      </c>
      <c r="B260" s="76" t="s">
        <v>811</v>
      </c>
      <c r="C260" s="383">
        <v>39508</v>
      </c>
      <c r="D260" s="90">
        <v>110000</v>
      </c>
      <c r="E260" s="122"/>
      <c r="F260" s="24">
        <f t="shared" si="42"/>
        <v>110000</v>
      </c>
      <c r="G260" s="24">
        <v>109000</v>
      </c>
      <c r="H260" s="24">
        <f t="shared" si="56"/>
        <v>1000</v>
      </c>
      <c r="I260" s="31">
        <v>5</v>
      </c>
      <c r="J260" s="31">
        <v>0.2</v>
      </c>
      <c r="K260" s="25">
        <v>0</v>
      </c>
      <c r="L260" s="53">
        <f t="shared" si="57"/>
        <v>0</v>
      </c>
      <c r="M260" s="24">
        <f t="shared" si="58"/>
        <v>109000</v>
      </c>
      <c r="N260" s="317">
        <f t="shared" si="43"/>
        <v>1000</v>
      </c>
      <c r="O260" s="112" t="s">
        <v>815</v>
      </c>
      <c r="P260" s="382">
        <v>2</v>
      </c>
      <c r="Q260" s="190"/>
      <c r="R260" s="4"/>
      <c r="S260" s="3">
        <f t="shared" si="44"/>
        <v>5500</v>
      </c>
      <c r="T260" s="3">
        <f t="shared" si="45"/>
        <v>-4500</v>
      </c>
      <c r="U260" s="3">
        <f t="shared" si="59"/>
        <v>0</v>
      </c>
      <c r="V260" s="3">
        <f t="shared" si="46"/>
        <v>22000</v>
      </c>
      <c r="W260" s="3">
        <f t="shared" si="47"/>
        <v>0</v>
      </c>
      <c r="X260" s="3">
        <f t="shared" si="48"/>
        <v>0</v>
      </c>
    </row>
    <row r="261" spans="1:24" s="2" customFormat="1" ht="13.5" customHeight="1" x14ac:dyDescent="0.2">
      <c r="A261" s="22">
        <f t="shared" si="49"/>
        <v>257</v>
      </c>
      <c r="B261" s="76" t="s">
        <v>801</v>
      </c>
      <c r="C261" s="383">
        <v>39521</v>
      </c>
      <c r="D261" s="90">
        <v>1295455</v>
      </c>
      <c r="E261" s="122"/>
      <c r="F261" s="24">
        <f t="shared" ref="F261:F324" si="60">+D261+E261</f>
        <v>1295455</v>
      </c>
      <c r="G261" s="24">
        <v>1294455</v>
      </c>
      <c r="H261" s="24">
        <f t="shared" si="56"/>
        <v>1000</v>
      </c>
      <c r="I261" s="31">
        <v>5</v>
      </c>
      <c r="J261" s="31">
        <v>0.2</v>
      </c>
      <c r="K261" s="25">
        <v>0</v>
      </c>
      <c r="L261" s="53">
        <f t="shared" si="57"/>
        <v>0</v>
      </c>
      <c r="M261" s="24">
        <f t="shared" si="58"/>
        <v>1294455</v>
      </c>
      <c r="N261" s="317">
        <f t="shared" ref="N261:N324" si="61">+F261-M261</f>
        <v>1000</v>
      </c>
      <c r="O261" s="112" t="s">
        <v>845</v>
      </c>
      <c r="P261" s="382">
        <v>2</v>
      </c>
      <c r="Q261" s="190"/>
      <c r="R261" s="4"/>
      <c r="S261" s="3">
        <f t="shared" ref="S261:S324" si="62">D261*0.05</f>
        <v>64772.75</v>
      </c>
      <c r="T261" s="3">
        <f t="shared" ref="T261:T324" si="63">N261-S261</f>
        <v>-63772.75</v>
      </c>
      <c r="U261" s="3">
        <f t="shared" si="59"/>
        <v>0</v>
      </c>
      <c r="V261" s="3">
        <f t="shared" ref="V261:V324" si="64">F261/I261</f>
        <v>259091</v>
      </c>
      <c r="W261" s="3">
        <f t="shared" ref="W261:W324" si="65">ROUND(IF(H261&lt;=1000,0,V261/12*3),0)</f>
        <v>0</v>
      </c>
      <c r="X261" s="3">
        <f t="shared" ref="X261:X324" si="66">L261-W261</f>
        <v>0</v>
      </c>
    </row>
    <row r="262" spans="1:24" s="2" customFormat="1" ht="13.5" customHeight="1" x14ac:dyDescent="0.2">
      <c r="A262" s="50">
        <f t="shared" ref="A262:A325" si="67">+A261+1</f>
        <v>258</v>
      </c>
      <c r="B262" s="395" t="s">
        <v>801</v>
      </c>
      <c r="C262" s="396">
        <v>39603</v>
      </c>
      <c r="D262" s="244">
        <v>580000</v>
      </c>
      <c r="E262" s="397"/>
      <c r="F262" s="38">
        <f t="shared" si="60"/>
        <v>580000</v>
      </c>
      <c r="G262" s="38">
        <v>579000</v>
      </c>
      <c r="H262" s="38">
        <f t="shared" si="56"/>
        <v>1000</v>
      </c>
      <c r="I262" s="31">
        <v>5</v>
      </c>
      <c r="J262" s="31">
        <v>0.2</v>
      </c>
      <c r="K262" s="25">
        <v>0</v>
      </c>
      <c r="L262" s="53">
        <f t="shared" si="57"/>
        <v>0</v>
      </c>
      <c r="M262" s="38">
        <f t="shared" si="58"/>
        <v>579000</v>
      </c>
      <c r="N262" s="341">
        <f t="shared" si="61"/>
        <v>1000</v>
      </c>
      <c r="O262" s="113" t="s">
        <v>1078</v>
      </c>
      <c r="P262" s="398">
        <v>1</v>
      </c>
      <c r="Q262" s="399"/>
      <c r="R262" s="4"/>
      <c r="S262" s="3">
        <f t="shared" si="62"/>
        <v>29000</v>
      </c>
      <c r="T262" s="3">
        <f t="shared" si="63"/>
        <v>-28000</v>
      </c>
      <c r="U262" s="3">
        <f t="shared" si="59"/>
        <v>0</v>
      </c>
      <c r="V262" s="3">
        <f t="shared" si="64"/>
        <v>116000</v>
      </c>
      <c r="W262" s="3">
        <f t="shared" si="65"/>
        <v>0</v>
      </c>
      <c r="X262" s="3">
        <f t="shared" si="66"/>
        <v>0</v>
      </c>
    </row>
    <row r="263" spans="1:24" s="2" customFormat="1" ht="13.5" customHeight="1" x14ac:dyDescent="0.2">
      <c r="A263" s="50">
        <f t="shared" si="67"/>
        <v>259</v>
      </c>
      <c r="B263" s="72" t="s">
        <v>801</v>
      </c>
      <c r="C263" s="390">
        <v>39668</v>
      </c>
      <c r="D263" s="233">
        <v>600000</v>
      </c>
      <c r="E263" s="391"/>
      <c r="F263" s="30">
        <f t="shared" si="60"/>
        <v>600000</v>
      </c>
      <c r="G263" s="30">
        <v>599000</v>
      </c>
      <c r="H263" s="30">
        <f t="shared" si="56"/>
        <v>1000</v>
      </c>
      <c r="I263" s="31">
        <v>5</v>
      </c>
      <c r="J263" s="31">
        <v>0.2</v>
      </c>
      <c r="K263" s="25">
        <v>0</v>
      </c>
      <c r="L263" s="53">
        <f t="shared" si="57"/>
        <v>0</v>
      </c>
      <c r="M263" s="30">
        <f t="shared" si="58"/>
        <v>599000</v>
      </c>
      <c r="N263" s="329">
        <f t="shared" si="61"/>
        <v>1000</v>
      </c>
      <c r="O263" s="392" t="s">
        <v>1078</v>
      </c>
      <c r="P263" s="393">
        <v>1</v>
      </c>
      <c r="Q263" s="394"/>
      <c r="R263" s="4"/>
      <c r="S263" s="3">
        <f t="shared" si="62"/>
        <v>30000</v>
      </c>
      <c r="T263" s="3">
        <f t="shared" si="63"/>
        <v>-29000</v>
      </c>
      <c r="U263" s="3">
        <f t="shared" si="59"/>
        <v>0</v>
      </c>
      <c r="V263" s="3">
        <f t="shared" si="64"/>
        <v>120000</v>
      </c>
      <c r="W263" s="3">
        <f t="shared" si="65"/>
        <v>0</v>
      </c>
      <c r="X263" s="3">
        <f t="shared" si="66"/>
        <v>0</v>
      </c>
    </row>
    <row r="264" spans="1:24" s="2" customFormat="1" ht="13.5" customHeight="1" x14ac:dyDescent="0.2">
      <c r="A264" s="50">
        <f t="shared" si="67"/>
        <v>260</v>
      </c>
      <c r="B264" s="72" t="s">
        <v>1018</v>
      </c>
      <c r="C264" s="390">
        <v>39902</v>
      </c>
      <c r="D264" s="233">
        <v>350000</v>
      </c>
      <c r="E264" s="391"/>
      <c r="F264" s="30">
        <f t="shared" si="60"/>
        <v>350000</v>
      </c>
      <c r="G264" s="30">
        <v>349000</v>
      </c>
      <c r="H264" s="30">
        <f t="shared" si="56"/>
        <v>1000</v>
      </c>
      <c r="I264" s="31">
        <v>5</v>
      </c>
      <c r="J264" s="31">
        <v>0.2</v>
      </c>
      <c r="K264" s="25">
        <v>0</v>
      </c>
      <c r="L264" s="53">
        <f t="shared" si="57"/>
        <v>0</v>
      </c>
      <c r="M264" s="30">
        <f t="shared" si="58"/>
        <v>349000</v>
      </c>
      <c r="N264" s="329">
        <f t="shared" si="61"/>
        <v>1000</v>
      </c>
      <c r="O264" s="392" t="s">
        <v>1067</v>
      </c>
      <c r="P264" s="393">
        <v>1</v>
      </c>
      <c r="Q264" s="394"/>
      <c r="R264" s="4"/>
      <c r="S264" s="3">
        <f t="shared" si="62"/>
        <v>17500</v>
      </c>
      <c r="T264" s="3">
        <f t="shared" si="63"/>
        <v>-16500</v>
      </c>
      <c r="U264" s="3">
        <f t="shared" si="59"/>
        <v>0</v>
      </c>
      <c r="V264" s="3">
        <f t="shared" si="64"/>
        <v>70000</v>
      </c>
      <c r="W264" s="3">
        <f t="shared" si="65"/>
        <v>0</v>
      </c>
      <c r="X264" s="3">
        <f t="shared" si="66"/>
        <v>0</v>
      </c>
    </row>
    <row r="265" spans="1:24" s="2" customFormat="1" ht="13.5" customHeight="1" x14ac:dyDescent="0.2">
      <c r="A265" s="22">
        <f t="shared" si="67"/>
        <v>261</v>
      </c>
      <c r="B265" s="76" t="s">
        <v>1080</v>
      </c>
      <c r="C265" s="383">
        <v>39904</v>
      </c>
      <c r="D265" s="90">
        <v>180000</v>
      </c>
      <c r="E265" s="122"/>
      <c r="F265" s="30">
        <f t="shared" si="60"/>
        <v>180000</v>
      </c>
      <c r="G265" s="24">
        <v>179000</v>
      </c>
      <c r="H265" s="30">
        <f t="shared" si="56"/>
        <v>1000</v>
      </c>
      <c r="I265" s="31">
        <v>5</v>
      </c>
      <c r="J265" s="31">
        <v>0.2</v>
      </c>
      <c r="K265" s="25">
        <v>0</v>
      </c>
      <c r="L265" s="53">
        <f t="shared" si="57"/>
        <v>0</v>
      </c>
      <c r="M265" s="30">
        <f t="shared" si="58"/>
        <v>179000</v>
      </c>
      <c r="N265" s="329">
        <f t="shared" si="61"/>
        <v>1000</v>
      </c>
      <c r="O265" s="112" t="s">
        <v>815</v>
      </c>
      <c r="P265" s="382">
        <v>1</v>
      </c>
      <c r="Q265" s="190"/>
      <c r="R265" s="4"/>
      <c r="S265" s="3">
        <f t="shared" si="62"/>
        <v>9000</v>
      </c>
      <c r="T265" s="3">
        <f t="shared" si="63"/>
        <v>-8000</v>
      </c>
      <c r="U265" s="3">
        <f t="shared" si="59"/>
        <v>0</v>
      </c>
      <c r="V265" s="3">
        <f t="shared" si="64"/>
        <v>36000</v>
      </c>
      <c r="W265" s="3">
        <f t="shared" si="65"/>
        <v>0</v>
      </c>
      <c r="X265" s="3">
        <f t="shared" si="66"/>
        <v>0</v>
      </c>
    </row>
    <row r="266" spans="1:24" s="2" customFormat="1" ht="13.5" customHeight="1" x14ac:dyDescent="0.2">
      <c r="A266" s="22">
        <f t="shared" si="67"/>
        <v>262</v>
      </c>
      <c r="B266" s="76" t="s">
        <v>852</v>
      </c>
      <c r="C266" s="383">
        <v>39910</v>
      </c>
      <c r="D266" s="90">
        <v>420000</v>
      </c>
      <c r="E266" s="122"/>
      <c r="F266" s="30">
        <f t="shared" si="60"/>
        <v>420000</v>
      </c>
      <c r="G266" s="24">
        <v>419000</v>
      </c>
      <c r="H266" s="30">
        <f t="shared" si="56"/>
        <v>1000</v>
      </c>
      <c r="I266" s="31">
        <v>5</v>
      </c>
      <c r="J266" s="31">
        <v>0.2</v>
      </c>
      <c r="K266" s="25">
        <v>0</v>
      </c>
      <c r="L266" s="53">
        <f t="shared" si="57"/>
        <v>0</v>
      </c>
      <c r="M266" s="30">
        <f t="shared" si="58"/>
        <v>419000</v>
      </c>
      <c r="N266" s="329">
        <f t="shared" si="61"/>
        <v>1000</v>
      </c>
      <c r="O266" s="392" t="s">
        <v>1067</v>
      </c>
      <c r="P266" s="382">
        <v>1</v>
      </c>
      <c r="Q266" s="190"/>
      <c r="R266" s="4"/>
      <c r="S266" s="3">
        <f t="shared" si="62"/>
        <v>21000</v>
      </c>
      <c r="T266" s="3">
        <f t="shared" si="63"/>
        <v>-20000</v>
      </c>
      <c r="U266" s="3">
        <f t="shared" si="59"/>
        <v>0</v>
      </c>
      <c r="V266" s="3">
        <f t="shared" si="64"/>
        <v>84000</v>
      </c>
      <c r="W266" s="3">
        <f t="shared" si="65"/>
        <v>0</v>
      </c>
      <c r="X266" s="3">
        <f t="shared" si="66"/>
        <v>0</v>
      </c>
    </row>
    <row r="267" spans="1:24" s="2" customFormat="1" ht="13.5" customHeight="1" x14ac:dyDescent="0.2">
      <c r="A267" s="22">
        <f t="shared" si="67"/>
        <v>263</v>
      </c>
      <c r="B267" s="76" t="s">
        <v>806</v>
      </c>
      <c r="C267" s="383">
        <v>39920</v>
      </c>
      <c r="D267" s="90">
        <v>144000</v>
      </c>
      <c r="E267" s="122"/>
      <c r="F267" s="30">
        <f t="shared" si="60"/>
        <v>144000</v>
      </c>
      <c r="G267" s="24">
        <v>143000</v>
      </c>
      <c r="H267" s="30">
        <f t="shared" si="56"/>
        <v>1000</v>
      </c>
      <c r="I267" s="31">
        <v>5</v>
      </c>
      <c r="J267" s="31">
        <v>0.2</v>
      </c>
      <c r="K267" s="25">
        <v>0</v>
      </c>
      <c r="L267" s="53">
        <f t="shared" si="57"/>
        <v>0</v>
      </c>
      <c r="M267" s="30">
        <f t="shared" si="58"/>
        <v>143000</v>
      </c>
      <c r="N267" s="329">
        <f t="shared" si="61"/>
        <v>1000</v>
      </c>
      <c r="O267" s="74" t="s">
        <v>848</v>
      </c>
      <c r="P267" s="382">
        <v>3</v>
      </c>
      <c r="Q267" s="190"/>
      <c r="R267" s="4"/>
      <c r="S267" s="3">
        <f t="shared" si="62"/>
        <v>7200</v>
      </c>
      <c r="T267" s="3">
        <f t="shared" si="63"/>
        <v>-6200</v>
      </c>
      <c r="U267" s="3">
        <f t="shared" si="59"/>
        <v>0</v>
      </c>
      <c r="V267" s="3">
        <f t="shared" si="64"/>
        <v>28800</v>
      </c>
      <c r="W267" s="3">
        <f t="shared" si="65"/>
        <v>0</v>
      </c>
      <c r="X267" s="3">
        <f t="shared" si="66"/>
        <v>0</v>
      </c>
    </row>
    <row r="268" spans="1:24" s="2" customFormat="1" ht="13.5" customHeight="1" x14ac:dyDescent="0.2">
      <c r="A268" s="22">
        <f t="shared" si="67"/>
        <v>264</v>
      </c>
      <c r="B268" s="76" t="s">
        <v>1081</v>
      </c>
      <c r="C268" s="383">
        <v>39920</v>
      </c>
      <c r="D268" s="90">
        <v>270000</v>
      </c>
      <c r="E268" s="122"/>
      <c r="F268" s="30">
        <f t="shared" si="60"/>
        <v>270000</v>
      </c>
      <c r="G268" s="24">
        <v>269000</v>
      </c>
      <c r="H268" s="30">
        <f t="shared" si="56"/>
        <v>1000</v>
      </c>
      <c r="I268" s="31">
        <v>5</v>
      </c>
      <c r="J268" s="31">
        <v>0.2</v>
      </c>
      <c r="K268" s="25">
        <v>0</v>
      </c>
      <c r="L268" s="53">
        <f t="shared" si="57"/>
        <v>0</v>
      </c>
      <c r="M268" s="30">
        <f t="shared" si="58"/>
        <v>269000</v>
      </c>
      <c r="N268" s="329">
        <f t="shared" si="61"/>
        <v>1000</v>
      </c>
      <c r="O268" s="74" t="s">
        <v>848</v>
      </c>
      <c r="P268" s="382">
        <v>1</v>
      </c>
      <c r="Q268" s="190"/>
      <c r="R268" s="4"/>
      <c r="S268" s="3">
        <f t="shared" si="62"/>
        <v>13500</v>
      </c>
      <c r="T268" s="3">
        <f t="shared" si="63"/>
        <v>-12500</v>
      </c>
      <c r="U268" s="3">
        <f t="shared" si="59"/>
        <v>0</v>
      </c>
      <c r="V268" s="3">
        <f t="shared" si="64"/>
        <v>54000</v>
      </c>
      <c r="W268" s="3">
        <f t="shared" si="65"/>
        <v>0</v>
      </c>
      <c r="X268" s="3">
        <f t="shared" si="66"/>
        <v>0</v>
      </c>
    </row>
    <row r="269" spans="1:24" s="2" customFormat="1" ht="13.5" customHeight="1" x14ac:dyDescent="0.2">
      <c r="A269" s="22">
        <f t="shared" si="67"/>
        <v>265</v>
      </c>
      <c r="B269" s="76" t="s">
        <v>852</v>
      </c>
      <c r="C269" s="383">
        <v>39933</v>
      </c>
      <c r="D269" s="90">
        <v>400000</v>
      </c>
      <c r="E269" s="122"/>
      <c r="F269" s="30">
        <f t="shared" si="60"/>
        <v>400000</v>
      </c>
      <c r="G269" s="24">
        <v>399000</v>
      </c>
      <c r="H269" s="30">
        <f t="shared" si="56"/>
        <v>1000</v>
      </c>
      <c r="I269" s="31">
        <v>5</v>
      </c>
      <c r="J269" s="31">
        <v>0.2</v>
      </c>
      <c r="K269" s="25">
        <v>0</v>
      </c>
      <c r="L269" s="53">
        <f t="shared" si="57"/>
        <v>0</v>
      </c>
      <c r="M269" s="30">
        <f t="shared" si="58"/>
        <v>399000</v>
      </c>
      <c r="N269" s="329">
        <f t="shared" si="61"/>
        <v>1000</v>
      </c>
      <c r="O269" s="392" t="s">
        <v>1067</v>
      </c>
      <c r="P269" s="382">
        <v>1</v>
      </c>
      <c r="Q269" s="190"/>
      <c r="R269" s="4"/>
      <c r="S269" s="3">
        <f t="shared" si="62"/>
        <v>20000</v>
      </c>
      <c r="T269" s="3">
        <f t="shared" si="63"/>
        <v>-19000</v>
      </c>
      <c r="U269" s="3">
        <f t="shared" si="59"/>
        <v>0</v>
      </c>
      <c r="V269" s="3">
        <f t="shared" si="64"/>
        <v>80000</v>
      </c>
      <c r="W269" s="3">
        <f t="shared" si="65"/>
        <v>0</v>
      </c>
      <c r="X269" s="3">
        <f t="shared" si="66"/>
        <v>0</v>
      </c>
    </row>
    <row r="270" spans="1:24" s="2" customFormat="1" ht="13.5" customHeight="1" x14ac:dyDescent="0.2">
      <c r="A270" s="50">
        <f t="shared" si="67"/>
        <v>266</v>
      </c>
      <c r="B270" s="72" t="s">
        <v>1004</v>
      </c>
      <c r="C270" s="390">
        <v>39941</v>
      </c>
      <c r="D270" s="233">
        <v>450000</v>
      </c>
      <c r="E270" s="391"/>
      <c r="F270" s="30">
        <f t="shared" si="60"/>
        <v>450000</v>
      </c>
      <c r="G270" s="30">
        <v>449000</v>
      </c>
      <c r="H270" s="30">
        <f t="shared" si="56"/>
        <v>1000</v>
      </c>
      <c r="I270" s="31">
        <v>5</v>
      </c>
      <c r="J270" s="31">
        <v>0.2</v>
      </c>
      <c r="K270" s="25">
        <v>0</v>
      </c>
      <c r="L270" s="53">
        <f t="shared" si="57"/>
        <v>0</v>
      </c>
      <c r="M270" s="30">
        <f t="shared" si="58"/>
        <v>449000</v>
      </c>
      <c r="N270" s="329">
        <f t="shared" si="61"/>
        <v>1000</v>
      </c>
      <c r="O270" s="392" t="s">
        <v>1067</v>
      </c>
      <c r="P270" s="393">
        <v>1</v>
      </c>
      <c r="Q270" s="394"/>
      <c r="R270" s="4"/>
      <c r="S270" s="3">
        <f t="shared" si="62"/>
        <v>22500</v>
      </c>
      <c r="T270" s="3">
        <f t="shared" si="63"/>
        <v>-21500</v>
      </c>
      <c r="U270" s="3">
        <f t="shared" si="59"/>
        <v>0</v>
      </c>
      <c r="V270" s="3">
        <f t="shared" si="64"/>
        <v>90000</v>
      </c>
      <c r="W270" s="3">
        <f t="shared" si="65"/>
        <v>0</v>
      </c>
      <c r="X270" s="3">
        <f t="shared" si="66"/>
        <v>0</v>
      </c>
    </row>
    <row r="271" spans="1:24" s="2" customFormat="1" ht="13.5" customHeight="1" x14ac:dyDescent="0.2">
      <c r="A271" s="50">
        <f t="shared" si="67"/>
        <v>267</v>
      </c>
      <c r="B271" s="76" t="s">
        <v>1082</v>
      </c>
      <c r="C271" s="383">
        <v>40014</v>
      </c>
      <c r="D271" s="90">
        <v>698750</v>
      </c>
      <c r="E271" s="122"/>
      <c r="F271" s="24">
        <f t="shared" si="60"/>
        <v>698750</v>
      </c>
      <c r="G271" s="24">
        <v>697750</v>
      </c>
      <c r="H271" s="24">
        <f t="shared" si="56"/>
        <v>1000</v>
      </c>
      <c r="I271" s="31">
        <v>5</v>
      </c>
      <c r="J271" s="31">
        <v>0.2</v>
      </c>
      <c r="K271" s="25">
        <v>0</v>
      </c>
      <c r="L271" s="53">
        <f t="shared" si="57"/>
        <v>0</v>
      </c>
      <c r="M271" s="24">
        <f t="shared" si="58"/>
        <v>697750</v>
      </c>
      <c r="N271" s="317">
        <f t="shared" si="61"/>
        <v>1000</v>
      </c>
      <c r="O271" s="112" t="s">
        <v>1083</v>
      </c>
      <c r="P271" s="342">
        <v>1</v>
      </c>
      <c r="Q271" s="190"/>
      <c r="R271" s="4"/>
      <c r="S271" s="3">
        <f t="shared" si="62"/>
        <v>34937.5</v>
      </c>
      <c r="T271" s="3">
        <f t="shared" si="63"/>
        <v>-33937.5</v>
      </c>
      <c r="U271" s="3">
        <f t="shared" si="59"/>
        <v>0</v>
      </c>
      <c r="V271" s="3">
        <f t="shared" si="64"/>
        <v>139750</v>
      </c>
      <c r="W271" s="3">
        <f t="shared" si="65"/>
        <v>0</v>
      </c>
      <c r="X271" s="3">
        <f t="shared" si="66"/>
        <v>0</v>
      </c>
    </row>
    <row r="272" spans="1:24" s="2" customFormat="1" ht="13.5" customHeight="1" x14ac:dyDescent="0.2">
      <c r="A272" s="50">
        <f t="shared" si="67"/>
        <v>268</v>
      </c>
      <c r="B272" s="76" t="s">
        <v>1084</v>
      </c>
      <c r="C272" s="383">
        <v>40015</v>
      </c>
      <c r="D272" s="90">
        <v>1170000</v>
      </c>
      <c r="E272" s="122"/>
      <c r="F272" s="24">
        <f t="shared" si="60"/>
        <v>1170000</v>
      </c>
      <c r="G272" s="24">
        <v>1169000</v>
      </c>
      <c r="H272" s="24">
        <f t="shared" si="56"/>
        <v>1000</v>
      </c>
      <c r="I272" s="31">
        <v>5</v>
      </c>
      <c r="J272" s="31">
        <v>0.2</v>
      </c>
      <c r="K272" s="25">
        <v>0</v>
      </c>
      <c r="L272" s="53">
        <f t="shared" si="57"/>
        <v>0</v>
      </c>
      <c r="M272" s="24">
        <f t="shared" si="58"/>
        <v>1169000</v>
      </c>
      <c r="N272" s="317">
        <f t="shared" si="61"/>
        <v>1000</v>
      </c>
      <c r="O272" s="112" t="s">
        <v>850</v>
      </c>
      <c r="P272" s="342">
        <v>3</v>
      </c>
      <c r="Q272" s="190"/>
      <c r="R272" s="4"/>
      <c r="S272" s="3">
        <f t="shared" si="62"/>
        <v>58500</v>
      </c>
      <c r="T272" s="3">
        <f t="shared" si="63"/>
        <v>-57500</v>
      </c>
      <c r="U272" s="3">
        <f t="shared" si="59"/>
        <v>0</v>
      </c>
      <c r="V272" s="3">
        <f t="shared" si="64"/>
        <v>234000</v>
      </c>
      <c r="W272" s="3">
        <f t="shared" si="65"/>
        <v>0</v>
      </c>
      <c r="X272" s="3">
        <f t="shared" si="66"/>
        <v>0</v>
      </c>
    </row>
    <row r="273" spans="1:24" s="2" customFormat="1" ht="13.5" customHeight="1" x14ac:dyDescent="0.2">
      <c r="A273" s="50">
        <f t="shared" si="67"/>
        <v>269</v>
      </c>
      <c r="B273" s="76" t="s">
        <v>806</v>
      </c>
      <c r="C273" s="383">
        <v>40015</v>
      </c>
      <c r="D273" s="90">
        <v>432000</v>
      </c>
      <c r="E273" s="122"/>
      <c r="F273" s="24">
        <f t="shared" si="60"/>
        <v>432000</v>
      </c>
      <c r="G273" s="24">
        <v>431000</v>
      </c>
      <c r="H273" s="24">
        <f t="shared" si="56"/>
        <v>1000</v>
      </c>
      <c r="I273" s="31">
        <v>5</v>
      </c>
      <c r="J273" s="31">
        <v>0.2</v>
      </c>
      <c r="K273" s="25">
        <v>0</v>
      </c>
      <c r="L273" s="53">
        <f t="shared" si="57"/>
        <v>0</v>
      </c>
      <c r="M273" s="24">
        <f t="shared" si="58"/>
        <v>431000</v>
      </c>
      <c r="N273" s="317">
        <f t="shared" si="61"/>
        <v>1000</v>
      </c>
      <c r="O273" s="112" t="s">
        <v>848</v>
      </c>
      <c r="P273" s="342">
        <v>9</v>
      </c>
      <c r="Q273" s="190"/>
      <c r="R273" s="4"/>
      <c r="S273" s="3">
        <f t="shared" si="62"/>
        <v>21600</v>
      </c>
      <c r="T273" s="3">
        <f t="shared" si="63"/>
        <v>-20600</v>
      </c>
      <c r="U273" s="3">
        <f t="shared" si="59"/>
        <v>0</v>
      </c>
      <c r="V273" s="3">
        <f t="shared" si="64"/>
        <v>86400</v>
      </c>
      <c r="W273" s="3">
        <f t="shared" si="65"/>
        <v>0</v>
      </c>
      <c r="X273" s="3">
        <f t="shared" si="66"/>
        <v>0</v>
      </c>
    </row>
    <row r="274" spans="1:24" s="2" customFormat="1" ht="13.5" customHeight="1" x14ac:dyDescent="0.2">
      <c r="A274" s="50">
        <f t="shared" si="67"/>
        <v>270</v>
      </c>
      <c r="B274" s="76" t="s">
        <v>804</v>
      </c>
      <c r="C274" s="383">
        <v>40056</v>
      </c>
      <c r="D274" s="90">
        <v>11200000</v>
      </c>
      <c r="E274" s="122"/>
      <c r="F274" s="24">
        <f t="shared" si="60"/>
        <v>11200000</v>
      </c>
      <c r="G274" s="24">
        <v>11199000</v>
      </c>
      <c r="H274" s="24">
        <f t="shared" si="56"/>
        <v>1000</v>
      </c>
      <c r="I274" s="31">
        <v>5</v>
      </c>
      <c r="J274" s="31">
        <v>0.2</v>
      </c>
      <c r="K274" s="25">
        <v>0</v>
      </c>
      <c r="L274" s="53">
        <f t="shared" si="57"/>
        <v>0</v>
      </c>
      <c r="M274" s="24">
        <f t="shared" si="58"/>
        <v>11199000</v>
      </c>
      <c r="N274" s="317">
        <f t="shared" si="61"/>
        <v>1000</v>
      </c>
      <c r="O274" s="112" t="s">
        <v>281</v>
      </c>
      <c r="P274" s="342">
        <v>1</v>
      </c>
      <c r="Q274" s="190"/>
      <c r="R274" s="4"/>
      <c r="S274" s="3">
        <f t="shared" si="62"/>
        <v>560000</v>
      </c>
      <c r="T274" s="3">
        <f t="shared" si="63"/>
        <v>-559000</v>
      </c>
      <c r="U274" s="3">
        <f t="shared" si="59"/>
        <v>0</v>
      </c>
      <c r="V274" s="3">
        <f t="shared" si="64"/>
        <v>2240000</v>
      </c>
      <c r="W274" s="3">
        <f t="shared" si="65"/>
        <v>0</v>
      </c>
      <c r="X274" s="3">
        <f t="shared" si="66"/>
        <v>0</v>
      </c>
    </row>
    <row r="275" spans="1:24" s="2" customFormat="1" ht="13.5" customHeight="1" x14ac:dyDescent="0.2">
      <c r="A275" s="50">
        <f t="shared" si="67"/>
        <v>271</v>
      </c>
      <c r="B275" s="76" t="s">
        <v>1085</v>
      </c>
      <c r="C275" s="383">
        <v>40070</v>
      </c>
      <c r="D275" s="90">
        <v>55000</v>
      </c>
      <c r="E275" s="122"/>
      <c r="F275" s="24">
        <f t="shared" si="60"/>
        <v>55000</v>
      </c>
      <c r="G275" s="24">
        <v>54000</v>
      </c>
      <c r="H275" s="24">
        <f t="shared" si="56"/>
        <v>1000</v>
      </c>
      <c r="I275" s="31">
        <v>5</v>
      </c>
      <c r="J275" s="31">
        <v>0.2</v>
      </c>
      <c r="K275" s="25">
        <v>0</v>
      </c>
      <c r="L275" s="53">
        <f t="shared" si="57"/>
        <v>0</v>
      </c>
      <c r="M275" s="24">
        <f t="shared" si="58"/>
        <v>54000</v>
      </c>
      <c r="N275" s="317">
        <f t="shared" si="61"/>
        <v>1000</v>
      </c>
      <c r="O275" s="112" t="s">
        <v>848</v>
      </c>
      <c r="P275" s="342">
        <v>1</v>
      </c>
      <c r="Q275" s="190"/>
      <c r="R275" s="4"/>
      <c r="S275" s="3">
        <f t="shared" si="62"/>
        <v>2750</v>
      </c>
      <c r="T275" s="3">
        <f t="shared" si="63"/>
        <v>-1750</v>
      </c>
      <c r="U275" s="3">
        <f t="shared" si="59"/>
        <v>0</v>
      </c>
      <c r="V275" s="3">
        <f t="shared" si="64"/>
        <v>11000</v>
      </c>
      <c r="W275" s="3">
        <f t="shared" si="65"/>
        <v>0</v>
      </c>
      <c r="X275" s="3">
        <f t="shared" si="66"/>
        <v>0</v>
      </c>
    </row>
    <row r="276" spans="1:24" s="2" customFormat="1" ht="13.5" customHeight="1" x14ac:dyDescent="0.2">
      <c r="A276" s="22">
        <f t="shared" si="67"/>
        <v>272</v>
      </c>
      <c r="B276" s="76" t="s">
        <v>1086</v>
      </c>
      <c r="C276" s="383">
        <v>40085</v>
      </c>
      <c r="D276" s="90">
        <v>750000</v>
      </c>
      <c r="E276" s="122"/>
      <c r="F276" s="24">
        <f t="shared" si="60"/>
        <v>750000</v>
      </c>
      <c r="G276" s="24">
        <v>749000</v>
      </c>
      <c r="H276" s="24">
        <f t="shared" si="56"/>
        <v>1000</v>
      </c>
      <c r="I276" s="25">
        <v>5</v>
      </c>
      <c r="J276" s="25">
        <v>0.2</v>
      </c>
      <c r="K276" s="25">
        <v>0</v>
      </c>
      <c r="L276" s="53">
        <f t="shared" si="57"/>
        <v>0</v>
      </c>
      <c r="M276" s="24">
        <f t="shared" si="58"/>
        <v>749000</v>
      </c>
      <c r="N276" s="317">
        <f t="shared" si="61"/>
        <v>1000</v>
      </c>
      <c r="O276" s="112" t="s">
        <v>281</v>
      </c>
      <c r="P276" s="342">
        <v>1</v>
      </c>
      <c r="Q276" s="190"/>
      <c r="R276" s="4"/>
      <c r="S276" s="3">
        <f t="shared" si="62"/>
        <v>37500</v>
      </c>
      <c r="T276" s="3">
        <f t="shared" si="63"/>
        <v>-36500</v>
      </c>
      <c r="U276" s="3">
        <f t="shared" si="59"/>
        <v>0</v>
      </c>
      <c r="V276" s="3">
        <f t="shared" si="64"/>
        <v>150000</v>
      </c>
      <c r="W276" s="3">
        <f t="shared" si="65"/>
        <v>0</v>
      </c>
      <c r="X276" s="3">
        <f t="shared" si="66"/>
        <v>0</v>
      </c>
    </row>
    <row r="277" spans="1:24" s="2" customFormat="1" ht="13.5" customHeight="1" x14ac:dyDescent="0.2">
      <c r="A277" s="22">
        <f t="shared" si="67"/>
        <v>273</v>
      </c>
      <c r="B277" s="76" t="s">
        <v>801</v>
      </c>
      <c r="C277" s="383">
        <v>40086</v>
      </c>
      <c r="D277" s="90">
        <v>850000</v>
      </c>
      <c r="E277" s="122"/>
      <c r="F277" s="24">
        <f t="shared" si="60"/>
        <v>850000</v>
      </c>
      <c r="G277" s="24">
        <v>849000</v>
      </c>
      <c r="H277" s="24">
        <f t="shared" si="56"/>
        <v>1000</v>
      </c>
      <c r="I277" s="25">
        <v>5</v>
      </c>
      <c r="J277" s="25">
        <v>0.2</v>
      </c>
      <c r="K277" s="25">
        <v>0</v>
      </c>
      <c r="L277" s="53">
        <f t="shared" si="57"/>
        <v>0</v>
      </c>
      <c r="M277" s="24">
        <f t="shared" si="58"/>
        <v>849000</v>
      </c>
      <c r="N277" s="317">
        <f t="shared" si="61"/>
        <v>1000</v>
      </c>
      <c r="O277" s="112" t="s">
        <v>1078</v>
      </c>
      <c r="P277" s="342">
        <v>1</v>
      </c>
      <c r="Q277" s="190"/>
      <c r="R277" s="4"/>
      <c r="S277" s="3">
        <f t="shared" si="62"/>
        <v>42500</v>
      </c>
      <c r="T277" s="3">
        <f t="shared" si="63"/>
        <v>-41500</v>
      </c>
      <c r="U277" s="3">
        <f t="shared" si="59"/>
        <v>0</v>
      </c>
      <c r="V277" s="3">
        <f t="shared" si="64"/>
        <v>170000</v>
      </c>
      <c r="W277" s="3">
        <f t="shared" si="65"/>
        <v>0</v>
      </c>
      <c r="X277" s="3">
        <f t="shared" si="66"/>
        <v>0</v>
      </c>
    </row>
    <row r="278" spans="1:24" s="2" customFormat="1" ht="13.5" customHeight="1" x14ac:dyDescent="0.2">
      <c r="A278" s="22">
        <f t="shared" si="67"/>
        <v>274</v>
      </c>
      <c r="B278" s="76" t="s">
        <v>949</v>
      </c>
      <c r="C278" s="383">
        <v>40116</v>
      </c>
      <c r="D278" s="90">
        <v>2130000</v>
      </c>
      <c r="E278" s="122"/>
      <c r="F278" s="24">
        <f t="shared" si="60"/>
        <v>2130000</v>
      </c>
      <c r="G278" s="24">
        <v>2129000</v>
      </c>
      <c r="H278" s="24">
        <f t="shared" si="56"/>
        <v>1000</v>
      </c>
      <c r="I278" s="25">
        <v>5</v>
      </c>
      <c r="J278" s="25">
        <v>0.2</v>
      </c>
      <c r="K278" s="25">
        <v>0</v>
      </c>
      <c r="L278" s="53">
        <f t="shared" si="57"/>
        <v>0</v>
      </c>
      <c r="M278" s="24">
        <f t="shared" si="58"/>
        <v>2129000</v>
      </c>
      <c r="N278" s="317">
        <f t="shared" si="61"/>
        <v>1000</v>
      </c>
      <c r="O278" s="74" t="s">
        <v>850</v>
      </c>
      <c r="P278" s="400">
        <v>4</v>
      </c>
      <c r="Q278" s="190"/>
      <c r="R278" s="4"/>
      <c r="S278" s="3">
        <f t="shared" si="62"/>
        <v>106500</v>
      </c>
      <c r="T278" s="3">
        <f t="shared" si="63"/>
        <v>-105500</v>
      </c>
      <c r="U278" s="3">
        <f t="shared" si="59"/>
        <v>0</v>
      </c>
      <c r="V278" s="3">
        <f t="shared" si="64"/>
        <v>426000</v>
      </c>
      <c r="W278" s="3">
        <f t="shared" si="65"/>
        <v>0</v>
      </c>
      <c r="X278" s="3">
        <f t="shared" si="66"/>
        <v>0</v>
      </c>
    </row>
    <row r="279" spans="1:24" s="2" customFormat="1" ht="13.5" customHeight="1" x14ac:dyDescent="0.2">
      <c r="A279" s="155">
        <f t="shared" si="67"/>
        <v>275</v>
      </c>
      <c r="B279" s="384" t="s">
        <v>1087</v>
      </c>
      <c r="C279" s="385">
        <v>40116</v>
      </c>
      <c r="D279" s="173">
        <v>0</v>
      </c>
      <c r="E279" s="386"/>
      <c r="F279" s="158">
        <f t="shared" si="60"/>
        <v>0</v>
      </c>
      <c r="G279" s="158"/>
      <c r="H279" s="158"/>
      <c r="I279" s="159">
        <v>5</v>
      </c>
      <c r="J279" s="159">
        <v>0.2</v>
      </c>
      <c r="K279" s="25">
        <v>0</v>
      </c>
      <c r="L279" s="150"/>
      <c r="M279" s="158"/>
      <c r="N279" s="320">
        <f t="shared" si="61"/>
        <v>0</v>
      </c>
      <c r="O279" s="387" t="s">
        <v>828</v>
      </c>
      <c r="P279" s="401">
        <v>1</v>
      </c>
      <c r="Q279" s="379"/>
      <c r="R279" s="4"/>
      <c r="S279" s="154">
        <f t="shared" si="62"/>
        <v>0</v>
      </c>
      <c r="T279" s="154">
        <f t="shared" si="63"/>
        <v>0</v>
      </c>
      <c r="U279" s="154"/>
      <c r="V279" s="154">
        <f t="shared" si="64"/>
        <v>0</v>
      </c>
      <c r="W279" s="3">
        <f t="shared" si="65"/>
        <v>0</v>
      </c>
      <c r="X279" s="3">
        <f t="shared" si="66"/>
        <v>0</v>
      </c>
    </row>
    <row r="280" spans="1:24" s="2" customFormat="1" ht="13.5" customHeight="1" x14ac:dyDescent="0.2">
      <c r="A280" s="22">
        <f t="shared" si="67"/>
        <v>276</v>
      </c>
      <c r="B280" s="76" t="s">
        <v>799</v>
      </c>
      <c r="C280" s="383">
        <v>40116</v>
      </c>
      <c r="D280" s="90">
        <v>3300000</v>
      </c>
      <c r="E280" s="122"/>
      <c r="F280" s="24">
        <f t="shared" si="60"/>
        <v>3300000</v>
      </c>
      <c r="G280" s="24">
        <v>3299000</v>
      </c>
      <c r="H280" s="24">
        <f t="shared" ref="H280:H343" si="68">+F280-G280</f>
        <v>1000</v>
      </c>
      <c r="I280" s="25">
        <v>5</v>
      </c>
      <c r="J280" s="25">
        <v>0.2</v>
      </c>
      <c r="K280" s="25">
        <v>0</v>
      </c>
      <c r="L280" s="53">
        <f t="shared" ref="L280:L343" si="69">ROUND(IF(F280*J280*K280/12&gt;=H280,H280-1000,F280*J280*K280/12),0)</f>
        <v>0</v>
      </c>
      <c r="M280" s="24">
        <f t="shared" ref="M280:M343" si="70">+G280+L280</f>
        <v>3299000</v>
      </c>
      <c r="N280" s="317">
        <f t="shared" si="61"/>
        <v>1000</v>
      </c>
      <c r="O280" s="74" t="s">
        <v>281</v>
      </c>
      <c r="P280" s="342">
        <v>1</v>
      </c>
      <c r="Q280" s="190"/>
      <c r="R280" s="4"/>
      <c r="S280" s="3">
        <f t="shared" si="62"/>
        <v>165000</v>
      </c>
      <c r="T280" s="3">
        <f t="shared" si="63"/>
        <v>-164000</v>
      </c>
      <c r="U280" s="3">
        <f t="shared" ref="U280:U343" si="71">N280-1000</f>
        <v>0</v>
      </c>
      <c r="V280" s="3">
        <f t="shared" si="64"/>
        <v>660000</v>
      </c>
      <c r="W280" s="3">
        <f t="shared" si="65"/>
        <v>0</v>
      </c>
      <c r="X280" s="3">
        <f t="shared" si="66"/>
        <v>0</v>
      </c>
    </row>
    <row r="281" spans="1:24" s="2" customFormat="1" ht="13.5" customHeight="1" x14ac:dyDescent="0.2">
      <c r="A281" s="22">
        <f t="shared" si="67"/>
        <v>277</v>
      </c>
      <c r="B281" s="76" t="s">
        <v>1088</v>
      </c>
      <c r="C281" s="383">
        <v>40117</v>
      </c>
      <c r="D281" s="90">
        <v>350000</v>
      </c>
      <c r="E281" s="122"/>
      <c r="F281" s="24">
        <f t="shared" si="60"/>
        <v>350000</v>
      </c>
      <c r="G281" s="24">
        <v>349000</v>
      </c>
      <c r="H281" s="24">
        <f t="shared" si="68"/>
        <v>1000</v>
      </c>
      <c r="I281" s="25">
        <v>5</v>
      </c>
      <c r="J281" s="25">
        <v>0.2</v>
      </c>
      <c r="K281" s="25">
        <v>0</v>
      </c>
      <c r="L281" s="53">
        <f t="shared" si="69"/>
        <v>0</v>
      </c>
      <c r="M281" s="24">
        <f t="shared" si="70"/>
        <v>349000</v>
      </c>
      <c r="N281" s="317">
        <f t="shared" si="61"/>
        <v>1000</v>
      </c>
      <c r="O281" s="74" t="s">
        <v>848</v>
      </c>
      <c r="P281" s="342">
        <v>2</v>
      </c>
      <c r="Q281" s="190"/>
      <c r="R281" s="4"/>
      <c r="S281" s="3">
        <f t="shared" si="62"/>
        <v>17500</v>
      </c>
      <c r="T281" s="3">
        <f t="shared" si="63"/>
        <v>-16500</v>
      </c>
      <c r="U281" s="3">
        <f t="shared" si="71"/>
        <v>0</v>
      </c>
      <c r="V281" s="3">
        <f t="shared" si="64"/>
        <v>70000</v>
      </c>
      <c r="W281" s="3">
        <f t="shared" si="65"/>
        <v>0</v>
      </c>
      <c r="X281" s="3">
        <f t="shared" si="66"/>
        <v>0</v>
      </c>
    </row>
    <row r="282" spans="1:24" s="2" customFormat="1" ht="13.5" customHeight="1" x14ac:dyDescent="0.2">
      <c r="A282" s="22">
        <f t="shared" si="67"/>
        <v>278</v>
      </c>
      <c r="B282" s="76" t="s">
        <v>842</v>
      </c>
      <c r="C282" s="383">
        <v>40117</v>
      </c>
      <c r="D282" s="90">
        <v>1044000</v>
      </c>
      <c r="E282" s="122"/>
      <c r="F282" s="24">
        <f t="shared" si="60"/>
        <v>1044000</v>
      </c>
      <c r="G282" s="24">
        <v>1043000</v>
      </c>
      <c r="H282" s="24">
        <f t="shared" si="68"/>
        <v>1000</v>
      </c>
      <c r="I282" s="25">
        <v>5</v>
      </c>
      <c r="J282" s="25">
        <v>0.2</v>
      </c>
      <c r="K282" s="25">
        <v>0</v>
      </c>
      <c r="L282" s="53">
        <f t="shared" si="69"/>
        <v>0</v>
      </c>
      <c r="M282" s="24">
        <f t="shared" si="70"/>
        <v>1043000</v>
      </c>
      <c r="N282" s="317">
        <f t="shared" si="61"/>
        <v>1000</v>
      </c>
      <c r="O282" s="74" t="s">
        <v>848</v>
      </c>
      <c r="P282" s="342">
        <v>18</v>
      </c>
      <c r="Q282" s="190"/>
      <c r="R282" s="4"/>
      <c r="S282" s="3">
        <f t="shared" si="62"/>
        <v>52200</v>
      </c>
      <c r="T282" s="3">
        <f t="shared" si="63"/>
        <v>-51200</v>
      </c>
      <c r="U282" s="3">
        <f t="shared" si="71"/>
        <v>0</v>
      </c>
      <c r="V282" s="3">
        <f t="shared" si="64"/>
        <v>208800</v>
      </c>
      <c r="W282" s="3">
        <f t="shared" si="65"/>
        <v>0</v>
      </c>
      <c r="X282" s="3">
        <f t="shared" si="66"/>
        <v>0</v>
      </c>
    </row>
    <row r="283" spans="1:24" s="2" customFormat="1" ht="13.5" customHeight="1" x14ac:dyDescent="0.2">
      <c r="A283" s="22">
        <f t="shared" si="67"/>
        <v>279</v>
      </c>
      <c r="B283" s="76" t="s">
        <v>806</v>
      </c>
      <c r="C283" s="383">
        <v>40117</v>
      </c>
      <c r="D283" s="90">
        <v>900000</v>
      </c>
      <c r="E283" s="122"/>
      <c r="F283" s="24">
        <f t="shared" si="60"/>
        <v>900000</v>
      </c>
      <c r="G283" s="24">
        <v>899000</v>
      </c>
      <c r="H283" s="24">
        <f t="shared" si="68"/>
        <v>1000</v>
      </c>
      <c r="I283" s="25">
        <v>5</v>
      </c>
      <c r="J283" s="25">
        <v>0.2</v>
      </c>
      <c r="K283" s="25">
        <v>0</v>
      </c>
      <c r="L283" s="53">
        <f t="shared" si="69"/>
        <v>0</v>
      </c>
      <c r="M283" s="24">
        <f t="shared" si="70"/>
        <v>899000</v>
      </c>
      <c r="N283" s="317">
        <f t="shared" si="61"/>
        <v>1000</v>
      </c>
      <c r="O283" s="74" t="s">
        <v>848</v>
      </c>
      <c r="P283" s="342">
        <v>50</v>
      </c>
      <c r="Q283" s="190"/>
      <c r="R283" s="4"/>
      <c r="S283" s="3">
        <f t="shared" si="62"/>
        <v>45000</v>
      </c>
      <c r="T283" s="3">
        <f t="shared" si="63"/>
        <v>-44000</v>
      </c>
      <c r="U283" s="3">
        <f t="shared" si="71"/>
        <v>0</v>
      </c>
      <c r="V283" s="3">
        <f t="shared" si="64"/>
        <v>180000</v>
      </c>
      <c r="W283" s="3">
        <f t="shared" si="65"/>
        <v>0</v>
      </c>
      <c r="X283" s="3">
        <f t="shared" si="66"/>
        <v>0</v>
      </c>
    </row>
    <row r="284" spans="1:24" s="2" customFormat="1" ht="13.5" customHeight="1" x14ac:dyDescent="0.2">
      <c r="A284" s="22">
        <f t="shared" si="67"/>
        <v>280</v>
      </c>
      <c r="B284" s="76" t="s">
        <v>1089</v>
      </c>
      <c r="C284" s="383">
        <v>40117</v>
      </c>
      <c r="D284" s="90">
        <v>480000</v>
      </c>
      <c r="E284" s="122"/>
      <c r="F284" s="24">
        <f t="shared" si="60"/>
        <v>480000</v>
      </c>
      <c r="G284" s="24">
        <v>479000</v>
      </c>
      <c r="H284" s="24">
        <f t="shared" si="68"/>
        <v>1000</v>
      </c>
      <c r="I284" s="25">
        <v>5</v>
      </c>
      <c r="J284" s="25">
        <v>0.2</v>
      </c>
      <c r="K284" s="25">
        <v>0</v>
      </c>
      <c r="L284" s="53">
        <f t="shared" si="69"/>
        <v>0</v>
      </c>
      <c r="M284" s="24">
        <f t="shared" si="70"/>
        <v>479000</v>
      </c>
      <c r="N284" s="317">
        <f t="shared" si="61"/>
        <v>1000</v>
      </c>
      <c r="O284" s="74" t="s">
        <v>848</v>
      </c>
      <c r="P284" s="342">
        <v>10</v>
      </c>
      <c r="Q284" s="190"/>
      <c r="R284" s="4"/>
      <c r="S284" s="3">
        <f t="shared" si="62"/>
        <v>24000</v>
      </c>
      <c r="T284" s="3">
        <f t="shared" si="63"/>
        <v>-23000</v>
      </c>
      <c r="U284" s="3">
        <f t="shared" si="71"/>
        <v>0</v>
      </c>
      <c r="V284" s="3">
        <f t="shared" si="64"/>
        <v>96000</v>
      </c>
      <c r="W284" s="3">
        <f t="shared" si="65"/>
        <v>0</v>
      </c>
      <c r="X284" s="3">
        <f t="shared" si="66"/>
        <v>0</v>
      </c>
    </row>
    <row r="285" spans="1:24" s="2" customFormat="1" ht="13.5" customHeight="1" x14ac:dyDescent="0.2">
      <c r="A285" s="22">
        <f t="shared" si="67"/>
        <v>281</v>
      </c>
      <c r="B285" s="76" t="s">
        <v>1090</v>
      </c>
      <c r="C285" s="383">
        <v>40117</v>
      </c>
      <c r="D285" s="90">
        <v>240000</v>
      </c>
      <c r="E285" s="122"/>
      <c r="F285" s="24">
        <f t="shared" si="60"/>
        <v>240000</v>
      </c>
      <c r="G285" s="24">
        <v>239000</v>
      </c>
      <c r="H285" s="24">
        <f t="shared" si="68"/>
        <v>1000</v>
      </c>
      <c r="I285" s="25">
        <v>5</v>
      </c>
      <c r="J285" s="25">
        <v>0.2</v>
      </c>
      <c r="K285" s="25">
        <v>0</v>
      </c>
      <c r="L285" s="53">
        <f t="shared" si="69"/>
        <v>0</v>
      </c>
      <c r="M285" s="24">
        <f t="shared" si="70"/>
        <v>239000</v>
      </c>
      <c r="N285" s="317">
        <f t="shared" si="61"/>
        <v>1000</v>
      </c>
      <c r="O285" s="74" t="s">
        <v>848</v>
      </c>
      <c r="P285" s="342">
        <v>2</v>
      </c>
      <c r="Q285" s="190"/>
      <c r="R285" s="4"/>
      <c r="S285" s="3">
        <f t="shared" si="62"/>
        <v>12000</v>
      </c>
      <c r="T285" s="3">
        <f t="shared" si="63"/>
        <v>-11000</v>
      </c>
      <c r="U285" s="3">
        <f t="shared" si="71"/>
        <v>0</v>
      </c>
      <c r="V285" s="3">
        <f t="shared" si="64"/>
        <v>48000</v>
      </c>
      <c r="W285" s="3">
        <f t="shared" si="65"/>
        <v>0</v>
      </c>
      <c r="X285" s="3">
        <f t="shared" si="66"/>
        <v>0</v>
      </c>
    </row>
    <row r="286" spans="1:24" s="2" customFormat="1" ht="13.5" customHeight="1" x14ac:dyDescent="0.2">
      <c r="A286" s="22">
        <f t="shared" si="67"/>
        <v>282</v>
      </c>
      <c r="B286" s="76" t="s">
        <v>822</v>
      </c>
      <c r="C286" s="383">
        <v>40117</v>
      </c>
      <c r="D286" s="90">
        <v>384000</v>
      </c>
      <c r="E286" s="122"/>
      <c r="F286" s="24">
        <f t="shared" si="60"/>
        <v>384000</v>
      </c>
      <c r="G286" s="24">
        <v>383000</v>
      </c>
      <c r="H286" s="24">
        <f t="shared" si="68"/>
        <v>1000</v>
      </c>
      <c r="I286" s="25">
        <v>5</v>
      </c>
      <c r="J286" s="25">
        <v>0.2</v>
      </c>
      <c r="K286" s="25">
        <v>0</v>
      </c>
      <c r="L286" s="53">
        <f t="shared" si="69"/>
        <v>0</v>
      </c>
      <c r="M286" s="24">
        <f t="shared" si="70"/>
        <v>383000</v>
      </c>
      <c r="N286" s="317">
        <f t="shared" si="61"/>
        <v>1000</v>
      </c>
      <c r="O286" s="74" t="s">
        <v>848</v>
      </c>
      <c r="P286" s="342">
        <v>12</v>
      </c>
      <c r="Q286" s="190"/>
      <c r="R286" s="4"/>
      <c r="S286" s="3">
        <f t="shared" si="62"/>
        <v>19200</v>
      </c>
      <c r="T286" s="3">
        <f t="shared" si="63"/>
        <v>-18200</v>
      </c>
      <c r="U286" s="3">
        <f t="shared" si="71"/>
        <v>0</v>
      </c>
      <c r="V286" s="3">
        <f t="shared" si="64"/>
        <v>76800</v>
      </c>
      <c r="W286" s="3">
        <f t="shared" si="65"/>
        <v>0</v>
      </c>
      <c r="X286" s="3">
        <f t="shared" si="66"/>
        <v>0</v>
      </c>
    </row>
    <row r="287" spans="1:24" s="2" customFormat="1" ht="13.5" customHeight="1" x14ac:dyDescent="0.2">
      <c r="A287" s="22">
        <f t="shared" si="67"/>
        <v>283</v>
      </c>
      <c r="B287" s="76" t="s">
        <v>1088</v>
      </c>
      <c r="C287" s="383">
        <v>40117</v>
      </c>
      <c r="D287" s="90">
        <v>350000</v>
      </c>
      <c r="E287" s="122"/>
      <c r="F287" s="24">
        <f t="shared" si="60"/>
        <v>350000</v>
      </c>
      <c r="G287" s="24">
        <v>349000</v>
      </c>
      <c r="H287" s="24">
        <f t="shared" si="68"/>
        <v>1000</v>
      </c>
      <c r="I287" s="25">
        <v>5</v>
      </c>
      <c r="J287" s="25">
        <v>0.2</v>
      </c>
      <c r="K287" s="25">
        <v>0</v>
      </c>
      <c r="L287" s="53">
        <f t="shared" si="69"/>
        <v>0</v>
      </c>
      <c r="M287" s="24">
        <f t="shared" si="70"/>
        <v>349000</v>
      </c>
      <c r="N287" s="317">
        <f t="shared" si="61"/>
        <v>1000</v>
      </c>
      <c r="O287" s="74" t="s">
        <v>848</v>
      </c>
      <c r="P287" s="342">
        <v>2</v>
      </c>
      <c r="Q287" s="190"/>
      <c r="R287" s="4"/>
      <c r="S287" s="3">
        <f t="shared" si="62"/>
        <v>17500</v>
      </c>
      <c r="T287" s="3">
        <f t="shared" si="63"/>
        <v>-16500</v>
      </c>
      <c r="U287" s="3">
        <f t="shared" si="71"/>
        <v>0</v>
      </c>
      <c r="V287" s="3">
        <f t="shared" si="64"/>
        <v>70000</v>
      </c>
      <c r="W287" s="3">
        <f t="shared" si="65"/>
        <v>0</v>
      </c>
      <c r="X287" s="3">
        <f t="shared" si="66"/>
        <v>0</v>
      </c>
    </row>
    <row r="288" spans="1:24" s="2" customFormat="1" ht="13.5" customHeight="1" x14ac:dyDescent="0.2">
      <c r="A288" s="22">
        <f t="shared" si="67"/>
        <v>284</v>
      </c>
      <c r="B288" s="76" t="s">
        <v>1081</v>
      </c>
      <c r="C288" s="383">
        <v>40117</v>
      </c>
      <c r="D288" s="90">
        <v>230000</v>
      </c>
      <c r="E288" s="122"/>
      <c r="F288" s="24">
        <f t="shared" si="60"/>
        <v>230000</v>
      </c>
      <c r="G288" s="24">
        <v>229000</v>
      </c>
      <c r="H288" s="24">
        <f t="shared" si="68"/>
        <v>1000</v>
      </c>
      <c r="I288" s="25">
        <v>5</v>
      </c>
      <c r="J288" s="25">
        <v>0.2</v>
      </c>
      <c r="K288" s="25">
        <v>0</v>
      </c>
      <c r="L288" s="53">
        <f t="shared" si="69"/>
        <v>0</v>
      </c>
      <c r="M288" s="24">
        <f t="shared" si="70"/>
        <v>229000</v>
      </c>
      <c r="N288" s="317">
        <f t="shared" si="61"/>
        <v>1000</v>
      </c>
      <c r="O288" s="74" t="s">
        <v>848</v>
      </c>
      <c r="P288" s="342">
        <v>1</v>
      </c>
      <c r="Q288" s="190"/>
      <c r="R288" s="4"/>
      <c r="S288" s="3">
        <f t="shared" si="62"/>
        <v>11500</v>
      </c>
      <c r="T288" s="3">
        <f t="shared" si="63"/>
        <v>-10500</v>
      </c>
      <c r="U288" s="3">
        <f t="shared" si="71"/>
        <v>0</v>
      </c>
      <c r="V288" s="3">
        <f t="shared" si="64"/>
        <v>46000</v>
      </c>
      <c r="W288" s="3">
        <f t="shared" si="65"/>
        <v>0</v>
      </c>
      <c r="X288" s="3">
        <f t="shared" si="66"/>
        <v>0</v>
      </c>
    </row>
    <row r="289" spans="1:24" s="2" customFormat="1" ht="13.5" customHeight="1" x14ac:dyDescent="0.2">
      <c r="A289" s="22">
        <f t="shared" si="67"/>
        <v>285</v>
      </c>
      <c r="B289" s="76" t="s">
        <v>1091</v>
      </c>
      <c r="C289" s="383">
        <v>40123</v>
      </c>
      <c r="D289" s="90">
        <v>350000</v>
      </c>
      <c r="E289" s="122"/>
      <c r="F289" s="24">
        <f t="shared" si="60"/>
        <v>350000</v>
      </c>
      <c r="G289" s="24">
        <v>349000</v>
      </c>
      <c r="H289" s="24">
        <f t="shared" si="68"/>
        <v>1000</v>
      </c>
      <c r="I289" s="25">
        <v>5</v>
      </c>
      <c r="J289" s="25">
        <v>0.2</v>
      </c>
      <c r="K289" s="25">
        <v>0</v>
      </c>
      <c r="L289" s="53">
        <f t="shared" si="69"/>
        <v>0</v>
      </c>
      <c r="M289" s="24">
        <f t="shared" si="70"/>
        <v>349000</v>
      </c>
      <c r="N289" s="317">
        <f t="shared" si="61"/>
        <v>1000</v>
      </c>
      <c r="O289" s="74" t="s">
        <v>848</v>
      </c>
      <c r="P289" s="342">
        <v>2</v>
      </c>
      <c r="Q289" s="190"/>
      <c r="R289" s="4"/>
      <c r="S289" s="3">
        <f t="shared" si="62"/>
        <v>17500</v>
      </c>
      <c r="T289" s="3">
        <f t="shared" si="63"/>
        <v>-16500</v>
      </c>
      <c r="U289" s="3">
        <f t="shared" si="71"/>
        <v>0</v>
      </c>
      <c r="V289" s="3">
        <f t="shared" si="64"/>
        <v>70000</v>
      </c>
      <c r="W289" s="3">
        <f t="shared" si="65"/>
        <v>0</v>
      </c>
      <c r="X289" s="3">
        <f t="shared" si="66"/>
        <v>0</v>
      </c>
    </row>
    <row r="290" spans="1:24" s="2" customFormat="1" ht="13.5" customHeight="1" x14ac:dyDescent="0.2">
      <c r="A290" s="22">
        <f t="shared" si="67"/>
        <v>286</v>
      </c>
      <c r="B290" s="76" t="s">
        <v>1092</v>
      </c>
      <c r="C290" s="383">
        <v>40123</v>
      </c>
      <c r="D290" s="90">
        <v>390000</v>
      </c>
      <c r="E290" s="122"/>
      <c r="F290" s="24">
        <f t="shared" si="60"/>
        <v>390000</v>
      </c>
      <c r="G290" s="24">
        <v>389000</v>
      </c>
      <c r="H290" s="24">
        <f t="shared" si="68"/>
        <v>1000</v>
      </c>
      <c r="I290" s="25">
        <v>5</v>
      </c>
      <c r="J290" s="25">
        <v>0.2</v>
      </c>
      <c r="K290" s="25">
        <v>0</v>
      </c>
      <c r="L290" s="53">
        <f t="shared" si="69"/>
        <v>0</v>
      </c>
      <c r="M290" s="24">
        <f t="shared" si="70"/>
        <v>389000</v>
      </c>
      <c r="N290" s="317">
        <f t="shared" si="61"/>
        <v>1000</v>
      </c>
      <c r="O290" s="74" t="s">
        <v>850</v>
      </c>
      <c r="P290" s="342">
        <v>1</v>
      </c>
      <c r="Q290" s="190"/>
      <c r="R290" s="4"/>
      <c r="S290" s="3">
        <f t="shared" si="62"/>
        <v>19500</v>
      </c>
      <c r="T290" s="3">
        <f t="shared" si="63"/>
        <v>-18500</v>
      </c>
      <c r="U290" s="3">
        <f t="shared" si="71"/>
        <v>0</v>
      </c>
      <c r="V290" s="3">
        <f t="shared" si="64"/>
        <v>78000</v>
      </c>
      <c r="W290" s="3">
        <f t="shared" si="65"/>
        <v>0</v>
      </c>
      <c r="X290" s="3">
        <f t="shared" si="66"/>
        <v>0</v>
      </c>
    </row>
    <row r="291" spans="1:24" s="2" customFormat="1" ht="13.5" customHeight="1" x14ac:dyDescent="0.2">
      <c r="A291" s="22">
        <f t="shared" si="67"/>
        <v>287</v>
      </c>
      <c r="B291" s="76" t="s">
        <v>1093</v>
      </c>
      <c r="C291" s="383">
        <v>40147</v>
      </c>
      <c r="D291" s="90">
        <v>665000</v>
      </c>
      <c r="E291" s="122"/>
      <c r="F291" s="24">
        <f t="shared" si="60"/>
        <v>665000</v>
      </c>
      <c r="G291" s="24">
        <v>664000</v>
      </c>
      <c r="H291" s="24">
        <f t="shared" si="68"/>
        <v>1000</v>
      </c>
      <c r="I291" s="25">
        <v>5</v>
      </c>
      <c r="J291" s="25">
        <v>0.2</v>
      </c>
      <c r="K291" s="25">
        <v>0</v>
      </c>
      <c r="L291" s="53">
        <f t="shared" si="69"/>
        <v>0</v>
      </c>
      <c r="M291" s="24">
        <f t="shared" si="70"/>
        <v>664000</v>
      </c>
      <c r="N291" s="317">
        <f t="shared" si="61"/>
        <v>1000</v>
      </c>
      <c r="O291" s="74" t="s">
        <v>1094</v>
      </c>
      <c r="P291" s="342">
        <v>1</v>
      </c>
      <c r="Q291" s="190"/>
      <c r="R291" s="4"/>
      <c r="S291" s="3">
        <f t="shared" si="62"/>
        <v>33250</v>
      </c>
      <c r="T291" s="3">
        <f t="shared" si="63"/>
        <v>-32250</v>
      </c>
      <c r="U291" s="3">
        <f t="shared" si="71"/>
        <v>0</v>
      </c>
      <c r="V291" s="3">
        <f t="shared" si="64"/>
        <v>133000</v>
      </c>
      <c r="W291" s="3">
        <f t="shared" si="65"/>
        <v>0</v>
      </c>
      <c r="X291" s="3">
        <f t="shared" si="66"/>
        <v>0</v>
      </c>
    </row>
    <row r="292" spans="1:24" s="2" customFormat="1" ht="13.5" customHeight="1" x14ac:dyDescent="0.2">
      <c r="A292" s="22">
        <f t="shared" si="67"/>
        <v>288</v>
      </c>
      <c r="B292" s="76" t="s">
        <v>1095</v>
      </c>
      <c r="C292" s="383">
        <v>40151</v>
      </c>
      <c r="D292" s="90">
        <v>320000</v>
      </c>
      <c r="E292" s="122"/>
      <c r="F292" s="24">
        <f t="shared" si="60"/>
        <v>320000</v>
      </c>
      <c r="G292" s="24">
        <v>319000</v>
      </c>
      <c r="H292" s="24">
        <f t="shared" si="68"/>
        <v>1000</v>
      </c>
      <c r="I292" s="25">
        <v>5</v>
      </c>
      <c r="J292" s="25">
        <v>0.2</v>
      </c>
      <c r="K292" s="25">
        <v>0</v>
      </c>
      <c r="L292" s="53">
        <f t="shared" si="69"/>
        <v>0</v>
      </c>
      <c r="M292" s="24">
        <f t="shared" si="70"/>
        <v>319000</v>
      </c>
      <c r="N292" s="317">
        <f t="shared" si="61"/>
        <v>1000</v>
      </c>
      <c r="O292" s="74" t="s">
        <v>1096</v>
      </c>
      <c r="P292" s="342">
        <v>1</v>
      </c>
      <c r="Q292" s="190"/>
      <c r="R292" s="4"/>
      <c r="S292" s="3">
        <f t="shared" si="62"/>
        <v>16000</v>
      </c>
      <c r="T292" s="3">
        <f t="shared" si="63"/>
        <v>-15000</v>
      </c>
      <c r="U292" s="3">
        <f t="shared" si="71"/>
        <v>0</v>
      </c>
      <c r="V292" s="3">
        <f t="shared" si="64"/>
        <v>64000</v>
      </c>
      <c r="W292" s="3">
        <f t="shared" si="65"/>
        <v>0</v>
      </c>
      <c r="X292" s="3">
        <f t="shared" si="66"/>
        <v>0</v>
      </c>
    </row>
    <row r="293" spans="1:24" s="2" customFormat="1" ht="13.5" customHeight="1" x14ac:dyDescent="0.2">
      <c r="A293" s="22">
        <f t="shared" si="67"/>
        <v>289</v>
      </c>
      <c r="B293" s="76" t="s">
        <v>1081</v>
      </c>
      <c r="C293" s="383">
        <v>40176</v>
      </c>
      <c r="D293" s="90">
        <v>270000</v>
      </c>
      <c r="E293" s="122"/>
      <c r="F293" s="24">
        <f t="shared" si="60"/>
        <v>270000</v>
      </c>
      <c r="G293" s="24">
        <v>269000</v>
      </c>
      <c r="H293" s="24">
        <f t="shared" si="68"/>
        <v>1000</v>
      </c>
      <c r="I293" s="25">
        <v>5</v>
      </c>
      <c r="J293" s="25">
        <v>0.2</v>
      </c>
      <c r="K293" s="25">
        <v>0</v>
      </c>
      <c r="L293" s="53">
        <f t="shared" si="69"/>
        <v>0</v>
      </c>
      <c r="M293" s="24">
        <f t="shared" si="70"/>
        <v>269000</v>
      </c>
      <c r="N293" s="317">
        <f t="shared" si="61"/>
        <v>1000</v>
      </c>
      <c r="O293" s="74" t="s">
        <v>848</v>
      </c>
      <c r="P293" s="342">
        <v>1</v>
      </c>
      <c r="Q293" s="190"/>
      <c r="R293" s="4"/>
      <c r="S293" s="3">
        <f t="shared" si="62"/>
        <v>13500</v>
      </c>
      <c r="T293" s="3">
        <f t="shared" si="63"/>
        <v>-12500</v>
      </c>
      <c r="U293" s="3">
        <f t="shared" si="71"/>
        <v>0</v>
      </c>
      <c r="V293" s="3">
        <f t="shared" si="64"/>
        <v>54000</v>
      </c>
      <c r="W293" s="3">
        <f t="shared" si="65"/>
        <v>0</v>
      </c>
      <c r="X293" s="3">
        <f t="shared" si="66"/>
        <v>0</v>
      </c>
    </row>
    <row r="294" spans="1:24" s="2" customFormat="1" ht="13.5" customHeight="1" x14ac:dyDescent="0.2">
      <c r="A294" s="22">
        <f t="shared" si="67"/>
        <v>290</v>
      </c>
      <c r="B294" s="76" t="s">
        <v>801</v>
      </c>
      <c r="C294" s="383">
        <v>40176</v>
      </c>
      <c r="D294" s="90">
        <v>1467000</v>
      </c>
      <c r="E294" s="122"/>
      <c r="F294" s="24">
        <f t="shared" si="60"/>
        <v>1467000</v>
      </c>
      <c r="G294" s="24">
        <v>1466000</v>
      </c>
      <c r="H294" s="24">
        <f t="shared" si="68"/>
        <v>1000</v>
      </c>
      <c r="I294" s="25">
        <v>5</v>
      </c>
      <c r="J294" s="25">
        <v>0.2</v>
      </c>
      <c r="K294" s="25">
        <v>0</v>
      </c>
      <c r="L294" s="53">
        <f t="shared" si="69"/>
        <v>0</v>
      </c>
      <c r="M294" s="24">
        <f t="shared" si="70"/>
        <v>1466000</v>
      </c>
      <c r="N294" s="317">
        <f t="shared" si="61"/>
        <v>1000</v>
      </c>
      <c r="O294" s="74" t="s">
        <v>1078</v>
      </c>
      <c r="P294" s="342">
        <v>2</v>
      </c>
      <c r="Q294" s="190"/>
      <c r="R294" s="4"/>
      <c r="S294" s="3">
        <f t="shared" si="62"/>
        <v>73350</v>
      </c>
      <c r="T294" s="3">
        <f t="shared" si="63"/>
        <v>-72350</v>
      </c>
      <c r="U294" s="3">
        <f t="shared" si="71"/>
        <v>0</v>
      </c>
      <c r="V294" s="3">
        <f t="shared" si="64"/>
        <v>293400</v>
      </c>
      <c r="W294" s="3">
        <f t="shared" si="65"/>
        <v>0</v>
      </c>
      <c r="X294" s="3">
        <f t="shared" si="66"/>
        <v>0</v>
      </c>
    </row>
    <row r="295" spans="1:24" s="2" customFormat="1" ht="13.5" customHeight="1" x14ac:dyDescent="0.2">
      <c r="A295" s="22">
        <f t="shared" si="67"/>
        <v>291</v>
      </c>
      <c r="B295" s="76" t="s">
        <v>801</v>
      </c>
      <c r="C295" s="383">
        <v>40176</v>
      </c>
      <c r="D295" s="90">
        <v>705000</v>
      </c>
      <c r="E295" s="122"/>
      <c r="F295" s="24">
        <f t="shared" si="60"/>
        <v>705000</v>
      </c>
      <c r="G295" s="24">
        <v>704000</v>
      </c>
      <c r="H295" s="24">
        <f t="shared" si="68"/>
        <v>1000</v>
      </c>
      <c r="I295" s="25">
        <v>5</v>
      </c>
      <c r="J295" s="25">
        <v>0.2</v>
      </c>
      <c r="K295" s="25">
        <v>0</v>
      </c>
      <c r="L295" s="53">
        <f t="shared" si="69"/>
        <v>0</v>
      </c>
      <c r="M295" s="24">
        <f t="shared" si="70"/>
        <v>704000</v>
      </c>
      <c r="N295" s="317">
        <f t="shared" si="61"/>
        <v>1000</v>
      </c>
      <c r="O295" s="74" t="s">
        <v>1078</v>
      </c>
      <c r="P295" s="342">
        <v>1</v>
      </c>
      <c r="Q295" s="190"/>
      <c r="R295" s="4"/>
      <c r="S295" s="3">
        <f t="shared" si="62"/>
        <v>35250</v>
      </c>
      <c r="T295" s="3">
        <f t="shared" si="63"/>
        <v>-34250</v>
      </c>
      <c r="U295" s="3">
        <f t="shared" si="71"/>
        <v>0</v>
      </c>
      <c r="V295" s="3">
        <f t="shared" si="64"/>
        <v>141000</v>
      </c>
      <c r="W295" s="3">
        <f t="shared" si="65"/>
        <v>0</v>
      </c>
      <c r="X295" s="3">
        <f t="shared" si="66"/>
        <v>0</v>
      </c>
    </row>
    <row r="296" spans="1:24" s="2" customFormat="1" ht="13.5" customHeight="1" x14ac:dyDescent="0.2">
      <c r="A296" s="22">
        <f t="shared" si="67"/>
        <v>292</v>
      </c>
      <c r="B296" s="76" t="s">
        <v>825</v>
      </c>
      <c r="C296" s="383">
        <v>40185</v>
      </c>
      <c r="D296" s="90">
        <v>1810000</v>
      </c>
      <c r="E296" s="122"/>
      <c r="F296" s="24">
        <f t="shared" si="60"/>
        <v>1810000</v>
      </c>
      <c r="G296" s="24">
        <v>1809000</v>
      </c>
      <c r="H296" s="24">
        <f t="shared" si="68"/>
        <v>1000</v>
      </c>
      <c r="I296" s="25">
        <v>5</v>
      </c>
      <c r="J296" s="25">
        <v>0.2</v>
      </c>
      <c r="K296" s="25">
        <v>0</v>
      </c>
      <c r="L296" s="53">
        <f t="shared" si="69"/>
        <v>0</v>
      </c>
      <c r="M296" s="24">
        <f t="shared" si="70"/>
        <v>1809000</v>
      </c>
      <c r="N296" s="317">
        <f t="shared" si="61"/>
        <v>1000</v>
      </c>
      <c r="O296" s="112" t="s">
        <v>935</v>
      </c>
      <c r="P296" s="342">
        <v>5</v>
      </c>
      <c r="Q296" s="190"/>
      <c r="R296" s="4"/>
      <c r="S296" s="3">
        <f t="shared" si="62"/>
        <v>90500</v>
      </c>
      <c r="T296" s="3">
        <f t="shared" si="63"/>
        <v>-89500</v>
      </c>
      <c r="U296" s="3">
        <f t="shared" si="71"/>
        <v>0</v>
      </c>
      <c r="V296" s="3">
        <f t="shared" si="64"/>
        <v>362000</v>
      </c>
      <c r="W296" s="3">
        <f t="shared" si="65"/>
        <v>0</v>
      </c>
      <c r="X296" s="3">
        <f t="shared" si="66"/>
        <v>0</v>
      </c>
    </row>
    <row r="297" spans="1:24" s="2" customFormat="1" ht="13.5" customHeight="1" x14ac:dyDescent="0.2">
      <c r="A297" s="22">
        <f t="shared" si="67"/>
        <v>293</v>
      </c>
      <c r="B297" s="76" t="s">
        <v>825</v>
      </c>
      <c r="C297" s="383">
        <v>40198</v>
      </c>
      <c r="D297" s="90">
        <v>390000</v>
      </c>
      <c r="E297" s="122"/>
      <c r="F297" s="24">
        <f t="shared" si="60"/>
        <v>390000</v>
      </c>
      <c r="G297" s="24">
        <v>389000</v>
      </c>
      <c r="H297" s="24">
        <f t="shared" si="68"/>
        <v>1000</v>
      </c>
      <c r="I297" s="25">
        <v>5</v>
      </c>
      <c r="J297" s="25">
        <v>0.2</v>
      </c>
      <c r="K297" s="25">
        <v>0</v>
      </c>
      <c r="L297" s="53">
        <f t="shared" si="69"/>
        <v>0</v>
      </c>
      <c r="M297" s="24">
        <f t="shared" si="70"/>
        <v>389000</v>
      </c>
      <c r="N297" s="317">
        <f t="shared" si="61"/>
        <v>1000</v>
      </c>
      <c r="O297" s="112" t="s">
        <v>850</v>
      </c>
      <c r="P297" s="342">
        <v>1</v>
      </c>
      <c r="Q297" s="190"/>
      <c r="R297" s="4"/>
      <c r="S297" s="3">
        <f t="shared" si="62"/>
        <v>19500</v>
      </c>
      <c r="T297" s="3">
        <f t="shared" si="63"/>
        <v>-18500</v>
      </c>
      <c r="U297" s="3">
        <f t="shared" si="71"/>
        <v>0</v>
      </c>
      <c r="V297" s="3">
        <f t="shared" si="64"/>
        <v>78000</v>
      </c>
      <c r="W297" s="3">
        <f t="shared" si="65"/>
        <v>0</v>
      </c>
      <c r="X297" s="3">
        <f t="shared" si="66"/>
        <v>0</v>
      </c>
    </row>
    <row r="298" spans="1:24" s="2" customFormat="1" ht="13.5" customHeight="1" x14ac:dyDescent="0.2">
      <c r="A298" s="22">
        <f t="shared" si="67"/>
        <v>294</v>
      </c>
      <c r="B298" s="76" t="s">
        <v>1004</v>
      </c>
      <c r="C298" s="383">
        <v>40199</v>
      </c>
      <c r="D298" s="90">
        <v>900000</v>
      </c>
      <c r="E298" s="122"/>
      <c r="F298" s="24">
        <f t="shared" si="60"/>
        <v>900000</v>
      </c>
      <c r="G298" s="24">
        <v>899000</v>
      </c>
      <c r="H298" s="24">
        <f t="shared" si="68"/>
        <v>1000</v>
      </c>
      <c r="I298" s="25">
        <v>5</v>
      </c>
      <c r="J298" s="25">
        <v>0.2</v>
      </c>
      <c r="K298" s="25">
        <v>0</v>
      </c>
      <c r="L298" s="53">
        <f t="shared" si="69"/>
        <v>0</v>
      </c>
      <c r="M298" s="24">
        <f t="shared" si="70"/>
        <v>899000</v>
      </c>
      <c r="N298" s="317">
        <f t="shared" si="61"/>
        <v>1000</v>
      </c>
      <c r="O298" s="112" t="s">
        <v>935</v>
      </c>
      <c r="P298" s="342">
        <v>2</v>
      </c>
      <c r="Q298" s="190"/>
      <c r="R298" s="4"/>
      <c r="S298" s="3">
        <f t="shared" si="62"/>
        <v>45000</v>
      </c>
      <c r="T298" s="3">
        <f t="shared" si="63"/>
        <v>-44000</v>
      </c>
      <c r="U298" s="3">
        <f t="shared" si="71"/>
        <v>0</v>
      </c>
      <c r="V298" s="3">
        <f t="shared" si="64"/>
        <v>180000</v>
      </c>
      <c r="W298" s="3">
        <f t="shared" si="65"/>
        <v>0</v>
      </c>
      <c r="X298" s="3">
        <f t="shared" si="66"/>
        <v>0</v>
      </c>
    </row>
    <row r="299" spans="1:24" s="2" customFormat="1" ht="13.5" customHeight="1" x14ac:dyDescent="0.2">
      <c r="A299" s="22">
        <f t="shared" si="67"/>
        <v>295</v>
      </c>
      <c r="B299" s="76" t="s">
        <v>1097</v>
      </c>
      <c r="C299" s="383">
        <v>40199</v>
      </c>
      <c r="D299" s="90">
        <v>480000</v>
      </c>
      <c r="E299" s="122"/>
      <c r="F299" s="24">
        <f t="shared" si="60"/>
        <v>480000</v>
      </c>
      <c r="G299" s="24">
        <v>479000</v>
      </c>
      <c r="H299" s="24">
        <f t="shared" si="68"/>
        <v>1000</v>
      </c>
      <c r="I299" s="25">
        <v>5</v>
      </c>
      <c r="J299" s="25">
        <v>0.2</v>
      </c>
      <c r="K299" s="25">
        <v>0</v>
      </c>
      <c r="L299" s="53">
        <f t="shared" si="69"/>
        <v>0</v>
      </c>
      <c r="M299" s="24">
        <f t="shared" si="70"/>
        <v>479000</v>
      </c>
      <c r="N299" s="317">
        <f t="shared" si="61"/>
        <v>1000</v>
      </c>
      <c r="O299" s="112" t="s">
        <v>935</v>
      </c>
      <c r="P299" s="342">
        <v>1</v>
      </c>
      <c r="Q299" s="190"/>
      <c r="R299" s="4"/>
      <c r="S299" s="3">
        <f t="shared" si="62"/>
        <v>24000</v>
      </c>
      <c r="T299" s="3">
        <f t="shared" si="63"/>
        <v>-23000</v>
      </c>
      <c r="U299" s="3">
        <f t="shared" si="71"/>
        <v>0</v>
      </c>
      <c r="V299" s="3">
        <f t="shared" si="64"/>
        <v>96000</v>
      </c>
      <c r="W299" s="3">
        <f t="shared" si="65"/>
        <v>0</v>
      </c>
      <c r="X299" s="3">
        <f t="shared" si="66"/>
        <v>0</v>
      </c>
    </row>
    <row r="300" spans="1:24" s="2" customFormat="1" ht="13.5" customHeight="1" x14ac:dyDescent="0.2">
      <c r="A300" s="22">
        <f t="shared" si="67"/>
        <v>296</v>
      </c>
      <c r="B300" s="76" t="s">
        <v>1098</v>
      </c>
      <c r="C300" s="383">
        <v>40199</v>
      </c>
      <c r="D300" s="90">
        <v>200000</v>
      </c>
      <c r="E300" s="122"/>
      <c r="F300" s="24">
        <f t="shared" si="60"/>
        <v>200000</v>
      </c>
      <c r="G300" s="24">
        <v>199000</v>
      </c>
      <c r="H300" s="24">
        <f t="shared" si="68"/>
        <v>1000</v>
      </c>
      <c r="I300" s="25">
        <v>5</v>
      </c>
      <c r="J300" s="25">
        <v>0.2</v>
      </c>
      <c r="K300" s="25">
        <v>0</v>
      </c>
      <c r="L300" s="53">
        <f t="shared" si="69"/>
        <v>0</v>
      </c>
      <c r="M300" s="24">
        <f t="shared" si="70"/>
        <v>199000</v>
      </c>
      <c r="N300" s="317">
        <f t="shared" si="61"/>
        <v>1000</v>
      </c>
      <c r="O300" s="112" t="s">
        <v>935</v>
      </c>
      <c r="P300" s="342">
        <v>1</v>
      </c>
      <c r="Q300" s="190"/>
      <c r="R300" s="4"/>
      <c r="S300" s="3">
        <f t="shared" si="62"/>
        <v>10000</v>
      </c>
      <c r="T300" s="3">
        <f t="shared" si="63"/>
        <v>-9000</v>
      </c>
      <c r="U300" s="3">
        <f t="shared" si="71"/>
        <v>0</v>
      </c>
      <c r="V300" s="3">
        <f t="shared" si="64"/>
        <v>40000</v>
      </c>
      <c r="W300" s="3">
        <f t="shared" si="65"/>
        <v>0</v>
      </c>
      <c r="X300" s="3">
        <f t="shared" si="66"/>
        <v>0</v>
      </c>
    </row>
    <row r="301" spans="1:24" s="2" customFormat="1" ht="13.5" customHeight="1" x14ac:dyDescent="0.2">
      <c r="A301" s="22">
        <f t="shared" si="67"/>
        <v>297</v>
      </c>
      <c r="B301" s="76" t="s">
        <v>801</v>
      </c>
      <c r="C301" s="383">
        <v>40207</v>
      </c>
      <c r="D301" s="90">
        <v>2812000</v>
      </c>
      <c r="E301" s="122"/>
      <c r="F301" s="24">
        <f t="shared" si="60"/>
        <v>2812000</v>
      </c>
      <c r="G301" s="24">
        <v>2811000</v>
      </c>
      <c r="H301" s="24">
        <f t="shared" si="68"/>
        <v>1000</v>
      </c>
      <c r="I301" s="25">
        <v>5</v>
      </c>
      <c r="J301" s="25">
        <v>0.2</v>
      </c>
      <c r="K301" s="25">
        <v>0</v>
      </c>
      <c r="L301" s="53">
        <f t="shared" si="69"/>
        <v>0</v>
      </c>
      <c r="M301" s="24">
        <f t="shared" si="70"/>
        <v>2811000</v>
      </c>
      <c r="N301" s="317">
        <f t="shared" si="61"/>
        <v>1000</v>
      </c>
      <c r="O301" s="112" t="s">
        <v>1078</v>
      </c>
      <c r="P301" s="342">
        <v>4</v>
      </c>
      <c r="Q301" s="190"/>
      <c r="R301" s="4"/>
      <c r="S301" s="3">
        <f t="shared" si="62"/>
        <v>140600</v>
      </c>
      <c r="T301" s="3">
        <f t="shared" si="63"/>
        <v>-139600</v>
      </c>
      <c r="U301" s="3">
        <f t="shared" si="71"/>
        <v>0</v>
      </c>
      <c r="V301" s="3">
        <f t="shared" si="64"/>
        <v>562400</v>
      </c>
      <c r="W301" s="3">
        <f t="shared" si="65"/>
        <v>0</v>
      </c>
      <c r="X301" s="3">
        <f t="shared" si="66"/>
        <v>0</v>
      </c>
    </row>
    <row r="302" spans="1:24" s="2" customFormat="1" ht="13.5" customHeight="1" x14ac:dyDescent="0.2">
      <c r="A302" s="22">
        <f t="shared" si="67"/>
        <v>298</v>
      </c>
      <c r="B302" s="76" t="s">
        <v>804</v>
      </c>
      <c r="C302" s="383">
        <v>40209</v>
      </c>
      <c r="D302" s="90">
        <v>4200000</v>
      </c>
      <c r="E302" s="122"/>
      <c r="F302" s="24">
        <f t="shared" si="60"/>
        <v>4200000</v>
      </c>
      <c r="G302" s="24">
        <v>4199000</v>
      </c>
      <c r="H302" s="24">
        <f t="shared" si="68"/>
        <v>1000</v>
      </c>
      <c r="I302" s="25">
        <v>5</v>
      </c>
      <c r="J302" s="25">
        <v>0.2</v>
      </c>
      <c r="K302" s="25">
        <v>0</v>
      </c>
      <c r="L302" s="53">
        <f t="shared" si="69"/>
        <v>0</v>
      </c>
      <c r="M302" s="24">
        <f t="shared" si="70"/>
        <v>4199000</v>
      </c>
      <c r="N302" s="317">
        <f t="shared" si="61"/>
        <v>1000</v>
      </c>
      <c r="O302" s="112" t="s">
        <v>281</v>
      </c>
      <c r="P302" s="342">
        <v>3</v>
      </c>
      <c r="Q302" s="190"/>
      <c r="R302" s="4"/>
      <c r="S302" s="3">
        <f t="shared" si="62"/>
        <v>210000</v>
      </c>
      <c r="T302" s="3">
        <f t="shared" si="63"/>
        <v>-209000</v>
      </c>
      <c r="U302" s="3">
        <f t="shared" si="71"/>
        <v>0</v>
      </c>
      <c r="V302" s="3">
        <f t="shared" si="64"/>
        <v>840000</v>
      </c>
      <c r="W302" s="3">
        <f t="shared" si="65"/>
        <v>0</v>
      </c>
      <c r="X302" s="3">
        <f t="shared" si="66"/>
        <v>0</v>
      </c>
    </row>
    <row r="303" spans="1:24" s="2" customFormat="1" ht="13.5" customHeight="1" x14ac:dyDescent="0.2">
      <c r="A303" s="22">
        <f t="shared" si="67"/>
        <v>299</v>
      </c>
      <c r="B303" s="76" t="s">
        <v>1099</v>
      </c>
      <c r="C303" s="383">
        <v>40209</v>
      </c>
      <c r="D303" s="90">
        <v>180000</v>
      </c>
      <c r="E303" s="122"/>
      <c r="F303" s="24">
        <f t="shared" si="60"/>
        <v>180000</v>
      </c>
      <c r="G303" s="24">
        <v>179000</v>
      </c>
      <c r="H303" s="24">
        <f t="shared" si="68"/>
        <v>1000</v>
      </c>
      <c r="I303" s="25">
        <v>5</v>
      </c>
      <c r="J303" s="25">
        <v>0.2</v>
      </c>
      <c r="K303" s="25">
        <v>0</v>
      </c>
      <c r="L303" s="53">
        <f t="shared" si="69"/>
        <v>0</v>
      </c>
      <c r="M303" s="24">
        <f t="shared" si="70"/>
        <v>179000</v>
      </c>
      <c r="N303" s="317">
        <f t="shared" si="61"/>
        <v>1000</v>
      </c>
      <c r="O303" s="112" t="s">
        <v>848</v>
      </c>
      <c r="P303" s="342">
        <v>1</v>
      </c>
      <c r="Q303" s="190"/>
      <c r="R303" s="4"/>
      <c r="S303" s="3">
        <f t="shared" si="62"/>
        <v>9000</v>
      </c>
      <c r="T303" s="3">
        <f t="shared" si="63"/>
        <v>-8000</v>
      </c>
      <c r="U303" s="3">
        <f t="shared" si="71"/>
        <v>0</v>
      </c>
      <c r="V303" s="3">
        <f t="shared" si="64"/>
        <v>36000</v>
      </c>
      <c r="W303" s="3">
        <f t="shared" si="65"/>
        <v>0</v>
      </c>
      <c r="X303" s="3">
        <f t="shared" si="66"/>
        <v>0</v>
      </c>
    </row>
    <row r="304" spans="1:24" s="2" customFormat="1" ht="13.5" customHeight="1" x14ac:dyDescent="0.2">
      <c r="A304" s="22">
        <f t="shared" si="67"/>
        <v>300</v>
      </c>
      <c r="B304" s="76" t="s">
        <v>830</v>
      </c>
      <c r="C304" s="383">
        <v>40209</v>
      </c>
      <c r="D304" s="90">
        <v>100000</v>
      </c>
      <c r="E304" s="122"/>
      <c r="F304" s="24">
        <f t="shared" si="60"/>
        <v>100000</v>
      </c>
      <c r="G304" s="24">
        <v>99000</v>
      </c>
      <c r="H304" s="24">
        <f t="shared" si="68"/>
        <v>1000</v>
      </c>
      <c r="I304" s="25">
        <v>5</v>
      </c>
      <c r="J304" s="25">
        <v>0.2</v>
      </c>
      <c r="K304" s="25">
        <v>0</v>
      </c>
      <c r="L304" s="53">
        <f t="shared" si="69"/>
        <v>0</v>
      </c>
      <c r="M304" s="24">
        <f t="shared" si="70"/>
        <v>99000</v>
      </c>
      <c r="N304" s="317">
        <f t="shared" si="61"/>
        <v>1000</v>
      </c>
      <c r="O304" s="112" t="s">
        <v>848</v>
      </c>
      <c r="P304" s="342">
        <v>1</v>
      </c>
      <c r="Q304" s="190"/>
      <c r="R304" s="4"/>
      <c r="S304" s="3">
        <f t="shared" si="62"/>
        <v>5000</v>
      </c>
      <c r="T304" s="3">
        <f t="shared" si="63"/>
        <v>-4000</v>
      </c>
      <c r="U304" s="3">
        <f t="shared" si="71"/>
        <v>0</v>
      </c>
      <c r="V304" s="3">
        <f t="shared" si="64"/>
        <v>20000</v>
      </c>
      <c r="W304" s="3">
        <f t="shared" si="65"/>
        <v>0</v>
      </c>
      <c r="X304" s="3">
        <f t="shared" si="66"/>
        <v>0</v>
      </c>
    </row>
    <row r="305" spans="1:24" s="2" customFormat="1" ht="13.5" customHeight="1" x14ac:dyDescent="0.2">
      <c r="A305" s="22">
        <f t="shared" si="67"/>
        <v>301</v>
      </c>
      <c r="B305" s="76" t="s">
        <v>803</v>
      </c>
      <c r="C305" s="383">
        <v>40209</v>
      </c>
      <c r="D305" s="90">
        <v>55000</v>
      </c>
      <c r="E305" s="122"/>
      <c r="F305" s="24">
        <f t="shared" si="60"/>
        <v>55000</v>
      </c>
      <c r="G305" s="24">
        <v>54000</v>
      </c>
      <c r="H305" s="24">
        <f t="shared" si="68"/>
        <v>1000</v>
      </c>
      <c r="I305" s="25">
        <v>5</v>
      </c>
      <c r="J305" s="25">
        <v>0.2</v>
      </c>
      <c r="K305" s="25">
        <v>0</v>
      </c>
      <c r="L305" s="53">
        <f t="shared" si="69"/>
        <v>0</v>
      </c>
      <c r="M305" s="24">
        <f t="shared" si="70"/>
        <v>54000</v>
      </c>
      <c r="N305" s="317">
        <f t="shared" si="61"/>
        <v>1000</v>
      </c>
      <c r="O305" s="112" t="s">
        <v>848</v>
      </c>
      <c r="P305" s="342">
        <v>1</v>
      </c>
      <c r="Q305" s="190"/>
      <c r="R305" s="4"/>
      <c r="S305" s="3">
        <f t="shared" si="62"/>
        <v>2750</v>
      </c>
      <c r="T305" s="3">
        <f t="shared" si="63"/>
        <v>-1750</v>
      </c>
      <c r="U305" s="3">
        <f t="shared" si="71"/>
        <v>0</v>
      </c>
      <c r="V305" s="3">
        <f t="shared" si="64"/>
        <v>11000</v>
      </c>
      <c r="W305" s="3">
        <f t="shared" si="65"/>
        <v>0</v>
      </c>
      <c r="X305" s="3">
        <f t="shared" si="66"/>
        <v>0</v>
      </c>
    </row>
    <row r="306" spans="1:24" s="2" customFormat="1" ht="13.5" customHeight="1" x14ac:dyDescent="0.2">
      <c r="A306" s="22">
        <f t="shared" si="67"/>
        <v>302</v>
      </c>
      <c r="B306" s="76" t="s">
        <v>806</v>
      </c>
      <c r="C306" s="383">
        <v>40209</v>
      </c>
      <c r="D306" s="90">
        <v>75000</v>
      </c>
      <c r="E306" s="122"/>
      <c r="F306" s="24">
        <f t="shared" si="60"/>
        <v>75000</v>
      </c>
      <c r="G306" s="24">
        <v>74000</v>
      </c>
      <c r="H306" s="24">
        <f t="shared" si="68"/>
        <v>1000</v>
      </c>
      <c r="I306" s="25">
        <v>5</v>
      </c>
      <c r="J306" s="25">
        <v>0.2</v>
      </c>
      <c r="K306" s="25">
        <v>0</v>
      </c>
      <c r="L306" s="53">
        <f t="shared" si="69"/>
        <v>0</v>
      </c>
      <c r="M306" s="24">
        <f t="shared" si="70"/>
        <v>74000</v>
      </c>
      <c r="N306" s="317">
        <f t="shared" si="61"/>
        <v>1000</v>
      </c>
      <c r="O306" s="112" t="s">
        <v>848</v>
      </c>
      <c r="P306" s="342">
        <v>1</v>
      </c>
      <c r="Q306" s="190"/>
      <c r="R306" s="4"/>
      <c r="S306" s="3">
        <f t="shared" si="62"/>
        <v>3750</v>
      </c>
      <c r="T306" s="3">
        <f t="shared" si="63"/>
        <v>-2750</v>
      </c>
      <c r="U306" s="3">
        <f t="shared" si="71"/>
        <v>0</v>
      </c>
      <c r="V306" s="3">
        <f t="shared" si="64"/>
        <v>15000</v>
      </c>
      <c r="W306" s="3">
        <f t="shared" si="65"/>
        <v>0</v>
      </c>
      <c r="X306" s="3">
        <f t="shared" si="66"/>
        <v>0</v>
      </c>
    </row>
    <row r="307" spans="1:24" s="2" customFormat="1" ht="13.5" customHeight="1" x14ac:dyDescent="0.2">
      <c r="A307" s="22">
        <f t="shared" si="67"/>
        <v>303</v>
      </c>
      <c r="B307" s="76" t="s">
        <v>889</v>
      </c>
      <c r="C307" s="383">
        <v>40209</v>
      </c>
      <c r="D307" s="90">
        <v>480000</v>
      </c>
      <c r="E307" s="122"/>
      <c r="F307" s="24">
        <f t="shared" si="60"/>
        <v>480000</v>
      </c>
      <c r="G307" s="24">
        <v>479000</v>
      </c>
      <c r="H307" s="24">
        <f t="shared" si="68"/>
        <v>1000</v>
      </c>
      <c r="I307" s="25">
        <v>5</v>
      </c>
      <c r="J307" s="25">
        <v>0.2</v>
      </c>
      <c r="K307" s="25">
        <v>0</v>
      </c>
      <c r="L307" s="53">
        <f t="shared" si="69"/>
        <v>0</v>
      </c>
      <c r="M307" s="24">
        <f t="shared" si="70"/>
        <v>479000</v>
      </c>
      <c r="N307" s="317">
        <f t="shared" si="61"/>
        <v>1000</v>
      </c>
      <c r="O307" s="112" t="s">
        <v>848</v>
      </c>
      <c r="P307" s="342">
        <v>6</v>
      </c>
      <c r="Q307" s="190"/>
      <c r="R307" s="4"/>
      <c r="S307" s="3">
        <f t="shared" si="62"/>
        <v>24000</v>
      </c>
      <c r="T307" s="3">
        <f t="shared" si="63"/>
        <v>-23000</v>
      </c>
      <c r="U307" s="3">
        <f t="shared" si="71"/>
        <v>0</v>
      </c>
      <c r="V307" s="3">
        <f t="shared" si="64"/>
        <v>96000</v>
      </c>
      <c r="W307" s="3">
        <f t="shared" si="65"/>
        <v>0</v>
      </c>
      <c r="X307" s="3">
        <f t="shared" si="66"/>
        <v>0</v>
      </c>
    </row>
    <row r="308" spans="1:24" s="2" customFormat="1" ht="13.5" customHeight="1" x14ac:dyDescent="0.2">
      <c r="A308" s="22">
        <f t="shared" si="67"/>
        <v>304</v>
      </c>
      <c r="B308" s="76" t="s">
        <v>803</v>
      </c>
      <c r="C308" s="383">
        <v>40209</v>
      </c>
      <c r="D308" s="90">
        <v>440000</v>
      </c>
      <c r="E308" s="122"/>
      <c r="F308" s="24">
        <f t="shared" si="60"/>
        <v>440000</v>
      </c>
      <c r="G308" s="24">
        <v>439000</v>
      </c>
      <c r="H308" s="24">
        <f t="shared" si="68"/>
        <v>1000</v>
      </c>
      <c r="I308" s="25">
        <v>5</v>
      </c>
      <c r="J308" s="25">
        <v>0.2</v>
      </c>
      <c r="K308" s="25">
        <v>0</v>
      </c>
      <c r="L308" s="53">
        <f t="shared" si="69"/>
        <v>0</v>
      </c>
      <c r="M308" s="24">
        <f t="shared" si="70"/>
        <v>439000</v>
      </c>
      <c r="N308" s="317">
        <f t="shared" si="61"/>
        <v>1000</v>
      </c>
      <c r="O308" s="112" t="s">
        <v>848</v>
      </c>
      <c r="P308" s="342">
        <v>8</v>
      </c>
      <c r="Q308" s="190"/>
      <c r="R308" s="4"/>
      <c r="S308" s="3">
        <f t="shared" si="62"/>
        <v>22000</v>
      </c>
      <c r="T308" s="3">
        <f t="shared" si="63"/>
        <v>-21000</v>
      </c>
      <c r="U308" s="3">
        <f t="shared" si="71"/>
        <v>0</v>
      </c>
      <c r="V308" s="3">
        <f t="shared" si="64"/>
        <v>88000</v>
      </c>
      <c r="W308" s="3">
        <f t="shared" si="65"/>
        <v>0</v>
      </c>
      <c r="X308" s="3">
        <f t="shared" si="66"/>
        <v>0</v>
      </c>
    </row>
    <row r="309" spans="1:24" s="2" customFormat="1" ht="13.5" customHeight="1" x14ac:dyDescent="0.2">
      <c r="A309" s="22">
        <f t="shared" si="67"/>
        <v>305</v>
      </c>
      <c r="B309" s="76" t="s">
        <v>806</v>
      </c>
      <c r="C309" s="383">
        <v>40209</v>
      </c>
      <c r="D309" s="90">
        <v>600000</v>
      </c>
      <c r="E309" s="122"/>
      <c r="F309" s="24">
        <f t="shared" si="60"/>
        <v>600000</v>
      </c>
      <c r="G309" s="24">
        <v>599000</v>
      </c>
      <c r="H309" s="24">
        <f t="shared" si="68"/>
        <v>1000</v>
      </c>
      <c r="I309" s="25">
        <v>5</v>
      </c>
      <c r="J309" s="25">
        <v>0.2</v>
      </c>
      <c r="K309" s="25">
        <v>0</v>
      </c>
      <c r="L309" s="53">
        <f t="shared" si="69"/>
        <v>0</v>
      </c>
      <c r="M309" s="24">
        <f t="shared" si="70"/>
        <v>599000</v>
      </c>
      <c r="N309" s="317">
        <f t="shared" si="61"/>
        <v>1000</v>
      </c>
      <c r="O309" s="112" t="s">
        <v>848</v>
      </c>
      <c r="P309" s="342">
        <v>8</v>
      </c>
      <c r="Q309" s="190"/>
      <c r="R309" s="4"/>
      <c r="S309" s="3">
        <f t="shared" si="62"/>
        <v>30000</v>
      </c>
      <c r="T309" s="3">
        <f t="shared" si="63"/>
        <v>-29000</v>
      </c>
      <c r="U309" s="3">
        <f t="shared" si="71"/>
        <v>0</v>
      </c>
      <c r="V309" s="3">
        <f t="shared" si="64"/>
        <v>120000</v>
      </c>
      <c r="W309" s="3">
        <f t="shared" si="65"/>
        <v>0</v>
      </c>
      <c r="X309" s="3">
        <f t="shared" si="66"/>
        <v>0</v>
      </c>
    </row>
    <row r="310" spans="1:24" s="2" customFormat="1" ht="13.5" customHeight="1" x14ac:dyDescent="0.2">
      <c r="A310" s="448">
        <f t="shared" si="67"/>
        <v>306</v>
      </c>
      <c r="B310" s="451" t="s">
        <v>1100</v>
      </c>
      <c r="C310" s="444">
        <v>40209</v>
      </c>
      <c r="D310" s="438">
        <v>0</v>
      </c>
      <c r="E310" s="445"/>
      <c r="F310" s="439">
        <f t="shared" si="60"/>
        <v>0</v>
      </c>
      <c r="G310" s="439"/>
      <c r="H310" s="439"/>
      <c r="I310" s="440">
        <v>5</v>
      </c>
      <c r="J310" s="440">
        <v>0.2</v>
      </c>
      <c r="K310" s="440">
        <v>0</v>
      </c>
      <c r="L310" s="441"/>
      <c r="M310" s="439"/>
      <c r="N310" s="442">
        <f t="shared" si="61"/>
        <v>0</v>
      </c>
      <c r="O310" s="446" t="s">
        <v>848</v>
      </c>
      <c r="P310" s="447">
        <v>2</v>
      </c>
      <c r="Q310" s="450" t="s">
        <v>1275</v>
      </c>
      <c r="R310" s="4"/>
      <c r="S310" s="3">
        <f t="shared" si="62"/>
        <v>0</v>
      </c>
      <c r="T310" s="3">
        <f t="shared" si="63"/>
        <v>0</v>
      </c>
      <c r="U310" s="3">
        <f t="shared" si="71"/>
        <v>-1000</v>
      </c>
      <c r="V310" s="3">
        <f t="shared" si="64"/>
        <v>0</v>
      </c>
      <c r="W310" s="3">
        <f t="shared" si="65"/>
        <v>0</v>
      </c>
      <c r="X310" s="3">
        <f t="shared" si="66"/>
        <v>0</v>
      </c>
    </row>
    <row r="311" spans="1:24" s="2" customFormat="1" ht="13.5" customHeight="1" x14ac:dyDescent="0.2">
      <c r="A311" s="22">
        <f t="shared" si="67"/>
        <v>307</v>
      </c>
      <c r="B311" s="76" t="s">
        <v>1101</v>
      </c>
      <c r="C311" s="383">
        <v>40209</v>
      </c>
      <c r="D311" s="90">
        <v>75000</v>
      </c>
      <c r="E311" s="122"/>
      <c r="F311" s="24">
        <f t="shared" si="60"/>
        <v>75000</v>
      </c>
      <c r="G311" s="24">
        <v>74000</v>
      </c>
      <c r="H311" s="24">
        <f t="shared" si="68"/>
        <v>1000</v>
      </c>
      <c r="I311" s="25">
        <v>5</v>
      </c>
      <c r="J311" s="25">
        <v>0.2</v>
      </c>
      <c r="K311" s="25">
        <v>0</v>
      </c>
      <c r="L311" s="53">
        <f t="shared" si="69"/>
        <v>0</v>
      </c>
      <c r="M311" s="24">
        <f t="shared" si="70"/>
        <v>74000</v>
      </c>
      <c r="N311" s="317">
        <f t="shared" si="61"/>
        <v>1000</v>
      </c>
      <c r="O311" s="112" t="s">
        <v>848</v>
      </c>
      <c r="P311" s="342">
        <v>1</v>
      </c>
      <c r="Q311" s="190"/>
      <c r="R311" s="4"/>
      <c r="S311" s="3">
        <f t="shared" si="62"/>
        <v>3750</v>
      </c>
      <c r="T311" s="3">
        <f t="shared" si="63"/>
        <v>-2750</v>
      </c>
      <c r="U311" s="3">
        <f t="shared" si="71"/>
        <v>0</v>
      </c>
      <c r="V311" s="3">
        <f t="shared" si="64"/>
        <v>15000</v>
      </c>
      <c r="W311" s="3">
        <f t="shared" si="65"/>
        <v>0</v>
      </c>
      <c r="X311" s="3">
        <f t="shared" si="66"/>
        <v>0</v>
      </c>
    </row>
    <row r="312" spans="1:24" s="2" customFormat="1" ht="13.5" customHeight="1" x14ac:dyDescent="0.2">
      <c r="A312" s="22">
        <f t="shared" si="67"/>
        <v>308</v>
      </c>
      <c r="B312" s="76" t="s">
        <v>1102</v>
      </c>
      <c r="C312" s="383">
        <v>40209</v>
      </c>
      <c r="D312" s="90">
        <v>180000</v>
      </c>
      <c r="E312" s="122"/>
      <c r="F312" s="24">
        <f t="shared" si="60"/>
        <v>180000</v>
      </c>
      <c r="G312" s="24">
        <v>179000</v>
      </c>
      <c r="H312" s="24">
        <f t="shared" si="68"/>
        <v>1000</v>
      </c>
      <c r="I312" s="25">
        <v>5</v>
      </c>
      <c r="J312" s="25">
        <v>0.2</v>
      </c>
      <c r="K312" s="25">
        <v>0</v>
      </c>
      <c r="L312" s="53">
        <f t="shared" si="69"/>
        <v>0</v>
      </c>
      <c r="M312" s="24">
        <f t="shared" si="70"/>
        <v>179000</v>
      </c>
      <c r="N312" s="317">
        <f t="shared" si="61"/>
        <v>1000</v>
      </c>
      <c r="O312" s="112" t="s">
        <v>848</v>
      </c>
      <c r="P312" s="342">
        <v>1</v>
      </c>
      <c r="Q312" s="190"/>
      <c r="R312" s="4"/>
      <c r="S312" s="3">
        <f t="shared" si="62"/>
        <v>9000</v>
      </c>
      <c r="T312" s="3">
        <f t="shared" si="63"/>
        <v>-8000</v>
      </c>
      <c r="U312" s="3">
        <f t="shared" si="71"/>
        <v>0</v>
      </c>
      <c r="V312" s="3">
        <f t="shared" si="64"/>
        <v>36000</v>
      </c>
      <c r="W312" s="3">
        <f t="shared" si="65"/>
        <v>0</v>
      </c>
      <c r="X312" s="3">
        <f t="shared" si="66"/>
        <v>0</v>
      </c>
    </row>
    <row r="313" spans="1:24" s="2" customFormat="1" ht="13.5" customHeight="1" x14ac:dyDescent="0.2">
      <c r="A313" s="22">
        <f t="shared" si="67"/>
        <v>309</v>
      </c>
      <c r="B313" s="76" t="s">
        <v>1103</v>
      </c>
      <c r="C313" s="383">
        <v>40209</v>
      </c>
      <c r="D313" s="90">
        <v>190000</v>
      </c>
      <c r="E313" s="122"/>
      <c r="F313" s="24">
        <f t="shared" si="60"/>
        <v>190000</v>
      </c>
      <c r="G313" s="24">
        <v>189000</v>
      </c>
      <c r="H313" s="24">
        <f t="shared" si="68"/>
        <v>1000</v>
      </c>
      <c r="I313" s="25">
        <v>5</v>
      </c>
      <c r="J313" s="25">
        <v>0.2</v>
      </c>
      <c r="K313" s="25">
        <v>0</v>
      </c>
      <c r="L313" s="53">
        <f t="shared" si="69"/>
        <v>0</v>
      </c>
      <c r="M313" s="24">
        <f t="shared" si="70"/>
        <v>189000</v>
      </c>
      <c r="N313" s="317">
        <f t="shared" si="61"/>
        <v>1000</v>
      </c>
      <c r="O313" s="112" t="s">
        <v>848</v>
      </c>
      <c r="P313" s="342">
        <v>2</v>
      </c>
      <c r="Q313" s="190"/>
      <c r="R313" s="4"/>
      <c r="S313" s="3">
        <f t="shared" si="62"/>
        <v>9500</v>
      </c>
      <c r="T313" s="3">
        <f t="shared" si="63"/>
        <v>-8500</v>
      </c>
      <c r="U313" s="3">
        <f t="shared" si="71"/>
        <v>0</v>
      </c>
      <c r="V313" s="3">
        <f t="shared" si="64"/>
        <v>38000</v>
      </c>
      <c r="W313" s="3">
        <f t="shared" si="65"/>
        <v>0</v>
      </c>
      <c r="X313" s="3">
        <f t="shared" si="66"/>
        <v>0</v>
      </c>
    </row>
    <row r="314" spans="1:24" s="2" customFormat="1" ht="13.5" customHeight="1" x14ac:dyDescent="0.2">
      <c r="A314" s="22">
        <f t="shared" si="67"/>
        <v>310</v>
      </c>
      <c r="B314" s="76" t="s">
        <v>1081</v>
      </c>
      <c r="C314" s="383">
        <v>40229</v>
      </c>
      <c r="D314" s="90">
        <v>540000</v>
      </c>
      <c r="E314" s="122"/>
      <c r="F314" s="24">
        <f t="shared" si="60"/>
        <v>540000</v>
      </c>
      <c r="G314" s="24">
        <v>539000</v>
      </c>
      <c r="H314" s="24">
        <f t="shared" si="68"/>
        <v>1000</v>
      </c>
      <c r="I314" s="25">
        <v>5</v>
      </c>
      <c r="J314" s="25">
        <v>0.2</v>
      </c>
      <c r="K314" s="25">
        <v>0</v>
      </c>
      <c r="L314" s="53">
        <f t="shared" si="69"/>
        <v>0</v>
      </c>
      <c r="M314" s="24">
        <f t="shared" si="70"/>
        <v>539000</v>
      </c>
      <c r="N314" s="317">
        <f t="shared" si="61"/>
        <v>1000</v>
      </c>
      <c r="O314" s="112" t="s">
        <v>848</v>
      </c>
      <c r="P314" s="342">
        <v>2</v>
      </c>
      <c r="Q314" s="190"/>
      <c r="R314" s="4"/>
      <c r="S314" s="3">
        <f t="shared" si="62"/>
        <v>27000</v>
      </c>
      <c r="T314" s="3">
        <f t="shared" si="63"/>
        <v>-26000</v>
      </c>
      <c r="U314" s="3">
        <f t="shared" si="71"/>
        <v>0</v>
      </c>
      <c r="V314" s="3">
        <f t="shared" si="64"/>
        <v>108000</v>
      </c>
      <c r="W314" s="3">
        <f t="shared" si="65"/>
        <v>0</v>
      </c>
      <c r="X314" s="3">
        <f t="shared" si="66"/>
        <v>0</v>
      </c>
    </row>
    <row r="315" spans="1:24" s="2" customFormat="1" ht="13.5" customHeight="1" x14ac:dyDescent="0.2">
      <c r="A315" s="22">
        <f t="shared" si="67"/>
        <v>311</v>
      </c>
      <c r="B315" s="76" t="s">
        <v>820</v>
      </c>
      <c r="C315" s="383">
        <v>40238</v>
      </c>
      <c r="D315" s="90">
        <v>160000</v>
      </c>
      <c r="E315" s="122"/>
      <c r="F315" s="24">
        <f t="shared" si="60"/>
        <v>160000</v>
      </c>
      <c r="G315" s="24">
        <v>159000</v>
      </c>
      <c r="H315" s="24">
        <f t="shared" si="68"/>
        <v>1000</v>
      </c>
      <c r="I315" s="25">
        <v>5</v>
      </c>
      <c r="J315" s="25">
        <v>0.2</v>
      </c>
      <c r="K315" s="25">
        <v>0</v>
      </c>
      <c r="L315" s="53">
        <f t="shared" si="69"/>
        <v>0</v>
      </c>
      <c r="M315" s="24">
        <f t="shared" si="70"/>
        <v>159000</v>
      </c>
      <c r="N315" s="317">
        <f t="shared" si="61"/>
        <v>1000</v>
      </c>
      <c r="O315" s="112" t="s">
        <v>848</v>
      </c>
      <c r="P315" s="342">
        <v>1</v>
      </c>
      <c r="Q315" s="190"/>
      <c r="R315" s="4"/>
      <c r="S315" s="3">
        <f t="shared" si="62"/>
        <v>8000</v>
      </c>
      <c r="T315" s="3">
        <f t="shared" si="63"/>
        <v>-7000</v>
      </c>
      <c r="U315" s="3">
        <f t="shared" si="71"/>
        <v>0</v>
      </c>
      <c r="V315" s="3">
        <f t="shared" si="64"/>
        <v>32000</v>
      </c>
      <c r="W315" s="3">
        <f t="shared" si="65"/>
        <v>0</v>
      </c>
      <c r="X315" s="3">
        <f t="shared" si="66"/>
        <v>0</v>
      </c>
    </row>
    <row r="316" spans="1:24" s="2" customFormat="1" ht="13.5" customHeight="1" x14ac:dyDescent="0.2">
      <c r="A316" s="22">
        <f t="shared" si="67"/>
        <v>312</v>
      </c>
      <c r="B316" s="76" t="s">
        <v>803</v>
      </c>
      <c r="C316" s="383">
        <v>40238</v>
      </c>
      <c r="D316" s="90">
        <v>110000</v>
      </c>
      <c r="E316" s="122"/>
      <c r="F316" s="24">
        <f t="shared" si="60"/>
        <v>110000</v>
      </c>
      <c r="G316" s="24">
        <v>109000</v>
      </c>
      <c r="H316" s="24">
        <f t="shared" si="68"/>
        <v>1000</v>
      </c>
      <c r="I316" s="25">
        <v>5</v>
      </c>
      <c r="J316" s="25">
        <v>0.2</v>
      </c>
      <c r="K316" s="25">
        <v>0</v>
      </c>
      <c r="L316" s="53">
        <f t="shared" si="69"/>
        <v>0</v>
      </c>
      <c r="M316" s="24">
        <f t="shared" si="70"/>
        <v>109000</v>
      </c>
      <c r="N316" s="317">
        <f t="shared" si="61"/>
        <v>1000</v>
      </c>
      <c r="O316" s="112" t="s">
        <v>848</v>
      </c>
      <c r="P316" s="382">
        <v>2</v>
      </c>
      <c r="Q316" s="190"/>
      <c r="R316" s="4"/>
      <c r="S316" s="3">
        <f t="shared" si="62"/>
        <v>5500</v>
      </c>
      <c r="T316" s="3">
        <f t="shared" si="63"/>
        <v>-4500</v>
      </c>
      <c r="U316" s="3">
        <f t="shared" si="71"/>
        <v>0</v>
      </c>
      <c r="V316" s="3">
        <f t="shared" si="64"/>
        <v>22000</v>
      </c>
      <c r="W316" s="3">
        <f t="shared" si="65"/>
        <v>0</v>
      </c>
      <c r="X316" s="3">
        <f t="shared" si="66"/>
        <v>0</v>
      </c>
    </row>
    <row r="317" spans="1:24" s="2" customFormat="1" ht="13.5" customHeight="1" x14ac:dyDescent="0.2">
      <c r="A317" s="22">
        <f t="shared" si="67"/>
        <v>313</v>
      </c>
      <c r="B317" s="76" t="s">
        <v>806</v>
      </c>
      <c r="C317" s="383">
        <v>40238</v>
      </c>
      <c r="D317" s="90">
        <v>110000</v>
      </c>
      <c r="E317" s="122"/>
      <c r="F317" s="24">
        <f t="shared" si="60"/>
        <v>110000</v>
      </c>
      <c r="G317" s="24">
        <v>109000</v>
      </c>
      <c r="H317" s="24">
        <f t="shared" si="68"/>
        <v>1000</v>
      </c>
      <c r="I317" s="25">
        <v>5</v>
      </c>
      <c r="J317" s="25">
        <v>0.2</v>
      </c>
      <c r="K317" s="25">
        <v>0</v>
      </c>
      <c r="L317" s="53">
        <f t="shared" si="69"/>
        <v>0</v>
      </c>
      <c r="M317" s="24">
        <f t="shared" si="70"/>
        <v>109000</v>
      </c>
      <c r="N317" s="317">
        <f t="shared" si="61"/>
        <v>1000</v>
      </c>
      <c r="O317" s="112" t="s">
        <v>848</v>
      </c>
      <c r="P317" s="382">
        <v>2</v>
      </c>
      <c r="Q317" s="190"/>
      <c r="R317" s="4"/>
      <c r="S317" s="3">
        <f t="shared" si="62"/>
        <v>5500</v>
      </c>
      <c r="T317" s="3">
        <f t="shared" si="63"/>
        <v>-4500</v>
      </c>
      <c r="U317" s="3">
        <f t="shared" si="71"/>
        <v>0</v>
      </c>
      <c r="V317" s="3">
        <f t="shared" si="64"/>
        <v>22000</v>
      </c>
      <c r="W317" s="3">
        <f t="shared" si="65"/>
        <v>0</v>
      </c>
      <c r="X317" s="3">
        <f t="shared" si="66"/>
        <v>0</v>
      </c>
    </row>
    <row r="318" spans="1:24" s="2" customFormat="1" ht="13.5" customHeight="1" x14ac:dyDescent="0.2">
      <c r="A318" s="22">
        <f t="shared" si="67"/>
        <v>314</v>
      </c>
      <c r="B318" s="76" t="s">
        <v>949</v>
      </c>
      <c r="C318" s="383">
        <v>40249</v>
      </c>
      <c r="D318" s="90">
        <v>1040000</v>
      </c>
      <c r="E318" s="122"/>
      <c r="F318" s="24">
        <f t="shared" si="60"/>
        <v>1040000</v>
      </c>
      <c r="G318" s="24">
        <v>1039000</v>
      </c>
      <c r="H318" s="24">
        <f t="shared" si="68"/>
        <v>1000</v>
      </c>
      <c r="I318" s="25">
        <v>5</v>
      </c>
      <c r="J318" s="25">
        <v>0.2</v>
      </c>
      <c r="K318" s="25">
        <v>0</v>
      </c>
      <c r="L318" s="53">
        <f t="shared" si="69"/>
        <v>0</v>
      </c>
      <c r="M318" s="24">
        <f t="shared" si="70"/>
        <v>1039000</v>
      </c>
      <c r="N318" s="317">
        <f t="shared" si="61"/>
        <v>1000</v>
      </c>
      <c r="O318" s="112" t="s">
        <v>850</v>
      </c>
      <c r="P318" s="382">
        <v>2</v>
      </c>
      <c r="Q318" s="190"/>
      <c r="R318" s="4"/>
      <c r="S318" s="3">
        <f t="shared" si="62"/>
        <v>52000</v>
      </c>
      <c r="T318" s="3">
        <f t="shared" si="63"/>
        <v>-51000</v>
      </c>
      <c r="U318" s="3">
        <f t="shared" si="71"/>
        <v>0</v>
      </c>
      <c r="V318" s="3">
        <f t="shared" si="64"/>
        <v>208000</v>
      </c>
      <c r="W318" s="3">
        <f t="shared" si="65"/>
        <v>0</v>
      </c>
      <c r="X318" s="3">
        <f t="shared" si="66"/>
        <v>0</v>
      </c>
    </row>
    <row r="319" spans="1:24" s="2" customFormat="1" ht="13.5" customHeight="1" x14ac:dyDescent="0.2">
      <c r="A319" s="22">
        <f t="shared" si="67"/>
        <v>315</v>
      </c>
      <c r="B319" s="76" t="s">
        <v>1104</v>
      </c>
      <c r="C319" s="383">
        <v>40252</v>
      </c>
      <c r="D319" s="90">
        <v>617273</v>
      </c>
      <c r="E319" s="122"/>
      <c r="F319" s="24">
        <f t="shared" si="60"/>
        <v>617273</v>
      </c>
      <c r="G319" s="24">
        <v>616273</v>
      </c>
      <c r="H319" s="24">
        <f t="shared" si="68"/>
        <v>1000</v>
      </c>
      <c r="I319" s="25">
        <v>5</v>
      </c>
      <c r="J319" s="25">
        <v>0.2</v>
      </c>
      <c r="K319" s="25">
        <v>0</v>
      </c>
      <c r="L319" s="53">
        <f t="shared" si="69"/>
        <v>0</v>
      </c>
      <c r="M319" s="24">
        <f t="shared" si="70"/>
        <v>616273</v>
      </c>
      <c r="N319" s="317">
        <f t="shared" si="61"/>
        <v>1000</v>
      </c>
      <c r="O319" s="112" t="s">
        <v>1105</v>
      </c>
      <c r="P319" s="382">
        <v>2</v>
      </c>
      <c r="Q319" s="190"/>
      <c r="R319" s="4"/>
      <c r="S319" s="3">
        <f t="shared" si="62"/>
        <v>30863.65</v>
      </c>
      <c r="T319" s="3">
        <f t="shared" si="63"/>
        <v>-29863.65</v>
      </c>
      <c r="U319" s="3">
        <f t="shared" si="71"/>
        <v>0</v>
      </c>
      <c r="V319" s="3">
        <f t="shared" si="64"/>
        <v>123454.6</v>
      </c>
      <c r="W319" s="3">
        <f t="shared" si="65"/>
        <v>0</v>
      </c>
      <c r="X319" s="3">
        <f t="shared" si="66"/>
        <v>0</v>
      </c>
    </row>
    <row r="320" spans="1:24" s="2" customFormat="1" ht="13.5" customHeight="1" x14ac:dyDescent="0.2">
      <c r="A320" s="22">
        <f t="shared" si="67"/>
        <v>316</v>
      </c>
      <c r="B320" s="76" t="s">
        <v>1106</v>
      </c>
      <c r="C320" s="383">
        <v>40259</v>
      </c>
      <c r="D320" s="90">
        <v>3000000</v>
      </c>
      <c r="E320" s="122"/>
      <c r="F320" s="24">
        <f t="shared" si="60"/>
        <v>3000000</v>
      </c>
      <c r="G320" s="24">
        <v>2999000</v>
      </c>
      <c r="H320" s="24">
        <f t="shared" si="68"/>
        <v>1000</v>
      </c>
      <c r="I320" s="25">
        <v>5</v>
      </c>
      <c r="J320" s="25">
        <v>0.2</v>
      </c>
      <c r="K320" s="25">
        <v>0</v>
      </c>
      <c r="L320" s="53">
        <f t="shared" si="69"/>
        <v>0</v>
      </c>
      <c r="M320" s="24">
        <f t="shared" si="70"/>
        <v>2999000</v>
      </c>
      <c r="N320" s="317">
        <f t="shared" si="61"/>
        <v>1000</v>
      </c>
      <c r="O320" s="112" t="s">
        <v>902</v>
      </c>
      <c r="P320" s="382">
        <v>1</v>
      </c>
      <c r="Q320" s="190"/>
      <c r="R320" s="4"/>
      <c r="S320" s="3">
        <f t="shared" si="62"/>
        <v>150000</v>
      </c>
      <c r="T320" s="3">
        <f t="shared" si="63"/>
        <v>-149000</v>
      </c>
      <c r="U320" s="3">
        <f t="shared" si="71"/>
        <v>0</v>
      </c>
      <c r="V320" s="3">
        <f t="shared" si="64"/>
        <v>600000</v>
      </c>
      <c r="W320" s="3">
        <f t="shared" si="65"/>
        <v>0</v>
      </c>
      <c r="X320" s="3">
        <f t="shared" si="66"/>
        <v>0</v>
      </c>
    </row>
    <row r="321" spans="1:24" s="2" customFormat="1" ht="13.5" customHeight="1" x14ac:dyDescent="0.2">
      <c r="A321" s="22">
        <f t="shared" si="67"/>
        <v>317</v>
      </c>
      <c r="B321" s="76" t="s">
        <v>1107</v>
      </c>
      <c r="C321" s="383">
        <v>40266</v>
      </c>
      <c r="D321" s="90">
        <v>350000</v>
      </c>
      <c r="E321" s="122"/>
      <c r="F321" s="24">
        <f t="shared" si="60"/>
        <v>350000</v>
      </c>
      <c r="G321" s="24">
        <v>349000</v>
      </c>
      <c r="H321" s="24">
        <f t="shared" si="68"/>
        <v>1000</v>
      </c>
      <c r="I321" s="25">
        <v>5</v>
      </c>
      <c r="J321" s="25">
        <v>0.2</v>
      </c>
      <c r="K321" s="25">
        <v>0</v>
      </c>
      <c r="L321" s="53">
        <f t="shared" si="69"/>
        <v>0</v>
      </c>
      <c r="M321" s="24">
        <f t="shared" si="70"/>
        <v>349000</v>
      </c>
      <c r="N321" s="317">
        <f t="shared" si="61"/>
        <v>1000</v>
      </c>
      <c r="O321" s="112" t="s">
        <v>1108</v>
      </c>
      <c r="P321" s="382">
        <v>1</v>
      </c>
      <c r="Q321" s="190"/>
      <c r="R321" s="4"/>
      <c r="S321" s="3">
        <f t="shared" si="62"/>
        <v>17500</v>
      </c>
      <c r="T321" s="3">
        <f t="shared" si="63"/>
        <v>-16500</v>
      </c>
      <c r="U321" s="3">
        <f t="shared" si="71"/>
        <v>0</v>
      </c>
      <c r="V321" s="3">
        <f t="shared" si="64"/>
        <v>70000</v>
      </c>
      <c r="W321" s="3">
        <f t="shared" si="65"/>
        <v>0</v>
      </c>
      <c r="X321" s="3">
        <f t="shared" si="66"/>
        <v>0</v>
      </c>
    </row>
    <row r="322" spans="1:24" s="2" customFormat="1" ht="13.5" customHeight="1" x14ac:dyDescent="0.2">
      <c r="A322" s="22">
        <f t="shared" si="67"/>
        <v>318</v>
      </c>
      <c r="B322" s="76" t="s">
        <v>1109</v>
      </c>
      <c r="C322" s="383">
        <v>40266</v>
      </c>
      <c r="D322" s="90">
        <v>210000</v>
      </c>
      <c r="E322" s="122"/>
      <c r="F322" s="24">
        <f t="shared" si="60"/>
        <v>210000</v>
      </c>
      <c r="G322" s="24">
        <v>209000</v>
      </c>
      <c r="H322" s="24">
        <f t="shared" si="68"/>
        <v>1000</v>
      </c>
      <c r="I322" s="25">
        <v>5</v>
      </c>
      <c r="J322" s="25">
        <v>0.2</v>
      </c>
      <c r="K322" s="25">
        <v>0</v>
      </c>
      <c r="L322" s="53">
        <f t="shared" si="69"/>
        <v>0</v>
      </c>
      <c r="M322" s="24">
        <f t="shared" si="70"/>
        <v>209000</v>
      </c>
      <c r="N322" s="317">
        <f t="shared" si="61"/>
        <v>1000</v>
      </c>
      <c r="O322" s="112" t="s">
        <v>1108</v>
      </c>
      <c r="P322" s="382">
        <v>1</v>
      </c>
      <c r="Q322" s="190"/>
      <c r="R322" s="4"/>
      <c r="S322" s="3">
        <f t="shared" si="62"/>
        <v>10500</v>
      </c>
      <c r="T322" s="3">
        <f t="shared" si="63"/>
        <v>-9500</v>
      </c>
      <c r="U322" s="3">
        <f t="shared" si="71"/>
        <v>0</v>
      </c>
      <c r="V322" s="3">
        <f t="shared" si="64"/>
        <v>42000</v>
      </c>
      <c r="W322" s="3">
        <f t="shared" si="65"/>
        <v>0</v>
      </c>
      <c r="X322" s="3">
        <f t="shared" si="66"/>
        <v>0</v>
      </c>
    </row>
    <row r="323" spans="1:24" s="2" customFormat="1" ht="13.5" customHeight="1" x14ac:dyDescent="0.2">
      <c r="A323" s="22">
        <f t="shared" si="67"/>
        <v>319</v>
      </c>
      <c r="B323" s="76" t="s">
        <v>1110</v>
      </c>
      <c r="C323" s="383">
        <v>40266</v>
      </c>
      <c r="D323" s="90">
        <v>450000</v>
      </c>
      <c r="E323" s="122"/>
      <c r="F323" s="24">
        <f t="shared" si="60"/>
        <v>450000</v>
      </c>
      <c r="G323" s="24">
        <v>449000</v>
      </c>
      <c r="H323" s="24">
        <f t="shared" si="68"/>
        <v>1000</v>
      </c>
      <c r="I323" s="25">
        <v>5</v>
      </c>
      <c r="J323" s="25">
        <v>0.2</v>
      </c>
      <c r="K323" s="25">
        <v>0</v>
      </c>
      <c r="L323" s="53">
        <f t="shared" si="69"/>
        <v>0</v>
      </c>
      <c r="M323" s="24">
        <f t="shared" si="70"/>
        <v>449000</v>
      </c>
      <c r="N323" s="317">
        <f t="shared" si="61"/>
        <v>1000</v>
      </c>
      <c r="O323" s="112" t="s">
        <v>1108</v>
      </c>
      <c r="P323" s="382">
        <v>1</v>
      </c>
      <c r="Q323" s="190"/>
      <c r="R323" s="4"/>
      <c r="S323" s="3">
        <f t="shared" si="62"/>
        <v>22500</v>
      </c>
      <c r="T323" s="3">
        <f t="shared" si="63"/>
        <v>-21500</v>
      </c>
      <c r="U323" s="3">
        <f t="shared" si="71"/>
        <v>0</v>
      </c>
      <c r="V323" s="3">
        <f t="shared" si="64"/>
        <v>90000</v>
      </c>
      <c r="W323" s="3">
        <f t="shared" si="65"/>
        <v>0</v>
      </c>
      <c r="X323" s="3">
        <f t="shared" si="66"/>
        <v>0</v>
      </c>
    </row>
    <row r="324" spans="1:24" s="2" customFormat="1" ht="13.5" customHeight="1" x14ac:dyDescent="0.2">
      <c r="A324" s="22">
        <f t="shared" si="67"/>
        <v>320</v>
      </c>
      <c r="B324" s="76" t="s">
        <v>1111</v>
      </c>
      <c r="C324" s="383">
        <v>40266</v>
      </c>
      <c r="D324" s="90">
        <v>280000</v>
      </c>
      <c r="E324" s="122"/>
      <c r="F324" s="24">
        <f t="shared" si="60"/>
        <v>280000</v>
      </c>
      <c r="G324" s="24">
        <v>279000</v>
      </c>
      <c r="H324" s="24">
        <f t="shared" si="68"/>
        <v>1000</v>
      </c>
      <c r="I324" s="25">
        <v>5</v>
      </c>
      <c r="J324" s="25">
        <v>0.2</v>
      </c>
      <c r="K324" s="25">
        <v>0</v>
      </c>
      <c r="L324" s="53">
        <f t="shared" si="69"/>
        <v>0</v>
      </c>
      <c r="M324" s="24">
        <f t="shared" si="70"/>
        <v>279000</v>
      </c>
      <c r="N324" s="317">
        <f t="shared" si="61"/>
        <v>1000</v>
      </c>
      <c r="O324" s="112" t="s">
        <v>1108</v>
      </c>
      <c r="P324" s="382">
        <v>1</v>
      </c>
      <c r="Q324" s="190"/>
      <c r="R324" s="4"/>
      <c r="S324" s="3">
        <f t="shared" si="62"/>
        <v>14000</v>
      </c>
      <c r="T324" s="3">
        <f t="shared" si="63"/>
        <v>-13000</v>
      </c>
      <c r="U324" s="3">
        <f t="shared" si="71"/>
        <v>0</v>
      </c>
      <c r="V324" s="3">
        <f t="shared" si="64"/>
        <v>56000</v>
      </c>
      <c r="W324" s="3">
        <f t="shared" si="65"/>
        <v>0</v>
      </c>
      <c r="X324" s="3">
        <f t="shared" si="66"/>
        <v>0</v>
      </c>
    </row>
    <row r="325" spans="1:24" s="2" customFormat="1" ht="13.5" customHeight="1" x14ac:dyDescent="0.2">
      <c r="A325" s="22">
        <f t="shared" si="67"/>
        <v>321</v>
      </c>
      <c r="B325" s="76" t="s">
        <v>1112</v>
      </c>
      <c r="C325" s="383">
        <v>40268</v>
      </c>
      <c r="D325" s="90">
        <v>270000</v>
      </c>
      <c r="E325" s="122"/>
      <c r="F325" s="24">
        <f t="shared" ref="F325:F388" si="72">+D325+E325</f>
        <v>270000</v>
      </c>
      <c r="G325" s="24">
        <v>269000</v>
      </c>
      <c r="H325" s="24">
        <f t="shared" si="68"/>
        <v>1000</v>
      </c>
      <c r="I325" s="25">
        <v>5</v>
      </c>
      <c r="J325" s="25">
        <v>0.2</v>
      </c>
      <c r="K325" s="25">
        <v>0</v>
      </c>
      <c r="L325" s="53">
        <f t="shared" si="69"/>
        <v>0</v>
      </c>
      <c r="M325" s="24">
        <f t="shared" si="70"/>
        <v>269000</v>
      </c>
      <c r="N325" s="317">
        <f t="shared" ref="N325:N388" si="73">+F325-M325</f>
        <v>1000</v>
      </c>
      <c r="O325" s="112" t="s">
        <v>824</v>
      </c>
      <c r="P325" s="382">
        <v>1</v>
      </c>
      <c r="Q325" s="190"/>
      <c r="R325" s="4"/>
      <c r="S325" s="3">
        <f t="shared" ref="S325:S388" si="74">D325*0.05</f>
        <v>13500</v>
      </c>
      <c r="T325" s="3">
        <f t="shared" ref="T325:T388" si="75">N325-S325</f>
        <v>-12500</v>
      </c>
      <c r="U325" s="3">
        <f t="shared" si="71"/>
        <v>0</v>
      </c>
      <c r="V325" s="3">
        <f t="shared" ref="V325:V388" si="76">F325/I325</f>
        <v>54000</v>
      </c>
      <c r="W325" s="3">
        <f t="shared" ref="W325:W388" si="77">ROUND(IF(H325&lt;=1000,0,V325/12*3),0)</f>
        <v>0</v>
      </c>
      <c r="X325" s="3">
        <f t="shared" ref="X325:X388" si="78">L325-W325</f>
        <v>0</v>
      </c>
    </row>
    <row r="326" spans="1:24" s="2" customFormat="1" ht="13.5" customHeight="1" x14ac:dyDescent="0.2">
      <c r="A326" s="22">
        <f t="shared" ref="A326:A389" si="79">+A325+1</f>
        <v>322</v>
      </c>
      <c r="B326" s="76" t="s">
        <v>1113</v>
      </c>
      <c r="C326" s="383">
        <v>40283</v>
      </c>
      <c r="D326" s="90">
        <v>356728</v>
      </c>
      <c r="E326" s="122"/>
      <c r="F326" s="24">
        <f t="shared" si="72"/>
        <v>356728</v>
      </c>
      <c r="G326" s="24">
        <v>355728</v>
      </c>
      <c r="H326" s="24">
        <f t="shared" si="68"/>
        <v>1000</v>
      </c>
      <c r="I326" s="25">
        <v>5</v>
      </c>
      <c r="J326" s="25">
        <v>0.2</v>
      </c>
      <c r="K326" s="25">
        <v>0</v>
      </c>
      <c r="L326" s="53">
        <f t="shared" si="69"/>
        <v>0</v>
      </c>
      <c r="M326" s="24">
        <f t="shared" si="70"/>
        <v>355728</v>
      </c>
      <c r="N326" s="317">
        <f t="shared" si="73"/>
        <v>1000</v>
      </c>
      <c r="O326" s="112" t="s">
        <v>1114</v>
      </c>
      <c r="P326" s="382">
        <v>2</v>
      </c>
      <c r="Q326" s="190"/>
      <c r="R326" s="4"/>
      <c r="S326" s="3">
        <f t="shared" si="74"/>
        <v>17836.400000000001</v>
      </c>
      <c r="T326" s="3">
        <f t="shared" si="75"/>
        <v>-16836.400000000001</v>
      </c>
      <c r="U326" s="3">
        <f t="shared" si="71"/>
        <v>0</v>
      </c>
      <c r="V326" s="3">
        <f t="shared" si="76"/>
        <v>71345.600000000006</v>
      </c>
      <c r="W326" s="3">
        <f t="shared" si="77"/>
        <v>0</v>
      </c>
      <c r="X326" s="3">
        <f t="shared" si="78"/>
        <v>0</v>
      </c>
    </row>
    <row r="327" spans="1:24" s="2" customFormat="1" ht="13.5" customHeight="1" x14ac:dyDescent="0.2">
      <c r="A327" s="22">
        <f t="shared" si="79"/>
        <v>323</v>
      </c>
      <c r="B327" s="76" t="s">
        <v>1039</v>
      </c>
      <c r="C327" s="383">
        <v>40338</v>
      </c>
      <c r="D327" s="90">
        <v>240000</v>
      </c>
      <c r="E327" s="122"/>
      <c r="F327" s="24">
        <f t="shared" si="72"/>
        <v>240000</v>
      </c>
      <c r="G327" s="24">
        <v>239000</v>
      </c>
      <c r="H327" s="24">
        <f t="shared" si="68"/>
        <v>1000</v>
      </c>
      <c r="I327" s="25">
        <v>5</v>
      </c>
      <c r="J327" s="25">
        <v>0.2</v>
      </c>
      <c r="K327" s="25">
        <v>0</v>
      </c>
      <c r="L327" s="53">
        <f t="shared" si="69"/>
        <v>0</v>
      </c>
      <c r="M327" s="24">
        <f t="shared" si="70"/>
        <v>239000</v>
      </c>
      <c r="N327" s="317">
        <f t="shared" si="73"/>
        <v>1000</v>
      </c>
      <c r="O327" s="112" t="s">
        <v>848</v>
      </c>
      <c r="P327" s="382">
        <v>3</v>
      </c>
      <c r="Q327" s="190"/>
      <c r="R327" s="4"/>
      <c r="S327" s="3">
        <f t="shared" si="74"/>
        <v>12000</v>
      </c>
      <c r="T327" s="3">
        <f t="shared" si="75"/>
        <v>-11000</v>
      </c>
      <c r="U327" s="3">
        <f t="shared" si="71"/>
        <v>0</v>
      </c>
      <c r="V327" s="3">
        <f t="shared" si="76"/>
        <v>48000</v>
      </c>
      <c r="W327" s="3">
        <f t="shared" si="77"/>
        <v>0</v>
      </c>
      <c r="X327" s="3">
        <f t="shared" si="78"/>
        <v>0</v>
      </c>
    </row>
    <row r="328" spans="1:24" s="2" customFormat="1" ht="13.5" customHeight="1" x14ac:dyDescent="0.2">
      <c r="A328" s="22">
        <f t="shared" si="79"/>
        <v>324</v>
      </c>
      <c r="B328" s="76" t="s">
        <v>803</v>
      </c>
      <c r="C328" s="383">
        <v>40338</v>
      </c>
      <c r="D328" s="90">
        <v>165000</v>
      </c>
      <c r="E328" s="122"/>
      <c r="F328" s="24">
        <f t="shared" si="72"/>
        <v>165000</v>
      </c>
      <c r="G328" s="24">
        <v>164000</v>
      </c>
      <c r="H328" s="24">
        <f t="shared" si="68"/>
        <v>1000</v>
      </c>
      <c r="I328" s="25">
        <v>5</v>
      </c>
      <c r="J328" s="25">
        <v>0.2</v>
      </c>
      <c r="K328" s="25">
        <v>0</v>
      </c>
      <c r="L328" s="53">
        <f t="shared" si="69"/>
        <v>0</v>
      </c>
      <c r="M328" s="24">
        <f t="shared" si="70"/>
        <v>164000</v>
      </c>
      <c r="N328" s="317">
        <f t="shared" si="73"/>
        <v>1000</v>
      </c>
      <c r="O328" s="112" t="s">
        <v>848</v>
      </c>
      <c r="P328" s="382">
        <v>3</v>
      </c>
      <c r="Q328" s="190"/>
      <c r="R328" s="4"/>
      <c r="S328" s="3">
        <f t="shared" si="74"/>
        <v>8250</v>
      </c>
      <c r="T328" s="3">
        <f t="shared" si="75"/>
        <v>-7250</v>
      </c>
      <c r="U328" s="3">
        <f t="shared" si="71"/>
        <v>0</v>
      </c>
      <c r="V328" s="3">
        <f t="shared" si="76"/>
        <v>33000</v>
      </c>
      <c r="W328" s="3">
        <f t="shared" si="77"/>
        <v>0</v>
      </c>
      <c r="X328" s="3">
        <f t="shared" si="78"/>
        <v>0</v>
      </c>
    </row>
    <row r="329" spans="1:24" s="2" customFormat="1" ht="13.5" customHeight="1" x14ac:dyDescent="0.2">
      <c r="A329" s="22">
        <f t="shared" si="79"/>
        <v>325</v>
      </c>
      <c r="B329" s="76" t="s">
        <v>806</v>
      </c>
      <c r="C329" s="383">
        <v>40338</v>
      </c>
      <c r="D329" s="90">
        <v>225000</v>
      </c>
      <c r="E329" s="122"/>
      <c r="F329" s="24">
        <f t="shared" si="72"/>
        <v>225000</v>
      </c>
      <c r="G329" s="24">
        <v>224000</v>
      </c>
      <c r="H329" s="24">
        <f t="shared" si="68"/>
        <v>1000</v>
      </c>
      <c r="I329" s="25">
        <v>5</v>
      </c>
      <c r="J329" s="25">
        <v>0.2</v>
      </c>
      <c r="K329" s="25">
        <v>0</v>
      </c>
      <c r="L329" s="53">
        <f t="shared" si="69"/>
        <v>0</v>
      </c>
      <c r="M329" s="24">
        <f t="shared" si="70"/>
        <v>224000</v>
      </c>
      <c r="N329" s="317">
        <f t="shared" si="73"/>
        <v>1000</v>
      </c>
      <c r="O329" s="112" t="s">
        <v>848</v>
      </c>
      <c r="P329" s="382">
        <v>3</v>
      </c>
      <c r="Q329" s="190"/>
      <c r="R329" s="4"/>
      <c r="S329" s="3">
        <f t="shared" si="74"/>
        <v>11250</v>
      </c>
      <c r="T329" s="3">
        <f t="shared" si="75"/>
        <v>-10250</v>
      </c>
      <c r="U329" s="3">
        <f t="shared" si="71"/>
        <v>0</v>
      </c>
      <c r="V329" s="3">
        <f t="shared" si="76"/>
        <v>45000</v>
      </c>
      <c r="W329" s="3">
        <f t="shared" si="77"/>
        <v>0</v>
      </c>
      <c r="X329" s="3">
        <f t="shared" si="78"/>
        <v>0</v>
      </c>
    </row>
    <row r="330" spans="1:24" s="2" customFormat="1" ht="13.5" customHeight="1" x14ac:dyDescent="0.2">
      <c r="A330" s="22">
        <f t="shared" si="79"/>
        <v>326</v>
      </c>
      <c r="B330" s="76" t="s">
        <v>1115</v>
      </c>
      <c r="C330" s="383">
        <v>40352</v>
      </c>
      <c r="D330" s="90">
        <v>900000</v>
      </c>
      <c r="E330" s="122"/>
      <c r="F330" s="24">
        <f t="shared" si="72"/>
        <v>900000</v>
      </c>
      <c r="G330" s="24">
        <v>899000</v>
      </c>
      <c r="H330" s="24">
        <f t="shared" si="68"/>
        <v>1000</v>
      </c>
      <c r="I330" s="25">
        <v>5</v>
      </c>
      <c r="J330" s="25">
        <v>0.2</v>
      </c>
      <c r="K330" s="25">
        <v>0</v>
      </c>
      <c r="L330" s="53">
        <f t="shared" si="69"/>
        <v>0</v>
      </c>
      <c r="M330" s="24">
        <f t="shared" si="70"/>
        <v>899000</v>
      </c>
      <c r="N330" s="317">
        <f t="shared" si="73"/>
        <v>1000</v>
      </c>
      <c r="O330" s="112" t="s">
        <v>935</v>
      </c>
      <c r="P330" s="382">
        <v>2</v>
      </c>
      <c r="Q330" s="190"/>
      <c r="R330" s="4"/>
      <c r="S330" s="3">
        <f t="shared" si="74"/>
        <v>45000</v>
      </c>
      <c r="T330" s="3">
        <f t="shared" si="75"/>
        <v>-44000</v>
      </c>
      <c r="U330" s="3">
        <f t="shared" si="71"/>
        <v>0</v>
      </c>
      <c r="V330" s="3">
        <f t="shared" si="76"/>
        <v>180000</v>
      </c>
      <c r="W330" s="3">
        <f t="shared" si="77"/>
        <v>0</v>
      </c>
      <c r="X330" s="3">
        <f t="shared" si="78"/>
        <v>0</v>
      </c>
    </row>
    <row r="331" spans="1:24" s="2" customFormat="1" ht="13.5" customHeight="1" x14ac:dyDescent="0.2">
      <c r="A331" s="22">
        <f t="shared" si="79"/>
        <v>327</v>
      </c>
      <c r="B331" s="76" t="s">
        <v>801</v>
      </c>
      <c r="C331" s="383">
        <v>40354</v>
      </c>
      <c r="D331" s="90">
        <v>519000</v>
      </c>
      <c r="E331" s="122"/>
      <c r="F331" s="24">
        <f t="shared" si="72"/>
        <v>519000</v>
      </c>
      <c r="G331" s="24">
        <v>518000</v>
      </c>
      <c r="H331" s="24">
        <f t="shared" si="68"/>
        <v>1000</v>
      </c>
      <c r="I331" s="25">
        <v>5</v>
      </c>
      <c r="J331" s="25">
        <v>0.2</v>
      </c>
      <c r="K331" s="25">
        <v>0</v>
      </c>
      <c r="L331" s="53">
        <f t="shared" si="69"/>
        <v>0</v>
      </c>
      <c r="M331" s="24">
        <f t="shared" si="70"/>
        <v>518000</v>
      </c>
      <c r="N331" s="317">
        <f t="shared" si="73"/>
        <v>1000</v>
      </c>
      <c r="O331" s="112" t="s">
        <v>1078</v>
      </c>
      <c r="P331" s="382">
        <v>1</v>
      </c>
      <c r="Q331" s="190"/>
      <c r="R331" s="4"/>
      <c r="S331" s="3">
        <f t="shared" si="74"/>
        <v>25950</v>
      </c>
      <c r="T331" s="3">
        <f t="shared" si="75"/>
        <v>-24950</v>
      </c>
      <c r="U331" s="3">
        <f t="shared" si="71"/>
        <v>0</v>
      </c>
      <c r="V331" s="3">
        <f t="shared" si="76"/>
        <v>103800</v>
      </c>
      <c r="W331" s="3">
        <f t="shared" si="77"/>
        <v>0</v>
      </c>
      <c r="X331" s="3">
        <f t="shared" si="78"/>
        <v>0</v>
      </c>
    </row>
    <row r="332" spans="1:24" s="2" customFormat="1" ht="13.5" customHeight="1" x14ac:dyDescent="0.2">
      <c r="A332" s="22">
        <f t="shared" si="79"/>
        <v>328</v>
      </c>
      <c r="B332" s="76" t="s">
        <v>801</v>
      </c>
      <c r="C332" s="383">
        <v>40357</v>
      </c>
      <c r="D332" s="90">
        <v>2968000</v>
      </c>
      <c r="E332" s="122"/>
      <c r="F332" s="24">
        <f t="shared" si="72"/>
        <v>2968000</v>
      </c>
      <c r="G332" s="24">
        <v>2967000</v>
      </c>
      <c r="H332" s="24">
        <f t="shared" si="68"/>
        <v>1000</v>
      </c>
      <c r="I332" s="25">
        <v>5</v>
      </c>
      <c r="J332" s="25">
        <v>0.2</v>
      </c>
      <c r="K332" s="25">
        <v>0</v>
      </c>
      <c r="L332" s="53">
        <f t="shared" si="69"/>
        <v>0</v>
      </c>
      <c r="M332" s="24">
        <f t="shared" si="70"/>
        <v>2967000</v>
      </c>
      <c r="N332" s="317">
        <f t="shared" si="73"/>
        <v>1000</v>
      </c>
      <c r="O332" s="112" t="s">
        <v>1078</v>
      </c>
      <c r="P332" s="382">
        <v>4</v>
      </c>
      <c r="Q332" s="190"/>
      <c r="R332" s="4"/>
      <c r="S332" s="3">
        <f t="shared" si="74"/>
        <v>148400</v>
      </c>
      <c r="T332" s="3">
        <f t="shared" si="75"/>
        <v>-147400</v>
      </c>
      <c r="U332" s="3">
        <f t="shared" si="71"/>
        <v>0</v>
      </c>
      <c r="V332" s="3">
        <f t="shared" si="76"/>
        <v>593600</v>
      </c>
      <c r="W332" s="3">
        <f t="shared" si="77"/>
        <v>0</v>
      </c>
      <c r="X332" s="3">
        <f t="shared" si="78"/>
        <v>0</v>
      </c>
    </row>
    <row r="333" spans="1:24" s="2" customFormat="1" ht="13.5" customHeight="1" x14ac:dyDescent="0.2">
      <c r="A333" s="22">
        <f t="shared" si="79"/>
        <v>329</v>
      </c>
      <c r="B333" s="76" t="s">
        <v>811</v>
      </c>
      <c r="C333" s="383">
        <v>40357</v>
      </c>
      <c r="D333" s="90">
        <v>960000</v>
      </c>
      <c r="E333" s="122"/>
      <c r="F333" s="24">
        <f t="shared" si="72"/>
        <v>960000</v>
      </c>
      <c r="G333" s="24">
        <v>959000</v>
      </c>
      <c r="H333" s="24">
        <f t="shared" si="68"/>
        <v>1000</v>
      </c>
      <c r="I333" s="25">
        <v>5</v>
      </c>
      <c r="J333" s="25">
        <v>0.2</v>
      </c>
      <c r="K333" s="25">
        <v>0</v>
      </c>
      <c r="L333" s="53">
        <f t="shared" si="69"/>
        <v>0</v>
      </c>
      <c r="M333" s="24">
        <f t="shared" si="70"/>
        <v>959000</v>
      </c>
      <c r="N333" s="317">
        <f t="shared" si="73"/>
        <v>1000</v>
      </c>
      <c r="O333" s="112" t="s">
        <v>848</v>
      </c>
      <c r="P333" s="382">
        <v>20</v>
      </c>
      <c r="Q333" s="190"/>
      <c r="R333" s="4"/>
      <c r="S333" s="3">
        <f t="shared" si="74"/>
        <v>48000</v>
      </c>
      <c r="T333" s="3">
        <f t="shared" si="75"/>
        <v>-47000</v>
      </c>
      <c r="U333" s="3">
        <f t="shared" si="71"/>
        <v>0</v>
      </c>
      <c r="V333" s="3">
        <f t="shared" si="76"/>
        <v>192000</v>
      </c>
      <c r="W333" s="3">
        <f t="shared" si="77"/>
        <v>0</v>
      </c>
      <c r="X333" s="3">
        <f t="shared" si="78"/>
        <v>0</v>
      </c>
    </row>
    <row r="334" spans="1:24" s="2" customFormat="1" ht="13.5" customHeight="1" x14ac:dyDescent="0.2">
      <c r="A334" s="22">
        <f t="shared" si="79"/>
        <v>330</v>
      </c>
      <c r="B334" s="76" t="s">
        <v>1116</v>
      </c>
      <c r="C334" s="383">
        <v>40359</v>
      </c>
      <c r="D334" s="90">
        <v>2880000</v>
      </c>
      <c r="E334" s="122"/>
      <c r="F334" s="24">
        <f t="shared" si="72"/>
        <v>2880000</v>
      </c>
      <c r="G334" s="24">
        <v>2879000</v>
      </c>
      <c r="H334" s="24">
        <f t="shared" si="68"/>
        <v>1000</v>
      </c>
      <c r="I334" s="25">
        <v>5</v>
      </c>
      <c r="J334" s="25">
        <v>0.2</v>
      </c>
      <c r="K334" s="25">
        <v>0</v>
      </c>
      <c r="L334" s="53">
        <f t="shared" si="69"/>
        <v>0</v>
      </c>
      <c r="M334" s="24">
        <f t="shared" si="70"/>
        <v>2879000</v>
      </c>
      <c r="N334" s="317">
        <f t="shared" si="73"/>
        <v>1000</v>
      </c>
      <c r="O334" s="112" t="s">
        <v>1117</v>
      </c>
      <c r="P334" s="382">
        <v>8</v>
      </c>
      <c r="Q334" s="190"/>
      <c r="R334" s="4"/>
      <c r="S334" s="3">
        <f t="shared" si="74"/>
        <v>144000</v>
      </c>
      <c r="T334" s="3">
        <f t="shared" si="75"/>
        <v>-143000</v>
      </c>
      <c r="U334" s="3">
        <f t="shared" si="71"/>
        <v>0</v>
      </c>
      <c r="V334" s="3">
        <f t="shared" si="76"/>
        <v>576000</v>
      </c>
      <c r="W334" s="3">
        <f t="shared" si="77"/>
        <v>0</v>
      </c>
      <c r="X334" s="3">
        <f t="shared" si="78"/>
        <v>0</v>
      </c>
    </row>
    <row r="335" spans="1:24" s="2" customFormat="1" ht="13.5" customHeight="1" x14ac:dyDescent="0.2">
      <c r="A335" s="22">
        <f t="shared" si="79"/>
        <v>331</v>
      </c>
      <c r="B335" s="76" t="s">
        <v>1118</v>
      </c>
      <c r="C335" s="383">
        <v>40359</v>
      </c>
      <c r="D335" s="90">
        <v>760000</v>
      </c>
      <c r="E335" s="122"/>
      <c r="F335" s="24">
        <f t="shared" si="72"/>
        <v>760000</v>
      </c>
      <c r="G335" s="24">
        <v>759000</v>
      </c>
      <c r="H335" s="24">
        <f t="shared" si="68"/>
        <v>1000</v>
      </c>
      <c r="I335" s="25">
        <v>5</v>
      </c>
      <c r="J335" s="25">
        <v>0.2</v>
      </c>
      <c r="K335" s="25">
        <v>0</v>
      </c>
      <c r="L335" s="53">
        <f t="shared" si="69"/>
        <v>0</v>
      </c>
      <c r="M335" s="24">
        <f t="shared" si="70"/>
        <v>759000</v>
      </c>
      <c r="N335" s="317">
        <f t="shared" si="73"/>
        <v>1000</v>
      </c>
      <c r="O335" s="112" t="s">
        <v>1117</v>
      </c>
      <c r="P335" s="382">
        <v>2</v>
      </c>
      <c r="Q335" s="190"/>
      <c r="R335" s="4"/>
      <c r="S335" s="3">
        <f t="shared" si="74"/>
        <v>38000</v>
      </c>
      <c r="T335" s="3">
        <f t="shared" si="75"/>
        <v>-37000</v>
      </c>
      <c r="U335" s="3">
        <f t="shared" si="71"/>
        <v>0</v>
      </c>
      <c r="V335" s="3">
        <f t="shared" si="76"/>
        <v>152000</v>
      </c>
      <c r="W335" s="3">
        <f t="shared" si="77"/>
        <v>0</v>
      </c>
      <c r="X335" s="3">
        <f t="shared" si="78"/>
        <v>0</v>
      </c>
    </row>
    <row r="336" spans="1:24" s="2" customFormat="1" ht="13.5" customHeight="1" x14ac:dyDescent="0.2">
      <c r="A336" s="22">
        <f t="shared" si="79"/>
        <v>332</v>
      </c>
      <c r="B336" s="76" t="s">
        <v>988</v>
      </c>
      <c r="C336" s="383">
        <v>40359</v>
      </c>
      <c r="D336" s="90">
        <v>1360000</v>
      </c>
      <c r="E336" s="122"/>
      <c r="F336" s="24">
        <f t="shared" si="72"/>
        <v>1360000</v>
      </c>
      <c r="G336" s="24">
        <v>1359000</v>
      </c>
      <c r="H336" s="24">
        <f t="shared" si="68"/>
        <v>1000</v>
      </c>
      <c r="I336" s="25">
        <v>5</v>
      </c>
      <c r="J336" s="25">
        <v>0.2</v>
      </c>
      <c r="K336" s="25">
        <v>0</v>
      </c>
      <c r="L336" s="53">
        <f t="shared" si="69"/>
        <v>0</v>
      </c>
      <c r="M336" s="24">
        <f t="shared" si="70"/>
        <v>1359000</v>
      </c>
      <c r="N336" s="317">
        <f t="shared" si="73"/>
        <v>1000</v>
      </c>
      <c r="O336" s="112" t="s">
        <v>1117</v>
      </c>
      <c r="P336" s="382">
        <v>2</v>
      </c>
      <c r="Q336" s="190"/>
      <c r="R336" s="4"/>
      <c r="S336" s="3">
        <f t="shared" si="74"/>
        <v>68000</v>
      </c>
      <c r="T336" s="3">
        <f t="shared" si="75"/>
        <v>-67000</v>
      </c>
      <c r="U336" s="3">
        <f t="shared" si="71"/>
        <v>0</v>
      </c>
      <c r="V336" s="3">
        <f t="shared" si="76"/>
        <v>272000</v>
      </c>
      <c r="W336" s="3">
        <f t="shared" si="77"/>
        <v>0</v>
      </c>
      <c r="X336" s="3">
        <f t="shared" si="78"/>
        <v>0</v>
      </c>
    </row>
    <row r="337" spans="1:24" s="2" customFormat="1" ht="13.5" customHeight="1" x14ac:dyDescent="0.2">
      <c r="A337" s="22">
        <f t="shared" si="79"/>
        <v>333</v>
      </c>
      <c r="B337" s="76" t="s">
        <v>1119</v>
      </c>
      <c r="C337" s="383">
        <v>40359</v>
      </c>
      <c r="D337" s="90">
        <v>500000</v>
      </c>
      <c r="E337" s="122"/>
      <c r="F337" s="24">
        <f t="shared" si="72"/>
        <v>500000</v>
      </c>
      <c r="G337" s="24">
        <v>499000</v>
      </c>
      <c r="H337" s="24">
        <f t="shared" si="68"/>
        <v>1000</v>
      </c>
      <c r="I337" s="25">
        <v>5</v>
      </c>
      <c r="J337" s="25">
        <v>0.2</v>
      </c>
      <c r="K337" s="25">
        <v>0</v>
      </c>
      <c r="L337" s="53">
        <f t="shared" si="69"/>
        <v>0</v>
      </c>
      <c r="M337" s="24">
        <f t="shared" si="70"/>
        <v>499000</v>
      </c>
      <c r="N337" s="317">
        <f t="shared" si="73"/>
        <v>1000</v>
      </c>
      <c r="O337" s="112" t="s">
        <v>824</v>
      </c>
      <c r="P337" s="382">
        <v>1</v>
      </c>
      <c r="Q337" s="190"/>
      <c r="R337" s="4"/>
      <c r="S337" s="3">
        <f t="shared" si="74"/>
        <v>25000</v>
      </c>
      <c r="T337" s="3">
        <f t="shared" si="75"/>
        <v>-24000</v>
      </c>
      <c r="U337" s="3">
        <f t="shared" si="71"/>
        <v>0</v>
      </c>
      <c r="V337" s="3">
        <f t="shared" si="76"/>
        <v>100000</v>
      </c>
      <c r="W337" s="3">
        <f t="shared" si="77"/>
        <v>0</v>
      </c>
      <c r="X337" s="3">
        <f t="shared" si="78"/>
        <v>0</v>
      </c>
    </row>
    <row r="338" spans="1:24" s="2" customFormat="1" ht="13.5" customHeight="1" x14ac:dyDescent="0.2">
      <c r="A338" s="22">
        <f t="shared" si="79"/>
        <v>334</v>
      </c>
      <c r="B338" s="76" t="s">
        <v>1004</v>
      </c>
      <c r="C338" s="383">
        <v>40386</v>
      </c>
      <c r="D338" s="90">
        <v>450000</v>
      </c>
      <c r="E338" s="122"/>
      <c r="F338" s="24">
        <f t="shared" si="72"/>
        <v>450000</v>
      </c>
      <c r="G338" s="24">
        <v>449000</v>
      </c>
      <c r="H338" s="24">
        <f t="shared" si="68"/>
        <v>1000</v>
      </c>
      <c r="I338" s="25">
        <v>5</v>
      </c>
      <c r="J338" s="25">
        <v>0.2</v>
      </c>
      <c r="K338" s="25">
        <v>0</v>
      </c>
      <c r="L338" s="53">
        <f t="shared" si="69"/>
        <v>0</v>
      </c>
      <c r="M338" s="24">
        <f t="shared" si="70"/>
        <v>449000</v>
      </c>
      <c r="N338" s="317">
        <f t="shared" si="73"/>
        <v>1000</v>
      </c>
      <c r="O338" s="74" t="s">
        <v>935</v>
      </c>
      <c r="P338" s="342">
        <v>1</v>
      </c>
      <c r="Q338" s="190"/>
      <c r="R338" s="4"/>
      <c r="S338" s="3">
        <f t="shared" si="74"/>
        <v>22500</v>
      </c>
      <c r="T338" s="3">
        <f t="shared" si="75"/>
        <v>-21500</v>
      </c>
      <c r="U338" s="3">
        <f t="shared" si="71"/>
        <v>0</v>
      </c>
      <c r="V338" s="3">
        <f t="shared" si="76"/>
        <v>90000</v>
      </c>
      <c r="W338" s="3">
        <f t="shared" si="77"/>
        <v>0</v>
      </c>
      <c r="X338" s="3">
        <f t="shared" si="78"/>
        <v>0</v>
      </c>
    </row>
    <row r="339" spans="1:24" s="2" customFormat="1" ht="13.5" customHeight="1" x14ac:dyDescent="0.2">
      <c r="A339" s="22">
        <f t="shared" si="79"/>
        <v>335</v>
      </c>
      <c r="B339" s="76" t="s">
        <v>1120</v>
      </c>
      <c r="C339" s="383">
        <v>40399</v>
      </c>
      <c r="D339" s="90">
        <v>860000</v>
      </c>
      <c r="E339" s="122"/>
      <c r="F339" s="24">
        <f t="shared" si="72"/>
        <v>860000</v>
      </c>
      <c r="G339" s="24">
        <v>859000</v>
      </c>
      <c r="H339" s="24">
        <f t="shared" si="68"/>
        <v>1000</v>
      </c>
      <c r="I339" s="25">
        <v>5</v>
      </c>
      <c r="J339" s="25">
        <v>0.2</v>
      </c>
      <c r="K339" s="25">
        <v>0</v>
      </c>
      <c r="L339" s="53">
        <f t="shared" si="69"/>
        <v>0</v>
      </c>
      <c r="M339" s="24">
        <f t="shared" si="70"/>
        <v>859000</v>
      </c>
      <c r="N339" s="317">
        <f t="shared" si="73"/>
        <v>1000</v>
      </c>
      <c r="O339" s="74" t="s">
        <v>935</v>
      </c>
      <c r="P339" s="342">
        <v>2</v>
      </c>
      <c r="Q339" s="190"/>
      <c r="R339" s="4"/>
      <c r="S339" s="3">
        <f t="shared" si="74"/>
        <v>43000</v>
      </c>
      <c r="T339" s="3">
        <f t="shared" si="75"/>
        <v>-42000</v>
      </c>
      <c r="U339" s="3">
        <f t="shared" si="71"/>
        <v>0</v>
      </c>
      <c r="V339" s="3">
        <f t="shared" si="76"/>
        <v>172000</v>
      </c>
      <c r="W339" s="3">
        <f t="shared" si="77"/>
        <v>0</v>
      </c>
      <c r="X339" s="3">
        <f t="shared" si="78"/>
        <v>0</v>
      </c>
    </row>
    <row r="340" spans="1:24" s="2" customFormat="1" ht="13.5" customHeight="1" x14ac:dyDescent="0.2">
      <c r="A340" s="22">
        <f t="shared" si="79"/>
        <v>336</v>
      </c>
      <c r="B340" s="76" t="s">
        <v>1121</v>
      </c>
      <c r="C340" s="383">
        <v>40448</v>
      </c>
      <c r="D340" s="90">
        <v>1786000</v>
      </c>
      <c r="E340" s="122"/>
      <c r="F340" s="24">
        <f t="shared" si="72"/>
        <v>1786000</v>
      </c>
      <c r="G340" s="24">
        <v>1785000</v>
      </c>
      <c r="H340" s="24">
        <f t="shared" si="68"/>
        <v>1000</v>
      </c>
      <c r="I340" s="25">
        <v>5</v>
      </c>
      <c r="J340" s="25">
        <v>0.2</v>
      </c>
      <c r="K340" s="25">
        <v>0</v>
      </c>
      <c r="L340" s="53">
        <f t="shared" si="69"/>
        <v>0</v>
      </c>
      <c r="M340" s="24">
        <f t="shared" si="70"/>
        <v>1785000</v>
      </c>
      <c r="N340" s="317">
        <f t="shared" si="73"/>
        <v>1000</v>
      </c>
      <c r="O340" s="74" t="s">
        <v>333</v>
      </c>
      <c r="P340" s="342">
        <v>1</v>
      </c>
      <c r="Q340" s="190"/>
      <c r="R340" s="4"/>
      <c r="S340" s="3">
        <f t="shared" si="74"/>
        <v>89300</v>
      </c>
      <c r="T340" s="3">
        <f t="shared" si="75"/>
        <v>-88300</v>
      </c>
      <c r="U340" s="3">
        <f t="shared" si="71"/>
        <v>0</v>
      </c>
      <c r="V340" s="3">
        <f t="shared" si="76"/>
        <v>357200</v>
      </c>
      <c r="W340" s="3">
        <f t="shared" si="77"/>
        <v>0</v>
      </c>
      <c r="X340" s="3">
        <f t="shared" si="78"/>
        <v>0</v>
      </c>
    </row>
    <row r="341" spans="1:24" s="2" customFormat="1" ht="13.5" customHeight="1" x14ac:dyDescent="0.2">
      <c r="A341" s="22">
        <f t="shared" si="79"/>
        <v>337</v>
      </c>
      <c r="B341" s="76" t="s">
        <v>801</v>
      </c>
      <c r="C341" s="383">
        <v>40451</v>
      </c>
      <c r="D341" s="90">
        <v>1564000</v>
      </c>
      <c r="E341" s="122"/>
      <c r="F341" s="24">
        <f t="shared" si="72"/>
        <v>1564000</v>
      </c>
      <c r="G341" s="24">
        <v>1563000</v>
      </c>
      <c r="H341" s="24">
        <f t="shared" si="68"/>
        <v>1000</v>
      </c>
      <c r="I341" s="25">
        <v>5</v>
      </c>
      <c r="J341" s="25">
        <v>0.2</v>
      </c>
      <c r="K341" s="25">
        <v>0</v>
      </c>
      <c r="L341" s="53">
        <f t="shared" si="69"/>
        <v>0</v>
      </c>
      <c r="M341" s="24">
        <f t="shared" si="70"/>
        <v>1563000</v>
      </c>
      <c r="N341" s="317">
        <f t="shared" si="73"/>
        <v>1000</v>
      </c>
      <c r="O341" s="74" t="s">
        <v>1078</v>
      </c>
      <c r="P341" s="342">
        <v>2</v>
      </c>
      <c r="Q341" s="190"/>
      <c r="R341" s="4"/>
      <c r="S341" s="3">
        <f t="shared" si="74"/>
        <v>78200</v>
      </c>
      <c r="T341" s="3">
        <f t="shared" si="75"/>
        <v>-77200</v>
      </c>
      <c r="U341" s="3">
        <f t="shared" si="71"/>
        <v>0</v>
      </c>
      <c r="V341" s="3">
        <f t="shared" si="76"/>
        <v>312800</v>
      </c>
      <c r="W341" s="3">
        <f t="shared" si="77"/>
        <v>0</v>
      </c>
      <c r="X341" s="3">
        <f t="shared" si="78"/>
        <v>0</v>
      </c>
    </row>
    <row r="342" spans="1:24" s="2" customFormat="1" ht="13.5" customHeight="1" x14ac:dyDescent="0.2">
      <c r="A342" s="22">
        <f t="shared" si="79"/>
        <v>338</v>
      </c>
      <c r="B342" s="72" t="s">
        <v>1122</v>
      </c>
      <c r="C342" s="390">
        <v>40500</v>
      </c>
      <c r="D342" s="233">
        <v>4025000</v>
      </c>
      <c r="E342" s="391"/>
      <c r="F342" s="24">
        <f t="shared" si="72"/>
        <v>4025000</v>
      </c>
      <c r="G342" s="24">
        <v>4024000</v>
      </c>
      <c r="H342" s="24">
        <f t="shared" si="68"/>
        <v>1000</v>
      </c>
      <c r="I342" s="25">
        <v>5</v>
      </c>
      <c r="J342" s="25">
        <v>0.2</v>
      </c>
      <c r="K342" s="25">
        <v>0</v>
      </c>
      <c r="L342" s="53">
        <f t="shared" si="69"/>
        <v>0</v>
      </c>
      <c r="M342" s="30">
        <f t="shared" si="70"/>
        <v>4024000</v>
      </c>
      <c r="N342" s="329">
        <f t="shared" si="73"/>
        <v>1000</v>
      </c>
      <c r="O342" s="79" t="s">
        <v>848</v>
      </c>
      <c r="P342" s="402">
        <v>23</v>
      </c>
      <c r="Q342" s="394"/>
      <c r="R342" s="4"/>
      <c r="S342" s="3">
        <f t="shared" si="74"/>
        <v>201250</v>
      </c>
      <c r="T342" s="3">
        <f t="shared" si="75"/>
        <v>-200250</v>
      </c>
      <c r="U342" s="3">
        <f t="shared" si="71"/>
        <v>0</v>
      </c>
      <c r="V342" s="3">
        <f t="shared" si="76"/>
        <v>805000</v>
      </c>
      <c r="W342" s="3">
        <f t="shared" si="77"/>
        <v>0</v>
      </c>
      <c r="X342" s="3">
        <f t="shared" si="78"/>
        <v>0</v>
      </c>
    </row>
    <row r="343" spans="1:24" s="2" customFormat="1" ht="13.5" customHeight="1" x14ac:dyDescent="0.2">
      <c r="A343" s="22">
        <f t="shared" si="79"/>
        <v>339</v>
      </c>
      <c r="B343" s="72" t="s">
        <v>1123</v>
      </c>
      <c r="C343" s="390">
        <v>40500</v>
      </c>
      <c r="D343" s="233">
        <v>390000</v>
      </c>
      <c r="E343" s="391"/>
      <c r="F343" s="24">
        <f t="shared" si="72"/>
        <v>390000</v>
      </c>
      <c r="G343" s="24">
        <v>389000</v>
      </c>
      <c r="H343" s="24">
        <f t="shared" si="68"/>
        <v>1000</v>
      </c>
      <c r="I343" s="25">
        <v>5</v>
      </c>
      <c r="J343" s="25">
        <v>0.2</v>
      </c>
      <c r="K343" s="25">
        <v>0</v>
      </c>
      <c r="L343" s="53">
        <f t="shared" si="69"/>
        <v>0</v>
      </c>
      <c r="M343" s="30">
        <f t="shared" si="70"/>
        <v>389000</v>
      </c>
      <c r="N343" s="329">
        <f t="shared" si="73"/>
        <v>1000</v>
      </c>
      <c r="O343" s="79" t="s">
        <v>848</v>
      </c>
      <c r="P343" s="402">
        <v>2</v>
      </c>
      <c r="Q343" s="394"/>
      <c r="R343" s="4"/>
      <c r="S343" s="3">
        <f t="shared" si="74"/>
        <v>19500</v>
      </c>
      <c r="T343" s="3">
        <f t="shared" si="75"/>
        <v>-18500</v>
      </c>
      <c r="U343" s="3">
        <f t="shared" si="71"/>
        <v>0</v>
      </c>
      <c r="V343" s="3">
        <f t="shared" si="76"/>
        <v>78000</v>
      </c>
      <c r="W343" s="3">
        <f t="shared" si="77"/>
        <v>0</v>
      </c>
      <c r="X343" s="3">
        <f t="shared" si="78"/>
        <v>0</v>
      </c>
    </row>
    <row r="344" spans="1:24" s="2" customFormat="1" ht="13.5" customHeight="1" x14ac:dyDescent="0.2">
      <c r="A344" s="22">
        <f t="shared" si="79"/>
        <v>340</v>
      </c>
      <c r="B344" s="72" t="s">
        <v>1124</v>
      </c>
      <c r="C344" s="390">
        <v>40500</v>
      </c>
      <c r="D344" s="233">
        <v>3190000</v>
      </c>
      <c r="E344" s="391"/>
      <c r="F344" s="24">
        <f t="shared" si="72"/>
        <v>3190000</v>
      </c>
      <c r="G344" s="24">
        <v>3189000</v>
      </c>
      <c r="H344" s="24">
        <f t="shared" ref="H344:H407" si="80">+F344-G344</f>
        <v>1000</v>
      </c>
      <c r="I344" s="25">
        <v>5</v>
      </c>
      <c r="J344" s="25">
        <v>0.2</v>
      </c>
      <c r="K344" s="25">
        <v>0</v>
      </c>
      <c r="L344" s="53">
        <f t="shared" ref="L344:L407" si="81">ROUND(IF(F344*J344*K344/12&gt;=H344,H344-1000,F344*J344*K344/12),0)</f>
        <v>0</v>
      </c>
      <c r="M344" s="30">
        <f t="shared" ref="M344:M407" si="82">+G344+L344</f>
        <v>3189000</v>
      </c>
      <c r="N344" s="329">
        <f t="shared" si="73"/>
        <v>1000</v>
      </c>
      <c r="O344" s="79" t="s">
        <v>848</v>
      </c>
      <c r="P344" s="402">
        <v>11</v>
      </c>
      <c r="Q344" s="394"/>
      <c r="R344" s="4"/>
      <c r="S344" s="3">
        <f t="shared" si="74"/>
        <v>159500</v>
      </c>
      <c r="T344" s="3">
        <f t="shared" si="75"/>
        <v>-158500</v>
      </c>
      <c r="U344" s="3">
        <f t="shared" ref="U344:U407" si="83">N344-1000</f>
        <v>0</v>
      </c>
      <c r="V344" s="3">
        <f t="shared" si="76"/>
        <v>638000</v>
      </c>
      <c r="W344" s="3">
        <f t="shared" si="77"/>
        <v>0</v>
      </c>
      <c r="X344" s="3">
        <f t="shared" si="78"/>
        <v>0</v>
      </c>
    </row>
    <row r="345" spans="1:24" s="2" customFormat="1" ht="13.5" customHeight="1" x14ac:dyDescent="0.2">
      <c r="A345" s="22">
        <f t="shared" si="79"/>
        <v>341</v>
      </c>
      <c r="B345" s="72" t="s">
        <v>1125</v>
      </c>
      <c r="C345" s="390">
        <v>40500</v>
      </c>
      <c r="D345" s="233">
        <v>2160000</v>
      </c>
      <c r="E345" s="391"/>
      <c r="F345" s="24">
        <f t="shared" si="72"/>
        <v>2160000</v>
      </c>
      <c r="G345" s="24">
        <v>2159000</v>
      </c>
      <c r="H345" s="24">
        <f t="shared" si="80"/>
        <v>1000</v>
      </c>
      <c r="I345" s="25">
        <v>5</v>
      </c>
      <c r="J345" s="25">
        <v>0.2</v>
      </c>
      <c r="K345" s="25">
        <v>0</v>
      </c>
      <c r="L345" s="53">
        <f t="shared" si="81"/>
        <v>0</v>
      </c>
      <c r="M345" s="30">
        <f t="shared" si="82"/>
        <v>2159000</v>
      </c>
      <c r="N345" s="329">
        <f t="shared" si="73"/>
        <v>1000</v>
      </c>
      <c r="O345" s="79" t="s">
        <v>848</v>
      </c>
      <c r="P345" s="402">
        <v>8</v>
      </c>
      <c r="Q345" s="394"/>
      <c r="R345" s="4"/>
      <c r="S345" s="3">
        <f t="shared" si="74"/>
        <v>108000</v>
      </c>
      <c r="T345" s="3">
        <f t="shared" si="75"/>
        <v>-107000</v>
      </c>
      <c r="U345" s="3">
        <f t="shared" si="83"/>
        <v>0</v>
      </c>
      <c r="V345" s="3">
        <f t="shared" si="76"/>
        <v>432000</v>
      </c>
      <c r="W345" s="3">
        <f t="shared" si="77"/>
        <v>0</v>
      </c>
      <c r="X345" s="3">
        <f t="shared" si="78"/>
        <v>0</v>
      </c>
    </row>
    <row r="346" spans="1:24" s="2" customFormat="1" ht="13.5" customHeight="1" x14ac:dyDescent="0.2">
      <c r="A346" s="22">
        <f t="shared" si="79"/>
        <v>342</v>
      </c>
      <c r="B346" s="72" t="s">
        <v>1126</v>
      </c>
      <c r="C346" s="390">
        <v>40500</v>
      </c>
      <c r="D346" s="233">
        <v>180000</v>
      </c>
      <c r="E346" s="391"/>
      <c r="F346" s="24">
        <f t="shared" si="72"/>
        <v>180000</v>
      </c>
      <c r="G346" s="24">
        <v>179000</v>
      </c>
      <c r="H346" s="24">
        <f t="shared" si="80"/>
        <v>1000</v>
      </c>
      <c r="I346" s="25">
        <v>5</v>
      </c>
      <c r="J346" s="25">
        <v>0.2</v>
      </c>
      <c r="K346" s="25">
        <v>0</v>
      </c>
      <c r="L346" s="53">
        <f t="shared" si="81"/>
        <v>0</v>
      </c>
      <c r="M346" s="30">
        <f t="shared" si="82"/>
        <v>179000</v>
      </c>
      <c r="N346" s="329">
        <f t="shared" si="73"/>
        <v>1000</v>
      </c>
      <c r="O346" s="79" t="s">
        <v>848</v>
      </c>
      <c r="P346" s="402">
        <v>1</v>
      </c>
      <c r="Q346" s="394"/>
      <c r="R346" s="4"/>
      <c r="S346" s="3">
        <f t="shared" si="74"/>
        <v>9000</v>
      </c>
      <c r="T346" s="3">
        <f t="shared" si="75"/>
        <v>-8000</v>
      </c>
      <c r="U346" s="3">
        <f t="shared" si="83"/>
        <v>0</v>
      </c>
      <c r="V346" s="3">
        <f t="shared" si="76"/>
        <v>36000</v>
      </c>
      <c r="W346" s="3">
        <f t="shared" si="77"/>
        <v>0</v>
      </c>
      <c r="X346" s="3">
        <f t="shared" si="78"/>
        <v>0</v>
      </c>
    </row>
    <row r="347" spans="1:24" s="2" customFormat="1" ht="13.5" customHeight="1" x14ac:dyDescent="0.2">
      <c r="A347" s="22">
        <f t="shared" si="79"/>
        <v>343</v>
      </c>
      <c r="B347" s="72" t="s">
        <v>1127</v>
      </c>
      <c r="C347" s="390">
        <v>40500</v>
      </c>
      <c r="D347" s="233">
        <v>1850000</v>
      </c>
      <c r="E347" s="391"/>
      <c r="F347" s="24">
        <f t="shared" si="72"/>
        <v>1850000</v>
      </c>
      <c r="G347" s="24">
        <v>1849000</v>
      </c>
      <c r="H347" s="24">
        <f t="shared" si="80"/>
        <v>1000</v>
      </c>
      <c r="I347" s="25">
        <v>5</v>
      </c>
      <c r="J347" s="25">
        <v>0.2</v>
      </c>
      <c r="K347" s="25">
        <v>0</v>
      </c>
      <c r="L347" s="53">
        <f t="shared" si="81"/>
        <v>0</v>
      </c>
      <c r="M347" s="30">
        <f t="shared" si="82"/>
        <v>1849000</v>
      </c>
      <c r="N347" s="329">
        <f t="shared" si="73"/>
        <v>1000</v>
      </c>
      <c r="O347" s="79" t="s">
        <v>848</v>
      </c>
      <c r="P347" s="402">
        <v>10</v>
      </c>
      <c r="Q347" s="394"/>
      <c r="R347" s="4"/>
      <c r="S347" s="3">
        <f t="shared" si="74"/>
        <v>92500</v>
      </c>
      <c r="T347" s="3">
        <f t="shared" si="75"/>
        <v>-91500</v>
      </c>
      <c r="U347" s="3">
        <f t="shared" si="83"/>
        <v>0</v>
      </c>
      <c r="V347" s="3">
        <f t="shared" si="76"/>
        <v>370000</v>
      </c>
      <c r="W347" s="3">
        <f t="shared" si="77"/>
        <v>0</v>
      </c>
      <c r="X347" s="3">
        <f t="shared" si="78"/>
        <v>0</v>
      </c>
    </row>
    <row r="348" spans="1:24" s="2" customFormat="1" ht="13.5" customHeight="1" x14ac:dyDescent="0.2">
      <c r="A348" s="22">
        <f t="shared" si="79"/>
        <v>344</v>
      </c>
      <c r="B348" s="72" t="s">
        <v>1128</v>
      </c>
      <c r="C348" s="390">
        <v>40500</v>
      </c>
      <c r="D348" s="233">
        <v>360000</v>
      </c>
      <c r="E348" s="391"/>
      <c r="F348" s="24">
        <f t="shared" si="72"/>
        <v>360000</v>
      </c>
      <c r="G348" s="24">
        <v>359000</v>
      </c>
      <c r="H348" s="24">
        <f t="shared" si="80"/>
        <v>1000</v>
      </c>
      <c r="I348" s="25">
        <v>5</v>
      </c>
      <c r="J348" s="25">
        <v>0.2</v>
      </c>
      <c r="K348" s="25">
        <v>0</v>
      </c>
      <c r="L348" s="53">
        <f t="shared" si="81"/>
        <v>0</v>
      </c>
      <c r="M348" s="30">
        <f t="shared" si="82"/>
        <v>359000</v>
      </c>
      <c r="N348" s="329">
        <f t="shared" si="73"/>
        <v>1000</v>
      </c>
      <c r="O348" s="79" t="s">
        <v>848</v>
      </c>
      <c r="P348" s="402">
        <v>4</v>
      </c>
      <c r="Q348" s="394"/>
      <c r="R348" s="4"/>
      <c r="S348" s="3">
        <f t="shared" si="74"/>
        <v>18000</v>
      </c>
      <c r="T348" s="3">
        <f t="shared" si="75"/>
        <v>-17000</v>
      </c>
      <c r="U348" s="3">
        <f t="shared" si="83"/>
        <v>0</v>
      </c>
      <c r="V348" s="3">
        <f t="shared" si="76"/>
        <v>72000</v>
      </c>
      <c r="W348" s="3">
        <f t="shared" si="77"/>
        <v>0</v>
      </c>
      <c r="X348" s="3">
        <f t="shared" si="78"/>
        <v>0</v>
      </c>
    </row>
    <row r="349" spans="1:24" s="2" customFormat="1" ht="13.5" customHeight="1" x14ac:dyDescent="0.2">
      <c r="A349" s="22">
        <f t="shared" si="79"/>
        <v>345</v>
      </c>
      <c r="B349" s="72" t="s">
        <v>1129</v>
      </c>
      <c r="C349" s="390">
        <v>40500</v>
      </c>
      <c r="D349" s="233">
        <v>480000</v>
      </c>
      <c r="E349" s="391"/>
      <c r="F349" s="24">
        <f t="shared" si="72"/>
        <v>480000</v>
      </c>
      <c r="G349" s="24">
        <v>479000</v>
      </c>
      <c r="H349" s="24">
        <f t="shared" si="80"/>
        <v>1000</v>
      </c>
      <c r="I349" s="25">
        <v>5</v>
      </c>
      <c r="J349" s="25">
        <v>0.2</v>
      </c>
      <c r="K349" s="25">
        <v>0</v>
      </c>
      <c r="L349" s="53">
        <f t="shared" si="81"/>
        <v>0</v>
      </c>
      <c r="M349" s="30">
        <f t="shared" si="82"/>
        <v>479000</v>
      </c>
      <c r="N349" s="329">
        <f t="shared" si="73"/>
        <v>1000</v>
      </c>
      <c r="O349" s="79" t="s">
        <v>848</v>
      </c>
      <c r="P349" s="402">
        <v>6</v>
      </c>
      <c r="Q349" s="394"/>
      <c r="R349" s="4"/>
      <c r="S349" s="3">
        <f t="shared" si="74"/>
        <v>24000</v>
      </c>
      <c r="T349" s="3">
        <f t="shared" si="75"/>
        <v>-23000</v>
      </c>
      <c r="U349" s="3">
        <f t="shared" si="83"/>
        <v>0</v>
      </c>
      <c r="V349" s="3">
        <f t="shared" si="76"/>
        <v>96000</v>
      </c>
      <c r="W349" s="3">
        <f t="shared" si="77"/>
        <v>0</v>
      </c>
      <c r="X349" s="3">
        <f t="shared" si="78"/>
        <v>0</v>
      </c>
    </row>
    <row r="350" spans="1:24" s="2" customFormat="1" ht="13.5" customHeight="1" x14ac:dyDescent="0.2">
      <c r="A350" s="22">
        <f t="shared" si="79"/>
        <v>346</v>
      </c>
      <c r="B350" s="72" t="s">
        <v>1130</v>
      </c>
      <c r="C350" s="390">
        <v>40500</v>
      </c>
      <c r="D350" s="233">
        <v>450000</v>
      </c>
      <c r="E350" s="391"/>
      <c r="F350" s="24">
        <f t="shared" si="72"/>
        <v>450000</v>
      </c>
      <c r="G350" s="24">
        <v>449000</v>
      </c>
      <c r="H350" s="24">
        <f t="shared" si="80"/>
        <v>1000</v>
      </c>
      <c r="I350" s="25">
        <v>5</v>
      </c>
      <c r="J350" s="25">
        <v>0.2</v>
      </c>
      <c r="K350" s="25">
        <v>0</v>
      </c>
      <c r="L350" s="53">
        <f t="shared" si="81"/>
        <v>0</v>
      </c>
      <c r="M350" s="30">
        <f t="shared" si="82"/>
        <v>449000</v>
      </c>
      <c r="N350" s="329">
        <f t="shared" si="73"/>
        <v>1000</v>
      </c>
      <c r="O350" s="79" t="s">
        <v>848</v>
      </c>
      <c r="P350" s="402">
        <v>6</v>
      </c>
      <c r="Q350" s="394"/>
      <c r="R350" s="4"/>
      <c r="S350" s="3">
        <f t="shared" si="74"/>
        <v>22500</v>
      </c>
      <c r="T350" s="3">
        <f t="shared" si="75"/>
        <v>-21500</v>
      </c>
      <c r="U350" s="3">
        <f t="shared" si="83"/>
        <v>0</v>
      </c>
      <c r="V350" s="3">
        <f t="shared" si="76"/>
        <v>90000</v>
      </c>
      <c r="W350" s="3">
        <f t="shared" si="77"/>
        <v>0</v>
      </c>
      <c r="X350" s="3">
        <f t="shared" si="78"/>
        <v>0</v>
      </c>
    </row>
    <row r="351" spans="1:24" s="2" customFormat="1" ht="13.5" customHeight="1" x14ac:dyDescent="0.2">
      <c r="A351" s="22">
        <f t="shared" si="79"/>
        <v>347</v>
      </c>
      <c r="B351" s="72" t="s">
        <v>803</v>
      </c>
      <c r="C351" s="390">
        <v>40500</v>
      </c>
      <c r="D351" s="233">
        <v>330000</v>
      </c>
      <c r="E351" s="391"/>
      <c r="F351" s="24">
        <f t="shared" si="72"/>
        <v>330000</v>
      </c>
      <c r="G351" s="24">
        <v>329000</v>
      </c>
      <c r="H351" s="24">
        <f t="shared" si="80"/>
        <v>1000</v>
      </c>
      <c r="I351" s="25">
        <v>5</v>
      </c>
      <c r="J351" s="25">
        <v>0.2</v>
      </c>
      <c r="K351" s="25">
        <v>0</v>
      </c>
      <c r="L351" s="53">
        <f t="shared" si="81"/>
        <v>0</v>
      </c>
      <c r="M351" s="30">
        <f t="shared" si="82"/>
        <v>329000</v>
      </c>
      <c r="N351" s="329">
        <f t="shared" si="73"/>
        <v>1000</v>
      </c>
      <c r="O351" s="79" t="s">
        <v>848</v>
      </c>
      <c r="P351" s="402">
        <v>6</v>
      </c>
      <c r="Q351" s="394"/>
      <c r="R351" s="4"/>
      <c r="S351" s="3">
        <f t="shared" si="74"/>
        <v>16500</v>
      </c>
      <c r="T351" s="3">
        <f t="shared" si="75"/>
        <v>-15500</v>
      </c>
      <c r="U351" s="3">
        <f t="shared" si="83"/>
        <v>0</v>
      </c>
      <c r="V351" s="3">
        <f t="shared" si="76"/>
        <v>66000</v>
      </c>
      <c r="W351" s="3">
        <f t="shared" si="77"/>
        <v>0</v>
      </c>
      <c r="X351" s="3">
        <f t="shared" si="78"/>
        <v>0</v>
      </c>
    </row>
    <row r="352" spans="1:24" s="2" customFormat="1" ht="13.5" customHeight="1" x14ac:dyDescent="0.2">
      <c r="A352" s="22">
        <f t="shared" si="79"/>
        <v>348</v>
      </c>
      <c r="B352" s="72" t="s">
        <v>1131</v>
      </c>
      <c r="C352" s="390">
        <v>40501</v>
      </c>
      <c r="D352" s="233">
        <v>2600000</v>
      </c>
      <c r="E352" s="391"/>
      <c r="F352" s="24">
        <f t="shared" si="72"/>
        <v>2600000</v>
      </c>
      <c r="G352" s="24">
        <v>2599000</v>
      </c>
      <c r="H352" s="24">
        <f t="shared" si="80"/>
        <v>1000</v>
      </c>
      <c r="I352" s="25">
        <v>5</v>
      </c>
      <c r="J352" s="25">
        <v>0.2</v>
      </c>
      <c r="K352" s="25">
        <v>0</v>
      </c>
      <c r="L352" s="53">
        <f t="shared" si="81"/>
        <v>0</v>
      </c>
      <c r="M352" s="30">
        <f t="shared" si="82"/>
        <v>2599000</v>
      </c>
      <c r="N352" s="329">
        <f t="shared" si="73"/>
        <v>1000</v>
      </c>
      <c r="O352" s="79" t="s">
        <v>1067</v>
      </c>
      <c r="P352" s="402">
        <v>5</v>
      </c>
      <c r="Q352" s="394"/>
      <c r="R352" s="4"/>
      <c r="S352" s="3">
        <f t="shared" si="74"/>
        <v>130000</v>
      </c>
      <c r="T352" s="3">
        <f t="shared" si="75"/>
        <v>-129000</v>
      </c>
      <c r="U352" s="3">
        <f t="shared" si="83"/>
        <v>0</v>
      </c>
      <c r="V352" s="3">
        <f t="shared" si="76"/>
        <v>520000</v>
      </c>
      <c r="W352" s="3">
        <f t="shared" si="77"/>
        <v>0</v>
      </c>
      <c r="X352" s="3">
        <f t="shared" si="78"/>
        <v>0</v>
      </c>
    </row>
    <row r="353" spans="1:24" s="2" customFormat="1" ht="13.5" customHeight="1" x14ac:dyDescent="0.2">
      <c r="A353" s="22">
        <f t="shared" si="79"/>
        <v>349</v>
      </c>
      <c r="B353" s="72" t="s">
        <v>1132</v>
      </c>
      <c r="C353" s="390">
        <v>40501</v>
      </c>
      <c r="D353" s="233">
        <v>4500000</v>
      </c>
      <c r="E353" s="391"/>
      <c r="F353" s="24">
        <f t="shared" si="72"/>
        <v>4500000</v>
      </c>
      <c r="G353" s="24">
        <v>4499000</v>
      </c>
      <c r="H353" s="24">
        <f t="shared" si="80"/>
        <v>1000</v>
      </c>
      <c r="I353" s="25">
        <v>5</v>
      </c>
      <c r="J353" s="25">
        <v>0.2</v>
      </c>
      <c r="K353" s="25">
        <v>0</v>
      </c>
      <c r="L353" s="53">
        <f t="shared" si="81"/>
        <v>0</v>
      </c>
      <c r="M353" s="30">
        <f t="shared" si="82"/>
        <v>4499000</v>
      </c>
      <c r="N353" s="329">
        <f t="shared" si="73"/>
        <v>1000</v>
      </c>
      <c r="O353" s="79" t="s">
        <v>1067</v>
      </c>
      <c r="P353" s="402">
        <v>9</v>
      </c>
      <c r="Q353" s="394"/>
      <c r="R353" s="4"/>
      <c r="S353" s="3">
        <f t="shared" si="74"/>
        <v>225000</v>
      </c>
      <c r="T353" s="3">
        <f t="shared" si="75"/>
        <v>-224000</v>
      </c>
      <c r="U353" s="3">
        <f t="shared" si="83"/>
        <v>0</v>
      </c>
      <c r="V353" s="3">
        <f t="shared" si="76"/>
        <v>900000</v>
      </c>
      <c r="W353" s="3">
        <f t="shared" si="77"/>
        <v>0</v>
      </c>
      <c r="X353" s="3">
        <f t="shared" si="78"/>
        <v>0</v>
      </c>
    </row>
    <row r="354" spans="1:24" s="2" customFormat="1" ht="13.5" customHeight="1" x14ac:dyDescent="0.2">
      <c r="A354" s="22">
        <f t="shared" si="79"/>
        <v>350</v>
      </c>
      <c r="B354" s="72" t="s">
        <v>1133</v>
      </c>
      <c r="C354" s="390">
        <v>40501</v>
      </c>
      <c r="D354" s="233">
        <v>18750000</v>
      </c>
      <c r="E354" s="391"/>
      <c r="F354" s="24">
        <f t="shared" si="72"/>
        <v>18750000</v>
      </c>
      <c r="G354" s="24">
        <v>18749000</v>
      </c>
      <c r="H354" s="24">
        <f t="shared" si="80"/>
        <v>1000</v>
      </c>
      <c r="I354" s="25">
        <v>5</v>
      </c>
      <c r="J354" s="25">
        <v>0.2</v>
      </c>
      <c r="K354" s="25">
        <v>0</v>
      </c>
      <c r="L354" s="53">
        <f t="shared" si="81"/>
        <v>0</v>
      </c>
      <c r="M354" s="30">
        <f t="shared" si="82"/>
        <v>18749000</v>
      </c>
      <c r="N354" s="329">
        <f t="shared" si="73"/>
        <v>1000</v>
      </c>
      <c r="O354" s="79" t="s">
        <v>1067</v>
      </c>
      <c r="P354" s="402">
        <v>25</v>
      </c>
      <c r="Q354" s="394"/>
      <c r="R354" s="4"/>
      <c r="S354" s="3">
        <f t="shared" si="74"/>
        <v>937500</v>
      </c>
      <c r="T354" s="3">
        <f t="shared" si="75"/>
        <v>-936500</v>
      </c>
      <c r="U354" s="3">
        <f t="shared" si="83"/>
        <v>0</v>
      </c>
      <c r="V354" s="3">
        <f t="shared" si="76"/>
        <v>3750000</v>
      </c>
      <c r="W354" s="3">
        <f t="shared" si="77"/>
        <v>0</v>
      </c>
      <c r="X354" s="3">
        <f t="shared" si="78"/>
        <v>0</v>
      </c>
    </row>
    <row r="355" spans="1:24" s="2" customFormat="1" ht="13.5" customHeight="1" x14ac:dyDescent="0.2">
      <c r="A355" s="22">
        <f t="shared" si="79"/>
        <v>351</v>
      </c>
      <c r="B355" s="72" t="s">
        <v>1134</v>
      </c>
      <c r="C355" s="390">
        <v>40501</v>
      </c>
      <c r="D355" s="233">
        <v>4450000</v>
      </c>
      <c r="E355" s="391"/>
      <c r="F355" s="24">
        <f t="shared" si="72"/>
        <v>4450000</v>
      </c>
      <c r="G355" s="24">
        <v>4449000</v>
      </c>
      <c r="H355" s="24">
        <f t="shared" si="80"/>
        <v>1000</v>
      </c>
      <c r="I355" s="25">
        <v>5</v>
      </c>
      <c r="J355" s="25">
        <v>0.2</v>
      </c>
      <c r="K355" s="25">
        <v>0</v>
      </c>
      <c r="L355" s="53">
        <f t="shared" si="81"/>
        <v>0</v>
      </c>
      <c r="M355" s="30">
        <f t="shared" si="82"/>
        <v>4449000</v>
      </c>
      <c r="N355" s="329">
        <f t="shared" si="73"/>
        <v>1000</v>
      </c>
      <c r="O355" s="79" t="s">
        <v>1067</v>
      </c>
      <c r="P355" s="402">
        <v>5</v>
      </c>
      <c r="Q355" s="394"/>
      <c r="R355" s="4"/>
      <c r="S355" s="3">
        <f t="shared" si="74"/>
        <v>222500</v>
      </c>
      <c r="T355" s="3">
        <f t="shared" si="75"/>
        <v>-221500</v>
      </c>
      <c r="U355" s="3">
        <f t="shared" si="83"/>
        <v>0</v>
      </c>
      <c r="V355" s="3">
        <f t="shared" si="76"/>
        <v>890000</v>
      </c>
      <c r="W355" s="3">
        <f t="shared" si="77"/>
        <v>0</v>
      </c>
      <c r="X355" s="3">
        <f t="shared" si="78"/>
        <v>0</v>
      </c>
    </row>
    <row r="356" spans="1:24" s="2" customFormat="1" ht="13.5" customHeight="1" x14ac:dyDescent="0.2">
      <c r="A356" s="22">
        <f t="shared" si="79"/>
        <v>352</v>
      </c>
      <c r="B356" s="72" t="s">
        <v>1135</v>
      </c>
      <c r="C356" s="390">
        <v>40501</v>
      </c>
      <c r="D356" s="233">
        <v>1100000</v>
      </c>
      <c r="E356" s="391"/>
      <c r="F356" s="24">
        <f t="shared" si="72"/>
        <v>1100000</v>
      </c>
      <c r="G356" s="24">
        <v>1099000</v>
      </c>
      <c r="H356" s="24">
        <f t="shared" si="80"/>
        <v>1000</v>
      </c>
      <c r="I356" s="25">
        <v>5</v>
      </c>
      <c r="J356" s="25">
        <v>0.2</v>
      </c>
      <c r="K356" s="25">
        <v>0</v>
      </c>
      <c r="L356" s="53">
        <f t="shared" si="81"/>
        <v>0</v>
      </c>
      <c r="M356" s="30">
        <f t="shared" si="82"/>
        <v>1099000</v>
      </c>
      <c r="N356" s="329">
        <f t="shared" si="73"/>
        <v>1000</v>
      </c>
      <c r="O356" s="79" t="s">
        <v>1067</v>
      </c>
      <c r="P356" s="402">
        <v>1</v>
      </c>
      <c r="Q356" s="394"/>
      <c r="R356" s="4"/>
      <c r="S356" s="3">
        <f t="shared" si="74"/>
        <v>55000</v>
      </c>
      <c r="T356" s="3">
        <f t="shared" si="75"/>
        <v>-54000</v>
      </c>
      <c r="U356" s="3">
        <f t="shared" si="83"/>
        <v>0</v>
      </c>
      <c r="V356" s="3">
        <f t="shared" si="76"/>
        <v>220000</v>
      </c>
      <c r="W356" s="3">
        <f t="shared" si="77"/>
        <v>0</v>
      </c>
      <c r="X356" s="3">
        <f t="shared" si="78"/>
        <v>0</v>
      </c>
    </row>
    <row r="357" spans="1:24" s="2" customFormat="1" ht="13.5" customHeight="1" x14ac:dyDescent="0.2">
      <c r="A357" s="22">
        <f t="shared" si="79"/>
        <v>353</v>
      </c>
      <c r="B357" s="72" t="s">
        <v>801</v>
      </c>
      <c r="C357" s="390">
        <v>40522</v>
      </c>
      <c r="D357" s="233">
        <v>5920000</v>
      </c>
      <c r="E357" s="391"/>
      <c r="F357" s="24">
        <f t="shared" si="72"/>
        <v>5920000</v>
      </c>
      <c r="G357" s="24">
        <v>5919000</v>
      </c>
      <c r="H357" s="24">
        <f t="shared" si="80"/>
        <v>1000</v>
      </c>
      <c r="I357" s="25">
        <v>5</v>
      </c>
      <c r="J357" s="25">
        <v>0.2</v>
      </c>
      <c r="K357" s="25">
        <v>0</v>
      </c>
      <c r="L357" s="53">
        <f t="shared" si="81"/>
        <v>0</v>
      </c>
      <c r="M357" s="30">
        <f t="shared" si="82"/>
        <v>5919000</v>
      </c>
      <c r="N357" s="329">
        <f t="shared" si="73"/>
        <v>1000</v>
      </c>
      <c r="O357" s="79" t="s">
        <v>1078</v>
      </c>
      <c r="P357" s="402">
        <v>8</v>
      </c>
      <c r="Q357" s="394"/>
      <c r="R357" s="4"/>
      <c r="S357" s="3">
        <f t="shared" si="74"/>
        <v>296000</v>
      </c>
      <c r="T357" s="3">
        <f t="shared" si="75"/>
        <v>-295000</v>
      </c>
      <c r="U357" s="3">
        <f t="shared" si="83"/>
        <v>0</v>
      </c>
      <c r="V357" s="3">
        <f t="shared" si="76"/>
        <v>1184000</v>
      </c>
      <c r="W357" s="3">
        <f t="shared" si="77"/>
        <v>0</v>
      </c>
      <c r="X357" s="3">
        <f t="shared" si="78"/>
        <v>0</v>
      </c>
    </row>
    <row r="358" spans="1:24" s="2" customFormat="1" ht="13.5" customHeight="1" x14ac:dyDescent="0.2">
      <c r="A358" s="22">
        <f t="shared" si="79"/>
        <v>354</v>
      </c>
      <c r="B358" s="72" t="s">
        <v>1136</v>
      </c>
      <c r="C358" s="390">
        <v>40526</v>
      </c>
      <c r="D358" s="233">
        <v>190000</v>
      </c>
      <c r="E358" s="391"/>
      <c r="F358" s="24">
        <f t="shared" si="72"/>
        <v>190000</v>
      </c>
      <c r="G358" s="24">
        <v>189000</v>
      </c>
      <c r="H358" s="24">
        <f t="shared" si="80"/>
        <v>1000</v>
      </c>
      <c r="I358" s="25">
        <v>5</v>
      </c>
      <c r="J358" s="25">
        <v>0.2</v>
      </c>
      <c r="K358" s="25">
        <v>0</v>
      </c>
      <c r="L358" s="53">
        <f t="shared" si="81"/>
        <v>0</v>
      </c>
      <c r="M358" s="30">
        <f t="shared" si="82"/>
        <v>189000</v>
      </c>
      <c r="N358" s="329">
        <f t="shared" si="73"/>
        <v>1000</v>
      </c>
      <c r="O358" s="79" t="s">
        <v>1067</v>
      </c>
      <c r="P358" s="402">
        <v>1</v>
      </c>
      <c r="Q358" s="394"/>
      <c r="R358" s="4"/>
      <c r="S358" s="3">
        <f t="shared" si="74"/>
        <v>9500</v>
      </c>
      <c r="T358" s="3">
        <f t="shared" si="75"/>
        <v>-8500</v>
      </c>
      <c r="U358" s="3">
        <f t="shared" si="83"/>
        <v>0</v>
      </c>
      <c r="V358" s="3">
        <f t="shared" si="76"/>
        <v>38000</v>
      </c>
      <c r="W358" s="3">
        <f t="shared" si="77"/>
        <v>0</v>
      </c>
      <c r="X358" s="3">
        <f t="shared" si="78"/>
        <v>0</v>
      </c>
    </row>
    <row r="359" spans="1:24" s="2" customFormat="1" ht="13.5" customHeight="1" x14ac:dyDescent="0.2">
      <c r="A359" s="22">
        <f t="shared" si="79"/>
        <v>355</v>
      </c>
      <c r="B359" s="72" t="s">
        <v>1137</v>
      </c>
      <c r="C359" s="390">
        <v>40536</v>
      </c>
      <c r="D359" s="233">
        <v>1160000</v>
      </c>
      <c r="E359" s="391"/>
      <c r="F359" s="24">
        <f t="shared" si="72"/>
        <v>1160000</v>
      </c>
      <c r="G359" s="24">
        <v>1159000</v>
      </c>
      <c r="H359" s="24">
        <f t="shared" si="80"/>
        <v>1000</v>
      </c>
      <c r="I359" s="25">
        <v>5</v>
      </c>
      <c r="J359" s="25">
        <v>0.2</v>
      </c>
      <c r="K359" s="25">
        <v>0</v>
      </c>
      <c r="L359" s="53">
        <f t="shared" si="81"/>
        <v>0</v>
      </c>
      <c r="M359" s="30">
        <f t="shared" si="82"/>
        <v>1159000</v>
      </c>
      <c r="N359" s="329">
        <f t="shared" si="73"/>
        <v>1000</v>
      </c>
      <c r="O359" s="79" t="s">
        <v>1078</v>
      </c>
      <c r="P359" s="402">
        <v>1</v>
      </c>
      <c r="Q359" s="394"/>
      <c r="R359" s="4"/>
      <c r="S359" s="3">
        <f t="shared" si="74"/>
        <v>58000</v>
      </c>
      <c r="T359" s="3">
        <f t="shared" si="75"/>
        <v>-57000</v>
      </c>
      <c r="U359" s="3">
        <f t="shared" si="83"/>
        <v>0</v>
      </c>
      <c r="V359" s="3">
        <f t="shared" si="76"/>
        <v>232000</v>
      </c>
      <c r="W359" s="3">
        <f t="shared" si="77"/>
        <v>0</v>
      </c>
      <c r="X359" s="3">
        <f t="shared" si="78"/>
        <v>0</v>
      </c>
    </row>
    <row r="360" spans="1:24" s="2" customFormat="1" ht="13.5" customHeight="1" x14ac:dyDescent="0.2">
      <c r="A360" s="22">
        <f t="shared" si="79"/>
        <v>356</v>
      </c>
      <c r="B360" s="72" t="s">
        <v>1138</v>
      </c>
      <c r="C360" s="390">
        <v>40543</v>
      </c>
      <c r="D360" s="233">
        <v>700000</v>
      </c>
      <c r="E360" s="391"/>
      <c r="F360" s="24">
        <f t="shared" si="72"/>
        <v>700000</v>
      </c>
      <c r="G360" s="24">
        <v>699000</v>
      </c>
      <c r="H360" s="24">
        <f t="shared" si="80"/>
        <v>1000</v>
      </c>
      <c r="I360" s="25">
        <v>5</v>
      </c>
      <c r="J360" s="25">
        <v>0.2</v>
      </c>
      <c r="K360" s="25">
        <v>0</v>
      </c>
      <c r="L360" s="53">
        <f t="shared" si="81"/>
        <v>0</v>
      </c>
      <c r="M360" s="30">
        <f t="shared" si="82"/>
        <v>699000</v>
      </c>
      <c r="N360" s="329">
        <f t="shared" si="73"/>
        <v>1000</v>
      </c>
      <c r="O360" s="79" t="s">
        <v>848</v>
      </c>
      <c r="P360" s="402">
        <v>4</v>
      </c>
      <c r="Q360" s="394"/>
      <c r="R360" s="4"/>
      <c r="S360" s="3">
        <f t="shared" si="74"/>
        <v>35000</v>
      </c>
      <c r="T360" s="3">
        <f t="shared" si="75"/>
        <v>-34000</v>
      </c>
      <c r="U360" s="3">
        <f t="shared" si="83"/>
        <v>0</v>
      </c>
      <c r="V360" s="3">
        <f t="shared" si="76"/>
        <v>140000</v>
      </c>
      <c r="W360" s="3">
        <f t="shared" si="77"/>
        <v>0</v>
      </c>
      <c r="X360" s="3">
        <f t="shared" si="78"/>
        <v>0</v>
      </c>
    </row>
    <row r="361" spans="1:24" s="2" customFormat="1" ht="13.5" customHeight="1" x14ac:dyDescent="0.2">
      <c r="A361" s="22">
        <f t="shared" si="79"/>
        <v>357</v>
      </c>
      <c r="B361" s="72" t="s">
        <v>1139</v>
      </c>
      <c r="C361" s="390">
        <v>40543</v>
      </c>
      <c r="D361" s="233">
        <v>100000</v>
      </c>
      <c r="E361" s="391"/>
      <c r="F361" s="24">
        <f t="shared" si="72"/>
        <v>100000</v>
      </c>
      <c r="G361" s="24">
        <v>99000</v>
      </c>
      <c r="H361" s="24">
        <f t="shared" si="80"/>
        <v>1000</v>
      </c>
      <c r="I361" s="25">
        <v>5</v>
      </c>
      <c r="J361" s="25">
        <v>0.2</v>
      </c>
      <c r="K361" s="25">
        <v>0</v>
      </c>
      <c r="L361" s="53">
        <f t="shared" si="81"/>
        <v>0</v>
      </c>
      <c r="M361" s="30">
        <f t="shared" si="82"/>
        <v>99000</v>
      </c>
      <c r="N361" s="329">
        <f t="shared" si="73"/>
        <v>1000</v>
      </c>
      <c r="O361" s="79" t="s">
        <v>848</v>
      </c>
      <c r="P361" s="402">
        <v>1</v>
      </c>
      <c r="Q361" s="394"/>
      <c r="R361" s="4"/>
      <c r="S361" s="3">
        <f t="shared" si="74"/>
        <v>5000</v>
      </c>
      <c r="T361" s="3">
        <f t="shared" si="75"/>
        <v>-4000</v>
      </c>
      <c r="U361" s="3">
        <f t="shared" si="83"/>
        <v>0</v>
      </c>
      <c r="V361" s="3">
        <f t="shared" si="76"/>
        <v>20000</v>
      </c>
      <c r="W361" s="3">
        <f t="shared" si="77"/>
        <v>0</v>
      </c>
      <c r="X361" s="3">
        <f t="shared" si="78"/>
        <v>0</v>
      </c>
    </row>
    <row r="362" spans="1:24" s="2" customFormat="1" ht="13.5" customHeight="1" x14ac:dyDescent="0.2">
      <c r="A362" s="22">
        <f t="shared" si="79"/>
        <v>358</v>
      </c>
      <c r="B362" s="72" t="s">
        <v>1140</v>
      </c>
      <c r="C362" s="390">
        <v>40543</v>
      </c>
      <c r="D362" s="233">
        <v>150000</v>
      </c>
      <c r="E362" s="391"/>
      <c r="F362" s="24">
        <f t="shared" si="72"/>
        <v>150000</v>
      </c>
      <c r="G362" s="24">
        <v>149000</v>
      </c>
      <c r="H362" s="24">
        <f t="shared" si="80"/>
        <v>1000</v>
      </c>
      <c r="I362" s="25">
        <v>5</v>
      </c>
      <c r="J362" s="25">
        <v>0.2</v>
      </c>
      <c r="K362" s="25">
        <v>0</v>
      </c>
      <c r="L362" s="53">
        <f t="shared" si="81"/>
        <v>0</v>
      </c>
      <c r="M362" s="30">
        <f t="shared" si="82"/>
        <v>149000</v>
      </c>
      <c r="N362" s="329">
        <f t="shared" si="73"/>
        <v>1000</v>
      </c>
      <c r="O362" s="79" t="s">
        <v>848</v>
      </c>
      <c r="P362" s="402">
        <v>1</v>
      </c>
      <c r="Q362" s="394"/>
      <c r="R362" s="4"/>
      <c r="S362" s="3">
        <f t="shared" si="74"/>
        <v>7500</v>
      </c>
      <c r="T362" s="3">
        <f t="shared" si="75"/>
        <v>-6500</v>
      </c>
      <c r="U362" s="3">
        <f t="shared" si="83"/>
        <v>0</v>
      </c>
      <c r="V362" s="3">
        <f t="shared" si="76"/>
        <v>30000</v>
      </c>
      <c r="W362" s="3">
        <f t="shared" si="77"/>
        <v>0</v>
      </c>
      <c r="X362" s="3">
        <f t="shared" si="78"/>
        <v>0</v>
      </c>
    </row>
    <row r="363" spans="1:24" s="2" customFormat="1" ht="13.5" customHeight="1" x14ac:dyDescent="0.2">
      <c r="A363" s="22">
        <f t="shared" si="79"/>
        <v>359</v>
      </c>
      <c r="B363" s="72" t="s">
        <v>1141</v>
      </c>
      <c r="C363" s="390">
        <v>40543</v>
      </c>
      <c r="D363" s="233">
        <v>200000</v>
      </c>
      <c r="E363" s="391"/>
      <c r="F363" s="24">
        <f t="shared" si="72"/>
        <v>200000</v>
      </c>
      <c r="G363" s="24">
        <v>199000</v>
      </c>
      <c r="H363" s="24">
        <f t="shared" si="80"/>
        <v>1000</v>
      </c>
      <c r="I363" s="25">
        <v>5</v>
      </c>
      <c r="J363" s="25">
        <v>0.2</v>
      </c>
      <c r="K363" s="25">
        <v>0</v>
      </c>
      <c r="L363" s="53">
        <f t="shared" si="81"/>
        <v>0</v>
      </c>
      <c r="M363" s="30">
        <f t="shared" si="82"/>
        <v>199000</v>
      </c>
      <c r="N363" s="329">
        <f t="shared" si="73"/>
        <v>1000</v>
      </c>
      <c r="O363" s="79" t="s">
        <v>848</v>
      </c>
      <c r="P363" s="402">
        <v>2</v>
      </c>
      <c r="Q363" s="394"/>
      <c r="R363" s="4"/>
      <c r="S363" s="3">
        <f t="shared" si="74"/>
        <v>10000</v>
      </c>
      <c r="T363" s="3">
        <f t="shared" si="75"/>
        <v>-9000</v>
      </c>
      <c r="U363" s="3">
        <f t="shared" si="83"/>
        <v>0</v>
      </c>
      <c r="V363" s="3">
        <f t="shared" si="76"/>
        <v>40000</v>
      </c>
      <c r="W363" s="3">
        <f t="shared" si="77"/>
        <v>0</v>
      </c>
      <c r="X363" s="3">
        <f t="shared" si="78"/>
        <v>0</v>
      </c>
    </row>
    <row r="364" spans="1:24" s="2" customFormat="1" ht="13.5" customHeight="1" x14ac:dyDescent="0.2">
      <c r="A364" s="22">
        <f t="shared" si="79"/>
        <v>360</v>
      </c>
      <c r="B364" s="72" t="s">
        <v>1142</v>
      </c>
      <c r="C364" s="390">
        <v>40543</v>
      </c>
      <c r="D364" s="233">
        <v>200000</v>
      </c>
      <c r="E364" s="391"/>
      <c r="F364" s="24">
        <f t="shared" si="72"/>
        <v>200000</v>
      </c>
      <c r="G364" s="24">
        <v>199000</v>
      </c>
      <c r="H364" s="24">
        <f t="shared" si="80"/>
        <v>1000</v>
      </c>
      <c r="I364" s="25">
        <v>5</v>
      </c>
      <c r="J364" s="25">
        <v>0.2</v>
      </c>
      <c r="K364" s="25">
        <v>0</v>
      </c>
      <c r="L364" s="53">
        <f t="shared" si="81"/>
        <v>0</v>
      </c>
      <c r="M364" s="30">
        <f t="shared" si="82"/>
        <v>199000</v>
      </c>
      <c r="N364" s="329">
        <f t="shared" si="73"/>
        <v>1000</v>
      </c>
      <c r="O364" s="79" t="s">
        <v>848</v>
      </c>
      <c r="P364" s="402">
        <v>2</v>
      </c>
      <c r="Q364" s="394"/>
      <c r="R364" s="4"/>
      <c r="S364" s="3">
        <f t="shared" si="74"/>
        <v>10000</v>
      </c>
      <c r="T364" s="3">
        <f t="shared" si="75"/>
        <v>-9000</v>
      </c>
      <c r="U364" s="3">
        <f t="shared" si="83"/>
        <v>0</v>
      </c>
      <c r="V364" s="3">
        <f t="shared" si="76"/>
        <v>40000</v>
      </c>
      <c r="W364" s="3">
        <f t="shared" si="77"/>
        <v>0</v>
      </c>
      <c r="X364" s="3">
        <f t="shared" si="78"/>
        <v>0</v>
      </c>
    </row>
    <row r="365" spans="1:24" s="2" customFormat="1" ht="13.5" customHeight="1" x14ac:dyDescent="0.2">
      <c r="A365" s="22">
        <f t="shared" si="79"/>
        <v>361</v>
      </c>
      <c r="B365" s="72" t="s">
        <v>1138</v>
      </c>
      <c r="C365" s="390">
        <v>40543</v>
      </c>
      <c r="D365" s="233">
        <v>875000</v>
      </c>
      <c r="E365" s="391"/>
      <c r="F365" s="24">
        <f t="shared" si="72"/>
        <v>875000</v>
      </c>
      <c r="G365" s="24">
        <v>874000</v>
      </c>
      <c r="H365" s="24">
        <f t="shared" si="80"/>
        <v>1000</v>
      </c>
      <c r="I365" s="25">
        <v>5</v>
      </c>
      <c r="J365" s="25">
        <v>0.2</v>
      </c>
      <c r="K365" s="25">
        <v>0</v>
      </c>
      <c r="L365" s="53">
        <f t="shared" si="81"/>
        <v>0</v>
      </c>
      <c r="M365" s="30">
        <f t="shared" si="82"/>
        <v>874000</v>
      </c>
      <c r="N365" s="329">
        <f t="shared" si="73"/>
        <v>1000</v>
      </c>
      <c r="O365" s="79" t="s">
        <v>848</v>
      </c>
      <c r="P365" s="402">
        <v>5</v>
      </c>
      <c r="Q365" s="394"/>
      <c r="R365" s="4"/>
      <c r="S365" s="3">
        <f t="shared" si="74"/>
        <v>43750</v>
      </c>
      <c r="T365" s="3">
        <f t="shared" si="75"/>
        <v>-42750</v>
      </c>
      <c r="U365" s="3">
        <f t="shared" si="83"/>
        <v>0</v>
      </c>
      <c r="V365" s="3">
        <f t="shared" si="76"/>
        <v>175000</v>
      </c>
      <c r="W365" s="3">
        <f t="shared" si="77"/>
        <v>0</v>
      </c>
      <c r="X365" s="3">
        <f t="shared" si="78"/>
        <v>0</v>
      </c>
    </row>
    <row r="366" spans="1:24" s="2" customFormat="1" ht="13.5" customHeight="1" x14ac:dyDescent="0.2">
      <c r="A366" s="22">
        <f t="shared" si="79"/>
        <v>362</v>
      </c>
      <c r="B366" s="72" t="s">
        <v>1143</v>
      </c>
      <c r="C366" s="390">
        <v>40543</v>
      </c>
      <c r="D366" s="233">
        <v>384000</v>
      </c>
      <c r="E366" s="391"/>
      <c r="F366" s="24">
        <f t="shared" si="72"/>
        <v>384000</v>
      </c>
      <c r="G366" s="24">
        <v>383000</v>
      </c>
      <c r="H366" s="24">
        <f t="shared" si="80"/>
        <v>1000</v>
      </c>
      <c r="I366" s="25">
        <v>5</v>
      </c>
      <c r="J366" s="25">
        <v>0.2</v>
      </c>
      <c r="K366" s="25">
        <v>0</v>
      </c>
      <c r="L366" s="53">
        <f t="shared" si="81"/>
        <v>0</v>
      </c>
      <c r="M366" s="30">
        <f t="shared" si="82"/>
        <v>383000</v>
      </c>
      <c r="N366" s="329">
        <f t="shared" si="73"/>
        <v>1000</v>
      </c>
      <c r="O366" s="79" t="s">
        <v>848</v>
      </c>
      <c r="P366" s="402">
        <v>12</v>
      </c>
      <c r="Q366" s="394"/>
      <c r="R366" s="4"/>
      <c r="S366" s="3">
        <f t="shared" si="74"/>
        <v>19200</v>
      </c>
      <c r="T366" s="3">
        <f t="shared" si="75"/>
        <v>-18200</v>
      </c>
      <c r="U366" s="3">
        <f t="shared" si="83"/>
        <v>0</v>
      </c>
      <c r="V366" s="3">
        <f t="shared" si="76"/>
        <v>76800</v>
      </c>
      <c r="W366" s="3">
        <f t="shared" si="77"/>
        <v>0</v>
      </c>
      <c r="X366" s="3">
        <f t="shared" si="78"/>
        <v>0</v>
      </c>
    </row>
    <row r="367" spans="1:24" s="2" customFormat="1" ht="13.5" customHeight="1" x14ac:dyDescent="0.2">
      <c r="A367" s="22">
        <f t="shared" si="79"/>
        <v>363</v>
      </c>
      <c r="B367" s="72" t="s">
        <v>1144</v>
      </c>
      <c r="C367" s="390">
        <v>40543</v>
      </c>
      <c r="D367" s="233">
        <v>360000</v>
      </c>
      <c r="E367" s="391"/>
      <c r="F367" s="24">
        <f t="shared" si="72"/>
        <v>360000</v>
      </c>
      <c r="G367" s="24">
        <v>359000</v>
      </c>
      <c r="H367" s="24">
        <f t="shared" si="80"/>
        <v>1000</v>
      </c>
      <c r="I367" s="25">
        <v>5</v>
      </c>
      <c r="J367" s="25">
        <v>0.2</v>
      </c>
      <c r="K367" s="25">
        <v>0</v>
      </c>
      <c r="L367" s="53">
        <f t="shared" si="81"/>
        <v>0</v>
      </c>
      <c r="M367" s="30">
        <f t="shared" si="82"/>
        <v>359000</v>
      </c>
      <c r="N367" s="329">
        <f t="shared" si="73"/>
        <v>1000</v>
      </c>
      <c r="O367" s="79" t="s">
        <v>848</v>
      </c>
      <c r="P367" s="402">
        <v>3</v>
      </c>
      <c r="Q367" s="394"/>
      <c r="R367" s="4"/>
      <c r="S367" s="3">
        <f t="shared" si="74"/>
        <v>18000</v>
      </c>
      <c r="T367" s="3">
        <f t="shared" si="75"/>
        <v>-17000</v>
      </c>
      <c r="U367" s="3">
        <f t="shared" si="83"/>
        <v>0</v>
      </c>
      <c r="V367" s="3">
        <f t="shared" si="76"/>
        <v>72000</v>
      </c>
      <c r="W367" s="3">
        <f t="shared" si="77"/>
        <v>0</v>
      </c>
      <c r="X367" s="3">
        <f t="shared" si="78"/>
        <v>0</v>
      </c>
    </row>
    <row r="368" spans="1:24" s="2" customFormat="1" ht="13.5" customHeight="1" x14ac:dyDescent="0.2">
      <c r="A368" s="22">
        <f t="shared" si="79"/>
        <v>364</v>
      </c>
      <c r="B368" s="72" t="s">
        <v>1145</v>
      </c>
      <c r="C368" s="390">
        <v>40543</v>
      </c>
      <c r="D368" s="233">
        <v>180000</v>
      </c>
      <c r="E368" s="391"/>
      <c r="F368" s="24">
        <f t="shared" si="72"/>
        <v>180000</v>
      </c>
      <c r="G368" s="24">
        <v>179000</v>
      </c>
      <c r="H368" s="24">
        <f t="shared" si="80"/>
        <v>1000</v>
      </c>
      <c r="I368" s="25">
        <v>5</v>
      </c>
      <c r="J368" s="25">
        <v>0.2</v>
      </c>
      <c r="K368" s="25">
        <v>0</v>
      </c>
      <c r="L368" s="53">
        <f t="shared" si="81"/>
        <v>0</v>
      </c>
      <c r="M368" s="30">
        <f t="shared" si="82"/>
        <v>179000</v>
      </c>
      <c r="N368" s="329">
        <f t="shared" si="73"/>
        <v>1000</v>
      </c>
      <c r="O368" s="79" t="s">
        <v>848</v>
      </c>
      <c r="P368" s="402">
        <v>1</v>
      </c>
      <c r="Q368" s="394"/>
      <c r="R368" s="4"/>
      <c r="S368" s="3">
        <f t="shared" si="74"/>
        <v>9000</v>
      </c>
      <c r="T368" s="3">
        <f t="shared" si="75"/>
        <v>-8000</v>
      </c>
      <c r="U368" s="3">
        <f t="shared" si="83"/>
        <v>0</v>
      </c>
      <c r="V368" s="3">
        <f t="shared" si="76"/>
        <v>36000</v>
      </c>
      <c r="W368" s="3">
        <f t="shared" si="77"/>
        <v>0</v>
      </c>
      <c r="X368" s="3">
        <f t="shared" si="78"/>
        <v>0</v>
      </c>
    </row>
    <row r="369" spans="1:24" s="2" customFormat="1" ht="13.5" customHeight="1" x14ac:dyDescent="0.2">
      <c r="A369" s="22">
        <f t="shared" si="79"/>
        <v>365</v>
      </c>
      <c r="B369" s="72" t="s">
        <v>1146</v>
      </c>
      <c r="C369" s="390">
        <v>40543</v>
      </c>
      <c r="D369" s="233">
        <v>95000</v>
      </c>
      <c r="E369" s="391"/>
      <c r="F369" s="24">
        <f t="shared" si="72"/>
        <v>95000</v>
      </c>
      <c r="G369" s="24">
        <v>94000</v>
      </c>
      <c r="H369" s="24">
        <f t="shared" si="80"/>
        <v>1000</v>
      </c>
      <c r="I369" s="25">
        <v>5</v>
      </c>
      <c r="J369" s="25">
        <v>0.2</v>
      </c>
      <c r="K369" s="25">
        <v>0</v>
      </c>
      <c r="L369" s="53">
        <f t="shared" si="81"/>
        <v>0</v>
      </c>
      <c r="M369" s="30">
        <f t="shared" si="82"/>
        <v>94000</v>
      </c>
      <c r="N369" s="329">
        <f t="shared" si="73"/>
        <v>1000</v>
      </c>
      <c r="O369" s="79" t="s">
        <v>848</v>
      </c>
      <c r="P369" s="402">
        <v>1</v>
      </c>
      <c r="Q369" s="394"/>
      <c r="R369" s="4"/>
      <c r="S369" s="3">
        <f t="shared" si="74"/>
        <v>4750</v>
      </c>
      <c r="T369" s="3">
        <f t="shared" si="75"/>
        <v>-3750</v>
      </c>
      <c r="U369" s="3">
        <f t="shared" si="83"/>
        <v>0</v>
      </c>
      <c r="V369" s="3">
        <f t="shared" si="76"/>
        <v>19000</v>
      </c>
      <c r="W369" s="3">
        <f t="shared" si="77"/>
        <v>0</v>
      </c>
      <c r="X369" s="3">
        <f t="shared" si="78"/>
        <v>0</v>
      </c>
    </row>
    <row r="370" spans="1:24" s="2" customFormat="1" ht="13.5" customHeight="1" x14ac:dyDescent="0.2">
      <c r="A370" s="22">
        <f t="shared" si="79"/>
        <v>366</v>
      </c>
      <c r="B370" s="72" t="s">
        <v>1147</v>
      </c>
      <c r="C370" s="390">
        <v>40543</v>
      </c>
      <c r="D370" s="233">
        <v>2320000</v>
      </c>
      <c r="E370" s="391"/>
      <c r="F370" s="24">
        <f t="shared" si="72"/>
        <v>2320000</v>
      </c>
      <c r="G370" s="24">
        <v>2319000</v>
      </c>
      <c r="H370" s="24">
        <f t="shared" si="80"/>
        <v>1000</v>
      </c>
      <c r="I370" s="25">
        <v>5</v>
      </c>
      <c r="J370" s="25">
        <v>0.2</v>
      </c>
      <c r="K370" s="25">
        <v>0</v>
      </c>
      <c r="L370" s="53">
        <f t="shared" si="81"/>
        <v>0</v>
      </c>
      <c r="M370" s="30">
        <f t="shared" si="82"/>
        <v>2319000</v>
      </c>
      <c r="N370" s="329">
        <f t="shared" si="73"/>
        <v>1000</v>
      </c>
      <c r="O370" s="79" t="s">
        <v>848</v>
      </c>
      <c r="P370" s="402">
        <v>40</v>
      </c>
      <c r="Q370" s="394"/>
      <c r="R370" s="4"/>
      <c r="S370" s="3">
        <f t="shared" si="74"/>
        <v>116000</v>
      </c>
      <c r="T370" s="3">
        <f t="shared" si="75"/>
        <v>-115000</v>
      </c>
      <c r="U370" s="3">
        <f t="shared" si="83"/>
        <v>0</v>
      </c>
      <c r="V370" s="3">
        <f t="shared" si="76"/>
        <v>464000</v>
      </c>
      <c r="W370" s="3">
        <f t="shared" si="77"/>
        <v>0</v>
      </c>
      <c r="X370" s="3">
        <f t="shared" si="78"/>
        <v>0</v>
      </c>
    </row>
    <row r="371" spans="1:24" s="2" customFormat="1" ht="13.5" customHeight="1" x14ac:dyDescent="0.2">
      <c r="A371" s="22">
        <f t="shared" si="79"/>
        <v>367</v>
      </c>
      <c r="B371" s="72" t="s">
        <v>1148</v>
      </c>
      <c r="C371" s="390">
        <v>40543</v>
      </c>
      <c r="D371" s="233">
        <v>2160000</v>
      </c>
      <c r="E371" s="391"/>
      <c r="F371" s="24">
        <f t="shared" si="72"/>
        <v>2160000</v>
      </c>
      <c r="G371" s="24">
        <v>2159000</v>
      </c>
      <c r="H371" s="24">
        <f t="shared" si="80"/>
        <v>1000</v>
      </c>
      <c r="I371" s="25">
        <v>5</v>
      </c>
      <c r="J371" s="25">
        <v>0.2</v>
      </c>
      <c r="K371" s="25">
        <v>0</v>
      </c>
      <c r="L371" s="53">
        <f t="shared" si="81"/>
        <v>0</v>
      </c>
      <c r="M371" s="30">
        <f t="shared" si="82"/>
        <v>2159000</v>
      </c>
      <c r="N371" s="329">
        <f t="shared" si="73"/>
        <v>1000</v>
      </c>
      <c r="O371" s="79" t="s">
        <v>848</v>
      </c>
      <c r="P371" s="402">
        <v>120</v>
      </c>
      <c r="Q371" s="394"/>
      <c r="R371" s="4"/>
      <c r="S371" s="3">
        <f t="shared" si="74"/>
        <v>108000</v>
      </c>
      <c r="T371" s="3">
        <f t="shared" si="75"/>
        <v>-107000</v>
      </c>
      <c r="U371" s="3">
        <f t="shared" si="83"/>
        <v>0</v>
      </c>
      <c r="V371" s="3">
        <f t="shared" si="76"/>
        <v>432000</v>
      </c>
      <c r="W371" s="3">
        <f t="shared" si="77"/>
        <v>0</v>
      </c>
      <c r="X371" s="3">
        <f t="shared" si="78"/>
        <v>0</v>
      </c>
    </row>
    <row r="372" spans="1:24" s="2" customFormat="1" ht="13.5" customHeight="1" x14ac:dyDescent="0.2">
      <c r="A372" s="22">
        <f t="shared" si="79"/>
        <v>368</v>
      </c>
      <c r="B372" s="72" t="s">
        <v>1149</v>
      </c>
      <c r="C372" s="390">
        <v>40543</v>
      </c>
      <c r="D372" s="233">
        <v>784000</v>
      </c>
      <c r="E372" s="391"/>
      <c r="F372" s="24">
        <f t="shared" si="72"/>
        <v>784000</v>
      </c>
      <c r="G372" s="24">
        <v>783000</v>
      </c>
      <c r="H372" s="24">
        <f t="shared" si="80"/>
        <v>1000</v>
      </c>
      <c r="I372" s="25">
        <v>5</v>
      </c>
      <c r="J372" s="25">
        <v>0.2</v>
      </c>
      <c r="K372" s="25">
        <v>0</v>
      </c>
      <c r="L372" s="53">
        <f t="shared" si="81"/>
        <v>0</v>
      </c>
      <c r="M372" s="30">
        <f t="shared" si="82"/>
        <v>783000</v>
      </c>
      <c r="N372" s="329">
        <f t="shared" si="73"/>
        <v>1000</v>
      </c>
      <c r="O372" s="79" t="s">
        <v>848</v>
      </c>
      <c r="P372" s="402">
        <v>8</v>
      </c>
      <c r="Q372" s="394"/>
      <c r="R372" s="4"/>
      <c r="S372" s="3">
        <f t="shared" si="74"/>
        <v>39200</v>
      </c>
      <c r="T372" s="3">
        <f t="shared" si="75"/>
        <v>-38200</v>
      </c>
      <c r="U372" s="3">
        <f t="shared" si="83"/>
        <v>0</v>
      </c>
      <c r="V372" s="3">
        <f t="shared" si="76"/>
        <v>156800</v>
      </c>
      <c r="W372" s="3">
        <f t="shared" si="77"/>
        <v>0</v>
      </c>
      <c r="X372" s="3">
        <f t="shared" si="78"/>
        <v>0</v>
      </c>
    </row>
    <row r="373" spans="1:24" s="2" customFormat="1" ht="13.5" customHeight="1" x14ac:dyDescent="0.2">
      <c r="A373" s="22">
        <f t="shared" si="79"/>
        <v>369</v>
      </c>
      <c r="B373" s="72" t="s">
        <v>854</v>
      </c>
      <c r="C373" s="390">
        <v>40543</v>
      </c>
      <c r="D373" s="233">
        <v>1488000</v>
      </c>
      <c r="E373" s="391"/>
      <c r="F373" s="24">
        <f t="shared" si="72"/>
        <v>1488000</v>
      </c>
      <c r="G373" s="24">
        <v>1487000</v>
      </c>
      <c r="H373" s="24">
        <f t="shared" si="80"/>
        <v>1000</v>
      </c>
      <c r="I373" s="25">
        <v>5</v>
      </c>
      <c r="J373" s="25">
        <v>0.2</v>
      </c>
      <c r="K373" s="25">
        <v>0</v>
      </c>
      <c r="L373" s="53">
        <f t="shared" si="81"/>
        <v>0</v>
      </c>
      <c r="M373" s="30">
        <f t="shared" si="82"/>
        <v>1487000</v>
      </c>
      <c r="N373" s="329">
        <f t="shared" si="73"/>
        <v>1000</v>
      </c>
      <c r="O373" s="79" t="s">
        <v>848</v>
      </c>
      <c r="P373" s="402">
        <v>16</v>
      </c>
      <c r="Q373" s="394"/>
      <c r="R373" s="4"/>
      <c r="S373" s="3">
        <f t="shared" si="74"/>
        <v>74400</v>
      </c>
      <c r="T373" s="3">
        <f t="shared" si="75"/>
        <v>-73400</v>
      </c>
      <c r="U373" s="3">
        <f t="shared" si="83"/>
        <v>0</v>
      </c>
      <c r="V373" s="3">
        <f t="shared" si="76"/>
        <v>297600</v>
      </c>
      <c r="W373" s="3">
        <f t="shared" si="77"/>
        <v>0</v>
      </c>
      <c r="X373" s="3">
        <f t="shared" si="78"/>
        <v>0</v>
      </c>
    </row>
    <row r="374" spans="1:24" s="2" customFormat="1" ht="13.5" customHeight="1" x14ac:dyDescent="0.2">
      <c r="A374" s="22">
        <f t="shared" si="79"/>
        <v>370</v>
      </c>
      <c r="B374" s="72" t="s">
        <v>1150</v>
      </c>
      <c r="C374" s="390">
        <v>40543</v>
      </c>
      <c r="D374" s="233">
        <v>240000</v>
      </c>
      <c r="E374" s="391"/>
      <c r="F374" s="24">
        <f t="shared" si="72"/>
        <v>240000</v>
      </c>
      <c r="G374" s="24">
        <v>239000</v>
      </c>
      <c r="H374" s="24">
        <f t="shared" si="80"/>
        <v>1000</v>
      </c>
      <c r="I374" s="25">
        <v>5</v>
      </c>
      <c r="J374" s="25">
        <v>0.2</v>
      </c>
      <c r="K374" s="25">
        <v>0</v>
      </c>
      <c r="L374" s="53">
        <f t="shared" si="81"/>
        <v>0</v>
      </c>
      <c r="M374" s="30">
        <f t="shared" si="82"/>
        <v>239000</v>
      </c>
      <c r="N374" s="329">
        <f t="shared" si="73"/>
        <v>1000</v>
      </c>
      <c r="O374" s="79" t="s">
        <v>848</v>
      </c>
      <c r="P374" s="402">
        <v>2</v>
      </c>
      <c r="Q374" s="394"/>
      <c r="R374" s="4"/>
      <c r="S374" s="3">
        <f t="shared" si="74"/>
        <v>12000</v>
      </c>
      <c r="T374" s="3">
        <f t="shared" si="75"/>
        <v>-11000</v>
      </c>
      <c r="U374" s="3">
        <f t="shared" si="83"/>
        <v>0</v>
      </c>
      <c r="V374" s="3">
        <f t="shared" si="76"/>
        <v>48000</v>
      </c>
      <c r="W374" s="3">
        <f t="shared" si="77"/>
        <v>0</v>
      </c>
      <c r="X374" s="3">
        <f t="shared" si="78"/>
        <v>0</v>
      </c>
    </row>
    <row r="375" spans="1:24" s="2" customFormat="1" ht="13.5" customHeight="1" x14ac:dyDescent="0.2">
      <c r="A375" s="22">
        <f t="shared" si="79"/>
        <v>371</v>
      </c>
      <c r="B375" s="72" t="s">
        <v>1151</v>
      </c>
      <c r="C375" s="390">
        <v>40543</v>
      </c>
      <c r="D375" s="233">
        <v>1116000</v>
      </c>
      <c r="E375" s="391"/>
      <c r="F375" s="24">
        <f t="shared" si="72"/>
        <v>1116000</v>
      </c>
      <c r="G375" s="24">
        <v>1115000</v>
      </c>
      <c r="H375" s="24">
        <f t="shared" si="80"/>
        <v>1000</v>
      </c>
      <c r="I375" s="25">
        <v>5</v>
      </c>
      <c r="J375" s="25">
        <v>0.2</v>
      </c>
      <c r="K375" s="25">
        <v>0</v>
      </c>
      <c r="L375" s="53">
        <f t="shared" si="81"/>
        <v>0</v>
      </c>
      <c r="M375" s="30">
        <f t="shared" si="82"/>
        <v>1115000</v>
      </c>
      <c r="N375" s="329">
        <f t="shared" si="73"/>
        <v>1000</v>
      </c>
      <c r="O375" s="79" t="s">
        <v>848</v>
      </c>
      <c r="P375" s="402">
        <v>12</v>
      </c>
      <c r="Q375" s="394"/>
      <c r="R375" s="4"/>
      <c r="S375" s="3">
        <f t="shared" si="74"/>
        <v>55800</v>
      </c>
      <c r="T375" s="3">
        <f t="shared" si="75"/>
        <v>-54800</v>
      </c>
      <c r="U375" s="3">
        <f t="shared" si="83"/>
        <v>0</v>
      </c>
      <c r="V375" s="3">
        <f t="shared" si="76"/>
        <v>223200</v>
      </c>
      <c r="W375" s="3">
        <f t="shared" si="77"/>
        <v>0</v>
      </c>
      <c r="X375" s="3">
        <f t="shared" si="78"/>
        <v>0</v>
      </c>
    </row>
    <row r="376" spans="1:24" s="2" customFormat="1" ht="13.5" customHeight="1" x14ac:dyDescent="0.2">
      <c r="A376" s="22">
        <f t="shared" si="79"/>
        <v>372</v>
      </c>
      <c r="B376" s="72" t="s">
        <v>1152</v>
      </c>
      <c r="C376" s="390">
        <v>40543</v>
      </c>
      <c r="D376" s="233">
        <v>750000</v>
      </c>
      <c r="E376" s="391"/>
      <c r="F376" s="24">
        <f t="shared" si="72"/>
        <v>750000</v>
      </c>
      <c r="G376" s="24">
        <v>749000</v>
      </c>
      <c r="H376" s="24">
        <f t="shared" si="80"/>
        <v>1000</v>
      </c>
      <c r="I376" s="25">
        <v>5</v>
      </c>
      <c r="J376" s="25">
        <v>0.2</v>
      </c>
      <c r="K376" s="25">
        <v>0</v>
      </c>
      <c r="L376" s="53">
        <f t="shared" si="81"/>
        <v>0</v>
      </c>
      <c r="M376" s="30">
        <f t="shared" si="82"/>
        <v>749000</v>
      </c>
      <c r="N376" s="329">
        <f t="shared" si="73"/>
        <v>1000</v>
      </c>
      <c r="O376" s="79" t="s">
        <v>848</v>
      </c>
      <c r="P376" s="402">
        <v>1</v>
      </c>
      <c r="Q376" s="394"/>
      <c r="R376" s="4"/>
      <c r="S376" s="3">
        <f t="shared" si="74"/>
        <v>37500</v>
      </c>
      <c r="T376" s="3">
        <f t="shared" si="75"/>
        <v>-36500</v>
      </c>
      <c r="U376" s="3">
        <f t="shared" si="83"/>
        <v>0</v>
      </c>
      <c r="V376" s="3">
        <f t="shared" si="76"/>
        <v>150000</v>
      </c>
      <c r="W376" s="3">
        <f t="shared" si="77"/>
        <v>0</v>
      </c>
      <c r="X376" s="3">
        <f t="shared" si="78"/>
        <v>0</v>
      </c>
    </row>
    <row r="377" spans="1:24" s="2" customFormat="1" ht="13.5" customHeight="1" x14ac:dyDescent="0.2">
      <c r="A377" s="22">
        <f t="shared" si="79"/>
        <v>373</v>
      </c>
      <c r="B377" s="72" t="s">
        <v>1153</v>
      </c>
      <c r="C377" s="390">
        <v>40543</v>
      </c>
      <c r="D377" s="233">
        <v>640000</v>
      </c>
      <c r="E377" s="391"/>
      <c r="F377" s="24">
        <f t="shared" si="72"/>
        <v>640000</v>
      </c>
      <c r="G377" s="24">
        <v>639000</v>
      </c>
      <c r="H377" s="24">
        <f t="shared" si="80"/>
        <v>1000</v>
      </c>
      <c r="I377" s="25">
        <v>5</v>
      </c>
      <c r="J377" s="25">
        <v>0.2</v>
      </c>
      <c r="K377" s="25">
        <v>0</v>
      </c>
      <c r="L377" s="53">
        <f t="shared" si="81"/>
        <v>0</v>
      </c>
      <c r="M377" s="30">
        <f t="shared" si="82"/>
        <v>639000</v>
      </c>
      <c r="N377" s="329">
        <f t="shared" si="73"/>
        <v>1000</v>
      </c>
      <c r="O377" s="79" t="s">
        <v>848</v>
      </c>
      <c r="P377" s="402">
        <v>2</v>
      </c>
      <c r="Q377" s="394"/>
      <c r="R377" s="4"/>
      <c r="S377" s="3">
        <f t="shared" si="74"/>
        <v>32000</v>
      </c>
      <c r="T377" s="3">
        <f t="shared" si="75"/>
        <v>-31000</v>
      </c>
      <c r="U377" s="3">
        <f t="shared" si="83"/>
        <v>0</v>
      </c>
      <c r="V377" s="3">
        <f t="shared" si="76"/>
        <v>128000</v>
      </c>
      <c r="W377" s="3">
        <f t="shared" si="77"/>
        <v>0</v>
      </c>
      <c r="X377" s="3">
        <f t="shared" si="78"/>
        <v>0</v>
      </c>
    </row>
    <row r="378" spans="1:24" s="2" customFormat="1" ht="13.5" customHeight="1" x14ac:dyDescent="0.2">
      <c r="A378" s="22">
        <f t="shared" si="79"/>
        <v>374</v>
      </c>
      <c r="B378" s="72" t="s">
        <v>1154</v>
      </c>
      <c r="C378" s="390">
        <v>40543</v>
      </c>
      <c r="D378" s="233">
        <v>180000</v>
      </c>
      <c r="E378" s="391"/>
      <c r="F378" s="24">
        <f t="shared" si="72"/>
        <v>180000</v>
      </c>
      <c r="G378" s="24">
        <v>179000</v>
      </c>
      <c r="H378" s="24">
        <f t="shared" si="80"/>
        <v>1000</v>
      </c>
      <c r="I378" s="25">
        <v>5</v>
      </c>
      <c r="J378" s="25">
        <v>0.2</v>
      </c>
      <c r="K378" s="25">
        <v>0</v>
      </c>
      <c r="L378" s="53">
        <f t="shared" si="81"/>
        <v>0</v>
      </c>
      <c r="M378" s="30">
        <f t="shared" si="82"/>
        <v>179000</v>
      </c>
      <c r="N378" s="329">
        <f t="shared" si="73"/>
        <v>1000</v>
      </c>
      <c r="O378" s="79" t="s">
        <v>848</v>
      </c>
      <c r="P378" s="402">
        <v>1</v>
      </c>
      <c r="Q378" s="394"/>
      <c r="R378" s="4"/>
      <c r="S378" s="3">
        <f t="shared" si="74"/>
        <v>9000</v>
      </c>
      <c r="T378" s="3">
        <f t="shared" si="75"/>
        <v>-8000</v>
      </c>
      <c r="U378" s="3">
        <f t="shared" si="83"/>
        <v>0</v>
      </c>
      <c r="V378" s="3">
        <f t="shared" si="76"/>
        <v>36000</v>
      </c>
      <c r="W378" s="3">
        <f t="shared" si="77"/>
        <v>0</v>
      </c>
      <c r="X378" s="3">
        <f t="shared" si="78"/>
        <v>0</v>
      </c>
    </row>
    <row r="379" spans="1:24" s="2" customFormat="1" ht="13.5" customHeight="1" x14ac:dyDescent="0.2">
      <c r="A379" s="22">
        <f t="shared" si="79"/>
        <v>375</v>
      </c>
      <c r="B379" s="72" t="s">
        <v>1130</v>
      </c>
      <c r="C379" s="390">
        <v>40543</v>
      </c>
      <c r="D379" s="233">
        <v>320000</v>
      </c>
      <c r="E379" s="391"/>
      <c r="F379" s="24">
        <f t="shared" si="72"/>
        <v>320000</v>
      </c>
      <c r="G379" s="24">
        <v>319000</v>
      </c>
      <c r="H379" s="24">
        <f t="shared" si="80"/>
        <v>1000</v>
      </c>
      <c r="I379" s="25">
        <v>5</v>
      </c>
      <c r="J379" s="25">
        <v>0.2</v>
      </c>
      <c r="K379" s="25">
        <v>0</v>
      </c>
      <c r="L379" s="53">
        <f t="shared" si="81"/>
        <v>0</v>
      </c>
      <c r="M379" s="30">
        <f t="shared" si="82"/>
        <v>319000</v>
      </c>
      <c r="N379" s="329">
        <f t="shared" si="73"/>
        <v>1000</v>
      </c>
      <c r="O379" s="79" t="s">
        <v>848</v>
      </c>
      <c r="P379" s="402">
        <v>1</v>
      </c>
      <c r="Q379" s="394"/>
      <c r="R379" s="4"/>
      <c r="S379" s="3">
        <f t="shared" si="74"/>
        <v>16000</v>
      </c>
      <c r="T379" s="3">
        <f t="shared" si="75"/>
        <v>-15000</v>
      </c>
      <c r="U379" s="3">
        <f t="shared" si="83"/>
        <v>0</v>
      </c>
      <c r="V379" s="3">
        <f t="shared" si="76"/>
        <v>64000</v>
      </c>
      <c r="W379" s="3">
        <f t="shared" si="77"/>
        <v>0</v>
      </c>
      <c r="X379" s="3">
        <f t="shared" si="78"/>
        <v>0</v>
      </c>
    </row>
    <row r="380" spans="1:24" s="2" customFormat="1" ht="13.5" customHeight="1" x14ac:dyDescent="0.2">
      <c r="A380" s="22">
        <f t="shared" si="79"/>
        <v>376</v>
      </c>
      <c r="B380" s="72" t="s">
        <v>1155</v>
      </c>
      <c r="C380" s="390">
        <v>40543</v>
      </c>
      <c r="D380" s="233">
        <v>1050000</v>
      </c>
      <c r="E380" s="391"/>
      <c r="F380" s="24">
        <f t="shared" si="72"/>
        <v>1050000</v>
      </c>
      <c r="G380" s="24">
        <v>1049000</v>
      </c>
      <c r="H380" s="24">
        <f t="shared" si="80"/>
        <v>1000</v>
      </c>
      <c r="I380" s="25">
        <v>5</v>
      </c>
      <c r="J380" s="25">
        <v>0.2</v>
      </c>
      <c r="K380" s="25">
        <v>0</v>
      </c>
      <c r="L380" s="53">
        <f t="shared" si="81"/>
        <v>0</v>
      </c>
      <c r="M380" s="30">
        <f t="shared" si="82"/>
        <v>1049000</v>
      </c>
      <c r="N380" s="329">
        <f t="shared" si="73"/>
        <v>1000</v>
      </c>
      <c r="O380" s="79" t="s">
        <v>848</v>
      </c>
      <c r="P380" s="402">
        <v>3</v>
      </c>
      <c r="Q380" s="394"/>
      <c r="R380" s="4"/>
      <c r="S380" s="3">
        <f t="shared" si="74"/>
        <v>52500</v>
      </c>
      <c r="T380" s="3">
        <f t="shared" si="75"/>
        <v>-51500</v>
      </c>
      <c r="U380" s="3">
        <f t="shared" si="83"/>
        <v>0</v>
      </c>
      <c r="V380" s="3">
        <f t="shared" si="76"/>
        <v>210000</v>
      </c>
      <c r="W380" s="3">
        <f t="shared" si="77"/>
        <v>0</v>
      </c>
      <c r="X380" s="3">
        <f t="shared" si="78"/>
        <v>0</v>
      </c>
    </row>
    <row r="381" spans="1:24" s="2" customFormat="1" ht="13.5" customHeight="1" x14ac:dyDescent="0.2">
      <c r="A381" s="22">
        <f t="shared" si="79"/>
        <v>377</v>
      </c>
      <c r="B381" s="72" t="s">
        <v>1156</v>
      </c>
      <c r="C381" s="390">
        <v>40543</v>
      </c>
      <c r="D381" s="233">
        <v>225000</v>
      </c>
      <c r="E381" s="391"/>
      <c r="F381" s="24">
        <f t="shared" si="72"/>
        <v>225000</v>
      </c>
      <c r="G381" s="24">
        <v>224000</v>
      </c>
      <c r="H381" s="24">
        <f t="shared" si="80"/>
        <v>1000</v>
      </c>
      <c r="I381" s="25">
        <v>5</v>
      </c>
      <c r="J381" s="25">
        <v>0.2</v>
      </c>
      <c r="K381" s="25">
        <v>0</v>
      </c>
      <c r="L381" s="53">
        <f t="shared" si="81"/>
        <v>0</v>
      </c>
      <c r="M381" s="30">
        <f t="shared" si="82"/>
        <v>224000</v>
      </c>
      <c r="N381" s="329">
        <f t="shared" si="73"/>
        <v>1000</v>
      </c>
      <c r="O381" s="79" t="s">
        <v>848</v>
      </c>
      <c r="P381" s="402">
        <v>3</v>
      </c>
      <c r="Q381" s="394"/>
      <c r="R381" s="4"/>
      <c r="S381" s="3">
        <f t="shared" si="74"/>
        <v>11250</v>
      </c>
      <c r="T381" s="3">
        <f t="shared" si="75"/>
        <v>-10250</v>
      </c>
      <c r="U381" s="3">
        <f t="shared" si="83"/>
        <v>0</v>
      </c>
      <c r="V381" s="3">
        <f t="shared" si="76"/>
        <v>45000</v>
      </c>
      <c r="W381" s="3">
        <f t="shared" si="77"/>
        <v>0</v>
      </c>
      <c r="X381" s="3">
        <f t="shared" si="78"/>
        <v>0</v>
      </c>
    </row>
    <row r="382" spans="1:24" s="2" customFormat="1" ht="13.5" customHeight="1" x14ac:dyDescent="0.2">
      <c r="A382" s="22">
        <f t="shared" si="79"/>
        <v>378</v>
      </c>
      <c r="B382" s="72" t="s">
        <v>1157</v>
      </c>
      <c r="C382" s="390">
        <v>40543</v>
      </c>
      <c r="D382" s="233">
        <v>230000</v>
      </c>
      <c r="E382" s="391"/>
      <c r="F382" s="24">
        <f t="shared" si="72"/>
        <v>230000</v>
      </c>
      <c r="G382" s="24">
        <v>229000</v>
      </c>
      <c r="H382" s="24">
        <f t="shared" si="80"/>
        <v>1000</v>
      </c>
      <c r="I382" s="25">
        <v>5</v>
      </c>
      <c r="J382" s="25">
        <v>0.2</v>
      </c>
      <c r="K382" s="25">
        <v>0</v>
      </c>
      <c r="L382" s="53">
        <f t="shared" si="81"/>
        <v>0</v>
      </c>
      <c r="M382" s="30">
        <f t="shared" si="82"/>
        <v>229000</v>
      </c>
      <c r="N382" s="329">
        <f t="shared" si="73"/>
        <v>1000</v>
      </c>
      <c r="O382" s="79" t="s">
        <v>848</v>
      </c>
      <c r="P382" s="402">
        <v>1</v>
      </c>
      <c r="Q382" s="394"/>
      <c r="R382" s="4"/>
      <c r="S382" s="3">
        <f t="shared" si="74"/>
        <v>11500</v>
      </c>
      <c r="T382" s="3">
        <f t="shared" si="75"/>
        <v>-10500</v>
      </c>
      <c r="U382" s="3">
        <f t="shared" si="83"/>
        <v>0</v>
      </c>
      <c r="V382" s="3">
        <f t="shared" si="76"/>
        <v>46000</v>
      </c>
      <c r="W382" s="3">
        <f t="shared" si="77"/>
        <v>0</v>
      </c>
      <c r="X382" s="3">
        <f t="shared" si="78"/>
        <v>0</v>
      </c>
    </row>
    <row r="383" spans="1:24" s="2" customFormat="1" ht="13.5" customHeight="1" x14ac:dyDescent="0.2">
      <c r="A383" s="22">
        <f t="shared" si="79"/>
        <v>379</v>
      </c>
      <c r="B383" s="72" t="s">
        <v>1158</v>
      </c>
      <c r="C383" s="390">
        <v>40543</v>
      </c>
      <c r="D383" s="233">
        <v>100000</v>
      </c>
      <c r="E383" s="391"/>
      <c r="F383" s="24">
        <f t="shared" si="72"/>
        <v>100000</v>
      </c>
      <c r="G383" s="24">
        <v>99000</v>
      </c>
      <c r="H383" s="24">
        <f t="shared" si="80"/>
        <v>1000</v>
      </c>
      <c r="I383" s="25">
        <v>5</v>
      </c>
      <c r="J383" s="25">
        <v>0.2</v>
      </c>
      <c r="K383" s="25">
        <v>0</v>
      </c>
      <c r="L383" s="53">
        <f t="shared" si="81"/>
        <v>0</v>
      </c>
      <c r="M383" s="30">
        <f t="shared" si="82"/>
        <v>99000</v>
      </c>
      <c r="N383" s="329">
        <f t="shared" si="73"/>
        <v>1000</v>
      </c>
      <c r="O383" s="79" t="s">
        <v>848</v>
      </c>
      <c r="P383" s="402">
        <v>1</v>
      </c>
      <c r="Q383" s="394"/>
      <c r="R383" s="4"/>
      <c r="S383" s="3">
        <f t="shared" si="74"/>
        <v>5000</v>
      </c>
      <c r="T383" s="3">
        <f t="shared" si="75"/>
        <v>-4000</v>
      </c>
      <c r="U383" s="3">
        <f t="shared" si="83"/>
        <v>0</v>
      </c>
      <c r="V383" s="3">
        <f t="shared" si="76"/>
        <v>20000</v>
      </c>
      <c r="W383" s="3">
        <f t="shared" si="77"/>
        <v>0</v>
      </c>
      <c r="X383" s="3">
        <f t="shared" si="78"/>
        <v>0</v>
      </c>
    </row>
    <row r="384" spans="1:24" s="2" customFormat="1" ht="13.5" customHeight="1" x14ac:dyDescent="0.2">
      <c r="A384" s="22">
        <f t="shared" si="79"/>
        <v>380</v>
      </c>
      <c r="B384" s="72" t="s">
        <v>1159</v>
      </c>
      <c r="C384" s="390">
        <v>40543</v>
      </c>
      <c r="D384" s="233">
        <v>960000</v>
      </c>
      <c r="E384" s="391"/>
      <c r="F384" s="24">
        <f t="shared" si="72"/>
        <v>960000</v>
      </c>
      <c r="G384" s="24">
        <v>959000</v>
      </c>
      <c r="H384" s="24">
        <f t="shared" si="80"/>
        <v>1000</v>
      </c>
      <c r="I384" s="25">
        <v>5</v>
      </c>
      <c r="J384" s="25">
        <v>0.2</v>
      </c>
      <c r="K384" s="25">
        <v>0</v>
      </c>
      <c r="L384" s="53">
        <f t="shared" si="81"/>
        <v>0</v>
      </c>
      <c r="M384" s="30">
        <f t="shared" si="82"/>
        <v>959000</v>
      </c>
      <c r="N384" s="329">
        <f t="shared" si="73"/>
        <v>1000</v>
      </c>
      <c r="O384" s="79" t="s">
        <v>848</v>
      </c>
      <c r="P384" s="402">
        <v>2</v>
      </c>
      <c r="Q384" s="394"/>
      <c r="R384" s="4"/>
      <c r="S384" s="3">
        <f t="shared" si="74"/>
        <v>48000</v>
      </c>
      <c r="T384" s="3">
        <f t="shared" si="75"/>
        <v>-47000</v>
      </c>
      <c r="U384" s="3">
        <f t="shared" si="83"/>
        <v>0</v>
      </c>
      <c r="V384" s="3">
        <f t="shared" si="76"/>
        <v>192000</v>
      </c>
      <c r="W384" s="3">
        <f t="shared" si="77"/>
        <v>0</v>
      </c>
      <c r="X384" s="3">
        <f t="shared" si="78"/>
        <v>0</v>
      </c>
    </row>
    <row r="385" spans="1:24" s="2" customFormat="1" ht="13.5" customHeight="1" x14ac:dyDescent="0.2">
      <c r="A385" s="22">
        <f t="shared" si="79"/>
        <v>381</v>
      </c>
      <c r="B385" s="72" t="s">
        <v>1160</v>
      </c>
      <c r="C385" s="390">
        <v>40543</v>
      </c>
      <c r="D385" s="233">
        <v>1540000</v>
      </c>
      <c r="E385" s="391"/>
      <c r="F385" s="24">
        <f t="shared" si="72"/>
        <v>1540000</v>
      </c>
      <c r="G385" s="24">
        <v>1539000</v>
      </c>
      <c r="H385" s="24">
        <f t="shared" si="80"/>
        <v>1000</v>
      </c>
      <c r="I385" s="25">
        <v>5</v>
      </c>
      <c r="J385" s="25">
        <v>0.2</v>
      </c>
      <c r="K385" s="25">
        <v>0</v>
      </c>
      <c r="L385" s="53">
        <f t="shared" si="81"/>
        <v>0</v>
      </c>
      <c r="M385" s="30">
        <f t="shared" si="82"/>
        <v>1539000</v>
      </c>
      <c r="N385" s="329">
        <f t="shared" si="73"/>
        <v>1000</v>
      </c>
      <c r="O385" s="79" t="s">
        <v>824</v>
      </c>
      <c r="P385" s="402">
        <v>2</v>
      </c>
      <c r="Q385" s="394"/>
      <c r="R385" s="4"/>
      <c r="S385" s="3">
        <f t="shared" si="74"/>
        <v>77000</v>
      </c>
      <c r="T385" s="3">
        <f t="shared" si="75"/>
        <v>-76000</v>
      </c>
      <c r="U385" s="3">
        <f t="shared" si="83"/>
        <v>0</v>
      </c>
      <c r="V385" s="3">
        <f t="shared" si="76"/>
        <v>308000</v>
      </c>
      <c r="W385" s="3">
        <f t="shared" si="77"/>
        <v>0</v>
      </c>
      <c r="X385" s="3">
        <f t="shared" si="78"/>
        <v>0</v>
      </c>
    </row>
    <row r="386" spans="1:24" s="2" customFormat="1" ht="13.5" customHeight="1" x14ac:dyDescent="0.2">
      <c r="A386" s="22">
        <f t="shared" si="79"/>
        <v>382</v>
      </c>
      <c r="B386" s="72" t="s">
        <v>1161</v>
      </c>
      <c r="C386" s="390">
        <v>40543</v>
      </c>
      <c r="D386" s="233">
        <v>1880000</v>
      </c>
      <c r="E386" s="391"/>
      <c r="F386" s="24">
        <f t="shared" si="72"/>
        <v>1880000</v>
      </c>
      <c r="G386" s="24">
        <v>1879000</v>
      </c>
      <c r="H386" s="24">
        <f t="shared" si="80"/>
        <v>1000</v>
      </c>
      <c r="I386" s="25">
        <v>5</v>
      </c>
      <c r="J386" s="25">
        <v>0.2</v>
      </c>
      <c r="K386" s="25">
        <v>0</v>
      </c>
      <c r="L386" s="53">
        <f t="shared" si="81"/>
        <v>0</v>
      </c>
      <c r="M386" s="30">
        <f t="shared" si="82"/>
        <v>1879000</v>
      </c>
      <c r="N386" s="329">
        <f t="shared" si="73"/>
        <v>1000</v>
      </c>
      <c r="O386" s="79" t="s">
        <v>824</v>
      </c>
      <c r="P386" s="402">
        <v>1</v>
      </c>
      <c r="Q386" s="394"/>
      <c r="R386" s="4"/>
      <c r="S386" s="3">
        <f t="shared" si="74"/>
        <v>94000</v>
      </c>
      <c r="T386" s="3">
        <f t="shared" si="75"/>
        <v>-93000</v>
      </c>
      <c r="U386" s="3">
        <f t="shared" si="83"/>
        <v>0</v>
      </c>
      <c r="V386" s="3">
        <f t="shared" si="76"/>
        <v>376000</v>
      </c>
      <c r="W386" s="3">
        <f t="shared" si="77"/>
        <v>0</v>
      </c>
      <c r="X386" s="3">
        <f t="shared" si="78"/>
        <v>0</v>
      </c>
    </row>
    <row r="387" spans="1:24" s="2" customFormat="1" ht="13.5" customHeight="1" x14ac:dyDescent="0.2">
      <c r="A387" s="22">
        <f t="shared" si="79"/>
        <v>383</v>
      </c>
      <c r="B387" s="72" t="s">
        <v>1162</v>
      </c>
      <c r="C387" s="390">
        <v>40543</v>
      </c>
      <c r="D387" s="233">
        <v>525000</v>
      </c>
      <c r="E387" s="391"/>
      <c r="F387" s="24">
        <f t="shared" si="72"/>
        <v>525000</v>
      </c>
      <c r="G387" s="24">
        <v>524000</v>
      </c>
      <c r="H387" s="24">
        <f t="shared" si="80"/>
        <v>1000</v>
      </c>
      <c r="I387" s="25">
        <v>5</v>
      </c>
      <c r="J387" s="25">
        <v>0.2</v>
      </c>
      <c r="K387" s="25">
        <v>0</v>
      </c>
      <c r="L387" s="53">
        <f t="shared" si="81"/>
        <v>0</v>
      </c>
      <c r="M387" s="30">
        <f t="shared" si="82"/>
        <v>524000</v>
      </c>
      <c r="N387" s="329">
        <f t="shared" si="73"/>
        <v>1000</v>
      </c>
      <c r="O387" s="79" t="s">
        <v>1163</v>
      </c>
      <c r="P387" s="402">
        <v>1</v>
      </c>
      <c r="Q387" s="394"/>
      <c r="R387" s="4"/>
      <c r="S387" s="3">
        <f t="shared" si="74"/>
        <v>26250</v>
      </c>
      <c r="T387" s="3">
        <f t="shared" si="75"/>
        <v>-25250</v>
      </c>
      <c r="U387" s="3">
        <f t="shared" si="83"/>
        <v>0</v>
      </c>
      <c r="V387" s="3">
        <f t="shared" si="76"/>
        <v>105000</v>
      </c>
      <c r="W387" s="3">
        <f t="shared" si="77"/>
        <v>0</v>
      </c>
      <c r="X387" s="3">
        <f t="shared" si="78"/>
        <v>0</v>
      </c>
    </row>
    <row r="388" spans="1:24" s="2" customFormat="1" ht="13.5" customHeight="1" x14ac:dyDescent="0.2">
      <c r="A388" s="22">
        <f t="shared" si="79"/>
        <v>384</v>
      </c>
      <c r="B388" s="72" t="s">
        <v>1164</v>
      </c>
      <c r="C388" s="390">
        <v>40543</v>
      </c>
      <c r="D388" s="233">
        <v>426000</v>
      </c>
      <c r="E388" s="391"/>
      <c r="F388" s="24">
        <f t="shared" si="72"/>
        <v>426000</v>
      </c>
      <c r="G388" s="24">
        <v>425000</v>
      </c>
      <c r="H388" s="24">
        <f t="shared" si="80"/>
        <v>1000</v>
      </c>
      <c r="I388" s="25">
        <v>5</v>
      </c>
      <c r="J388" s="25">
        <v>0.2</v>
      </c>
      <c r="K388" s="25">
        <v>0</v>
      </c>
      <c r="L388" s="53">
        <f t="shared" si="81"/>
        <v>0</v>
      </c>
      <c r="M388" s="30">
        <f t="shared" si="82"/>
        <v>425000</v>
      </c>
      <c r="N388" s="329">
        <f t="shared" si="73"/>
        <v>1000</v>
      </c>
      <c r="O388" s="79" t="s">
        <v>1163</v>
      </c>
      <c r="P388" s="402">
        <v>3</v>
      </c>
      <c r="Q388" s="394"/>
      <c r="R388" s="4"/>
      <c r="S388" s="3">
        <f t="shared" si="74"/>
        <v>21300</v>
      </c>
      <c r="T388" s="3">
        <f t="shared" si="75"/>
        <v>-20300</v>
      </c>
      <c r="U388" s="3">
        <f t="shared" si="83"/>
        <v>0</v>
      </c>
      <c r="V388" s="3">
        <f t="shared" si="76"/>
        <v>85200</v>
      </c>
      <c r="W388" s="3">
        <f t="shared" si="77"/>
        <v>0</v>
      </c>
      <c r="X388" s="3">
        <f t="shared" si="78"/>
        <v>0</v>
      </c>
    </row>
    <row r="389" spans="1:24" s="2" customFormat="1" ht="13.5" customHeight="1" x14ac:dyDescent="0.2">
      <c r="A389" s="22">
        <f t="shared" si="79"/>
        <v>385</v>
      </c>
      <c r="B389" s="72" t="s">
        <v>1165</v>
      </c>
      <c r="C389" s="390">
        <v>40549</v>
      </c>
      <c r="D389" s="233">
        <v>875000</v>
      </c>
      <c r="E389" s="391"/>
      <c r="F389" s="24">
        <f t="shared" ref="F389:F452" si="84">+D389+E389</f>
        <v>875000</v>
      </c>
      <c r="G389" s="30">
        <v>874000</v>
      </c>
      <c r="H389" s="30">
        <f t="shared" si="80"/>
        <v>1000</v>
      </c>
      <c r="I389" s="31">
        <v>5</v>
      </c>
      <c r="J389" s="31">
        <v>0.2</v>
      </c>
      <c r="K389" s="25">
        <v>0</v>
      </c>
      <c r="L389" s="53">
        <f t="shared" si="81"/>
        <v>0</v>
      </c>
      <c r="M389" s="30">
        <f t="shared" si="82"/>
        <v>874000</v>
      </c>
      <c r="N389" s="329">
        <f t="shared" ref="N389:N452" si="85">+F389-M389</f>
        <v>1000</v>
      </c>
      <c r="O389" s="79" t="s">
        <v>848</v>
      </c>
      <c r="P389" s="402">
        <v>5</v>
      </c>
      <c r="Q389" s="394" t="s">
        <v>498</v>
      </c>
      <c r="R389" s="4"/>
      <c r="S389" s="3">
        <f t="shared" ref="S389:S410" si="86">D389*0.05</f>
        <v>43750</v>
      </c>
      <c r="T389" s="3">
        <f t="shared" ref="T389:T452" si="87">N389-S389</f>
        <v>-42750</v>
      </c>
      <c r="U389" s="3">
        <f t="shared" si="83"/>
        <v>0</v>
      </c>
      <c r="V389" s="3">
        <f t="shared" ref="V389:V457" si="88">F389/I389</f>
        <v>175000</v>
      </c>
      <c r="W389" s="3">
        <f t="shared" ref="W389:W418" si="89">ROUND(IF(H389&lt;=1000,0,V389/12*3),0)</f>
        <v>0</v>
      </c>
      <c r="X389" s="3">
        <f t="shared" ref="X389:X452" si="90">L389-W389</f>
        <v>0</v>
      </c>
    </row>
    <row r="390" spans="1:24" s="2" customFormat="1" ht="13.5" customHeight="1" x14ac:dyDescent="0.2">
      <c r="A390" s="22">
        <f t="shared" ref="A390:A453" si="91">+A389+1</f>
        <v>386</v>
      </c>
      <c r="B390" s="72" t="s">
        <v>801</v>
      </c>
      <c r="C390" s="390">
        <v>40562</v>
      </c>
      <c r="D390" s="233">
        <v>771000</v>
      </c>
      <c r="E390" s="391"/>
      <c r="F390" s="24">
        <f t="shared" si="84"/>
        <v>771000</v>
      </c>
      <c r="G390" s="30">
        <v>770000</v>
      </c>
      <c r="H390" s="30">
        <f t="shared" si="80"/>
        <v>1000</v>
      </c>
      <c r="I390" s="31">
        <v>5</v>
      </c>
      <c r="J390" s="31">
        <v>0.2</v>
      </c>
      <c r="K390" s="25">
        <v>0</v>
      </c>
      <c r="L390" s="53">
        <f t="shared" si="81"/>
        <v>0</v>
      </c>
      <c r="M390" s="30">
        <f t="shared" si="82"/>
        <v>770000</v>
      </c>
      <c r="N390" s="329">
        <f t="shared" si="85"/>
        <v>1000</v>
      </c>
      <c r="O390" s="79" t="s">
        <v>1078</v>
      </c>
      <c r="P390" s="402">
        <v>1</v>
      </c>
      <c r="Q390" s="394" t="s">
        <v>1166</v>
      </c>
      <c r="R390" s="4"/>
      <c r="S390" s="3">
        <f t="shared" si="86"/>
        <v>38550</v>
      </c>
      <c r="T390" s="3">
        <f t="shared" si="87"/>
        <v>-37550</v>
      </c>
      <c r="U390" s="3">
        <f t="shared" si="83"/>
        <v>0</v>
      </c>
      <c r="V390" s="3">
        <f t="shared" si="88"/>
        <v>154200</v>
      </c>
      <c r="W390" s="3">
        <f t="shared" si="89"/>
        <v>0</v>
      </c>
      <c r="X390" s="3">
        <f t="shared" si="90"/>
        <v>0</v>
      </c>
    </row>
    <row r="391" spans="1:24" s="2" customFormat="1" ht="13.5" customHeight="1" x14ac:dyDescent="0.2">
      <c r="A391" s="22">
        <f t="shared" si="91"/>
        <v>387</v>
      </c>
      <c r="B391" s="72" t="s">
        <v>801</v>
      </c>
      <c r="C391" s="390">
        <v>40562</v>
      </c>
      <c r="D391" s="233">
        <v>782000</v>
      </c>
      <c r="E391" s="391"/>
      <c r="F391" s="24">
        <f t="shared" si="84"/>
        <v>782000</v>
      </c>
      <c r="G391" s="30">
        <v>781000</v>
      </c>
      <c r="H391" s="30">
        <f t="shared" si="80"/>
        <v>1000</v>
      </c>
      <c r="I391" s="31">
        <v>5</v>
      </c>
      <c r="J391" s="31">
        <v>0.2</v>
      </c>
      <c r="K391" s="25">
        <v>0</v>
      </c>
      <c r="L391" s="53">
        <f t="shared" si="81"/>
        <v>0</v>
      </c>
      <c r="M391" s="30">
        <f t="shared" si="82"/>
        <v>781000</v>
      </c>
      <c r="N391" s="329">
        <f t="shared" si="85"/>
        <v>1000</v>
      </c>
      <c r="O391" s="79" t="s">
        <v>1078</v>
      </c>
      <c r="P391" s="402">
        <v>1</v>
      </c>
      <c r="Q391" s="394" t="s">
        <v>1167</v>
      </c>
      <c r="R391" s="4"/>
      <c r="S391" s="3">
        <f t="shared" si="86"/>
        <v>39100</v>
      </c>
      <c r="T391" s="3">
        <f t="shared" si="87"/>
        <v>-38100</v>
      </c>
      <c r="U391" s="3">
        <f t="shared" si="83"/>
        <v>0</v>
      </c>
      <c r="V391" s="3">
        <f t="shared" si="88"/>
        <v>156400</v>
      </c>
      <c r="W391" s="3">
        <f t="shared" si="89"/>
        <v>0</v>
      </c>
      <c r="X391" s="3">
        <f t="shared" si="90"/>
        <v>0</v>
      </c>
    </row>
    <row r="392" spans="1:24" s="2" customFormat="1" ht="13.5" customHeight="1" x14ac:dyDescent="0.2">
      <c r="A392" s="22">
        <f t="shared" si="91"/>
        <v>388</v>
      </c>
      <c r="B392" s="72" t="s">
        <v>1168</v>
      </c>
      <c r="C392" s="390">
        <v>40574</v>
      </c>
      <c r="D392" s="233">
        <v>8400000</v>
      </c>
      <c r="E392" s="391"/>
      <c r="F392" s="30">
        <f t="shared" si="84"/>
        <v>8400000</v>
      </c>
      <c r="G392" s="30">
        <v>8399000</v>
      </c>
      <c r="H392" s="30">
        <f t="shared" si="80"/>
        <v>1000</v>
      </c>
      <c r="I392" s="31">
        <v>5</v>
      </c>
      <c r="J392" s="31">
        <v>0.2</v>
      </c>
      <c r="K392" s="25">
        <v>0</v>
      </c>
      <c r="L392" s="53">
        <f t="shared" si="81"/>
        <v>0</v>
      </c>
      <c r="M392" s="30">
        <f t="shared" si="82"/>
        <v>8399000</v>
      </c>
      <c r="N392" s="329">
        <f t="shared" si="85"/>
        <v>1000</v>
      </c>
      <c r="O392" s="79" t="s">
        <v>1169</v>
      </c>
      <c r="P392" s="402">
        <v>3</v>
      </c>
      <c r="Q392" s="394" t="s">
        <v>1170</v>
      </c>
      <c r="R392" s="4"/>
      <c r="S392" s="3">
        <f t="shared" si="86"/>
        <v>420000</v>
      </c>
      <c r="T392" s="3">
        <f t="shared" si="87"/>
        <v>-419000</v>
      </c>
      <c r="U392" s="3">
        <f t="shared" si="83"/>
        <v>0</v>
      </c>
      <c r="V392" s="3">
        <f t="shared" si="88"/>
        <v>1680000</v>
      </c>
      <c r="W392" s="3">
        <f t="shared" si="89"/>
        <v>0</v>
      </c>
      <c r="X392" s="3">
        <f t="shared" si="90"/>
        <v>0</v>
      </c>
    </row>
    <row r="393" spans="1:24" s="2" customFormat="1" ht="13.5" customHeight="1" x14ac:dyDescent="0.2">
      <c r="A393" s="22">
        <f t="shared" si="91"/>
        <v>389</v>
      </c>
      <c r="B393" s="72" t="s">
        <v>1171</v>
      </c>
      <c r="C393" s="390">
        <v>40574</v>
      </c>
      <c r="D393" s="233">
        <v>230000</v>
      </c>
      <c r="E393" s="391"/>
      <c r="F393" s="30">
        <f t="shared" si="84"/>
        <v>230000</v>
      </c>
      <c r="G393" s="30">
        <v>229000</v>
      </c>
      <c r="H393" s="30">
        <f t="shared" si="80"/>
        <v>1000</v>
      </c>
      <c r="I393" s="31">
        <v>5</v>
      </c>
      <c r="J393" s="31">
        <v>0.2</v>
      </c>
      <c r="K393" s="25">
        <v>0</v>
      </c>
      <c r="L393" s="53">
        <f t="shared" si="81"/>
        <v>0</v>
      </c>
      <c r="M393" s="30">
        <f t="shared" si="82"/>
        <v>229000</v>
      </c>
      <c r="N393" s="329">
        <f t="shared" si="85"/>
        <v>1000</v>
      </c>
      <c r="O393" s="79" t="s">
        <v>824</v>
      </c>
      <c r="P393" s="402">
        <v>1</v>
      </c>
      <c r="Q393" s="394" t="s">
        <v>498</v>
      </c>
      <c r="R393" s="4"/>
      <c r="S393" s="3">
        <f t="shared" si="86"/>
        <v>11500</v>
      </c>
      <c r="T393" s="3">
        <f t="shared" si="87"/>
        <v>-10500</v>
      </c>
      <c r="U393" s="3">
        <f t="shared" si="83"/>
        <v>0</v>
      </c>
      <c r="V393" s="3">
        <f t="shared" si="88"/>
        <v>46000</v>
      </c>
      <c r="W393" s="3">
        <f t="shared" si="89"/>
        <v>0</v>
      </c>
      <c r="X393" s="3">
        <f t="shared" si="90"/>
        <v>0</v>
      </c>
    </row>
    <row r="394" spans="1:24" s="2" customFormat="1" ht="13.5" customHeight="1" x14ac:dyDescent="0.2">
      <c r="A394" s="22">
        <f t="shared" si="91"/>
        <v>390</v>
      </c>
      <c r="B394" s="72" t="s">
        <v>1172</v>
      </c>
      <c r="C394" s="390">
        <v>40574</v>
      </c>
      <c r="D394" s="233">
        <v>145000</v>
      </c>
      <c r="E394" s="391"/>
      <c r="F394" s="30">
        <f t="shared" si="84"/>
        <v>145000</v>
      </c>
      <c r="G394" s="30">
        <v>144000</v>
      </c>
      <c r="H394" s="30">
        <f t="shared" si="80"/>
        <v>1000</v>
      </c>
      <c r="I394" s="31">
        <v>5</v>
      </c>
      <c r="J394" s="31">
        <v>0.2</v>
      </c>
      <c r="K394" s="25">
        <v>0</v>
      </c>
      <c r="L394" s="53">
        <f t="shared" si="81"/>
        <v>0</v>
      </c>
      <c r="M394" s="30">
        <f t="shared" si="82"/>
        <v>144000</v>
      </c>
      <c r="N394" s="329">
        <f t="shared" si="85"/>
        <v>1000</v>
      </c>
      <c r="O394" s="79" t="s">
        <v>1163</v>
      </c>
      <c r="P394" s="402">
        <v>1</v>
      </c>
      <c r="Q394" s="394" t="s">
        <v>498</v>
      </c>
      <c r="R394" s="4"/>
      <c r="S394" s="3">
        <f t="shared" si="86"/>
        <v>7250</v>
      </c>
      <c r="T394" s="3">
        <f t="shared" si="87"/>
        <v>-6250</v>
      </c>
      <c r="U394" s="3">
        <f t="shared" si="83"/>
        <v>0</v>
      </c>
      <c r="V394" s="3">
        <f t="shared" si="88"/>
        <v>29000</v>
      </c>
      <c r="W394" s="3">
        <f t="shared" si="89"/>
        <v>0</v>
      </c>
      <c r="X394" s="3">
        <f t="shared" si="90"/>
        <v>0</v>
      </c>
    </row>
    <row r="395" spans="1:24" s="2" customFormat="1" ht="13.5" customHeight="1" x14ac:dyDescent="0.2">
      <c r="A395" s="22">
        <f t="shared" si="91"/>
        <v>391</v>
      </c>
      <c r="B395" s="72" t="s">
        <v>1173</v>
      </c>
      <c r="C395" s="390">
        <v>40575</v>
      </c>
      <c r="D395" s="233">
        <v>270000</v>
      </c>
      <c r="E395" s="391"/>
      <c r="F395" s="30">
        <f t="shared" si="84"/>
        <v>270000</v>
      </c>
      <c r="G395" s="30">
        <v>269000</v>
      </c>
      <c r="H395" s="30">
        <f t="shared" si="80"/>
        <v>1000</v>
      </c>
      <c r="I395" s="31">
        <v>5</v>
      </c>
      <c r="J395" s="31">
        <v>0.2</v>
      </c>
      <c r="K395" s="25">
        <v>0</v>
      </c>
      <c r="L395" s="53">
        <f t="shared" si="81"/>
        <v>0</v>
      </c>
      <c r="M395" s="30">
        <f t="shared" si="82"/>
        <v>269000</v>
      </c>
      <c r="N395" s="329">
        <f t="shared" si="85"/>
        <v>1000</v>
      </c>
      <c r="O395" s="79" t="s">
        <v>848</v>
      </c>
      <c r="P395" s="402">
        <v>3</v>
      </c>
      <c r="Q395" s="394" t="s">
        <v>498</v>
      </c>
      <c r="R395" s="4"/>
      <c r="S395" s="3">
        <f t="shared" si="86"/>
        <v>13500</v>
      </c>
      <c r="T395" s="3">
        <f t="shared" si="87"/>
        <v>-12500</v>
      </c>
      <c r="U395" s="3">
        <f t="shared" si="83"/>
        <v>0</v>
      </c>
      <c r="V395" s="3">
        <f t="shared" si="88"/>
        <v>54000</v>
      </c>
      <c r="W395" s="3">
        <f t="shared" si="89"/>
        <v>0</v>
      </c>
      <c r="X395" s="3">
        <f t="shared" si="90"/>
        <v>0</v>
      </c>
    </row>
    <row r="396" spans="1:24" s="2" customFormat="1" ht="13.5" customHeight="1" x14ac:dyDescent="0.2">
      <c r="A396" s="22">
        <f t="shared" si="91"/>
        <v>392</v>
      </c>
      <c r="B396" s="72" t="s">
        <v>1174</v>
      </c>
      <c r="C396" s="390">
        <v>40575</v>
      </c>
      <c r="D396" s="233">
        <v>580000</v>
      </c>
      <c r="E396" s="391"/>
      <c r="F396" s="30">
        <f t="shared" si="84"/>
        <v>580000</v>
      </c>
      <c r="G396" s="30">
        <v>579000</v>
      </c>
      <c r="H396" s="30">
        <f t="shared" si="80"/>
        <v>1000</v>
      </c>
      <c r="I396" s="31">
        <v>5</v>
      </c>
      <c r="J396" s="31">
        <v>0.2</v>
      </c>
      <c r="K396" s="25">
        <v>0</v>
      </c>
      <c r="L396" s="53">
        <f t="shared" si="81"/>
        <v>0</v>
      </c>
      <c r="M396" s="30">
        <f t="shared" si="82"/>
        <v>579000</v>
      </c>
      <c r="N396" s="329">
        <f t="shared" si="85"/>
        <v>1000</v>
      </c>
      <c r="O396" s="79" t="s">
        <v>848</v>
      </c>
      <c r="P396" s="402">
        <v>2</v>
      </c>
      <c r="Q396" s="394" t="s">
        <v>498</v>
      </c>
      <c r="R396" s="4"/>
      <c r="S396" s="3">
        <f t="shared" si="86"/>
        <v>29000</v>
      </c>
      <c r="T396" s="3">
        <f t="shared" si="87"/>
        <v>-28000</v>
      </c>
      <c r="U396" s="3">
        <f t="shared" si="83"/>
        <v>0</v>
      </c>
      <c r="V396" s="3">
        <f t="shared" si="88"/>
        <v>116000</v>
      </c>
      <c r="W396" s="3">
        <f t="shared" si="89"/>
        <v>0</v>
      </c>
      <c r="X396" s="3">
        <f t="shared" si="90"/>
        <v>0</v>
      </c>
    </row>
    <row r="397" spans="1:24" s="2" customFormat="1" ht="13.5" customHeight="1" x14ac:dyDescent="0.2">
      <c r="A397" s="22">
        <f t="shared" si="91"/>
        <v>393</v>
      </c>
      <c r="B397" s="72" t="s">
        <v>1175</v>
      </c>
      <c r="C397" s="390">
        <v>40575</v>
      </c>
      <c r="D397" s="233">
        <v>350000</v>
      </c>
      <c r="E397" s="391"/>
      <c r="F397" s="30">
        <f t="shared" si="84"/>
        <v>350000</v>
      </c>
      <c r="G397" s="30">
        <v>349000</v>
      </c>
      <c r="H397" s="30">
        <f t="shared" si="80"/>
        <v>1000</v>
      </c>
      <c r="I397" s="31">
        <v>5</v>
      </c>
      <c r="J397" s="31">
        <v>0.2</v>
      </c>
      <c r="K397" s="25">
        <v>0</v>
      </c>
      <c r="L397" s="53">
        <f t="shared" si="81"/>
        <v>0</v>
      </c>
      <c r="M397" s="30">
        <f t="shared" si="82"/>
        <v>349000</v>
      </c>
      <c r="N397" s="329">
        <f t="shared" si="85"/>
        <v>1000</v>
      </c>
      <c r="O397" s="79" t="s">
        <v>848</v>
      </c>
      <c r="P397" s="402">
        <v>2</v>
      </c>
      <c r="Q397" s="394" t="s">
        <v>498</v>
      </c>
      <c r="R397" s="4"/>
      <c r="S397" s="3">
        <f t="shared" si="86"/>
        <v>17500</v>
      </c>
      <c r="T397" s="3">
        <f t="shared" si="87"/>
        <v>-16500</v>
      </c>
      <c r="U397" s="3">
        <f t="shared" si="83"/>
        <v>0</v>
      </c>
      <c r="V397" s="3">
        <f t="shared" si="88"/>
        <v>70000</v>
      </c>
      <c r="W397" s="3">
        <f t="shared" si="89"/>
        <v>0</v>
      </c>
      <c r="X397" s="3">
        <f t="shared" si="90"/>
        <v>0</v>
      </c>
    </row>
    <row r="398" spans="1:24" s="2" customFormat="1" ht="13.5" customHeight="1" x14ac:dyDescent="0.2">
      <c r="A398" s="22">
        <f t="shared" si="91"/>
        <v>394</v>
      </c>
      <c r="B398" s="72" t="s">
        <v>1176</v>
      </c>
      <c r="C398" s="390">
        <v>40575</v>
      </c>
      <c r="D398" s="233">
        <v>96000</v>
      </c>
      <c r="E398" s="391"/>
      <c r="F398" s="30">
        <f t="shared" si="84"/>
        <v>96000</v>
      </c>
      <c r="G398" s="30">
        <v>95000</v>
      </c>
      <c r="H398" s="30">
        <f t="shared" si="80"/>
        <v>1000</v>
      </c>
      <c r="I398" s="31">
        <v>5</v>
      </c>
      <c r="J398" s="31">
        <v>0.2</v>
      </c>
      <c r="K398" s="25">
        <v>0</v>
      </c>
      <c r="L398" s="53">
        <f t="shared" si="81"/>
        <v>0</v>
      </c>
      <c r="M398" s="30">
        <f t="shared" si="82"/>
        <v>95000</v>
      </c>
      <c r="N398" s="329">
        <f t="shared" si="85"/>
        <v>1000</v>
      </c>
      <c r="O398" s="79" t="s">
        <v>848</v>
      </c>
      <c r="P398" s="402">
        <v>8</v>
      </c>
      <c r="Q398" s="394" t="s">
        <v>498</v>
      </c>
      <c r="R398" s="4"/>
      <c r="S398" s="3">
        <f t="shared" si="86"/>
        <v>4800</v>
      </c>
      <c r="T398" s="3">
        <f t="shared" si="87"/>
        <v>-3800</v>
      </c>
      <c r="U398" s="3">
        <f t="shared" si="83"/>
        <v>0</v>
      </c>
      <c r="V398" s="3">
        <f t="shared" si="88"/>
        <v>19200</v>
      </c>
      <c r="W398" s="3">
        <f t="shared" si="89"/>
        <v>0</v>
      </c>
      <c r="X398" s="3">
        <f t="shared" si="90"/>
        <v>0</v>
      </c>
    </row>
    <row r="399" spans="1:24" s="2" customFormat="1" ht="13.5" customHeight="1" x14ac:dyDescent="0.2">
      <c r="A399" s="22">
        <f t="shared" si="91"/>
        <v>395</v>
      </c>
      <c r="B399" s="72" t="s">
        <v>1177</v>
      </c>
      <c r="C399" s="390">
        <v>40595</v>
      </c>
      <c r="D399" s="233">
        <v>525000</v>
      </c>
      <c r="E399" s="391"/>
      <c r="F399" s="30">
        <f t="shared" si="84"/>
        <v>525000</v>
      </c>
      <c r="G399" s="30">
        <v>524000</v>
      </c>
      <c r="H399" s="30">
        <f t="shared" si="80"/>
        <v>1000</v>
      </c>
      <c r="I399" s="31">
        <v>5</v>
      </c>
      <c r="J399" s="31">
        <v>0.2</v>
      </c>
      <c r="K399" s="25">
        <v>0</v>
      </c>
      <c r="L399" s="53">
        <f t="shared" si="81"/>
        <v>0</v>
      </c>
      <c r="M399" s="30">
        <f t="shared" si="82"/>
        <v>524000</v>
      </c>
      <c r="N399" s="329">
        <f t="shared" si="85"/>
        <v>1000</v>
      </c>
      <c r="O399" s="79" t="s">
        <v>848</v>
      </c>
      <c r="P399" s="402">
        <v>5</v>
      </c>
      <c r="Q399" s="394" t="s">
        <v>498</v>
      </c>
      <c r="R399" s="4"/>
      <c r="S399" s="3">
        <f t="shared" si="86"/>
        <v>26250</v>
      </c>
      <c r="T399" s="3">
        <f t="shared" si="87"/>
        <v>-25250</v>
      </c>
      <c r="U399" s="3">
        <f t="shared" si="83"/>
        <v>0</v>
      </c>
      <c r="V399" s="3">
        <f t="shared" si="88"/>
        <v>105000</v>
      </c>
      <c r="W399" s="3">
        <f t="shared" si="89"/>
        <v>0</v>
      </c>
      <c r="X399" s="3">
        <f t="shared" si="90"/>
        <v>0</v>
      </c>
    </row>
    <row r="400" spans="1:24" s="2" customFormat="1" ht="13.5" customHeight="1" x14ac:dyDescent="0.2">
      <c r="A400" s="22">
        <f t="shared" si="91"/>
        <v>396</v>
      </c>
      <c r="B400" s="72" t="s">
        <v>1178</v>
      </c>
      <c r="C400" s="390">
        <v>40595</v>
      </c>
      <c r="D400" s="233">
        <v>315000</v>
      </c>
      <c r="E400" s="391"/>
      <c r="F400" s="30">
        <f t="shared" si="84"/>
        <v>315000</v>
      </c>
      <c r="G400" s="30">
        <v>314000</v>
      </c>
      <c r="H400" s="30">
        <f t="shared" si="80"/>
        <v>1000</v>
      </c>
      <c r="I400" s="31">
        <v>5</v>
      </c>
      <c r="J400" s="31">
        <v>0.2</v>
      </c>
      <c r="K400" s="25">
        <v>0</v>
      </c>
      <c r="L400" s="53">
        <f t="shared" si="81"/>
        <v>0</v>
      </c>
      <c r="M400" s="30">
        <f t="shared" si="82"/>
        <v>314000</v>
      </c>
      <c r="N400" s="329">
        <f t="shared" si="85"/>
        <v>1000</v>
      </c>
      <c r="O400" s="79" t="s">
        <v>848</v>
      </c>
      <c r="P400" s="402">
        <v>3</v>
      </c>
      <c r="Q400" s="394" t="s">
        <v>498</v>
      </c>
      <c r="R400" s="4"/>
      <c r="S400" s="3">
        <f t="shared" si="86"/>
        <v>15750</v>
      </c>
      <c r="T400" s="3">
        <f t="shared" si="87"/>
        <v>-14750</v>
      </c>
      <c r="U400" s="3">
        <f t="shared" si="83"/>
        <v>0</v>
      </c>
      <c r="V400" s="3">
        <f t="shared" si="88"/>
        <v>63000</v>
      </c>
      <c r="W400" s="3">
        <f t="shared" si="89"/>
        <v>0</v>
      </c>
      <c r="X400" s="3">
        <f t="shared" si="90"/>
        <v>0</v>
      </c>
    </row>
    <row r="401" spans="1:24" s="2" customFormat="1" ht="13.5" customHeight="1" x14ac:dyDescent="0.2">
      <c r="A401" s="22">
        <f t="shared" si="91"/>
        <v>397</v>
      </c>
      <c r="B401" s="72" t="s">
        <v>1179</v>
      </c>
      <c r="C401" s="390">
        <v>40595</v>
      </c>
      <c r="D401" s="233">
        <v>255000</v>
      </c>
      <c r="E401" s="391"/>
      <c r="F401" s="30">
        <f t="shared" si="84"/>
        <v>255000</v>
      </c>
      <c r="G401" s="30">
        <v>254000</v>
      </c>
      <c r="H401" s="30">
        <f t="shared" si="80"/>
        <v>1000</v>
      </c>
      <c r="I401" s="31">
        <v>5</v>
      </c>
      <c r="J401" s="31">
        <v>0.2</v>
      </c>
      <c r="K401" s="25">
        <v>0</v>
      </c>
      <c r="L401" s="53">
        <f t="shared" si="81"/>
        <v>0</v>
      </c>
      <c r="M401" s="30">
        <f t="shared" si="82"/>
        <v>254000</v>
      </c>
      <c r="N401" s="329">
        <f t="shared" si="85"/>
        <v>1000</v>
      </c>
      <c r="O401" s="79" t="s">
        <v>848</v>
      </c>
      <c r="P401" s="402">
        <v>3</v>
      </c>
      <c r="Q401" s="394" t="s">
        <v>498</v>
      </c>
      <c r="R401" s="4"/>
      <c r="S401" s="3">
        <f t="shared" si="86"/>
        <v>12750</v>
      </c>
      <c r="T401" s="3">
        <f t="shared" si="87"/>
        <v>-11750</v>
      </c>
      <c r="U401" s="3">
        <f t="shared" si="83"/>
        <v>0</v>
      </c>
      <c r="V401" s="3">
        <f t="shared" si="88"/>
        <v>51000</v>
      </c>
      <c r="W401" s="3">
        <f t="shared" si="89"/>
        <v>0</v>
      </c>
      <c r="X401" s="3">
        <f t="shared" si="90"/>
        <v>0</v>
      </c>
    </row>
    <row r="402" spans="1:24" s="2" customFormat="1" ht="13.5" customHeight="1" x14ac:dyDescent="0.2">
      <c r="A402" s="22">
        <f t="shared" si="91"/>
        <v>398</v>
      </c>
      <c r="B402" s="72" t="s">
        <v>1180</v>
      </c>
      <c r="C402" s="390">
        <v>40595</v>
      </c>
      <c r="D402" s="233">
        <v>315000</v>
      </c>
      <c r="E402" s="391"/>
      <c r="F402" s="30">
        <f t="shared" si="84"/>
        <v>315000</v>
      </c>
      <c r="G402" s="30">
        <v>314000</v>
      </c>
      <c r="H402" s="30">
        <f t="shared" si="80"/>
        <v>1000</v>
      </c>
      <c r="I402" s="31">
        <v>5</v>
      </c>
      <c r="J402" s="31">
        <v>0.2</v>
      </c>
      <c r="K402" s="25">
        <v>0</v>
      </c>
      <c r="L402" s="53">
        <f t="shared" si="81"/>
        <v>0</v>
      </c>
      <c r="M402" s="30">
        <f t="shared" si="82"/>
        <v>314000</v>
      </c>
      <c r="N402" s="329">
        <f t="shared" si="85"/>
        <v>1000</v>
      </c>
      <c r="O402" s="79" t="s">
        <v>848</v>
      </c>
      <c r="P402" s="402">
        <v>3</v>
      </c>
      <c r="Q402" s="394" t="s">
        <v>498</v>
      </c>
      <c r="R402" s="4"/>
      <c r="S402" s="3">
        <f t="shared" si="86"/>
        <v>15750</v>
      </c>
      <c r="T402" s="3">
        <f t="shared" si="87"/>
        <v>-14750</v>
      </c>
      <c r="U402" s="3">
        <f t="shared" si="83"/>
        <v>0</v>
      </c>
      <c r="V402" s="3">
        <f t="shared" si="88"/>
        <v>63000</v>
      </c>
      <c r="W402" s="3">
        <f t="shared" si="89"/>
        <v>0</v>
      </c>
      <c r="X402" s="3">
        <f t="shared" si="90"/>
        <v>0</v>
      </c>
    </row>
    <row r="403" spans="1:24" s="2" customFormat="1" ht="13.5" customHeight="1" x14ac:dyDescent="0.2">
      <c r="A403" s="22">
        <f t="shared" si="91"/>
        <v>399</v>
      </c>
      <c r="B403" s="72" t="s">
        <v>1181</v>
      </c>
      <c r="C403" s="390">
        <v>40595</v>
      </c>
      <c r="D403" s="233">
        <v>145000</v>
      </c>
      <c r="E403" s="391"/>
      <c r="F403" s="30">
        <f t="shared" si="84"/>
        <v>145000</v>
      </c>
      <c r="G403" s="30">
        <v>144000</v>
      </c>
      <c r="H403" s="30">
        <f t="shared" si="80"/>
        <v>1000</v>
      </c>
      <c r="I403" s="31">
        <v>5</v>
      </c>
      <c r="J403" s="31">
        <v>0.2</v>
      </c>
      <c r="K403" s="25">
        <v>0</v>
      </c>
      <c r="L403" s="53">
        <f t="shared" si="81"/>
        <v>0</v>
      </c>
      <c r="M403" s="30">
        <f t="shared" si="82"/>
        <v>144000</v>
      </c>
      <c r="N403" s="329">
        <f t="shared" si="85"/>
        <v>1000</v>
      </c>
      <c r="O403" s="79" t="s">
        <v>848</v>
      </c>
      <c r="P403" s="402">
        <v>1</v>
      </c>
      <c r="Q403" s="394" t="s">
        <v>498</v>
      </c>
      <c r="R403" s="4"/>
      <c r="S403" s="3">
        <f t="shared" si="86"/>
        <v>7250</v>
      </c>
      <c r="T403" s="3">
        <f t="shared" si="87"/>
        <v>-6250</v>
      </c>
      <c r="U403" s="3">
        <f t="shared" si="83"/>
        <v>0</v>
      </c>
      <c r="V403" s="3">
        <f t="shared" si="88"/>
        <v>29000</v>
      </c>
      <c r="W403" s="3">
        <f t="shared" si="89"/>
        <v>0</v>
      </c>
      <c r="X403" s="3">
        <f t="shared" si="90"/>
        <v>0</v>
      </c>
    </row>
    <row r="404" spans="1:24" s="2" customFormat="1" ht="13.5" customHeight="1" x14ac:dyDescent="0.2">
      <c r="A404" s="22">
        <f t="shared" si="91"/>
        <v>400</v>
      </c>
      <c r="B404" s="72" t="s">
        <v>1182</v>
      </c>
      <c r="C404" s="390">
        <v>40595</v>
      </c>
      <c r="D404" s="233">
        <v>1225000</v>
      </c>
      <c r="E404" s="391"/>
      <c r="F404" s="30">
        <f t="shared" si="84"/>
        <v>1225000</v>
      </c>
      <c r="G404" s="30">
        <v>1224000</v>
      </c>
      <c r="H404" s="30">
        <f t="shared" si="80"/>
        <v>1000</v>
      </c>
      <c r="I404" s="31">
        <v>5</v>
      </c>
      <c r="J404" s="31">
        <v>0.2</v>
      </c>
      <c r="K404" s="25">
        <v>0</v>
      </c>
      <c r="L404" s="53">
        <f t="shared" si="81"/>
        <v>0</v>
      </c>
      <c r="M404" s="30">
        <f t="shared" si="82"/>
        <v>1224000</v>
      </c>
      <c r="N404" s="329">
        <f t="shared" si="85"/>
        <v>1000</v>
      </c>
      <c r="O404" s="79" t="s">
        <v>848</v>
      </c>
      <c r="P404" s="402">
        <v>7</v>
      </c>
      <c r="Q404" s="394" t="s">
        <v>498</v>
      </c>
      <c r="R404" s="4"/>
      <c r="S404" s="3">
        <f t="shared" si="86"/>
        <v>61250</v>
      </c>
      <c r="T404" s="3">
        <f t="shared" si="87"/>
        <v>-60250</v>
      </c>
      <c r="U404" s="3">
        <f t="shared" si="83"/>
        <v>0</v>
      </c>
      <c r="V404" s="3">
        <f t="shared" si="88"/>
        <v>245000</v>
      </c>
      <c r="W404" s="3">
        <f t="shared" si="89"/>
        <v>0</v>
      </c>
      <c r="X404" s="3">
        <f t="shared" si="90"/>
        <v>0</v>
      </c>
    </row>
    <row r="405" spans="1:24" s="2" customFormat="1" ht="13.5" customHeight="1" x14ac:dyDescent="0.2">
      <c r="A405" s="22">
        <f t="shared" si="91"/>
        <v>401</v>
      </c>
      <c r="B405" s="72" t="s">
        <v>1183</v>
      </c>
      <c r="C405" s="390">
        <v>40595</v>
      </c>
      <c r="D405" s="233">
        <v>140000</v>
      </c>
      <c r="E405" s="391"/>
      <c r="F405" s="30">
        <f t="shared" si="84"/>
        <v>140000</v>
      </c>
      <c r="G405" s="30">
        <v>139000</v>
      </c>
      <c r="H405" s="30">
        <f t="shared" si="80"/>
        <v>1000</v>
      </c>
      <c r="I405" s="31">
        <v>5</v>
      </c>
      <c r="J405" s="31">
        <v>0.2</v>
      </c>
      <c r="K405" s="25">
        <v>0</v>
      </c>
      <c r="L405" s="53">
        <f t="shared" si="81"/>
        <v>0</v>
      </c>
      <c r="M405" s="30">
        <f t="shared" si="82"/>
        <v>139000</v>
      </c>
      <c r="N405" s="329">
        <f t="shared" si="85"/>
        <v>1000</v>
      </c>
      <c r="O405" s="79" t="s">
        <v>848</v>
      </c>
      <c r="P405" s="402">
        <v>1</v>
      </c>
      <c r="Q405" s="394" t="s">
        <v>498</v>
      </c>
      <c r="R405" s="4"/>
      <c r="S405" s="3">
        <f t="shared" si="86"/>
        <v>7000</v>
      </c>
      <c r="T405" s="3">
        <f t="shared" si="87"/>
        <v>-6000</v>
      </c>
      <c r="U405" s="3">
        <f t="shared" si="83"/>
        <v>0</v>
      </c>
      <c r="V405" s="3">
        <f t="shared" si="88"/>
        <v>28000</v>
      </c>
      <c r="W405" s="3">
        <f t="shared" si="89"/>
        <v>0</v>
      </c>
      <c r="X405" s="3">
        <f t="shared" si="90"/>
        <v>0</v>
      </c>
    </row>
    <row r="406" spans="1:24" s="2" customFormat="1" ht="13.5" customHeight="1" x14ac:dyDescent="0.2">
      <c r="A406" s="22">
        <f t="shared" si="91"/>
        <v>402</v>
      </c>
      <c r="B406" s="72" t="s">
        <v>1184</v>
      </c>
      <c r="C406" s="390">
        <v>40602</v>
      </c>
      <c r="D406" s="233">
        <v>720000</v>
      </c>
      <c r="E406" s="391"/>
      <c r="F406" s="30">
        <f t="shared" si="84"/>
        <v>720000</v>
      </c>
      <c r="G406" s="30">
        <v>719000</v>
      </c>
      <c r="H406" s="30">
        <f t="shared" si="80"/>
        <v>1000</v>
      </c>
      <c r="I406" s="31">
        <v>5</v>
      </c>
      <c r="J406" s="31">
        <v>0.2</v>
      </c>
      <c r="K406" s="25">
        <v>0</v>
      </c>
      <c r="L406" s="53">
        <f t="shared" si="81"/>
        <v>0</v>
      </c>
      <c r="M406" s="30">
        <f t="shared" si="82"/>
        <v>719000</v>
      </c>
      <c r="N406" s="329">
        <f t="shared" si="85"/>
        <v>1000</v>
      </c>
      <c r="O406" s="79" t="s">
        <v>848</v>
      </c>
      <c r="P406" s="402">
        <v>9</v>
      </c>
      <c r="Q406" s="394" t="s">
        <v>498</v>
      </c>
      <c r="R406" s="4"/>
      <c r="S406" s="3">
        <f t="shared" si="86"/>
        <v>36000</v>
      </c>
      <c r="T406" s="3">
        <f t="shared" si="87"/>
        <v>-35000</v>
      </c>
      <c r="U406" s="3">
        <f t="shared" si="83"/>
        <v>0</v>
      </c>
      <c r="V406" s="3">
        <f t="shared" si="88"/>
        <v>144000</v>
      </c>
      <c r="W406" s="3">
        <f t="shared" si="89"/>
        <v>0</v>
      </c>
      <c r="X406" s="3">
        <f t="shared" si="90"/>
        <v>0</v>
      </c>
    </row>
    <row r="407" spans="1:24" s="2" customFormat="1" ht="13.5" customHeight="1" x14ac:dyDescent="0.2">
      <c r="A407" s="22">
        <f t="shared" si="91"/>
        <v>403</v>
      </c>
      <c r="B407" s="72" t="s">
        <v>803</v>
      </c>
      <c r="C407" s="390">
        <v>40602</v>
      </c>
      <c r="D407" s="233">
        <v>495000</v>
      </c>
      <c r="E407" s="391"/>
      <c r="F407" s="30">
        <f t="shared" si="84"/>
        <v>495000</v>
      </c>
      <c r="G407" s="30">
        <v>494000</v>
      </c>
      <c r="H407" s="30">
        <f t="shared" si="80"/>
        <v>1000</v>
      </c>
      <c r="I407" s="31">
        <v>5</v>
      </c>
      <c r="J407" s="31">
        <v>0.2</v>
      </c>
      <c r="K407" s="25">
        <v>0</v>
      </c>
      <c r="L407" s="53">
        <f t="shared" si="81"/>
        <v>0</v>
      </c>
      <c r="M407" s="30">
        <f t="shared" si="82"/>
        <v>494000</v>
      </c>
      <c r="N407" s="329">
        <f t="shared" si="85"/>
        <v>1000</v>
      </c>
      <c r="O407" s="79" t="s">
        <v>848</v>
      </c>
      <c r="P407" s="402">
        <v>9</v>
      </c>
      <c r="Q407" s="394" t="s">
        <v>498</v>
      </c>
      <c r="R407" s="4"/>
      <c r="S407" s="3">
        <f t="shared" si="86"/>
        <v>24750</v>
      </c>
      <c r="T407" s="3">
        <f t="shared" si="87"/>
        <v>-23750</v>
      </c>
      <c r="U407" s="3">
        <f t="shared" si="83"/>
        <v>0</v>
      </c>
      <c r="V407" s="3">
        <f t="shared" si="88"/>
        <v>99000</v>
      </c>
      <c r="W407" s="3">
        <f t="shared" si="89"/>
        <v>0</v>
      </c>
      <c r="X407" s="3">
        <f t="shared" si="90"/>
        <v>0</v>
      </c>
    </row>
    <row r="408" spans="1:24" s="2" customFormat="1" ht="13.5" customHeight="1" x14ac:dyDescent="0.2">
      <c r="A408" s="22">
        <f t="shared" si="91"/>
        <v>404</v>
      </c>
      <c r="B408" s="72" t="s">
        <v>806</v>
      </c>
      <c r="C408" s="390">
        <v>40602</v>
      </c>
      <c r="D408" s="233">
        <v>675000</v>
      </c>
      <c r="E408" s="391"/>
      <c r="F408" s="30">
        <f t="shared" si="84"/>
        <v>675000</v>
      </c>
      <c r="G408" s="30">
        <v>674000</v>
      </c>
      <c r="H408" s="30">
        <f t="shared" ref="H408:H459" si="92">+F408-G408</f>
        <v>1000</v>
      </c>
      <c r="I408" s="31">
        <v>5</v>
      </c>
      <c r="J408" s="31">
        <v>0.2</v>
      </c>
      <c r="K408" s="25">
        <v>0</v>
      </c>
      <c r="L408" s="53">
        <f t="shared" ref="L408:L420" si="93">ROUND(IF(F408*J408*K408/12&gt;=H408,H408-1000,F408*J408*K408/12),0)</f>
        <v>0</v>
      </c>
      <c r="M408" s="30">
        <f t="shared" ref="M408:M457" si="94">+G408+L408</f>
        <v>674000</v>
      </c>
      <c r="N408" s="329">
        <f t="shared" si="85"/>
        <v>1000</v>
      </c>
      <c r="O408" s="79" t="s">
        <v>848</v>
      </c>
      <c r="P408" s="402">
        <v>9</v>
      </c>
      <c r="Q408" s="394" t="s">
        <v>498</v>
      </c>
      <c r="R408" s="4"/>
      <c r="S408" s="3">
        <f t="shared" si="86"/>
        <v>33750</v>
      </c>
      <c r="T408" s="3">
        <f t="shared" si="87"/>
        <v>-32750</v>
      </c>
      <c r="U408" s="3">
        <f t="shared" ref="U408:U457" si="95">N408-1000</f>
        <v>0</v>
      </c>
      <c r="V408" s="3">
        <f t="shared" si="88"/>
        <v>135000</v>
      </c>
      <c r="W408" s="3">
        <f t="shared" si="89"/>
        <v>0</v>
      </c>
      <c r="X408" s="3">
        <f t="shared" si="90"/>
        <v>0</v>
      </c>
    </row>
    <row r="409" spans="1:24" s="2" customFormat="1" ht="13.5" customHeight="1" x14ac:dyDescent="0.2">
      <c r="A409" s="22">
        <f t="shared" si="91"/>
        <v>405</v>
      </c>
      <c r="B409" s="72" t="s">
        <v>826</v>
      </c>
      <c r="C409" s="390">
        <v>40624</v>
      </c>
      <c r="D409" s="233">
        <v>6500000</v>
      </c>
      <c r="E409" s="391"/>
      <c r="F409" s="30">
        <f t="shared" si="84"/>
        <v>6500000</v>
      </c>
      <c r="G409" s="30">
        <v>6499000</v>
      </c>
      <c r="H409" s="30">
        <f t="shared" si="92"/>
        <v>1000</v>
      </c>
      <c r="I409" s="31">
        <v>5</v>
      </c>
      <c r="J409" s="31">
        <v>0.2</v>
      </c>
      <c r="K409" s="25">
        <v>0</v>
      </c>
      <c r="L409" s="53">
        <f t="shared" si="93"/>
        <v>0</v>
      </c>
      <c r="M409" s="30">
        <f t="shared" si="94"/>
        <v>6499000</v>
      </c>
      <c r="N409" s="329">
        <f t="shared" si="85"/>
        <v>1000</v>
      </c>
      <c r="O409" s="79" t="s">
        <v>828</v>
      </c>
      <c r="P409" s="402">
        <v>1</v>
      </c>
      <c r="Q409" s="394" t="s">
        <v>1185</v>
      </c>
      <c r="R409" s="4"/>
      <c r="S409" s="3">
        <f t="shared" si="86"/>
        <v>325000</v>
      </c>
      <c r="T409" s="3">
        <f t="shared" si="87"/>
        <v>-324000</v>
      </c>
      <c r="U409" s="3">
        <f t="shared" si="95"/>
        <v>0</v>
      </c>
      <c r="V409" s="3">
        <f t="shared" si="88"/>
        <v>1300000</v>
      </c>
      <c r="W409" s="3">
        <f t="shared" si="89"/>
        <v>0</v>
      </c>
      <c r="X409" s="3">
        <f t="shared" si="90"/>
        <v>0</v>
      </c>
    </row>
    <row r="410" spans="1:24" s="2" customFormat="1" ht="13.5" customHeight="1" x14ac:dyDescent="0.2">
      <c r="A410" s="22">
        <f t="shared" si="91"/>
        <v>406</v>
      </c>
      <c r="B410" s="72" t="s">
        <v>801</v>
      </c>
      <c r="C410" s="390">
        <v>40702</v>
      </c>
      <c r="D410" s="233">
        <v>527273</v>
      </c>
      <c r="E410" s="391"/>
      <c r="F410" s="30">
        <f t="shared" si="84"/>
        <v>527273</v>
      </c>
      <c r="G410" s="30">
        <v>526273</v>
      </c>
      <c r="H410" s="30">
        <f t="shared" si="92"/>
        <v>1000</v>
      </c>
      <c r="I410" s="31">
        <v>5</v>
      </c>
      <c r="J410" s="31">
        <v>0.2</v>
      </c>
      <c r="K410" s="25">
        <v>0</v>
      </c>
      <c r="L410" s="53">
        <f t="shared" si="93"/>
        <v>0</v>
      </c>
      <c r="M410" s="30">
        <f t="shared" si="94"/>
        <v>526273</v>
      </c>
      <c r="N410" s="329">
        <f t="shared" si="85"/>
        <v>1000</v>
      </c>
      <c r="O410" s="79" t="s">
        <v>1186</v>
      </c>
      <c r="P410" s="402">
        <v>1</v>
      </c>
      <c r="Q410" s="394" t="s">
        <v>1187</v>
      </c>
      <c r="R410" s="4"/>
      <c r="S410" s="3">
        <f t="shared" si="86"/>
        <v>26363.65</v>
      </c>
      <c r="T410" s="3">
        <f t="shared" si="87"/>
        <v>-25363.65</v>
      </c>
      <c r="U410" s="3">
        <f t="shared" si="95"/>
        <v>0</v>
      </c>
      <c r="V410" s="3">
        <f t="shared" si="88"/>
        <v>105454.6</v>
      </c>
      <c r="W410" s="3">
        <f t="shared" si="89"/>
        <v>0</v>
      </c>
      <c r="X410" s="3">
        <f t="shared" si="90"/>
        <v>0</v>
      </c>
    </row>
    <row r="411" spans="1:24" s="2" customFormat="1" ht="13.5" customHeight="1" x14ac:dyDescent="0.2">
      <c r="A411" s="22">
        <f t="shared" si="91"/>
        <v>407</v>
      </c>
      <c r="B411" s="72" t="s">
        <v>1188</v>
      </c>
      <c r="C411" s="390">
        <v>40910</v>
      </c>
      <c r="D411" s="233">
        <v>454545</v>
      </c>
      <c r="E411" s="391"/>
      <c r="F411" s="30">
        <f t="shared" si="84"/>
        <v>454545</v>
      </c>
      <c r="G411" s="30">
        <v>453545</v>
      </c>
      <c r="H411" s="30">
        <f t="shared" si="92"/>
        <v>1000</v>
      </c>
      <c r="I411" s="31">
        <v>5</v>
      </c>
      <c r="J411" s="31">
        <v>0.2</v>
      </c>
      <c r="K411" s="25">
        <v>0</v>
      </c>
      <c r="L411" s="53">
        <f t="shared" si="93"/>
        <v>0</v>
      </c>
      <c r="M411" s="30">
        <f t="shared" si="94"/>
        <v>453545</v>
      </c>
      <c r="N411" s="329">
        <f t="shared" si="85"/>
        <v>1000</v>
      </c>
      <c r="O411" s="79" t="s">
        <v>848</v>
      </c>
      <c r="P411" s="402">
        <v>1</v>
      </c>
      <c r="Q411" s="394" t="s">
        <v>1189</v>
      </c>
      <c r="R411" s="4"/>
      <c r="S411" s="3">
        <f t="shared" ref="S411:S457" si="96">F411*0.05</f>
        <v>22727.25</v>
      </c>
      <c r="T411" s="3">
        <f t="shared" si="87"/>
        <v>-21727.25</v>
      </c>
      <c r="U411" s="3">
        <f t="shared" si="95"/>
        <v>0</v>
      </c>
      <c r="V411" s="3">
        <f t="shared" si="88"/>
        <v>90909</v>
      </c>
      <c r="W411" s="3">
        <f t="shared" si="89"/>
        <v>0</v>
      </c>
      <c r="X411" s="3">
        <f t="shared" si="90"/>
        <v>0</v>
      </c>
    </row>
    <row r="412" spans="1:24" s="2" customFormat="1" ht="13.5" customHeight="1" x14ac:dyDescent="0.2">
      <c r="A412" s="22">
        <f t="shared" si="91"/>
        <v>408</v>
      </c>
      <c r="B412" s="72" t="s">
        <v>1190</v>
      </c>
      <c r="C412" s="390">
        <v>41079</v>
      </c>
      <c r="D412" s="233">
        <v>500000</v>
      </c>
      <c r="E412" s="391"/>
      <c r="F412" s="30">
        <f t="shared" si="84"/>
        <v>500000</v>
      </c>
      <c r="G412" s="30">
        <v>499000</v>
      </c>
      <c r="H412" s="30">
        <f t="shared" si="92"/>
        <v>1000</v>
      </c>
      <c r="I412" s="31">
        <v>5</v>
      </c>
      <c r="J412" s="31">
        <v>0.2</v>
      </c>
      <c r="K412" s="25">
        <v>0</v>
      </c>
      <c r="L412" s="53">
        <f t="shared" si="93"/>
        <v>0</v>
      </c>
      <c r="M412" s="30">
        <f t="shared" si="94"/>
        <v>499000</v>
      </c>
      <c r="N412" s="329">
        <f t="shared" si="85"/>
        <v>1000</v>
      </c>
      <c r="O412" s="79" t="s">
        <v>848</v>
      </c>
      <c r="P412" s="402">
        <v>4</v>
      </c>
      <c r="Q412" s="394"/>
      <c r="R412" s="4"/>
      <c r="S412" s="3">
        <f t="shared" si="96"/>
        <v>25000</v>
      </c>
      <c r="T412" s="3">
        <f t="shared" si="87"/>
        <v>-24000</v>
      </c>
      <c r="U412" s="3">
        <f t="shared" si="95"/>
        <v>0</v>
      </c>
      <c r="V412" s="3">
        <f t="shared" si="88"/>
        <v>100000</v>
      </c>
      <c r="W412" s="3">
        <f t="shared" si="89"/>
        <v>0</v>
      </c>
      <c r="X412" s="3">
        <f t="shared" si="90"/>
        <v>0</v>
      </c>
    </row>
    <row r="413" spans="1:24" s="2" customFormat="1" ht="13.5" customHeight="1" x14ac:dyDescent="0.2">
      <c r="A413" s="22">
        <f t="shared" si="91"/>
        <v>409</v>
      </c>
      <c r="B413" s="72" t="s">
        <v>1191</v>
      </c>
      <c r="C413" s="390">
        <v>41079</v>
      </c>
      <c r="D413" s="233">
        <v>260000</v>
      </c>
      <c r="E413" s="391"/>
      <c r="F413" s="30">
        <f t="shared" si="84"/>
        <v>260000</v>
      </c>
      <c r="G413" s="30">
        <v>259000</v>
      </c>
      <c r="H413" s="30">
        <f t="shared" si="92"/>
        <v>1000</v>
      </c>
      <c r="I413" s="31">
        <v>5</v>
      </c>
      <c r="J413" s="31">
        <v>0.2</v>
      </c>
      <c r="K413" s="25">
        <v>0</v>
      </c>
      <c r="L413" s="53">
        <f t="shared" si="93"/>
        <v>0</v>
      </c>
      <c r="M413" s="30">
        <f t="shared" si="94"/>
        <v>259000</v>
      </c>
      <c r="N413" s="329">
        <f t="shared" si="85"/>
        <v>1000</v>
      </c>
      <c r="O413" s="79" t="s">
        <v>848</v>
      </c>
      <c r="P413" s="402">
        <v>4</v>
      </c>
      <c r="Q413" s="394"/>
      <c r="R413" s="4"/>
      <c r="S413" s="3">
        <f t="shared" si="96"/>
        <v>13000</v>
      </c>
      <c r="T413" s="3">
        <f t="shared" si="87"/>
        <v>-12000</v>
      </c>
      <c r="U413" s="3">
        <f t="shared" si="95"/>
        <v>0</v>
      </c>
      <c r="V413" s="3">
        <f t="shared" si="88"/>
        <v>52000</v>
      </c>
      <c r="W413" s="3">
        <f t="shared" si="89"/>
        <v>0</v>
      </c>
      <c r="X413" s="3">
        <f t="shared" si="90"/>
        <v>0</v>
      </c>
    </row>
    <row r="414" spans="1:24" s="2" customFormat="1" ht="13.5" customHeight="1" x14ac:dyDescent="0.2">
      <c r="A414" s="22">
        <f t="shared" si="91"/>
        <v>410</v>
      </c>
      <c r="B414" s="72" t="s">
        <v>1192</v>
      </c>
      <c r="C414" s="390">
        <v>41079</v>
      </c>
      <c r="D414" s="233">
        <v>260000</v>
      </c>
      <c r="E414" s="391"/>
      <c r="F414" s="30">
        <f t="shared" si="84"/>
        <v>260000</v>
      </c>
      <c r="G414" s="30">
        <v>259000</v>
      </c>
      <c r="H414" s="30">
        <f t="shared" si="92"/>
        <v>1000</v>
      </c>
      <c r="I414" s="31">
        <v>5</v>
      </c>
      <c r="J414" s="31">
        <v>0.2</v>
      </c>
      <c r="K414" s="25">
        <v>0</v>
      </c>
      <c r="L414" s="53">
        <f t="shared" si="93"/>
        <v>0</v>
      </c>
      <c r="M414" s="30">
        <f t="shared" si="94"/>
        <v>259000</v>
      </c>
      <c r="N414" s="329">
        <f t="shared" si="85"/>
        <v>1000</v>
      </c>
      <c r="O414" s="79" t="s">
        <v>848</v>
      </c>
      <c r="P414" s="402">
        <v>4</v>
      </c>
      <c r="Q414" s="394"/>
      <c r="R414" s="4"/>
      <c r="S414" s="3">
        <f t="shared" si="96"/>
        <v>13000</v>
      </c>
      <c r="T414" s="3">
        <f t="shared" si="87"/>
        <v>-12000</v>
      </c>
      <c r="U414" s="3">
        <f t="shared" si="95"/>
        <v>0</v>
      </c>
      <c r="V414" s="3">
        <f t="shared" si="88"/>
        <v>52000</v>
      </c>
      <c r="W414" s="3">
        <f t="shared" si="89"/>
        <v>0</v>
      </c>
      <c r="X414" s="3">
        <f t="shared" si="90"/>
        <v>0</v>
      </c>
    </row>
    <row r="415" spans="1:24" s="2" customFormat="1" ht="13.5" customHeight="1" x14ac:dyDescent="0.2">
      <c r="A415" s="22">
        <f t="shared" si="91"/>
        <v>411</v>
      </c>
      <c r="B415" s="72" t="s">
        <v>1193</v>
      </c>
      <c r="C415" s="390">
        <v>41079</v>
      </c>
      <c r="D415" s="233">
        <v>120000</v>
      </c>
      <c r="E415" s="391"/>
      <c r="F415" s="30">
        <f t="shared" si="84"/>
        <v>120000</v>
      </c>
      <c r="G415" s="30">
        <v>119000</v>
      </c>
      <c r="H415" s="30">
        <f t="shared" si="92"/>
        <v>1000</v>
      </c>
      <c r="I415" s="31">
        <v>5</v>
      </c>
      <c r="J415" s="31">
        <v>0.2</v>
      </c>
      <c r="K415" s="25">
        <v>0</v>
      </c>
      <c r="L415" s="53">
        <f t="shared" si="93"/>
        <v>0</v>
      </c>
      <c r="M415" s="30">
        <f t="shared" si="94"/>
        <v>119000</v>
      </c>
      <c r="N415" s="329">
        <f t="shared" si="85"/>
        <v>1000</v>
      </c>
      <c r="O415" s="79" t="s">
        <v>848</v>
      </c>
      <c r="P415" s="402">
        <v>1</v>
      </c>
      <c r="Q415" s="394"/>
      <c r="R415" s="4"/>
      <c r="S415" s="3">
        <f t="shared" si="96"/>
        <v>6000</v>
      </c>
      <c r="T415" s="3">
        <f t="shared" si="87"/>
        <v>-5000</v>
      </c>
      <c r="U415" s="3">
        <f t="shared" si="95"/>
        <v>0</v>
      </c>
      <c r="V415" s="3">
        <f t="shared" si="88"/>
        <v>24000</v>
      </c>
      <c r="W415" s="3">
        <f t="shared" si="89"/>
        <v>0</v>
      </c>
      <c r="X415" s="3">
        <f t="shared" si="90"/>
        <v>0</v>
      </c>
    </row>
    <row r="416" spans="1:24" s="2" customFormat="1" ht="13.5" customHeight="1" x14ac:dyDescent="0.2">
      <c r="A416" s="22">
        <f t="shared" si="91"/>
        <v>412</v>
      </c>
      <c r="B416" s="72" t="s">
        <v>801</v>
      </c>
      <c r="C416" s="390">
        <v>41176</v>
      </c>
      <c r="D416" s="233">
        <v>410000</v>
      </c>
      <c r="E416" s="391"/>
      <c r="F416" s="30">
        <f t="shared" si="84"/>
        <v>410000</v>
      </c>
      <c r="G416" s="30">
        <v>409000</v>
      </c>
      <c r="H416" s="30">
        <f t="shared" si="92"/>
        <v>1000</v>
      </c>
      <c r="I416" s="31">
        <v>5</v>
      </c>
      <c r="J416" s="31">
        <v>0.2</v>
      </c>
      <c r="K416" s="25">
        <v>0</v>
      </c>
      <c r="L416" s="53">
        <f t="shared" si="93"/>
        <v>0</v>
      </c>
      <c r="M416" s="30">
        <f t="shared" si="94"/>
        <v>409000</v>
      </c>
      <c r="N416" s="329">
        <f t="shared" si="85"/>
        <v>1000</v>
      </c>
      <c r="O416" s="79" t="s">
        <v>1194</v>
      </c>
      <c r="P416" s="402">
        <v>1</v>
      </c>
      <c r="Q416" s="394" t="s">
        <v>1195</v>
      </c>
      <c r="R416" s="4"/>
      <c r="S416" s="3">
        <f t="shared" si="96"/>
        <v>20500</v>
      </c>
      <c r="T416" s="3">
        <f t="shared" si="87"/>
        <v>-19500</v>
      </c>
      <c r="U416" s="3">
        <f t="shared" si="95"/>
        <v>0</v>
      </c>
      <c r="V416" s="3">
        <f t="shared" si="88"/>
        <v>82000</v>
      </c>
      <c r="W416" s="3">
        <f t="shared" si="89"/>
        <v>0</v>
      </c>
      <c r="X416" s="3">
        <f t="shared" si="90"/>
        <v>0</v>
      </c>
    </row>
    <row r="417" spans="1:24" s="2" customFormat="1" ht="13.5" customHeight="1" x14ac:dyDescent="0.2">
      <c r="A417" s="22">
        <f t="shared" si="91"/>
        <v>413</v>
      </c>
      <c r="B417" s="72" t="s">
        <v>800</v>
      </c>
      <c r="C417" s="390">
        <v>41213</v>
      </c>
      <c r="D417" s="233">
        <v>480000</v>
      </c>
      <c r="E417" s="391"/>
      <c r="F417" s="30">
        <f t="shared" si="84"/>
        <v>480000</v>
      </c>
      <c r="G417" s="30">
        <v>479000</v>
      </c>
      <c r="H417" s="30">
        <f t="shared" si="92"/>
        <v>1000</v>
      </c>
      <c r="I417" s="31">
        <v>5</v>
      </c>
      <c r="J417" s="31">
        <v>0.2</v>
      </c>
      <c r="K417" s="25">
        <v>0</v>
      </c>
      <c r="L417" s="53">
        <f t="shared" si="93"/>
        <v>0</v>
      </c>
      <c r="M417" s="30">
        <f t="shared" si="94"/>
        <v>479000</v>
      </c>
      <c r="N417" s="329">
        <f t="shared" si="85"/>
        <v>1000</v>
      </c>
      <c r="O417" s="79" t="s">
        <v>1194</v>
      </c>
      <c r="P417" s="402">
        <v>1</v>
      </c>
      <c r="Q417" s="394" t="s">
        <v>857</v>
      </c>
      <c r="R417" s="4"/>
      <c r="S417" s="3">
        <f t="shared" si="96"/>
        <v>24000</v>
      </c>
      <c r="T417" s="3">
        <f t="shared" si="87"/>
        <v>-23000</v>
      </c>
      <c r="U417" s="3">
        <f t="shared" si="95"/>
        <v>0</v>
      </c>
      <c r="V417" s="3">
        <f t="shared" si="88"/>
        <v>96000</v>
      </c>
      <c r="W417" s="3">
        <f t="shared" si="89"/>
        <v>0</v>
      </c>
      <c r="X417" s="3">
        <f t="shared" si="90"/>
        <v>0</v>
      </c>
    </row>
    <row r="418" spans="1:24" s="2" customFormat="1" ht="13.5" customHeight="1" x14ac:dyDescent="0.2">
      <c r="A418" s="22">
        <f t="shared" si="91"/>
        <v>414</v>
      </c>
      <c r="B418" s="72" t="s">
        <v>801</v>
      </c>
      <c r="C418" s="390">
        <v>41248</v>
      </c>
      <c r="D418" s="233">
        <v>990000</v>
      </c>
      <c r="E418" s="391"/>
      <c r="F418" s="30">
        <f t="shared" si="84"/>
        <v>990000</v>
      </c>
      <c r="G418" s="30">
        <v>989000</v>
      </c>
      <c r="H418" s="30">
        <f t="shared" si="92"/>
        <v>1000</v>
      </c>
      <c r="I418" s="31">
        <v>5</v>
      </c>
      <c r="J418" s="31">
        <v>0.2</v>
      </c>
      <c r="K418" s="25">
        <v>0</v>
      </c>
      <c r="L418" s="53">
        <f t="shared" si="93"/>
        <v>0</v>
      </c>
      <c r="M418" s="30">
        <f t="shared" si="94"/>
        <v>989000</v>
      </c>
      <c r="N418" s="329">
        <f t="shared" si="85"/>
        <v>1000</v>
      </c>
      <c r="O418" s="79" t="s">
        <v>1194</v>
      </c>
      <c r="P418" s="402">
        <v>2</v>
      </c>
      <c r="Q418" s="394" t="s">
        <v>857</v>
      </c>
      <c r="R418" s="4"/>
      <c r="S418" s="3">
        <f t="shared" si="96"/>
        <v>49500</v>
      </c>
      <c r="T418" s="3">
        <f t="shared" si="87"/>
        <v>-48500</v>
      </c>
      <c r="U418" s="3">
        <f t="shared" si="95"/>
        <v>0</v>
      </c>
      <c r="V418" s="3">
        <f t="shared" si="88"/>
        <v>198000</v>
      </c>
      <c r="W418" s="3">
        <f t="shared" si="89"/>
        <v>0</v>
      </c>
      <c r="X418" s="3">
        <f t="shared" si="90"/>
        <v>0</v>
      </c>
    </row>
    <row r="419" spans="1:24" s="2" customFormat="1" ht="13.5" customHeight="1" x14ac:dyDescent="0.2">
      <c r="A419" s="22">
        <f t="shared" si="91"/>
        <v>415</v>
      </c>
      <c r="B419" s="72" t="s">
        <v>801</v>
      </c>
      <c r="C419" s="390">
        <v>41353</v>
      </c>
      <c r="D419" s="391">
        <v>955455</v>
      </c>
      <c r="E419" s="391"/>
      <c r="F419" s="30">
        <f t="shared" si="84"/>
        <v>955455</v>
      </c>
      <c r="G419" s="30">
        <v>954455</v>
      </c>
      <c r="H419" s="30">
        <f t="shared" si="92"/>
        <v>1000</v>
      </c>
      <c r="I419" s="31">
        <v>5</v>
      </c>
      <c r="J419" s="31">
        <v>0.2</v>
      </c>
      <c r="K419" s="25">
        <v>0</v>
      </c>
      <c r="L419" s="53">
        <f t="shared" si="93"/>
        <v>0</v>
      </c>
      <c r="M419" s="30">
        <f t="shared" si="94"/>
        <v>954455</v>
      </c>
      <c r="N419" s="329">
        <f t="shared" si="85"/>
        <v>1000</v>
      </c>
      <c r="O419" s="79" t="s">
        <v>1196</v>
      </c>
      <c r="P419" s="402">
        <v>1</v>
      </c>
      <c r="Q419" s="394"/>
      <c r="R419" s="4"/>
      <c r="S419" s="3">
        <f t="shared" si="96"/>
        <v>47772.75</v>
      </c>
      <c r="T419" s="3">
        <f t="shared" si="87"/>
        <v>-46772.75</v>
      </c>
      <c r="U419" s="3">
        <f t="shared" si="95"/>
        <v>0</v>
      </c>
      <c r="V419" s="3">
        <f t="shared" si="88"/>
        <v>191091</v>
      </c>
      <c r="W419" s="3">
        <f>ROUND(IF(H419&lt;=1000,0,V419/12*2),0)-1001</f>
        <v>-1001</v>
      </c>
      <c r="X419" s="3">
        <f t="shared" si="90"/>
        <v>1001</v>
      </c>
    </row>
    <row r="420" spans="1:24" s="2" customFormat="1" ht="13.5" customHeight="1" x14ac:dyDescent="0.2">
      <c r="A420" s="22">
        <f t="shared" si="91"/>
        <v>416</v>
      </c>
      <c r="B420" s="72" t="s">
        <v>806</v>
      </c>
      <c r="C420" s="390">
        <v>41409</v>
      </c>
      <c r="D420" s="391">
        <v>258000</v>
      </c>
      <c r="E420" s="391"/>
      <c r="F420" s="30">
        <f t="shared" si="84"/>
        <v>258000</v>
      </c>
      <c r="G420" s="30">
        <v>257000</v>
      </c>
      <c r="H420" s="30">
        <f t="shared" si="92"/>
        <v>1000</v>
      </c>
      <c r="I420" s="31">
        <v>5</v>
      </c>
      <c r="J420" s="31">
        <v>0.2</v>
      </c>
      <c r="K420" s="25">
        <v>0</v>
      </c>
      <c r="L420" s="53">
        <f t="shared" si="93"/>
        <v>0</v>
      </c>
      <c r="M420" s="30">
        <f t="shared" si="94"/>
        <v>257000</v>
      </c>
      <c r="N420" s="329">
        <f t="shared" si="85"/>
        <v>1000</v>
      </c>
      <c r="O420" s="79" t="s">
        <v>848</v>
      </c>
      <c r="P420" s="402">
        <v>1</v>
      </c>
      <c r="Q420" s="394"/>
      <c r="R420" s="4"/>
      <c r="S420" s="3">
        <f t="shared" si="96"/>
        <v>12900</v>
      </c>
      <c r="T420" s="3">
        <f t="shared" si="87"/>
        <v>-11900</v>
      </c>
      <c r="U420" s="3">
        <f t="shared" si="95"/>
        <v>0</v>
      </c>
      <c r="V420" s="3">
        <f t="shared" si="88"/>
        <v>51600</v>
      </c>
      <c r="W420" s="3">
        <f>ROUND(IF(H420&lt;=1000,0,V420/12*K420),0)-1000</f>
        <v>-1000</v>
      </c>
      <c r="X420" s="3">
        <f t="shared" si="90"/>
        <v>1000</v>
      </c>
    </row>
    <row r="421" spans="1:24" s="2" customFormat="1" ht="13.5" customHeight="1" x14ac:dyDescent="0.2">
      <c r="A421" s="22">
        <f t="shared" si="91"/>
        <v>417</v>
      </c>
      <c r="B421" s="72" t="s">
        <v>801</v>
      </c>
      <c r="C421" s="390">
        <v>41421</v>
      </c>
      <c r="D421" s="391">
        <v>463281</v>
      </c>
      <c r="E421" s="391"/>
      <c r="F421" s="30">
        <f t="shared" si="84"/>
        <v>463281</v>
      </c>
      <c r="G421" s="30">
        <v>462281</v>
      </c>
      <c r="H421" s="30">
        <f t="shared" si="92"/>
        <v>1000</v>
      </c>
      <c r="I421" s="31">
        <v>5</v>
      </c>
      <c r="J421" s="31">
        <v>0.2</v>
      </c>
      <c r="K421" s="25">
        <v>0</v>
      </c>
      <c r="L421" s="53">
        <f>ROUND(IF(F421*J421*K421/12&gt;=H421,H421-1000,F421*J421*K421/12),0)</f>
        <v>0</v>
      </c>
      <c r="M421" s="30">
        <f t="shared" si="94"/>
        <v>462281</v>
      </c>
      <c r="N421" s="329">
        <f t="shared" si="85"/>
        <v>1000</v>
      </c>
      <c r="O421" s="79" t="s">
        <v>1197</v>
      </c>
      <c r="P421" s="402">
        <v>1</v>
      </c>
      <c r="Q421" s="394" t="s">
        <v>857</v>
      </c>
      <c r="R421" s="4"/>
      <c r="S421" s="3">
        <f t="shared" si="96"/>
        <v>23164.050000000003</v>
      </c>
      <c r="T421" s="3">
        <f t="shared" si="87"/>
        <v>-22164.050000000003</v>
      </c>
      <c r="U421" s="3">
        <f t="shared" si="95"/>
        <v>0</v>
      </c>
      <c r="V421" s="3">
        <f t="shared" si="88"/>
        <v>92656.2</v>
      </c>
      <c r="W421" s="3">
        <f>ROUND(IF(H421&lt;=1000,0,V421/12*K421),0)-999</f>
        <v>-999</v>
      </c>
      <c r="X421" s="3">
        <f t="shared" si="90"/>
        <v>999</v>
      </c>
    </row>
    <row r="422" spans="1:24" s="2" customFormat="1" ht="13.5" customHeight="1" x14ac:dyDescent="0.2">
      <c r="A422" s="22">
        <f t="shared" si="91"/>
        <v>418</v>
      </c>
      <c r="B422" s="72" t="s">
        <v>1198</v>
      </c>
      <c r="C422" s="390">
        <v>41689</v>
      </c>
      <c r="D422" s="391">
        <v>770000</v>
      </c>
      <c r="E422" s="391"/>
      <c r="F422" s="30">
        <f t="shared" si="84"/>
        <v>770000</v>
      </c>
      <c r="G422" s="30">
        <v>769000</v>
      </c>
      <c r="H422" s="30">
        <f t="shared" si="92"/>
        <v>1000</v>
      </c>
      <c r="I422" s="31">
        <v>5</v>
      </c>
      <c r="J422" s="31">
        <v>0.2</v>
      </c>
      <c r="K422" s="25">
        <v>0</v>
      </c>
      <c r="L422" s="53">
        <f t="shared" ref="L422:L457" si="97">ROUND(IF(F422*J422*K422/12&gt;=H422,H422-1000,F422*J422*K422/12),0)</f>
        <v>0</v>
      </c>
      <c r="M422" s="30">
        <f t="shared" si="94"/>
        <v>769000</v>
      </c>
      <c r="N422" s="329">
        <f t="shared" si="85"/>
        <v>1000</v>
      </c>
      <c r="O422" s="79" t="s">
        <v>1199</v>
      </c>
      <c r="P422" s="402">
        <v>1</v>
      </c>
      <c r="Q422" s="394" t="s">
        <v>1200</v>
      </c>
      <c r="R422" s="4"/>
      <c r="S422" s="3">
        <f t="shared" si="96"/>
        <v>38500</v>
      </c>
      <c r="T422" s="3">
        <f t="shared" si="87"/>
        <v>-37500</v>
      </c>
      <c r="U422" s="3">
        <f t="shared" si="95"/>
        <v>0</v>
      </c>
      <c r="V422" s="3">
        <f t="shared" si="88"/>
        <v>154000</v>
      </c>
      <c r="W422" s="3">
        <f>ROUND(IF(H422&lt;=1000,0,V422/12*K422),0)-1000</f>
        <v>-1000</v>
      </c>
      <c r="X422" s="3">
        <f t="shared" si="90"/>
        <v>1000</v>
      </c>
    </row>
    <row r="423" spans="1:24" s="2" customFormat="1" ht="13.5" customHeight="1" x14ac:dyDescent="0.2">
      <c r="A423" s="22">
        <f t="shared" si="91"/>
        <v>419</v>
      </c>
      <c r="B423" s="72" t="s">
        <v>1198</v>
      </c>
      <c r="C423" s="390">
        <v>41689</v>
      </c>
      <c r="D423" s="391">
        <v>770000</v>
      </c>
      <c r="E423" s="391"/>
      <c r="F423" s="30">
        <f t="shared" si="84"/>
        <v>770000</v>
      </c>
      <c r="G423" s="30">
        <v>769000</v>
      </c>
      <c r="H423" s="30">
        <f t="shared" si="92"/>
        <v>1000</v>
      </c>
      <c r="I423" s="31">
        <v>5</v>
      </c>
      <c r="J423" s="31">
        <v>0.2</v>
      </c>
      <c r="K423" s="25">
        <v>0</v>
      </c>
      <c r="L423" s="53">
        <f t="shared" si="97"/>
        <v>0</v>
      </c>
      <c r="M423" s="30">
        <f t="shared" si="94"/>
        <v>769000</v>
      </c>
      <c r="N423" s="329">
        <f t="shared" si="85"/>
        <v>1000</v>
      </c>
      <c r="O423" s="79" t="s">
        <v>1199</v>
      </c>
      <c r="P423" s="402">
        <v>1</v>
      </c>
      <c r="Q423" s="394" t="s">
        <v>1201</v>
      </c>
      <c r="R423" s="4"/>
      <c r="S423" s="3">
        <f t="shared" si="96"/>
        <v>38500</v>
      </c>
      <c r="T423" s="3">
        <f t="shared" si="87"/>
        <v>-37500</v>
      </c>
      <c r="U423" s="3">
        <f t="shared" si="95"/>
        <v>0</v>
      </c>
      <c r="V423" s="3">
        <f t="shared" si="88"/>
        <v>154000</v>
      </c>
      <c r="W423" s="3">
        <f>ROUND(IF(H423&lt;=1000,0,V423/12*K423),0)-1000</f>
        <v>-1000</v>
      </c>
      <c r="X423" s="3">
        <f t="shared" si="90"/>
        <v>1000</v>
      </c>
    </row>
    <row r="424" spans="1:24" s="2" customFormat="1" ht="13.5" customHeight="1" x14ac:dyDescent="0.2">
      <c r="A424" s="141">
        <f t="shared" si="91"/>
        <v>420</v>
      </c>
      <c r="B424" s="72" t="s">
        <v>800</v>
      </c>
      <c r="C424" s="390">
        <v>41787</v>
      </c>
      <c r="D424" s="391">
        <v>600000</v>
      </c>
      <c r="E424" s="391"/>
      <c r="F424" s="30">
        <f t="shared" si="84"/>
        <v>600000</v>
      </c>
      <c r="G424" s="30">
        <v>599000</v>
      </c>
      <c r="H424" s="30">
        <f t="shared" si="92"/>
        <v>1000</v>
      </c>
      <c r="I424" s="31">
        <v>5</v>
      </c>
      <c r="J424" s="31">
        <v>0.2</v>
      </c>
      <c r="K424" s="25">
        <v>0</v>
      </c>
      <c r="L424" s="53">
        <f t="shared" si="97"/>
        <v>0</v>
      </c>
      <c r="M424" s="30">
        <f t="shared" si="94"/>
        <v>599000</v>
      </c>
      <c r="N424" s="329">
        <f t="shared" si="85"/>
        <v>1000</v>
      </c>
      <c r="O424" s="79" t="s">
        <v>1199</v>
      </c>
      <c r="P424" s="402">
        <v>1</v>
      </c>
      <c r="Q424" s="394" t="s">
        <v>857</v>
      </c>
      <c r="R424" s="4"/>
      <c r="S424" s="3">
        <f t="shared" si="96"/>
        <v>30000</v>
      </c>
      <c r="T424" s="3">
        <f t="shared" si="87"/>
        <v>-29000</v>
      </c>
      <c r="U424" s="3">
        <f t="shared" si="95"/>
        <v>0</v>
      </c>
      <c r="V424" s="3">
        <f t="shared" si="88"/>
        <v>120000</v>
      </c>
      <c r="W424" s="3">
        <f t="shared" ref="W424:W457" si="98">ROUND(IF(H424&lt;=1000,0,V424/12*K424),0)</f>
        <v>0</v>
      </c>
      <c r="X424" s="3">
        <f t="shared" si="90"/>
        <v>0</v>
      </c>
    </row>
    <row r="425" spans="1:24" s="2" customFormat="1" ht="13.5" customHeight="1" x14ac:dyDescent="0.2">
      <c r="A425" s="141">
        <f t="shared" si="91"/>
        <v>421</v>
      </c>
      <c r="B425" s="72" t="s">
        <v>1202</v>
      </c>
      <c r="C425" s="390">
        <v>41827</v>
      </c>
      <c r="D425" s="391">
        <v>340000</v>
      </c>
      <c r="E425" s="391"/>
      <c r="F425" s="30">
        <f t="shared" si="84"/>
        <v>340000</v>
      </c>
      <c r="G425" s="30">
        <v>339000</v>
      </c>
      <c r="H425" s="30">
        <f t="shared" si="92"/>
        <v>1000</v>
      </c>
      <c r="I425" s="31">
        <v>5</v>
      </c>
      <c r="J425" s="31">
        <v>0.2</v>
      </c>
      <c r="K425" s="25">
        <v>0</v>
      </c>
      <c r="L425" s="53">
        <f t="shared" si="97"/>
        <v>0</v>
      </c>
      <c r="M425" s="30">
        <f t="shared" si="94"/>
        <v>339000</v>
      </c>
      <c r="N425" s="329">
        <f t="shared" si="85"/>
        <v>1000</v>
      </c>
      <c r="O425" s="79" t="s">
        <v>848</v>
      </c>
      <c r="P425" s="402">
        <v>4</v>
      </c>
      <c r="Q425" s="394" t="s">
        <v>1203</v>
      </c>
      <c r="R425" s="4"/>
      <c r="S425" s="3">
        <f t="shared" si="96"/>
        <v>17000</v>
      </c>
      <c r="T425" s="3">
        <f t="shared" si="87"/>
        <v>-16000</v>
      </c>
      <c r="U425" s="3">
        <f t="shared" si="95"/>
        <v>0</v>
      </c>
      <c r="V425" s="3">
        <f t="shared" si="88"/>
        <v>68000</v>
      </c>
      <c r="W425" s="3">
        <f t="shared" si="98"/>
        <v>0</v>
      </c>
      <c r="X425" s="3">
        <f t="shared" si="90"/>
        <v>0</v>
      </c>
    </row>
    <row r="426" spans="1:24" s="2" customFormat="1" ht="13.5" customHeight="1" x14ac:dyDescent="0.2">
      <c r="A426" s="141">
        <f t="shared" si="91"/>
        <v>422</v>
      </c>
      <c r="B426" s="72" t="s">
        <v>1204</v>
      </c>
      <c r="C426" s="390">
        <v>41827</v>
      </c>
      <c r="D426" s="391">
        <v>384000</v>
      </c>
      <c r="E426" s="391"/>
      <c r="F426" s="30">
        <f t="shared" si="84"/>
        <v>384000</v>
      </c>
      <c r="G426" s="30">
        <v>383000</v>
      </c>
      <c r="H426" s="30">
        <f t="shared" si="92"/>
        <v>1000</v>
      </c>
      <c r="I426" s="31">
        <v>5</v>
      </c>
      <c r="J426" s="31">
        <v>0.2</v>
      </c>
      <c r="K426" s="25">
        <v>0</v>
      </c>
      <c r="L426" s="53">
        <f t="shared" si="97"/>
        <v>0</v>
      </c>
      <c r="M426" s="30">
        <f t="shared" si="94"/>
        <v>383000</v>
      </c>
      <c r="N426" s="329">
        <f t="shared" si="85"/>
        <v>1000</v>
      </c>
      <c r="O426" s="79" t="s">
        <v>848</v>
      </c>
      <c r="P426" s="402">
        <v>8</v>
      </c>
      <c r="Q426" s="394" t="s">
        <v>1203</v>
      </c>
      <c r="R426" s="4"/>
      <c r="S426" s="3">
        <f t="shared" si="96"/>
        <v>19200</v>
      </c>
      <c r="T426" s="3">
        <f t="shared" si="87"/>
        <v>-18200</v>
      </c>
      <c r="U426" s="3">
        <f t="shared" si="95"/>
        <v>0</v>
      </c>
      <c r="V426" s="3">
        <f t="shared" si="88"/>
        <v>76800</v>
      </c>
      <c r="W426" s="3">
        <f t="shared" si="98"/>
        <v>0</v>
      </c>
      <c r="X426" s="3">
        <f t="shared" si="90"/>
        <v>0</v>
      </c>
    </row>
    <row r="427" spans="1:24" s="2" customFormat="1" ht="13.5" customHeight="1" x14ac:dyDescent="0.2">
      <c r="A427" s="141">
        <f t="shared" si="91"/>
        <v>423</v>
      </c>
      <c r="B427" s="72" t="s">
        <v>1205</v>
      </c>
      <c r="C427" s="390">
        <v>41827</v>
      </c>
      <c r="D427" s="391">
        <v>310000</v>
      </c>
      <c r="E427" s="391"/>
      <c r="F427" s="30">
        <f t="shared" si="84"/>
        <v>310000</v>
      </c>
      <c r="G427" s="30">
        <v>309000</v>
      </c>
      <c r="H427" s="30">
        <f t="shared" si="92"/>
        <v>1000</v>
      </c>
      <c r="I427" s="31">
        <v>5</v>
      </c>
      <c r="J427" s="31">
        <v>0.2</v>
      </c>
      <c r="K427" s="25">
        <v>0</v>
      </c>
      <c r="L427" s="53">
        <f t="shared" si="97"/>
        <v>0</v>
      </c>
      <c r="M427" s="30">
        <f t="shared" si="94"/>
        <v>309000</v>
      </c>
      <c r="N427" s="329">
        <f t="shared" si="85"/>
        <v>1000</v>
      </c>
      <c r="O427" s="79" t="s">
        <v>848</v>
      </c>
      <c r="P427" s="402">
        <v>2</v>
      </c>
      <c r="Q427" s="394" t="s">
        <v>1203</v>
      </c>
      <c r="R427" s="4"/>
      <c r="S427" s="3">
        <f t="shared" si="96"/>
        <v>15500</v>
      </c>
      <c r="T427" s="3">
        <f t="shared" si="87"/>
        <v>-14500</v>
      </c>
      <c r="U427" s="3">
        <f t="shared" si="95"/>
        <v>0</v>
      </c>
      <c r="V427" s="3">
        <f t="shared" si="88"/>
        <v>62000</v>
      </c>
      <c r="W427" s="3">
        <f t="shared" si="98"/>
        <v>0</v>
      </c>
      <c r="X427" s="3">
        <f t="shared" si="90"/>
        <v>0</v>
      </c>
    </row>
    <row r="428" spans="1:24" s="2" customFormat="1" ht="13.5" customHeight="1" x14ac:dyDescent="0.2">
      <c r="A428" s="141">
        <f t="shared" si="91"/>
        <v>424</v>
      </c>
      <c r="B428" s="72" t="s">
        <v>1206</v>
      </c>
      <c r="C428" s="390">
        <v>41827</v>
      </c>
      <c r="D428" s="391">
        <v>960000</v>
      </c>
      <c r="E428" s="391"/>
      <c r="F428" s="30">
        <f t="shared" si="84"/>
        <v>960000</v>
      </c>
      <c r="G428" s="30">
        <v>959000</v>
      </c>
      <c r="H428" s="30">
        <f t="shared" si="92"/>
        <v>1000</v>
      </c>
      <c r="I428" s="31">
        <v>5</v>
      </c>
      <c r="J428" s="31">
        <v>0.2</v>
      </c>
      <c r="K428" s="25">
        <v>0</v>
      </c>
      <c r="L428" s="53">
        <f t="shared" si="97"/>
        <v>0</v>
      </c>
      <c r="M428" s="30">
        <f t="shared" si="94"/>
        <v>959000</v>
      </c>
      <c r="N428" s="329">
        <f t="shared" si="85"/>
        <v>1000</v>
      </c>
      <c r="O428" s="79" t="s">
        <v>848</v>
      </c>
      <c r="P428" s="402">
        <v>6</v>
      </c>
      <c r="Q428" s="394" t="s">
        <v>1203</v>
      </c>
      <c r="R428" s="4"/>
      <c r="S428" s="3">
        <f t="shared" si="96"/>
        <v>48000</v>
      </c>
      <c r="T428" s="3">
        <f t="shared" si="87"/>
        <v>-47000</v>
      </c>
      <c r="U428" s="3">
        <f t="shared" si="95"/>
        <v>0</v>
      </c>
      <c r="V428" s="3">
        <f t="shared" si="88"/>
        <v>192000</v>
      </c>
      <c r="W428" s="3">
        <f t="shared" si="98"/>
        <v>0</v>
      </c>
      <c r="X428" s="3">
        <f t="shared" si="90"/>
        <v>0</v>
      </c>
    </row>
    <row r="429" spans="1:24" s="2" customFormat="1" ht="13.5" customHeight="1" x14ac:dyDescent="0.2">
      <c r="A429" s="141">
        <f t="shared" si="91"/>
        <v>425</v>
      </c>
      <c r="B429" s="72" t="s">
        <v>1207</v>
      </c>
      <c r="C429" s="390">
        <v>41827</v>
      </c>
      <c r="D429" s="391">
        <v>150000</v>
      </c>
      <c r="E429" s="391"/>
      <c r="F429" s="30">
        <f t="shared" si="84"/>
        <v>150000</v>
      </c>
      <c r="G429" s="30">
        <v>149000</v>
      </c>
      <c r="H429" s="30">
        <f t="shared" si="92"/>
        <v>1000</v>
      </c>
      <c r="I429" s="31">
        <v>5</v>
      </c>
      <c r="J429" s="31">
        <v>0.2</v>
      </c>
      <c r="K429" s="25">
        <v>0</v>
      </c>
      <c r="L429" s="53">
        <f t="shared" si="97"/>
        <v>0</v>
      </c>
      <c r="M429" s="30">
        <f t="shared" si="94"/>
        <v>149000</v>
      </c>
      <c r="N429" s="329">
        <f t="shared" si="85"/>
        <v>1000</v>
      </c>
      <c r="O429" s="79" t="s">
        <v>848</v>
      </c>
      <c r="P429" s="402">
        <v>2</v>
      </c>
      <c r="Q429" s="394" t="s">
        <v>1203</v>
      </c>
      <c r="R429" s="4"/>
      <c r="S429" s="3">
        <f t="shared" si="96"/>
        <v>7500</v>
      </c>
      <c r="T429" s="3">
        <f t="shared" si="87"/>
        <v>-6500</v>
      </c>
      <c r="U429" s="3">
        <f t="shared" si="95"/>
        <v>0</v>
      </c>
      <c r="V429" s="3">
        <f t="shared" si="88"/>
        <v>30000</v>
      </c>
      <c r="W429" s="3">
        <f t="shared" si="98"/>
        <v>0</v>
      </c>
      <c r="X429" s="3">
        <f t="shared" si="90"/>
        <v>0</v>
      </c>
    </row>
    <row r="430" spans="1:24" s="2" customFormat="1" ht="13.5" customHeight="1" x14ac:dyDescent="0.2">
      <c r="A430" s="141">
        <f t="shared" si="91"/>
        <v>426</v>
      </c>
      <c r="B430" s="72" t="s">
        <v>1208</v>
      </c>
      <c r="C430" s="390">
        <v>41883</v>
      </c>
      <c r="D430" s="391">
        <v>1480000</v>
      </c>
      <c r="E430" s="391"/>
      <c r="F430" s="30">
        <f t="shared" si="84"/>
        <v>1480000</v>
      </c>
      <c r="G430" s="30">
        <v>1479000</v>
      </c>
      <c r="H430" s="30">
        <f t="shared" si="92"/>
        <v>1000</v>
      </c>
      <c r="I430" s="31">
        <v>5</v>
      </c>
      <c r="J430" s="31">
        <v>0.2</v>
      </c>
      <c r="K430" s="25">
        <v>0</v>
      </c>
      <c r="L430" s="53">
        <f t="shared" si="97"/>
        <v>0</v>
      </c>
      <c r="M430" s="30">
        <f t="shared" si="94"/>
        <v>1479000</v>
      </c>
      <c r="N430" s="329">
        <f t="shared" si="85"/>
        <v>1000</v>
      </c>
      <c r="O430" s="79" t="s">
        <v>1209</v>
      </c>
      <c r="P430" s="402">
        <v>1</v>
      </c>
      <c r="Q430" s="394" t="s">
        <v>1210</v>
      </c>
      <c r="R430" s="4"/>
      <c r="S430" s="3">
        <f t="shared" si="96"/>
        <v>74000</v>
      </c>
      <c r="T430" s="3">
        <f t="shared" si="87"/>
        <v>-73000</v>
      </c>
      <c r="U430" s="3">
        <f t="shared" si="95"/>
        <v>0</v>
      </c>
      <c r="V430" s="3">
        <f t="shared" si="88"/>
        <v>296000</v>
      </c>
      <c r="W430" s="3">
        <f t="shared" si="98"/>
        <v>0</v>
      </c>
      <c r="X430" s="3">
        <f t="shared" si="90"/>
        <v>0</v>
      </c>
    </row>
    <row r="431" spans="1:24" s="2" customFormat="1" ht="13.5" customHeight="1" x14ac:dyDescent="0.2">
      <c r="A431" s="141">
        <f t="shared" si="91"/>
        <v>427</v>
      </c>
      <c r="B431" s="72" t="s">
        <v>1211</v>
      </c>
      <c r="C431" s="390">
        <v>41883</v>
      </c>
      <c r="D431" s="391">
        <v>8744000</v>
      </c>
      <c r="E431" s="391"/>
      <c r="F431" s="30">
        <f t="shared" si="84"/>
        <v>8744000</v>
      </c>
      <c r="G431" s="30">
        <v>8743000</v>
      </c>
      <c r="H431" s="30">
        <f t="shared" si="92"/>
        <v>1000</v>
      </c>
      <c r="I431" s="31">
        <v>5</v>
      </c>
      <c r="J431" s="31">
        <v>0.2</v>
      </c>
      <c r="K431" s="25">
        <v>0</v>
      </c>
      <c r="L431" s="53">
        <f t="shared" si="97"/>
        <v>0</v>
      </c>
      <c r="M431" s="30">
        <f t="shared" si="94"/>
        <v>8743000</v>
      </c>
      <c r="N431" s="329">
        <f t="shared" si="85"/>
        <v>1000</v>
      </c>
      <c r="O431" s="79" t="s">
        <v>856</v>
      </c>
      <c r="P431" s="402">
        <v>1</v>
      </c>
      <c r="Q431" s="394" t="s">
        <v>1210</v>
      </c>
      <c r="R431" s="4"/>
      <c r="S431" s="3">
        <f t="shared" si="96"/>
        <v>437200</v>
      </c>
      <c r="T431" s="3">
        <f t="shared" si="87"/>
        <v>-436200</v>
      </c>
      <c r="U431" s="3">
        <f t="shared" si="95"/>
        <v>0</v>
      </c>
      <c r="V431" s="3">
        <f t="shared" si="88"/>
        <v>1748800</v>
      </c>
      <c r="W431" s="3">
        <f t="shared" si="98"/>
        <v>0</v>
      </c>
      <c r="X431" s="3">
        <f t="shared" si="90"/>
        <v>0</v>
      </c>
    </row>
    <row r="432" spans="1:24" s="2" customFormat="1" ht="13.5" customHeight="1" x14ac:dyDescent="0.2">
      <c r="A432" s="141">
        <f t="shared" si="91"/>
        <v>428</v>
      </c>
      <c r="B432" s="72" t="s">
        <v>1212</v>
      </c>
      <c r="C432" s="390">
        <v>41943</v>
      </c>
      <c r="D432" s="391">
        <v>952727</v>
      </c>
      <c r="E432" s="391"/>
      <c r="F432" s="30">
        <f t="shared" si="84"/>
        <v>952727</v>
      </c>
      <c r="G432" s="30">
        <v>951727</v>
      </c>
      <c r="H432" s="30">
        <f t="shared" si="92"/>
        <v>1000</v>
      </c>
      <c r="I432" s="31">
        <v>5</v>
      </c>
      <c r="J432" s="31">
        <v>0.2</v>
      </c>
      <c r="K432" s="25">
        <v>0</v>
      </c>
      <c r="L432" s="53">
        <f t="shared" si="97"/>
        <v>0</v>
      </c>
      <c r="M432" s="30">
        <f t="shared" si="94"/>
        <v>951727</v>
      </c>
      <c r="N432" s="329">
        <f t="shared" si="85"/>
        <v>1000</v>
      </c>
      <c r="O432" s="79" t="s">
        <v>1213</v>
      </c>
      <c r="P432" s="402">
        <v>1</v>
      </c>
      <c r="Q432" s="394"/>
      <c r="R432" s="4"/>
      <c r="S432" s="3">
        <f t="shared" si="96"/>
        <v>47636.350000000006</v>
      </c>
      <c r="T432" s="3">
        <f t="shared" si="87"/>
        <v>-46636.350000000006</v>
      </c>
      <c r="U432" s="3">
        <f t="shared" si="95"/>
        <v>0</v>
      </c>
      <c r="V432" s="3">
        <f t="shared" si="88"/>
        <v>190545.4</v>
      </c>
      <c r="W432" s="3">
        <f t="shared" si="98"/>
        <v>0</v>
      </c>
      <c r="X432" s="3">
        <f t="shared" si="90"/>
        <v>0</v>
      </c>
    </row>
    <row r="433" spans="1:24" s="2" customFormat="1" ht="13.5" customHeight="1" x14ac:dyDescent="0.2">
      <c r="A433" s="141">
        <f t="shared" si="91"/>
        <v>429</v>
      </c>
      <c r="B433" s="403" t="s">
        <v>1214</v>
      </c>
      <c r="C433" s="404">
        <v>42031</v>
      </c>
      <c r="D433" s="391">
        <v>24349000</v>
      </c>
      <c r="E433" s="391"/>
      <c r="F433" s="30">
        <f t="shared" si="84"/>
        <v>24349000</v>
      </c>
      <c r="G433" s="30">
        <v>24348000</v>
      </c>
      <c r="H433" s="30">
        <f t="shared" si="92"/>
        <v>1000</v>
      </c>
      <c r="I433" s="31">
        <v>5</v>
      </c>
      <c r="J433" s="31">
        <v>0.2</v>
      </c>
      <c r="K433" s="25">
        <v>0</v>
      </c>
      <c r="L433" s="53">
        <f t="shared" si="97"/>
        <v>0</v>
      </c>
      <c r="M433" s="30">
        <f t="shared" si="94"/>
        <v>24348000</v>
      </c>
      <c r="N433" s="329">
        <f t="shared" si="85"/>
        <v>1000</v>
      </c>
      <c r="O433" s="31" t="s">
        <v>856</v>
      </c>
      <c r="P433" s="31">
        <v>1</v>
      </c>
      <c r="Q433" s="370" t="s">
        <v>1215</v>
      </c>
      <c r="R433" s="4"/>
      <c r="S433" s="3">
        <f t="shared" si="96"/>
        <v>1217450</v>
      </c>
      <c r="T433" s="3">
        <f t="shared" si="87"/>
        <v>-1216450</v>
      </c>
      <c r="U433" s="3">
        <f t="shared" si="95"/>
        <v>0</v>
      </c>
      <c r="V433" s="3">
        <f t="shared" si="88"/>
        <v>4869800</v>
      </c>
      <c r="W433" s="3">
        <f t="shared" si="98"/>
        <v>0</v>
      </c>
      <c r="X433" s="3">
        <f t="shared" si="90"/>
        <v>0</v>
      </c>
    </row>
    <row r="434" spans="1:24" s="2" customFormat="1" ht="13.5" customHeight="1" x14ac:dyDescent="0.2">
      <c r="A434" s="141">
        <f t="shared" si="91"/>
        <v>430</v>
      </c>
      <c r="B434" s="403" t="s">
        <v>1216</v>
      </c>
      <c r="C434" s="404">
        <v>42031</v>
      </c>
      <c r="D434" s="391">
        <v>1185000</v>
      </c>
      <c r="E434" s="391"/>
      <c r="F434" s="30">
        <f t="shared" si="84"/>
        <v>1185000</v>
      </c>
      <c r="G434" s="30">
        <v>1184000</v>
      </c>
      <c r="H434" s="30">
        <f t="shared" si="92"/>
        <v>1000</v>
      </c>
      <c r="I434" s="31">
        <v>5</v>
      </c>
      <c r="J434" s="31">
        <v>0.2</v>
      </c>
      <c r="K434" s="25">
        <v>0</v>
      </c>
      <c r="L434" s="70">
        <f t="shared" si="97"/>
        <v>0</v>
      </c>
      <c r="M434" s="30">
        <f t="shared" si="94"/>
        <v>1184000</v>
      </c>
      <c r="N434" s="329">
        <f t="shared" si="85"/>
        <v>1000</v>
      </c>
      <c r="O434" s="31" t="s">
        <v>1209</v>
      </c>
      <c r="P434" s="31">
        <v>15</v>
      </c>
      <c r="Q434" s="370" t="s">
        <v>1215</v>
      </c>
      <c r="R434" s="4"/>
      <c r="S434" s="3">
        <f t="shared" si="96"/>
        <v>59250</v>
      </c>
      <c r="T434" s="3">
        <f t="shared" si="87"/>
        <v>-58250</v>
      </c>
      <c r="U434" s="3">
        <f t="shared" si="95"/>
        <v>0</v>
      </c>
      <c r="V434" s="3">
        <f t="shared" si="88"/>
        <v>237000</v>
      </c>
      <c r="W434" s="3">
        <f t="shared" si="98"/>
        <v>0</v>
      </c>
      <c r="X434" s="3">
        <f t="shared" si="90"/>
        <v>0</v>
      </c>
    </row>
    <row r="435" spans="1:24" s="2" customFormat="1" ht="13.5" customHeight="1" x14ac:dyDescent="0.2">
      <c r="A435" s="141">
        <f t="shared" si="91"/>
        <v>431</v>
      </c>
      <c r="B435" s="403" t="s">
        <v>1217</v>
      </c>
      <c r="C435" s="404">
        <v>42031</v>
      </c>
      <c r="D435" s="391">
        <v>14224000</v>
      </c>
      <c r="E435" s="391"/>
      <c r="F435" s="30">
        <f t="shared" si="84"/>
        <v>14224000</v>
      </c>
      <c r="G435" s="30">
        <v>14223000</v>
      </c>
      <c r="H435" s="30">
        <f t="shared" si="92"/>
        <v>1000</v>
      </c>
      <c r="I435" s="31">
        <v>5</v>
      </c>
      <c r="J435" s="31">
        <v>0.2</v>
      </c>
      <c r="K435" s="25">
        <v>0</v>
      </c>
      <c r="L435" s="70">
        <f t="shared" si="97"/>
        <v>0</v>
      </c>
      <c r="M435" s="30">
        <f t="shared" si="94"/>
        <v>14223000</v>
      </c>
      <c r="N435" s="329">
        <f t="shared" si="85"/>
        <v>1000</v>
      </c>
      <c r="O435" s="31" t="s">
        <v>1218</v>
      </c>
      <c r="P435" s="31">
        <v>31</v>
      </c>
      <c r="Q435" s="370" t="s">
        <v>1215</v>
      </c>
      <c r="R435" s="4"/>
      <c r="S435" s="3">
        <f t="shared" si="96"/>
        <v>711200</v>
      </c>
      <c r="T435" s="3">
        <f t="shared" si="87"/>
        <v>-710200</v>
      </c>
      <c r="U435" s="3">
        <f t="shared" si="95"/>
        <v>0</v>
      </c>
      <c r="V435" s="3">
        <f t="shared" si="88"/>
        <v>2844800</v>
      </c>
      <c r="W435" s="3">
        <f t="shared" si="98"/>
        <v>0</v>
      </c>
      <c r="X435" s="3">
        <f t="shared" si="90"/>
        <v>0</v>
      </c>
    </row>
    <row r="436" spans="1:24" s="2" customFormat="1" ht="13.5" customHeight="1" x14ac:dyDescent="0.2">
      <c r="A436" s="141">
        <f t="shared" si="91"/>
        <v>432</v>
      </c>
      <c r="B436" s="403" t="s">
        <v>1214</v>
      </c>
      <c r="C436" s="405">
        <v>42066</v>
      </c>
      <c r="D436" s="391">
        <v>30020000</v>
      </c>
      <c r="E436" s="391"/>
      <c r="F436" s="30">
        <f t="shared" si="84"/>
        <v>30020000</v>
      </c>
      <c r="G436" s="30">
        <v>30019000</v>
      </c>
      <c r="H436" s="30">
        <f t="shared" si="92"/>
        <v>1000</v>
      </c>
      <c r="I436" s="31">
        <v>5</v>
      </c>
      <c r="J436" s="31">
        <v>0.2</v>
      </c>
      <c r="K436" s="25">
        <v>0</v>
      </c>
      <c r="L436" s="70">
        <f>ROUND(IF(F436*J436*K436/12&gt;=H436,H436-1000,F436*J436*K436/12),0)</f>
        <v>0</v>
      </c>
      <c r="M436" s="30">
        <f t="shared" si="94"/>
        <v>30019000</v>
      </c>
      <c r="N436" s="329">
        <f t="shared" si="85"/>
        <v>1000</v>
      </c>
      <c r="O436" s="31" t="s">
        <v>856</v>
      </c>
      <c r="P436" s="31">
        <v>61</v>
      </c>
      <c r="Q436" s="370" t="s">
        <v>1215</v>
      </c>
      <c r="R436" s="4"/>
      <c r="S436" s="3">
        <f t="shared" si="96"/>
        <v>1501000</v>
      </c>
      <c r="T436" s="3">
        <f t="shared" si="87"/>
        <v>-1500000</v>
      </c>
      <c r="U436" s="3">
        <f t="shared" si="95"/>
        <v>0</v>
      </c>
      <c r="V436" s="3">
        <f t="shared" si="88"/>
        <v>6004000</v>
      </c>
      <c r="W436" s="3">
        <f t="shared" si="98"/>
        <v>0</v>
      </c>
      <c r="X436" s="3">
        <f t="shared" si="90"/>
        <v>0</v>
      </c>
    </row>
    <row r="437" spans="1:24" s="2" customFormat="1" ht="13.5" customHeight="1" x14ac:dyDescent="0.2">
      <c r="A437" s="141">
        <f t="shared" si="91"/>
        <v>433</v>
      </c>
      <c r="B437" s="403" t="s">
        <v>1190</v>
      </c>
      <c r="C437" s="405">
        <v>42100</v>
      </c>
      <c r="D437" s="391">
        <v>125000</v>
      </c>
      <c r="E437" s="391"/>
      <c r="F437" s="30">
        <f t="shared" si="84"/>
        <v>125000</v>
      </c>
      <c r="G437" s="30">
        <v>124000</v>
      </c>
      <c r="H437" s="30">
        <f t="shared" si="92"/>
        <v>1000</v>
      </c>
      <c r="I437" s="31">
        <v>5</v>
      </c>
      <c r="J437" s="31">
        <v>0.2</v>
      </c>
      <c r="K437" s="25">
        <v>0</v>
      </c>
      <c r="L437" s="70">
        <f t="shared" si="97"/>
        <v>0</v>
      </c>
      <c r="M437" s="30">
        <f t="shared" si="94"/>
        <v>124000</v>
      </c>
      <c r="N437" s="329">
        <f t="shared" si="85"/>
        <v>1000</v>
      </c>
      <c r="O437" s="31" t="s">
        <v>848</v>
      </c>
      <c r="P437" s="31">
        <v>1</v>
      </c>
      <c r="Q437" s="370" t="s">
        <v>1219</v>
      </c>
      <c r="R437" s="4"/>
      <c r="S437" s="3">
        <f t="shared" si="96"/>
        <v>6250</v>
      </c>
      <c r="T437" s="3">
        <f t="shared" si="87"/>
        <v>-5250</v>
      </c>
      <c r="U437" s="3">
        <f t="shared" si="95"/>
        <v>0</v>
      </c>
      <c r="V437" s="3">
        <f t="shared" si="88"/>
        <v>25000</v>
      </c>
      <c r="W437" s="3">
        <f t="shared" si="98"/>
        <v>0</v>
      </c>
      <c r="X437" s="3">
        <f t="shared" si="90"/>
        <v>0</v>
      </c>
    </row>
    <row r="438" spans="1:24" s="2" customFormat="1" ht="13.5" customHeight="1" x14ac:dyDescent="0.2">
      <c r="A438" s="141">
        <f t="shared" si="91"/>
        <v>434</v>
      </c>
      <c r="B438" s="403" t="s">
        <v>1220</v>
      </c>
      <c r="C438" s="405">
        <v>42100</v>
      </c>
      <c r="D438" s="391">
        <v>136000</v>
      </c>
      <c r="E438" s="391"/>
      <c r="F438" s="30">
        <f t="shared" si="84"/>
        <v>136000</v>
      </c>
      <c r="G438" s="30">
        <v>135000</v>
      </c>
      <c r="H438" s="30">
        <f t="shared" si="92"/>
        <v>1000</v>
      </c>
      <c r="I438" s="31">
        <v>5</v>
      </c>
      <c r="J438" s="31">
        <v>0.2</v>
      </c>
      <c r="K438" s="25">
        <v>0</v>
      </c>
      <c r="L438" s="70">
        <f t="shared" si="97"/>
        <v>0</v>
      </c>
      <c r="M438" s="30">
        <f t="shared" si="94"/>
        <v>135000</v>
      </c>
      <c r="N438" s="329">
        <f t="shared" si="85"/>
        <v>1000</v>
      </c>
      <c r="O438" s="31" t="s">
        <v>848</v>
      </c>
      <c r="P438" s="31">
        <v>2</v>
      </c>
      <c r="Q438" s="370" t="s">
        <v>1219</v>
      </c>
      <c r="R438" s="4"/>
      <c r="S438" s="3">
        <f t="shared" si="96"/>
        <v>6800</v>
      </c>
      <c r="T438" s="3">
        <f t="shared" si="87"/>
        <v>-5800</v>
      </c>
      <c r="U438" s="3">
        <f t="shared" si="95"/>
        <v>0</v>
      </c>
      <c r="V438" s="3">
        <f t="shared" si="88"/>
        <v>27200</v>
      </c>
      <c r="W438" s="3">
        <f t="shared" si="98"/>
        <v>0</v>
      </c>
      <c r="X438" s="3">
        <f t="shared" si="90"/>
        <v>0</v>
      </c>
    </row>
    <row r="439" spans="1:24" s="2" customFormat="1" ht="13.5" customHeight="1" x14ac:dyDescent="0.2">
      <c r="A439" s="141">
        <f t="shared" si="91"/>
        <v>435</v>
      </c>
      <c r="B439" s="403" t="s">
        <v>801</v>
      </c>
      <c r="C439" s="405">
        <v>42104</v>
      </c>
      <c r="D439" s="391">
        <v>782000</v>
      </c>
      <c r="E439" s="391"/>
      <c r="F439" s="30">
        <f t="shared" si="84"/>
        <v>782000</v>
      </c>
      <c r="G439" s="30">
        <v>781000</v>
      </c>
      <c r="H439" s="30">
        <f t="shared" si="92"/>
        <v>1000</v>
      </c>
      <c r="I439" s="31">
        <v>5</v>
      </c>
      <c r="J439" s="31">
        <v>0.2</v>
      </c>
      <c r="K439" s="25">
        <v>0</v>
      </c>
      <c r="L439" s="70">
        <f t="shared" si="97"/>
        <v>0</v>
      </c>
      <c r="M439" s="30">
        <f t="shared" si="94"/>
        <v>781000</v>
      </c>
      <c r="N439" s="329">
        <f t="shared" si="85"/>
        <v>1000</v>
      </c>
      <c r="O439" s="31" t="s">
        <v>856</v>
      </c>
      <c r="P439" s="31">
        <v>1</v>
      </c>
      <c r="Q439" s="370" t="s">
        <v>1210</v>
      </c>
      <c r="R439" s="4"/>
      <c r="S439" s="3">
        <f t="shared" si="96"/>
        <v>39100</v>
      </c>
      <c r="T439" s="3">
        <f t="shared" si="87"/>
        <v>-38100</v>
      </c>
      <c r="U439" s="3">
        <f t="shared" si="95"/>
        <v>0</v>
      </c>
      <c r="V439" s="3">
        <f t="shared" si="88"/>
        <v>156400</v>
      </c>
      <c r="W439" s="3">
        <f t="shared" si="98"/>
        <v>0</v>
      </c>
      <c r="X439" s="3">
        <f t="shared" si="90"/>
        <v>0</v>
      </c>
    </row>
    <row r="440" spans="1:24" s="2" customFormat="1" ht="13.5" customHeight="1" x14ac:dyDescent="0.2">
      <c r="A440" s="141">
        <f t="shared" si="91"/>
        <v>436</v>
      </c>
      <c r="B440" s="403" t="s">
        <v>1214</v>
      </c>
      <c r="C440" s="405">
        <v>42132</v>
      </c>
      <c r="D440" s="391">
        <v>1340000</v>
      </c>
      <c r="E440" s="391"/>
      <c r="F440" s="30">
        <f t="shared" si="84"/>
        <v>1340000</v>
      </c>
      <c r="G440" s="30">
        <v>1339000</v>
      </c>
      <c r="H440" s="30">
        <f t="shared" si="92"/>
        <v>1000</v>
      </c>
      <c r="I440" s="31">
        <v>5</v>
      </c>
      <c r="J440" s="31">
        <v>0.2</v>
      </c>
      <c r="K440" s="25">
        <v>0</v>
      </c>
      <c r="L440" s="70">
        <f t="shared" si="97"/>
        <v>0</v>
      </c>
      <c r="M440" s="30">
        <f t="shared" si="94"/>
        <v>1339000</v>
      </c>
      <c r="N440" s="329">
        <f t="shared" si="85"/>
        <v>1000</v>
      </c>
      <c r="O440" s="31" t="s">
        <v>856</v>
      </c>
      <c r="P440" s="31">
        <v>2</v>
      </c>
      <c r="Q440" s="370" t="s">
        <v>1215</v>
      </c>
      <c r="R440" s="4"/>
      <c r="S440" s="3">
        <f t="shared" si="96"/>
        <v>67000</v>
      </c>
      <c r="T440" s="3">
        <f t="shared" si="87"/>
        <v>-66000</v>
      </c>
      <c r="U440" s="3">
        <f t="shared" si="95"/>
        <v>0</v>
      </c>
      <c r="V440" s="3">
        <f t="shared" si="88"/>
        <v>268000</v>
      </c>
      <c r="W440" s="3">
        <f t="shared" si="98"/>
        <v>0</v>
      </c>
      <c r="X440" s="3">
        <f t="shared" si="90"/>
        <v>0</v>
      </c>
    </row>
    <row r="441" spans="1:24" s="2" customFormat="1" ht="13.5" customHeight="1" x14ac:dyDescent="0.2">
      <c r="A441" s="141">
        <f t="shared" si="91"/>
        <v>437</v>
      </c>
      <c r="B441" s="406" t="s">
        <v>1221</v>
      </c>
      <c r="C441" s="390">
        <v>42144</v>
      </c>
      <c r="D441" s="391">
        <v>5540000</v>
      </c>
      <c r="E441" s="391"/>
      <c r="F441" s="30">
        <f t="shared" si="84"/>
        <v>5540000</v>
      </c>
      <c r="G441" s="30">
        <v>5539000</v>
      </c>
      <c r="H441" s="30">
        <f t="shared" si="92"/>
        <v>1000</v>
      </c>
      <c r="I441" s="31">
        <v>5</v>
      </c>
      <c r="J441" s="31">
        <v>0.2</v>
      </c>
      <c r="K441" s="25">
        <v>0</v>
      </c>
      <c r="L441" s="70">
        <f t="shared" si="97"/>
        <v>0</v>
      </c>
      <c r="M441" s="30">
        <f t="shared" si="94"/>
        <v>5539000</v>
      </c>
      <c r="N441" s="329">
        <f t="shared" si="85"/>
        <v>1000</v>
      </c>
      <c r="O441" s="79" t="s">
        <v>856</v>
      </c>
      <c r="P441" s="402">
        <v>2</v>
      </c>
      <c r="Q441" s="394" t="s">
        <v>1215</v>
      </c>
      <c r="R441" s="4"/>
      <c r="S441" s="3">
        <f t="shared" si="96"/>
        <v>277000</v>
      </c>
      <c r="T441" s="3">
        <f t="shared" si="87"/>
        <v>-276000</v>
      </c>
      <c r="U441" s="3">
        <f t="shared" si="95"/>
        <v>0</v>
      </c>
      <c r="V441" s="3">
        <f t="shared" si="88"/>
        <v>1108000</v>
      </c>
      <c r="W441" s="3">
        <f t="shared" si="98"/>
        <v>0</v>
      </c>
      <c r="X441" s="3">
        <f t="shared" si="90"/>
        <v>0</v>
      </c>
    </row>
    <row r="442" spans="1:24" s="2" customFormat="1" ht="13.5" customHeight="1" x14ac:dyDescent="0.2">
      <c r="A442" s="141">
        <f t="shared" si="91"/>
        <v>438</v>
      </c>
      <c r="B442" s="406" t="s">
        <v>1222</v>
      </c>
      <c r="C442" s="390">
        <v>42303</v>
      </c>
      <c r="D442" s="391">
        <v>12450000</v>
      </c>
      <c r="E442" s="391"/>
      <c r="F442" s="30">
        <f t="shared" si="84"/>
        <v>12450000</v>
      </c>
      <c r="G442" s="30">
        <v>12449000</v>
      </c>
      <c r="H442" s="30">
        <f t="shared" si="92"/>
        <v>1000</v>
      </c>
      <c r="I442" s="31">
        <v>5</v>
      </c>
      <c r="J442" s="31">
        <v>0.2</v>
      </c>
      <c r="K442" s="25">
        <v>0</v>
      </c>
      <c r="L442" s="70">
        <f t="shared" si="97"/>
        <v>0</v>
      </c>
      <c r="M442" s="30">
        <f t="shared" si="94"/>
        <v>12449000</v>
      </c>
      <c r="N442" s="329">
        <f t="shared" si="85"/>
        <v>1000</v>
      </c>
      <c r="O442" s="79" t="s">
        <v>856</v>
      </c>
      <c r="P442" s="402">
        <v>1</v>
      </c>
      <c r="Q442" s="394" t="s">
        <v>1223</v>
      </c>
      <c r="R442" s="4"/>
      <c r="S442" s="3">
        <f t="shared" si="96"/>
        <v>622500</v>
      </c>
      <c r="T442" s="3">
        <f t="shared" si="87"/>
        <v>-621500</v>
      </c>
      <c r="U442" s="3">
        <f t="shared" si="95"/>
        <v>0</v>
      </c>
      <c r="V442" s="3">
        <f t="shared" si="88"/>
        <v>2490000</v>
      </c>
      <c r="W442" s="3">
        <f t="shared" si="98"/>
        <v>0</v>
      </c>
      <c r="X442" s="3">
        <f t="shared" si="90"/>
        <v>0</v>
      </c>
    </row>
    <row r="443" spans="1:24" s="2" customFormat="1" ht="13.5" customHeight="1" x14ac:dyDescent="0.2">
      <c r="A443" s="141">
        <f t="shared" si="91"/>
        <v>439</v>
      </c>
      <c r="B443" s="406" t="s">
        <v>1224</v>
      </c>
      <c r="C443" s="390">
        <v>42368</v>
      </c>
      <c r="D443" s="391">
        <v>4839000</v>
      </c>
      <c r="E443" s="391"/>
      <c r="F443" s="30">
        <f t="shared" si="84"/>
        <v>4839000</v>
      </c>
      <c r="G443" s="30">
        <v>4838000</v>
      </c>
      <c r="H443" s="30">
        <f t="shared" si="92"/>
        <v>1000</v>
      </c>
      <c r="I443" s="31">
        <v>5</v>
      </c>
      <c r="J443" s="31">
        <v>0.2</v>
      </c>
      <c r="K443" s="25">
        <v>0</v>
      </c>
      <c r="L443" s="70">
        <f t="shared" si="97"/>
        <v>0</v>
      </c>
      <c r="M443" s="30">
        <f t="shared" si="94"/>
        <v>4838000</v>
      </c>
      <c r="N443" s="329">
        <f t="shared" si="85"/>
        <v>1000</v>
      </c>
      <c r="O443" s="79" t="s">
        <v>856</v>
      </c>
      <c r="P443" s="402">
        <v>1</v>
      </c>
      <c r="Q443" s="394" t="s">
        <v>1225</v>
      </c>
      <c r="R443" s="4"/>
      <c r="S443" s="3">
        <f t="shared" si="96"/>
        <v>241950</v>
      </c>
      <c r="T443" s="3">
        <f t="shared" si="87"/>
        <v>-240950</v>
      </c>
      <c r="U443" s="3">
        <f t="shared" si="95"/>
        <v>0</v>
      </c>
      <c r="V443" s="3">
        <f t="shared" si="88"/>
        <v>967800</v>
      </c>
      <c r="W443" s="3">
        <f t="shared" si="98"/>
        <v>0</v>
      </c>
      <c r="X443" s="3">
        <f t="shared" si="90"/>
        <v>0</v>
      </c>
    </row>
    <row r="444" spans="1:24" s="2" customFormat="1" ht="13.5" customHeight="1" x14ac:dyDescent="0.2">
      <c r="A444" s="141">
        <f t="shared" si="91"/>
        <v>440</v>
      </c>
      <c r="B444" s="406" t="s">
        <v>846</v>
      </c>
      <c r="C444" s="390">
        <v>42373</v>
      </c>
      <c r="D444" s="391">
        <v>145000</v>
      </c>
      <c r="E444" s="391"/>
      <c r="F444" s="30">
        <f t="shared" si="84"/>
        <v>145000</v>
      </c>
      <c r="G444" s="30">
        <v>144000</v>
      </c>
      <c r="H444" s="30">
        <f t="shared" si="92"/>
        <v>1000</v>
      </c>
      <c r="I444" s="31">
        <v>5</v>
      </c>
      <c r="J444" s="31">
        <v>0.2</v>
      </c>
      <c r="K444" s="25">
        <v>0</v>
      </c>
      <c r="L444" s="70">
        <f t="shared" si="97"/>
        <v>0</v>
      </c>
      <c r="M444" s="30">
        <f t="shared" si="94"/>
        <v>144000</v>
      </c>
      <c r="N444" s="329">
        <f t="shared" si="85"/>
        <v>1000</v>
      </c>
      <c r="O444" s="79" t="s">
        <v>1226</v>
      </c>
      <c r="P444" s="402">
        <v>1</v>
      </c>
      <c r="Q444" s="394" t="s">
        <v>1227</v>
      </c>
      <c r="R444" s="4"/>
      <c r="S444" s="3">
        <f t="shared" si="96"/>
        <v>7250</v>
      </c>
      <c r="T444" s="3">
        <f t="shared" si="87"/>
        <v>-6250</v>
      </c>
      <c r="U444" s="3">
        <f t="shared" si="95"/>
        <v>0</v>
      </c>
      <c r="V444" s="3">
        <f t="shared" si="88"/>
        <v>29000</v>
      </c>
      <c r="W444" s="3">
        <f t="shared" si="98"/>
        <v>0</v>
      </c>
      <c r="X444" s="3">
        <f t="shared" si="90"/>
        <v>0</v>
      </c>
    </row>
    <row r="445" spans="1:24" s="2" customFormat="1" ht="13.5" customHeight="1" x14ac:dyDescent="0.2">
      <c r="A445" s="141">
        <f t="shared" si="91"/>
        <v>441</v>
      </c>
      <c r="B445" s="406" t="s">
        <v>803</v>
      </c>
      <c r="C445" s="390">
        <v>42373</v>
      </c>
      <c r="D445" s="391">
        <v>68000</v>
      </c>
      <c r="E445" s="391"/>
      <c r="F445" s="30">
        <f t="shared" si="84"/>
        <v>68000</v>
      </c>
      <c r="G445" s="30">
        <v>67000</v>
      </c>
      <c r="H445" s="30">
        <f t="shared" si="92"/>
        <v>1000</v>
      </c>
      <c r="I445" s="31">
        <v>5</v>
      </c>
      <c r="J445" s="31">
        <v>0.2</v>
      </c>
      <c r="K445" s="25">
        <v>0</v>
      </c>
      <c r="L445" s="70">
        <f t="shared" si="97"/>
        <v>0</v>
      </c>
      <c r="M445" s="30">
        <f t="shared" si="94"/>
        <v>67000</v>
      </c>
      <c r="N445" s="329">
        <f t="shared" si="85"/>
        <v>1000</v>
      </c>
      <c r="O445" s="79" t="s">
        <v>1226</v>
      </c>
      <c r="P445" s="402">
        <v>1</v>
      </c>
      <c r="Q445" s="394" t="s">
        <v>1227</v>
      </c>
      <c r="R445" s="4"/>
      <c r="S445" s="3">
        <f t="shared" si="96"/>
        <v>3400</v>
      </c>
      <c r="T445" s="3">
        <f t="shared" si="87"/>
        <v>-2400</v>
      </c>
      <c r="U445" s="3">
        <f t="shared" si="95"/>
        <v>0</v>
      </c>
      <c r="V445" s="3">
        <f t="shared" si="88"/>
        <v>13600</v>
      </c>
      <c r="W445" s="3">
        <f t="shared" si="98"/>
        <v>0</v>
      </c>
      <c r="X445" s="3">
        <f t="shared" si="90"/>
        <v>0</v>
      </c>
    </row>
    <row r="446" spans="1:24" s="2" customFormat="1" ht="13.5" customHeight="1" x14ac:dyDescent="0.2">
      <c r="A446" s="141">
        <f t="shared" si="91"/>
        <v>442</v>
      </c>
      <c r="B446" s="406" t="s">
        <v>1228</v>
      </c>
      <c r="C446" s="390">
        <v>42373</v>
      </c>
      <c r="D446" s="391">
        <v>105000</v>
      </c>
      <c r="E446" s="391"/>
      <c r="F446" s="30">
        <f t="shared" si="84"/>
        <v>105000</v>
      </c>
      <c r="G446" s="30">
        <v>104000</v>
      </c>
      <c r="H446" s="30">
        <f t="shared" si="92"/>
        <v>1000</v>
      </c>
      <c r="I446" s="31">
        <v>5</v>
      </c>
      <c r="J446" s="31">
        <v>0.2</v>
      </c>
      <c r="K446" s="25">
        <v>0</v>
      </c>
      <c r="L446" s="70">
        <f t="shared" si="97"/>
        <v>0</v>
      </c>
      <c r="M446" s="30">
        <f t="shared" si="94"/>
        <v>104000</v>
      </c>
      <c r="N446" s="329">
        <f t="shared" si="85"/>
        <v>1000</v>
      </c>
      <c r="O446" s="79" t="s">
        <v>1226</v>
      </c>
      <c r="P446" s="402">
        <v>1</v>
      </c>
      <c r="Q446" s="394" t="s">
        <v>1227</v>
      </c>
      <c r="R446" s="4"/>
      <c r="S446" s="3">
        <f t="shared" si="96"/>
        <v>5250</v>
      </c>
      <c r="T446" s="3">
        <f t="shared" si="87"/>
        <v>-4250</v>
      </c>
      <c r="U446" s="3">
        <f t="shared" si="95"/>
        <v>0</v>
      </c>
      <c r="V446" s="3">
        <f t="shared" si="88"/>
        <v>21000</v>
      </c>
      <c r="W446" s="3">
        <f t="shared" si="98"/>
        <v>0</v>
      </c>
      <c r="X446" s="3">
        <f t="shared" si="90"/>
        <v>0</v>
      </c>
    </row>
    <row r="447" spans="1:24" s="2" customFormat="1" ht="13.5" customHeight="1" x14ac:dyDescent="0.2">
      <c r="A447" s="141">
        <f t="shared" si="91"/>
        <v>443</v>
      </c>
      <c r="B447" s="406" t="s">
        <v>806</v>
      </c>
      <c r="C447" s="390">
        <v>42373</v>
      </c>
      <c r="D447" s="391">
        <v>155000</v>
      </c>
      <c r="E447" s="391"/>
      <c r="F447" s="30">
        <f t="shared" si="84"/>
        <v>155000</v>
      </c>
      <c r="G447" s="30">
        <v>154000</v>
      </c>
      <c r="H447" s="30">
        <f t="shared" si="92"/>
        <v>1000</v>
      </c>
      <c r="I447" s="31">
        <v>5</v>
      </c>
      <c r="J447" s="31">
        <v>0.2</v>
      </c>
      <c r="K447" s="25">
        <v>0</v>
      </c>
      <c r="L447" s="70">
        <f t="shared" si="97"/>
        <v>0</v>
      </c>
      <c r="M447" s="30">
        <f t="shared" si="94"/>
        <v>154000</v>
      </c>
      <c r="N447" s="329">
        <f t="shared" si="85"/>
        <v>1000</v>
      </c>
      <c r="O447" s="79" t="s">
        <v>1226</v>
      </c>
      <c r="P447" s="402">
        <v>1</v>
      </c>
      <c r="Q447" s="394" t="s">
        <v>1227</v>
      </c>
      <c r="R447" s="4"/>
      <c r="S447" s="3">
        <f t="shared" si="96"/>
        <v>7750</v>
      </c>
      <c r="T447" s="3">
        <f t="shared" si="87"/>
        <v>-6750</v>
      </c>
      <c r="U447" s="3">
        <f t="shared" si="95"/>
        <v>0</v>
      </c>
      <c r="V447" s="3">
        <f t="shared" si="88"/>
        <v>31000</v>
      </c>
      <c r="W447" s="3">
        <f t="shared" si="98"/>
        <v>0</v>
      </c>
      <c r="X447" s="3">
        <f t="shared" si="90"/>
        <v>0</v>
      </c>
    </row>
    <row r="448" spans="1:24" s="2" customFormat="1" ht="13.5" customHeight="1" x14ac:dyDescent="0.2">
      <c r="A448" s="141">
        <f t="shared" si="91"/>
        <v>444</v>
      </c>
      <c r="B448" s="406" t="s">
        <v>801</v>
      </c>
      <c r="C448" s="390">
        <v>42424</v>
      </c>
      <c r="D448" s="391">
        <v>1820000</v>
      </c>
      <c r="E448" s="391"/>
      <c r="F448" s="30">
        <f t="shared" si="84"/>
        <v>1820000</v>
      </c>
      <c r="G448" s="30">
        <v>1819000</v>
      </c>
      <c r="H448" s="30">
        <f t="shared" si="92"/>
        <v>1000</v>
      </c>
      <c r="I448" s="31">
        <v>5</v>
      </c>
      <c r="J448" s="31">
        <v>0.2</v>
      </c>
      <c r="K448" s="25">
        <v>0</v>
      </c>
      <c r="L448" s="70">
        <f t="shared" si="97"/>
        <v>0</v>
      </c>
      <c r="M448" s="30">
        <f t="shared" si="94"/>
        <v>1819000</v>
      </c>
      <c r="N448" s="329">
        <f t="shared" si="85"/>
        <v>1000</v>
      </c>
      <c r="O448" s="79" t="s">
        <v>1229</v>
      </c>
      <c r="P448" s="402">
        <v>2</v>
      </c>
      <c r="Q448" s="394" t="s">
        <v>1230</v>
      </c>
      <c r="R448" s="4"/>
      <c r="S448" s="3">
        <f t="shared" si="96"/>
        <v>91000</v>
      </c>
      <c r="T448" s="3">
        <f t="shared" si="87"/>
        <v>-90000</v>
      </c>
      <c r="U448" s="3">
        <f t="shared" si="95"/>
        <v>0</v>
      </c>
      <c r="V448" s="3">
        <f t="shared" si="88"/>
        <v>364000</v>
      </c>
      <c r="W448" s="3">
        <f t="shared" si="98"/>
        <v>0</v>
      </c>
      <c r="X448" s="3">
        <f t="shared" si="90"/>
        <v>0</v>
      </c>
    </row>
    <row r="449" spans="1:24" s="2" customFormat="1" ht="13.5" customHeight="1" x14ac:dyDescent="0.2">
      <c r="A449" s="141">
        <f t="shared" si="91"/>
        <v>445</v>
      </c>
      <c r="B449" s="406" t="s">
        <v>844</v>
      </c>
      <c r="C449" s="390">
        <v>42424</v>
      </c>
      <c r="D449" s="391">
        <v>980000</v>
      </c>
      <c r="E449" s="391"/>
      <c r="F449" s="30">
        <f t="shared" si="84"/>
        <v>980000</v>
      </c>
      <c r="G449" s="30">
        <v>979000</v>
      </c>
      <c r="H449" s="30">
        <f t="shared" si="92"/>
        <v>1000</v>
      </c>
      <c r="I449" s="31">
        <v>5</v>
      </c>
      <c r="J449" s="31">
        <v>0.2</v>
      </c>
      <c r="K449" s="25">
        <v>0</v>
      </c>
      <c r="L449" s="70">
        <f t="shared" si="97"/>
        <v>0</v>
      </c>
      <c r="M449" s="30">
        <f t="shared" si="94"/>
        <v>979000</v>
      </c>
      <c r="N449" s="329">
        <f t="shared" si="85"/>
        <v>1000</v>
      </c>
      <c r="O449" s="79" t="s">
        <v>1229</v>
      </c>
      <c r="P449" s="402">
        <v>2</v>
      </c>
      <c r="Q449" s="394" t="s">
        <v>1230</v>
      </c>
      <c r="R449" s="4"/>
      <c r="S449" s="3">
        <f t="shared" si="96"/>
        <v>49000</v>
      </c>
      <c r="T449" s="3">
        <f t="shared" si="87"/>
        <v>-48000</v>
      </c>
      <c r="U449" s="3">
        <f t="shared" si="95"/>
        <v>0</v>
      </c>
      <c r="V449" s="3">
        <f t="shared" si="88"/>
        <v>196000</v>
      </c>
      <c r="W449" s="3">
        <f t="shared" si="98"/>
        <v>0</v>
      </c>
      <c r="X449" s="3">
        <f t="shared" si="90"/>
        <v>0</v>
      </c>
    </row>
    <row r="450" spans="1:24" s="2" customFormat="1" ht="13.5" customHeight="1" x14ac:dyDescent="0.2">
      <c r="A450" s="141">
        <f t="shared" si="91"/>
        <v>446</v>
      </c>
      <c r="B450" s="406" t="s">
        <v>1224</v>
      </c>
      <c r="C450" s="390">
        <v>42424</v>
      </c>
      <c r="D450" s="391">
        <v>6620000</v>
      </c>
      <c r="E450" s="391"/>
      <c r="F450" s="30">
        <f t="shared" si="84"/>
        <v>6620000</v>
      </c>
      <c r="G450" s="30">
        <v>6619000</v>
      </c>
      <c r="H450" s="30">
        <f t="shared" si="92"/>
        <v>1000</v>
      </c>
      <c r="I450" s="31">
        <v>5</v>
      </c>
      <c r="J450" s="31">
        <v>0.2</v>
      </c>
      <c r="K450" s="25">
        <v>0</v>
      </c>
      <c r="L450" s="70">
        <f t="shared" si="97"/>
        <v>0</v>
      </c>
      <c r="M450" s="30">
        <f t="shared" si="94"/>
        <v>6619000</v>
      </c>
      <c r="N450" s="329">
        <f t="shared" si="85"/>
        <v>1000</v>
      </c>
      <c r="O450" s="79" t="s">
        <v>1229</v>
      </c>
      <c r="P450" s="402">
        <v>1</v>
      </c>
      <c r="Q450" s="394" t="s">
        <v>1230</v>
      </c>
      <c r="R450" s="4"/>
      <c r="S450" s="3">
        <f t="shared" si="96"/>
        <v>331000</v>
      </c>
      <c r="T450" s="3">
        <f t="shared" si="87"/>
        <v>-330000</v>
      </c>
      <c r="U450" s="3">
        <f t="shared" si="95"/>
        <v>0</v>
      </c>
      <c r="V450" s="3">
        <f t="shared" si="88"/>
        <v>1324000</v>
      </c>
      <c r="W450" s="3">
        <f t="shared" si="98"/>
        <v>0</v>
      </c>
      <c r="X450" s="3">
        <f t="shared" si="90"/>
        <v>0</v>
      </c>
    </row>
    <row r="451" spans="1:24" s="2" customFormat="1" ht="13.5" customHeight="1" x14ac:dyDescent="0.2">
      <c r="A451" s="141">
        <f t="shared" si="91"/>
        <v>447</v>
      </c>
      <c r="B451" s="406" t="s">
        <v>801</v>
      </c>
      <c r="C451" s="390">
        <v>42488</v>
      </c>
      <c r="D451" s="391">
        <v>33504000</v>
      </c>
      <c r="E451" s="391"/>
      <c r="F451" s="30">
        <f t="shared" si="84"/>
        <v>33504000</v>
      </c>
      <c r="G451" s="30">
        <v>33503000</v>
      </c>
      <c r="H451" s="30">
        <f t="shared" si="92"/>
        <v>1000</v>
      </c>
      <c r="I451" s="31">
        <v>5</v>
      </c>
      <c r="J451" s="31">
        <v>0.2</v>
      </c>
      <c r="K451" s="25">
        <v>0</v>
      </c>
      <c r="L451" s="70">
        <f t="shared" si="97"/>
        <v>0</v>
      </c>
      <c r="M451" s="30">
        <f t="shared" si="94"/>
        <v>33503000</v>
      </c>
      <c r="N451" s="329">
        <f t="shared" si="85"/>
        <v>1000</v>
      </c>
      <c r="O451" s="79" t="s">
        <v>1229</v>
      </c>
      <c r="P451" s="402">
        <v>48</v>
      </c>
      <c r="Q451" s="394" t="s">
        <v>1230</v>
      </c>
      <c r="R451" s="4"/>
      <c r="S451" s="3">
        <f t="shared" si="96"/>
        <v>1675200</v>
      </c>
      <c r="T451" s="3">
        <f t="shared" si="87"/>
        <v>-1674200</v>
      </c>
      <c r="U451" s="3">
        <f t="shared" si="95"/>
        <v>0</v>
      </c>
      <c r="V451" s="3">
        <f t="shared" si="88"/>
        <v>6700800</v>
      </c>
      <c r="W451" s="3">
        <f t="shared" si="98"/>
        <v>0</v>
      </c>
      <c r="X451" s="3">
        <f t="shared" si="90"/>
        <v>0</v>
      </c>
    </row>
    <row r="452" spans="1:24" s="2" customFormat="1" ht="13.5" customHeight="1" x14ac:dyDescent="0.2">
      <c r="A452" s="141">
        <f t="shared" si="91"/>
        <v>448</v>
      </c>
      <c r="B452" s="406" t="s">
        <v>844</v>
      </c>
      <c r="C452" s="390">
        <v>42488</v>
      </c>
      <c r="D452" s="391">
        <v>964000</v>
      </c>
      <c r="E452" s="391"/>
      <c r="F452" s="30">
        <f t="shared" si="84"/>
        <v>964000</v>
      </c>
      <c r="G452" s="30">
        <v>963000</v>
      </c>
      <c r="H452" s="30">
        <f t="shared" si="92"/>
        <v>1000</v>
      </c>
      <c r="I452" s="31">
        <v>5</v>
      </c>
      <c r="J452" s="31">
        <v>0.2</v>
      </c>
      <c r="K452" s="25">
        <v>0</v>
      </c>
      <c r="L452" s="70">
        <f t="shared" si="97"/>
        <v>0</v>
      </c>
      <c r="M452" s="30">
        <f t="shared" si="94"/>
        <v>963000</v>
      </c>
      <c r="N452" s="329">
        <f t="shared" si="85"/>
        <v>1000</v>
      </c>
      <c r="O452" s="79" t="s">
        <v>1229</v>
      </c>
      <c r="P452" s="402">
        <v>2</v>
      </c>
      <c r="Q452" s="394" t="s">
        <v>1230</v>
      </c>
      <c r="R452" s="4"/>
      <c r="S452" s="3">
        <f t="shared" si="96"/>
        <v>48200</v>
      </c>
      <c r="T452" s="3">
        <f t="shared" si="87"/>
        <v>-47200</v>
      </c>
      <c r="U452" s="3">
        <f t="shared" si="95"/>
        <v>0</v>
      </c>
      <c r="V452" s="3">
        <f t="shared" si="88"/>
        <v>192800</v>
      </c>
      <c r="W452" s="3">
        <f t="shared" si="98"/>
        <v>0</v>
      </c>
      <c r="X452" s="3">
        <f t="shared" si="90"/>
        <v>0</v>
      </c>
    </row>
    <row r="453" spans="1:24" s="2" customFormat="1" ht="13.5" customHeight="1" x14ac:dyDescent="0.2">
      <c r="A453" s="141">
        <f t="shared" si="91"/>
        <v>449</v>
      </c>
      <c r="B453" s="406" t="s">
        <v>1224</v>
      </c>
      <c r="C453" s="390">
        <v>42488</v>
      </c>
      <c r="D453" s="391">
        <v>1485900</v>
      </c>
      <c r="E453" s="391"/>
      <c r="F453" s="30">
        <f t="shared" ref="F453:F459" si="99">+D453+E453</f>
        <v>1485900</v>
      </c>
      <c r="G453" s="30">
        <v>1484900</v>
      </c>
      <c r="H453" s="30">
        <f t="shared" si="92"/>
        <v>1000</v>
      </c>
      <c r="I453" s="31">
        <v>5</v>
      </c>
      <c r="J453" s="31">
        <v>0.2</v>
      </c>
      <c r="K453" s="25">
        <v>0</v>
      </c>
      <c r="L453" s="70">
        <f t="shared" si="97"/>
        <v>0</v>
      </c>
      <c r="M453" s="30">
        <f t="shared" si="94"/>
        <v>1484900</v>
      </c>
      <c r="N453" s="329">
        <f t="shared" ref="N453:N458" si="100">+F453-M453</f>
        <v>1000</v>
      </c>
      <c r="O453" s="79" t="s">
        <v>1229</v>
      </c>
      <c r="P453" s="402">
        <v>10</v>
      </c>
      <c r="Q453" s="394" t="s">
        <v>1230</v>
      </c>
      <c r="R453" s="4"/>
      <c r="S453" s="3">
        <f t="shared" si="96"/>
        <v>74295</v>
      </c>
      <c r="T453" s="3">
        <f t="shared" ref="T453:T458" si="101">N453-S453</f>
        <v>-73295</v>
      </c>
      <c r="U453" s="3">
        <f t="shared" si="95"/>
        <v>0</v>
      </c>
      <c r="V453" s="3">
        <f t="shared" si="88"/>
        <v>297180</v>
      </c>
      <c r="W453" s="3">
        <f t="shared" si="98"/>
        <v>0</v>
      </c>
      <c r="X453" s="3">
        <f t="shared" ref="X453:X459" si="102">L453-W453</f>
        <v>0</v>
      </c>
    </row>
    <row r="454" spans="1:24" s="2" customFormat="1" ht="13.5" customHeight="1" x14ac:dyDescent="0.2">
      <c r="A454" s="141">
        <f>+A453+1</f>
        <v>450</v>
      </c>
      <c r="B454" s="406" t="s">
        <v>1224</v>
      </c>
      <c r="C454" s="390">
        <v>42548</v>
      </c>
      <c r="D454" s="391">
        <v>10797000</v>
      </c>
      <c r="E454" s="391"/>
      <c r="F454" s="30">
        <f t="shared" si="99"/>
        <v>10797000</v>
      </c>
      <c r="G454" s="30">
        <v>10796000</v>
      </c>
      <c r="H454" s="30">
        <f t="shared" si="92"/>
        <v>1000</v>
      </c>
      <c r="I454" s="31">
        <v>5</v>
      </c>
      <c r="J454" s="31">
        <v>0.2</v>
      </c>
      <c r="K454" s="25">
        <v>0</v>
      </c>
      <c r="L454" s="70">
        <f t="shared" si="97"/>
        <v>0</v>
      </c>
      <c r="M454" s="30">
        <f t="shared" si="94"/>
        <v>10796000</v>
      </c>
      <c r="N454" s="329">
        <f t="shared" si="100"/>
        <v>1000</v>
      </c>
      <c r="O454" s="79" t="s">
        <v>1229</v>
      </c>
      <c r="P454" s="402">
        <v>2</v>
      </c>
      <c r="Q454" s="394" t="s">
        <v>1230</v>
      </c>
      <c r="R454" s="4"/>
      <c r="S454" s="3">
        <f t="shared" si="96"/>
        <v>539850</v>
      </c>
      <c r="T454" s="3">
        <f t="shared" si="101"/>
        <v>-538850</v>
      </c>
      <c r="U454" s="3">
        <f t="shared" si="95"/>
        <v>0</v>
      </c>
      <c r="V454" s="3">
        <f t="shared" si="88"/>
        <v>2159400</v>
      </c>
      <c r="W454" s="3">
        <f t="shared" si="98"/>
        <v>0</v>
      </c>
      <c r="X454" s="3">
        <f t="shared" si="102"/>
        <v>0</v>
      </c>
    </row>
    <row r="455" spans="1:24" s="2" customFormat="1" ht="13.5" customHeight="1" x14ac:dyDescent="0.2">
      <c r="A455" s="141">
        <f>+A454+1</f>
        <v>451</v>
      </c>
      <c r="B455" s="406" t="s">
        <v>844</v>
      </c>
      <c r="C455" s="390">
        <v>42600</v>
      </c>
      <c r="D455" s="391">
        <v>696000</v>
      </c>
      <c r="E455" s="391"/>
      <c r="F455" s="30">
        <f t="shared" si="99"/>
        <v>696000</v>
      </c>
      <c r="G455" s="30">
        <v>695000</v>
      </c>
      <c r="H455" s="30">
        <f t="shared" si="92"/>
        <v>1000</v>
      </c>
      <c r="I455" s="31">
        <v>5</v>
      </c>
      <c r="J455" s="31">
        <v>0.2</v>
      </c>
      <c r="K455" s="25">
        <v>0</v>
      </c>
      <c r="L455" s="70">
        <f t="shared" si="97"/>
        <v>0</v>
      </c>
      <c r="M455" s="30">
        <f t="shared" si="94"/>
        <v>695000</v>
      </c>
      <c r="N455" s="329">
        <f t="shared" si="100"/>
        <v>1000</v>
      </c>
      <c r="O455" s="79" t="s">
        <v>856</v>
      </c>
      <c r="P455" s="402">
        <v>2</v>
      </c>
      <c r="Q455" s="394" t="s">
        <v>1231</v>
      </c>
      <c r="R455" s="4"/>
      <c r="S455" s="3">
        <f t="shared" si="96"/>
        <v>34800</v>
      </c>
      <c r="T455" s="3">
        <f t="shared" si="101"/>
        <v>-33800</v>
      </c>
      <c r="U455" s="3">
        <f t="shared" si="95"/>
        <v>0</v>
      </c>
      <c r="V455" s="3">
        <f t="shared" si="88"/>
        <v>139200</v>
      </c>
      <c r="W455" s="3">
        <f t="shared" si="98"/>
        <v>0</v>
      </c>
      <c r="X455" s="3">
        <f t="shared" si="102"/>
        <v>0</v>
      </c>
    </row>
    <row r="456" spans="1:24" s="2" customFormat="1" ht="13.5" customHeight="1" x14ac:dyDescent="0.2">
      <c r="A456" s="141">
        <f t="shared" ref="A456:A471" si="103">+A455+1</f>
        <v>452</v>
      </c>
      <c r="B456" s="406" t="s">
        <v>1232</v>
      </c>
      <c r="C456" s="390">
        <v>42972</v>
      </c>
      <c r="D456" s="391">
        <v>3430000</v>
      </c>
      <c r="E456" s="391"/>
      <c r="F456" s="30">
        <f t="shared" si="99"/>
        <v>3430000</v>
      </c>
      <c r="G456" s="30">
        <v>3429000</v>
      </c>
      <c r="H456" s="30">
        <f t="shared" si="92"/>
        <v>1000</v>
      </c>
      <c r="I456" s="31">
        <v>5</v>
      </c>
      <c r="J456" s="31">
        <v>0.2</v>
      </c>
      <c r="K456" s="25">
        <v>0</v>
      </c>
      <c r="L456" s="70">
        <f t="shared" si="97"/>
        <v>0</v>
      </c>
      <c r="M456" s="30">
        <f t="shared" si="94"/>
        <v>3429000</v>
      </c>
      <c r="N456" s="329">
        <f t="shared" si="100"/>
        <v>1000</v>
      </c>
      <c r="O456" s="79" t="s">
        <v>856</v>
      </c>
      <c r="P456" s="402">
        <v>1</v>
      </c>
      <c r="Q456" s="394" t="s">
        <v>1230</v>
      </c>
      <c r="R456" s="4"/>
      <c r="S456" s="3">
        <f t="shared" si="96"/>
        <v>171500</v>
      </c>
      <c r="T456" s="3">
        <f t="shared" si="101"/>
        <v>-170500</v>
      </c>
      <c r="U456" s="3">
        <f t="shared" si="95"/>
        <v>0</v>
      </c>
      <c r="V456" s="3">
        <f t="shared" si="88"/>
        <v>686000</v>
      </c>
      <c r="W456" s="3">
        <f t="shared" si="98"/>
        <v>0</v>
      </c>
      <c r="X456" s="3">
        <f t="shared" si="102"/>
        <v>0</v>
      </c>
    </row>
    <row r="457" spans="1:24" s="2" customFormat="1" ht="13.5" customHeight="1" x14ac:dyDescent="0.2">
      <c r="A457" s="141">
        <f t="shared" si="103"/>
        <v>453</v>
      </c>
      <c r="B457" s="406" t="s">
        <v>858</v>
      </c>
      <c r="C457" s="390">
        <v>42996</v>
      </c>
      <c r="D457" s="391">
        <v>2130055</v>
      </c>
      <c r="E457" s="391"/>
      <c r="F457" s="30">
        <f t="shared" si="99"/>
        <v>2130055</v>
      </c>
      <c r="G457" s="30">
        <v>2129055</v>
      </c>
      <c r="H457" s="30">
        <f t="shared" si="92"/>
        <v>1000</v>
      </c>
      <c r="I457" s="31">
        <v>5</v>
      </c>
      <c r="J457" s="31">
        <v>0.2</v>
      </c>
      <c r="K457" s="25">
        <v>0</v>
      </c>
      <c r="L457" s="70">
        <f t="shared" si="97"/>
        <v>0</v>
      </c>
      <c r="M457" s="30">
        <f t="shared" si="94"/>
        <v>2129055</v>
      </c>
      <c r="N457" s="329">
        <f t="shared" si="100"/>
        <v>1000</v>
      </c>
      <c r="O457" s="79" t="s">
        <v>1233</v>
      </c>
      <c r="P457" s="402">
        <v>1</v>
      </c>
      <c r="Q457" s="394" t="s">
        <v>1234</v>
      </c>
      <c r="R457" s="4"/>
      <c r="S457" s="3">
        <f t="shared" si="96"/>
        <v>106502.75</v>
      </c>
      <c r="T457" s="3">
        <f t="shared" si="101"/>
        <v>-105502.75</v>
      </c>
      <c r="U457" s="3">
        <f t="shared" si="95"/>
        <v>0</v>
      </c>
      <c r="V457" s="3">
        <f t="shared" si="88"/>
        <v>426011</v>
      </c>
      <c r="W457" s="3">
        <f t="shared" si="98"/>
        <v>0</v>
      </c>
      <c r="X457" s="3">
        <f t="shared" si="102"/>
        <v>0</v>
      </c>
    </row>
    <row r="458" spans="1:24" s="2" customFormat="1" ht="13.5" customHeight="1" x14ac:dyDescent="0.2">
      <c r="A458" s="141">
        <f t="shared" si="103"/>
        <v>454</v>
      </c>
      <c r="B458" s="406" t="s">
        <v>1235</v>
      </c>
      <c r="C458" s="390">
        <v>43396</v>
      </c>
      <c r="D458" s="391">
        <v>1500000</v>
      </c>
      <c r="E458" s="391"/>
      <c r="F458" s="30">
        <f t="shared" si="99"/>
        <v>1500000</v>
      </c>
      <c r="G458" s="30">
        <v>1275000</v>
      </c>
      <c r="H458" s="30">
        <f t="shared" si="92"/>
        <v>225000</v>
      </c>
      <c r="I458" s="31">
        <v>5</v>
      </c>
      <c r="J458" s="31">
        <v>0.2</v>
      </c>
      <c r="K458" s="25">
        <v>9</v>
      </c>
      <c r="L458" s="70">
        <f t="shared" ref="L458:L463" si="104">ROUND(IF(F458*J458*K458/12&gt;=H458,H458-1000,F458*J458*K458/12),0)</f>
        <v>224000</v>
      </c>
      <c r="M458" s="30">
        <f t="shared" ref="M458:M464" si="105">+G458+L458</f>
        <v>1499000</v>
      </c>
      <c r="N458" s="329">
        <f t="shared" si="100"/>
        <v>1000</v>
      </c>
      <c r="O458" s="79" t="s">
        <v>1236</v>
      </c>
      <c r="P458" s="402">
        <v>1</v>
      </c>
      <c r="Q458" s="394"/>
      <c r="R458" s="4"/>
      <c r="S458" s="3">
        <f>F458*0.05</f>
        <v>75000</v>
      </c>
      <c r="T458" s="3">
        <f t="shared" si="101"/>
        <v>-74000</v>
      </c>
      <c r="U458" s="3">
        <f>N458-1000</f>
        <v>0</v>
      </c>
      <c r="V458" s="3">
        <f>F458/I458</f>
        <v>300000</v>
      </c>
      <c r="W458" s="3">
        <f>ROUND(IF(H458&lt;=1000,0,V458/12*K458),0)</f>
        <v>225000</v>
      </c>
      <c r="X458" s="3">
        <f t="shared" si="102"/>
        <v>-1000</v>
      </c>
    </row>
    <row r="459" spans="1:24" s="2" customFormat="1" ht="13.5" customHeight="1" x14ac:dyDescent="0.2">
      <c r="A459" s="141">
        <f t="shared" si="103"/>
        <v>455</v>
      </c>
      <c r="B459" s="406" t="s">
        <v>1261</v>
      </c>
      <c r="C459" s="390">
        <v>44286</v>
      </c>
      <c r="D459" s="391">
        <v>1280000</v>
      </c>
      <c r="E459" s="391"/>
      <c r="F459" s="30">
        <f t="shared" si="99"/>
        <v>1280000</v>
      </c>
      <c r="G459" s="30">
        <v>469333</v>
      </c>
      <c r="H459" s="30">
        <f t="shared" si="92"/>
        <v>810667</v>
      </c>
      <c r="I459" s="31">
        <v>5</v>
      </c>
      <c r="J459" s="31">
        <v>0.2</v>
      </c>
      <c r="K459" s="25">
        <v>9</v>
      </c>
      <c r="L459" s="70">
        <f t="shared" si="104"/>
        <v>192000</v>
      </c>
      <c r="M459" s="30">
        <f t="shared" si="105"/>
        <v>661333</v>
      </c>
      <c r="N459" s="329">
        <f t="shared" ref="N459:N465" si="106">+F459-M459</f>
        <v>618667</v>
      </c>
      <c r="O459" s="79" t="s">
        <v>1262</v>
      </c>
      <c r="P459" s="402">
        <v>8</v>
      </c>
      <c r="Q459" s="394"/>
      <c r="R459" s="4"/>
      <c r="S459" s="3">
        <f>F459*0.05</f>
        <v>64000</v>
      </c>
      <c r="T459" s="3"/>
      <c r="U459" s="3"/>
      <c r="V459" s="3">
        <f>F459/I459</f>
        <v>256000</v>
      </c>
      <c r="W459" s="3">
        <f>ROUND(IF(H459&lt;=1000,0,V459/12*K459),0)</f>
        <v>192000</v>
      </c>
      <c r="X459" s="3">
        <f t="shared" si="102"/>
        <v>0</v>
      </c>
    </row>
    <row r="460" spans="1:24" s="2" customFormat="1" ht="13.5" customHeight="1" x14ac:dyDescent="0.2">
      <c r="A460" s="141">
        <f t="shared" si="103"/>
        <v>456</v>
      </c>
      <c r="B460" s="406" t="s">
        <v>1267</v>
      </c>
      <c r="C460" s="390">
        <v>44389</v>
      </c>
      <c r="D460" s="391">
        <v>510000</v>
      </c>
      <c r="E460" s="391"/>
      <c r="F460" s="30">
        <f t="shared" ref="F460:F463" si="107">+D460+E460</f>
        <v>510000</v>
      </c>
      <c r="G460" s="30">
        <v>153000</v>
      </c>
      <c r="H460" s="30">
        <f t="shared" ref="H460:H463" si="108">+F460-G460</f>
        <v>357000</v>
      </c>
      <c r="I460" s="31">
        <v>5</v>
      </c>
      <c r="J460" s="31">
        <v>0.2</v>
      </c>
      <c r="K460" s="25">
        <v>9</v>
      </c>
      <c r="L460" s="70">
        <f t="shared" si="104"/>
        <v>76500</v>
      </c>
      <c r="M460" s="30">
        <f t="shared" si="105"/>
        <v>229500</v>
      </c>
      <c r="N460" s="329">
        <f t="shared" si="106"/>
        <v>280500</v>
      </c>
      <c r="O460" s="79" t="s">
        <v>1270</v>
      </c>
      <c r="P460" s="402">
        <v>1</v>
      </c>
      <c r="Q460" s="394" t="s">
        <v>1272</v>
      </c>
      <c r="R460" s="4"/>
      <c r="S460" s="3"/>
      <c r="T460" s="3"/>
      <c r="U460" s="3"/>
      <c r="V460" s="3"/>
      <c r="W460" s="3"/>
      <c r="X460" s="3"/>
    </row>
    <row r="461" spans="1:24" s="2" customFormat="1" ht="13.5" customHeight="1" x14ac:dyDescent="0.2">
      <c r="A461" s="141">
        <f t="shared" si="103"/>
        <v>457</v>
      </c>
      <c r="B461" s="406" t="s">
        <v>1276</v>
      </c>
      <c r="C461" s="390">
        <v>44428</v>
      </c>
      <c r="D461" s="391">
        <v>2490000</v>
      </c>
      <c r="E461" s="391"/>
      <c r="F461" s="30">
        <f t="shared" ref="F461" si="109">+D461+E461</f>
        <v>2490000</v>
      </c>
      <c r="G461" s="30">
        <v>705500</v>
      </c>
      <c r="H461" s="30">
        <f t="shared" ref="H461" si="110">+F461-G461</f>
        <v>1784500</v>
      </c>
      <c r="I461" s="31">
        <v>5</v>
      </c>
      <c r="J461" s="31">
        <v>0.2</v>
      </c>
      <c r="K461" s="25">
        <v>9</v>
      </c>
      <c r="L461" s="70">
        <f t="shared" si="104"/>
        <v>373500</v>
      </c>
      <c r="M461" s="30">
        <f t="shared" si="105"/>
        <v>1079000</v>
      </c>
      <c r="N461" s="329">
        <f t="shared" si="106"/>
        <v>1411000</v>
      </c>
      <c r="O461" s="79"/>
      <c r="P461" s="402"/>
      <c r="Q461" s="394"/>
      <c r="R461" s="4"/>
      <c r="S461" s="3"/>
      <c r="T461" s="3"/>
      <c r="U461" s="3"/>
      <c r="V461" s="3"/>
      <c r="W461" s="3"/>
      <c r="X461" s="3"/>
    </row>
    <row r="462" spans="1:24" s="2" customFormat="1" ht="13.5" customHeight="1" x14ac:dyDescent="0.2">
      <c r="A462" s="141">
        <f t="shared" si="103"/>
        <v>458</v>
      </c>
      <c r="B462" s="406" t="s">
        <v>1268</v>
      </c>
      <c r="C462" s="390">
        <v>44452</v>
      </c>
      <c r="D462" s="391">
        <v>1639000</v>
      </c>
      <c r="E462" s="391"/>
      <c r="F462" s="30">
        <f t="shared" si="107"/>
        <v>1639000</v>
      </c>
      <c r="G462" s="30">
        <v>437067</v>
      </c>
      <c r="H462" s="30">
        <f t="shared" si="108"/>
        <v>1201933</v>
      </c>
      <c r="I462" s="31">
        <v>5</v>
      </c>
      <c r="J462" s="31">
        <v>0.2</v>
      </c>
      <c r="K462" s="25">
        <v>9</v>
      </c>
      <c r="L462" s="70">
        <f t="shared" si="104"/>
        <v>245850</v>
      </c>
      <c r="M462" s="30">
        <f t="shared" si="105"/>
        <v>682917</v>
      </c>
      <c r="N462" s="329">
        <f t="shared" si="106"/>
        <v>956083</v>
      </c>
      <c r="O462" s="79" t="s">
        <v>1271</v>
      </c>
      <c r="P462" s="402">
        <v>11</v>
      </c>
      <c r="Q462" s="394" t="s">
        <v>1273</v>
      </c>
      <c r="R462" s="4"/>
      <c r="S462" s="3"/>
      <c r="T462" s="3"/>
      <c r="U462" s="3"/>
      <c r="V462" s="3"/>
      <c r="W462" s="3"/>
      <c r="X462" s="3"/>
    </row>
    <row r="463" spans="1:24" s="2" customFormat="1" ht="13.5" customHeight="1" x14ac:dyDescent="0.2">
      <c r="A463" s="141">
        <f t="shared" si="103"/>
        <v>459</v>
      </c>
      <c r="B463" s="406" t="s">
        <v>1269</v>
      </c>
      <c r="C463" s="390">
        <v>44466</v>
      </c>
      <c r="D463" s="391">
        <v>929000</v>
      </c>
      <c r="E463" s="391"/>
      <c r="F463" s="30">
        <f t="shared" si="107"/>
        <v>929000</v>
      </c>
      <c r="G463" s="30">
        <v>247733</v>
      </c>
      <c r="H463" s="30">
        <f t="shared" si="108"/>
        <v>681267</v>
      </c>
      <c r="I463" s="31">
        <v>5</v>
      </c>
      <c r="J463" s="31">
        <v>0.2</v>
      </c>
      <c r="K463" s="25">
        <v>9</v>
      </c>
      <c r="L463" s="70">
        <f t="shared" si="104"/>
        <v>139350</v>
      </c>
      <c r="M463" s="30">
        <f t="shared" si="105"/>
        <v>387083</v>
      </c>
      <c r="N463" s="329">
        <f t="shared" si="106"/>
        <v>541917</v>
      </c>
      <c r="O463" s="79" t="s">
        <v>1271</v>
      </c>
      <c r="P463" s="402">
        <v>9</v>
      </c>
      <c r="Q463" s="394" t="s">
        <v>1274</v>
      </c>
      <c r="R463" s="4"/>
      <c r="S463" s="3"/>
      <c r="T463" s="3"/>
      <c r="U463" s="3"/>
      <c r="V463" s="3"/>
      <c r="W463" s="3"/>
      <c r="X463" s="3"/>
    </row>
    <row r="464" spans="1:24" s="2" customFormat="1" ht="13.5" customHeight="1" x14ac:dyDescent="0.2">
      <c r="A464" s="141">
        <f t="shared" si="103"/>
        <v>460</v>
      </c>
      <c r="B464" s="406" t="s">
        <v>1269</v>
      </c>
      <c r="C464" s="390">
        <v>44489</v>
      </c>
      <c r="D464" s="391">
        <v>404000</v>
      </c>
      <c r="E464" s="391"/>
      <c r="F464" s="30">
        <f t="shared" ref="F464:F465" si="111">+D464+E464</f>
        <v>404000</v>
      </c>
      <c r="G464" s="30">
        <v>101000</v>
      </c>
      <c r="H464" s="30">
        <f>+F464-G464</f>
        <v>303000</v>
      </c>
      <c r="I464" s="31">
        <v>5</v>
      </c>
      <c r="J464" s="31">
        <v>0.2</v>
      </c>
      <c r="K464" s="25">
        <v>9</v>
      </c>
      <c r="L464" s="70">
        <f>ROUND(IF(F464*J464*K464/12&gt;=H464,H464-1000,F464*J464*K464/12),0)</f>
        <v>60600</v>
      </c>
      <c r="M464" s="30">
        <f t="shared" si="105"/>
        <v>161600</v>
      </c>
      <c r="N464" s="329">
        <f t="shared" si="106"/>
        <v>242400</v>
      </c>
      <c r="O464" s="79" t="s">
        <v>1271</v>
      </c>
      <c r="P464" s="402">
        <v>4</v>
      </c>
      <c r="Q464" s="394" t="s">
        <v>1274</v>
      </c>
      <c r="R464" s="4"/>
      <c r="S464" s="3"/>
      <c r="T464" s="3"/>
      <c r="U464" s="3"/>
      <c r="V464" s="3"/>
      <c r="W464" s="3"/>
      <c r="X464" s="3"/>
    </row>
    <row r="465" spans="1:24" s="2" customFormat="1" ht="13.5" customHeight="1" x14ac:dyDescent="0.2">
      <c r="A465" s="141">
        <f t="shared" si="103"/>
        <v>461</v>
      </c>
      <c r="B465" s="406" t="s">
        <v>1281</v>
      </c>
      <c r="C465" s="390">
        <v>44613</v>
      </c>
      <c r="D465" s="391">
        <v>7150000</v>
      </c>
      <c r="E465" s="391"/>
      <c r="F465" s="30">
        <f t="shared" si="111"/>
        <v>7150000</v>
      </c>
      <c r="G465" s="30">
        <v>1310833</v>
      </c>
      <c r="H465" s="30">
        <f>+F465-G465</f>
        <v>5839167</v>
      </c>
      <c r="I465" s="31">
        <v>5</v>
      </c>
      <c r="J465" s="31">
        <v>0.2</v>
      </c>
      <c r="K465" s="25">
        <v>9</v>
      </c>
      <c r="L465" s="70">
        <f>ROUND(IF(F465*J465*K465/12&gt;=H465,H465-1000,F465*J465*K465/12),0)</f>
        <v>1072500</v>
      </c>
      <c r="M465" s="30">
        <f t="shared" ref="M465" si="112">+G465+L465</f>
        <v>2383333</v>
      </c>
      <c r="N465" s="329">
        <f t="shared" si="106"/>
        <v>4766667</v>
      </c>
      <c r="O465" s="79" t="s">
        <v>1282</v>
      </c>
      <c r="P465" s="402">
        <v>1</v>
      </c>
      <c r="Q465" s="394"/>
      <c r="R465" s="4"/>
      <c r="S465" s="3"/>
      <c r="T465" s="3"/>
      <c r="U465" s="3"/>
      <c r="V465" s="3"/>
      <c r="W465" s="3"/>
      <c r="X465" s="3"/>
    </row>
    <row r="466" spans="1:24" s="2" customFormat="1" ht="13.5" customHeight="1" x14ac:dyDescent="0.2">
      <c r="A466" s="141">
        <f>+A465+1</f>
        <v>462</v>
      </c>
      <c r="B466" s="406" t="s">
        <v>1308</v>
      </c>
      <c r="C466" s="390">
        <v>44858</v>
      </c>
      <c r="D466" s="391">
        <v>2831780</v>
      </c>
      <c r="E466" s="391"/>
      <c r="F466" s="30">
        <f t="shared" ref="F466:F471" si="113">+D466+E466</f>
        <v>2831780</v>
      </c>
      <c r="G466" s="30">
        <v>141589</v>
      </c>
      <c r="H466" s="30">
        <f t="shared" ref="H466:H467" si="114">+F466-G466</f>
        <v>2690191</v>
      </c>
      <c r="I466" s="31">
        <v>5</v>
      </c>
      <c r="J466" s="31">
        <v>0.2</v>
      </c>
      <c r="K466" s="25">
        <v>9</v>
      </c>
      <c r="L466" s="70">
        <f t="shared" ref="L466:L467" si="115">ROUND(IF(F466*J466*K466/12&gt;=H466,H466-1000,F466*J466*K466/12),0)</f>
        <v>424767</v>
      </c>
      <c r="M466" s="30">
        <f t="shared" ref="M466:M467" si="116">+G466+L466</f>
        <v>566356</v>
      </c>
      <c r="N466" s="329">
        <f t="shared" ref="N466:N467" si="117">+F466-M466</f>
        <v>2265424</v>
      </c>
      <c r="O466" s="79" t="s">
        <v>1307</v>
      </c>
      <c r="P466" s="402">
        <v>4</v>
      </c>
      <c r="Q466" s="394"/>
      <c r="R466" s="4"/>
      <c r="S466" s="3"/>
      <c r="T466" s="3"/>
      <c r="U466" s="3"/>
      <c r="V466" s="3"/>
      <c r="W466" s="3"/>
      <c r="X466" s="3"/>
    </row>
    <row r="467" spans="1:24" s="2" customFormat="1" ht="13.5" customHeight="1" x14ac:dyDescent="0.2">
      <c r="A467" s="141">
        <f t="shared" si="103"/>
        <v>463</v>
      </c>
      <c r="B467" s="406" t="s">
        <v>1309</v>
      </c>
      <c r="C467" s="390">
        <v>44873</v>
      </c>
      <c r="D467" s="391">
        <v>5940000</v>
      </c>
      <c r="E467" s="391"/>
      <c r="F467" s="30">
        <f t="shared" si="113"/>
        <v>5940000</v>
      </c>
      <c r="G467" s="30">
        <v>198000</v>
      </c>
      <c r="H467" s="30">
        <f t="shared" si="114"/>
        <v>5742000</v>
      </c>
      <c r="I467" s="31">
        <v>5</v>
      </c>
      <c r="J467" s="31">
        <v>0.2</v>
      </c>
      <c r="K467" s="25">
        <v>9</v>
      </c>
      <c r="L467" s="70">
        <f t="shared" si="115"/>
        <v>891000</v>
      </c>
      <c r="M467" s="30">
        <f t="shared" si="116"/>
        <v>1089000</v>
      </c>
      <c r="N467" s="329">
        <f t="shared" si="117"/>
        <v>4851000</v>
      </c>
      <c r="O467" s="79" t="s">
        <v>1307</v>
      </c>
      <c r="P467" s="402">
        <v>18</v>
      </c>
      <c r="Q467" s="394"/>
      <c r="R467" s="4"/>
      <c r="S467" s="3"/>
      <c r="T467" s="3"/>
      <c r="U467" s="3"/>
      <c r="V467" s="3"/>
      <c r="W467" s="3"/>
      <c r="X467" s="3"/>
    </row>
    <row r="468" spans="1:24" s="2" customFormat="1" ht="13.5" customHeight="1" x14ac:dyDescent="0.2">
      <c r="A468" s="141">
        <f t="shared" si="103"/>
        <v>464</v>
      </c>
      <c r="B468" s="406" t="s">
        <v>1346</v>
      </c>
      <c r="C468" s="390">
        <v>44929</v>
      </c>
      <c r="D468" s="391"/>
      <c r="E468" s="391">
        <v>2390000</v>
      </c>
      <c r="F468" s="30">
        <f t="shared" si="113"/>
        <v>2390000</v>
      </c>
      <c r="G468" s="30"/>
      <c r="H468" s="30">
        <f t="shared" ref="H468" si="118">+F468-G468</f>
        <v>2390000</v>
      </c>
      <c r="I468" s="31">
        <v>5</v>
      </c>
      <c r="J468" s="31">
        <v>0.2</v>
      </c>
      <c r="K468" s="25">
        <v>9</v>
      </c>
      <c r="L468" s="70">
        <f t="shared" ref="L468" si="119">ROUND(IF(F468*J468*K468/12&gt;=H468,H468-1000,F468*J468*K468/12),0)</f>
        <v>358500</v>
      </c>
      <c r="M468" s="30">
        <f t="shared" ref="M468" si="120">+G468+L468</f>
        <v>358500</v>
      </c>
      <c r="N468" s="329">
        <f t="shared" ref="N468" si="121">+F468-M468</f>
        <v>2031500</v>
      </c>
      <c r="O468" s="79" t="s">
        <v>1347</v>
      </c>
      <c r="P468" s="402">
        <v>1</v>
      </c>
      <c r="Q468" s="394" t="s">
        <v>1366</v>
      </c>
      <c r="R468" s="4"/>
      <c r="S468" s="3"/>
      <c r="T468" s="3"/>
      <c r="U468" s="3"/>
      <c r="V468" s="3"/>
      <c r="W468" s="3"/>
      <c r="X468" s="3"/>
    </row>
    <row r="469" spans="1:24" s="2" customFormat="1" ht="13.5" customHeight="1" x14ac:dyDescent="0.2">
      <c r="A469" s="141">
        <f t="shared" si="103"/>
        <v>465</v>
      </c>
      <c r="B469" s="406" t="s">
        <v>1348</v>
      </c>
      <c r="C469" s="390">
        <v>45007</v>
      </c>
      <c r="D469" s="391"/>
      <c r="E469" s="391">
        <v>220300000</v>
      </c>
      <c r="F469" s="30">
        <f t="shared" si="113"/>
        <v>220300000</v>
      </c>
      <c r="G469" s="30"/>
      <c r="H469" s="30">
        <f t="shared" ref="H469" si="122">+F469-G469</f>
        <v>220300000</v>
      </c>
      <c r="I469" s="31">
        <v>5</v>
      </c>
      <c r="J469" s="31">
        <v>0.2</v>
      </c>
      <c r="K469" s="25">
        <v>7</v>
      </c>
      <c r="L469" s="70">
        <f t="shared" ref="L469:L470" si="123">ROUND(IF(F469*J469*K469/12&gt;=H469,H469-1000,F469*J469*K469/12),0)</f>
        <v>25701667</v>
      </c>
      <c r="M469" s="30">
        <f t="shared" ref="M469:M470" si="124">+G469+L469</f>
        <v>25701667</v>
      </c>
      <c r="N469" s="329">
        <f t="shared" ref="N469:N470" si="125">+F469-M469</f>
        <v>194598333</v>
      </c>
      <c r="O469" s="79" t="s">
        <v>1341</v>
      </c>
      <c r="P469" s="402">
        <v>1</v>
      </c>
      <c r="Q469" s="394"/>
      <c r="R469" s="4"/>
      <c r="S469" s="3"/>
      <c r="T469" s="3"/>
      <c r="U469" s="3"/>
      <c r="V469" s="3"/>
      <c r="W469" s="3"/>
      <c r="X469" s="3"/>
    </row>
    <row r="470" spans="1:24" s="2" customFormat="1" ht="13.5" customHeight="1" x14ac:dyDescent="0.2">
      <c r="A470" s="141">
        <f t="shared" si="103"/>
        <v>466</v>
      </c>
      <c r="B470" s="406" t="s">
        <v>1365</v>
      </c>
      <c r="C470" s="390">
        <v>45078</v>
      </c>
      <c r="D470" s="391"/>
      <c r="E470" s="391">
        <v>7889092</v>
      </c>
      <c r="F470" s="30">
        <f t="shared" si="113"/>
        <v>7889092</v>
      </c>
      <c r="G470" s="30"/>
      <c r="H470" s="30">
        <f t="shared" ref="H470" si="126">+F470-G470</f>
        <v>7889092</v>
      </c>
      <c r="I470" s="31">
        <v>5</v>
      </c>
      <c r="J470" s="31">
        <v>0.2</v>
      </c>
      <c r="K470" s="31">
        <v>4</v>
      </c>
      <c r="L470" s="70">
        <f t="shared" si="123"/>
        <v>525939</v>
      </c>
      <c r="M470" s="30">
        <f t="shared" si="124"/>
        <v>525939</v>
      </c>
      <c r="N470" s="329">
        <f t="shared" si="125"/>
        <v>7363153</v>
      </c>
      <c r="O470" s="79" t="s">
        <v>1368</v>
      </c>
      <c r="P470" s="402"/>
      <c r="Q470" s="394" t="s">
        <v>1367</v>
      </c>
      <c r="R470" s="4"/>
      <c r="S470" s="3"/>
      <c r="T470" s="3"/>
      <c r="U470" s="3"/>
      <c r="V470" s="3"/>
      <c r="W470" s="3"/>
      <c r="X470" s="3"/>
    </row>
    <row r="471" spans="1:24" s="2" customFormat="1" ht="13.5" customHeight="1" x14ac:dyDescent="0.2">
      <c r="A471" s="141">
        <f t="shared" si="103"/>
        <v>467</v>
      </c>
      <c r="B471" s="406" t="s">
        <v>1403</v>
      </c>
      <c r="C471" s="390">
        <v>45132</v>
      </c>
      <c r="D471" s="391"/>
      <c r="E471" s="391">
        <v>6600000</v>
      </c>
      <c r="F471" s="30">
        <f t="shared" si="113"/>
        <v>6600000</v>
      </c>
      <c r="G471" s="30"/>
      <c r="H471" s="30">
        <f t="shared" ref="H471" si="127">+F471-G471</f>
        <v>6600000</v>
      </c>
      <c r="I471" s="31">
        <v>5</v>
      </c>
      <c r="J471" s="31">
        <v>0.2</v>
      </c>
      <c r="K471" s="31">
        <v>3</v>
      </c>
      <c r="L471" s="70">
        <f t="shared" ref="L471" si="128">ROUND(IF(F471*J471*K471/12&gt;=H471,H471-1000,F471*J471*K471/12),0)</f>
        <v>330000</v>
      </c>
      <c r="M471" s="30">
        <f t="shared" ref="M471" si="129">+G471+L471</f>
        <v>330000</v>
      </c>
      <c r="N471" s="329">
        <f t="shared" ref="N471" si="130">+F471-M471</f>
        <v>6270000</v>
      </c>
      <c r="O471" s="79" t="s">
        <v>1404</v>
      </c>
      <c r="P471" s="402">
        <v>2</v>
      </c>
      <c r="Q471" s="394"/>
      <c r="R471" s="4"/>
      <c r="S471" s="3"/>
      <c r="T471" s="3"/>
      <c r="U471" s="3"/>
      <c r="V471" s="3"/>
      <c r="W471" s="3"/>
      <c r="X471" s="3"/>
    </row>
    <row r="472" spans="1:24" s="2" customFormat="1" ht="13.5" customHeight="1" thickBot="1" x14ac:dyDescent="0.25">
      <c r="A472" s="141"/>
      <c r="B472" s="81"/>
      <c r="C472" s="407"/>
      <c r="D472" s="344"/>
      <c r="E472" s="408"/>
      <c r="F472" s="64"/>
      <c r="G472" s="64"/>
      <c r="H472" s="64"/>
      <c r="I472" s="85"/>
      <c r="J472" s="85"/>
      <c r="K472" s="85"/>
      <c r="L472" s="84"/>
      <c r="M472" s="64"/>
      <c r="N472" s="345"/>
      <c r="O472" s="82"/>
      <c r="P472" s="409"/>
      <c r="Q472" s="410"/>
      <c r="R472" s="4"/>
      <c r="S472" s="3"/>
      <c r="T472" s="3"/>
      <c r="U472" s="3"/>
      <c r="V472" s="3"/>
      <c r="W472" s="3"/>
      <c r="X472" s="3"/>
    </row>
    <row r="473" spans="1:24" s="2" customFormat="1" ht="13.5" customHeight="1" thickTop="1" thickBot="1" x14ac:dyDescent="0.25">
      <c r="A473" s="411"/>
      <c r="B473" s="42" t="s">
        <v>22</v>
      </c>
      <c r="C473" s="365"/>
      <c r="D473" s="309">
        <f>ROUND(SUM(D5:D472),0)</f>
        <v>504092900</v>
      </c>
      <c r="E473" s="309">
        <f>ROUND(SUM(E5:E472),0)</f>
        <v>234879092</v>
      </c>
      <c r="F473" s="309">
        <f>ROUND(SUM(F5:F472),0)</f>
        <v>738971992</v>
      </c>
      <c r="G473" s="309">
        <f>ROUND(SUM(G5:G472),0)</f>
        <v>484019175</v>
      </c>
      <c r="H473" s="309">
        <f>ROUND(SUM(H5:H472),0)</f>
        <v>257251817</v>
      </c>
      <c r="I473" s="309"/>
      <c r="J473" s="309"/>
      <c r="K473" s="309"/>
      <c r="L473" s="311">
        <f>ROUND(SUM(L5:L472),0)</f>
        <v>30616173</v>
      </c>
      <c r="M473" s="309">
        <f>ROUND(SUM(M5:M472),0)</f>
        <v>512336348</v>
      </c>
      <c r="N473" s="309">
        <f>ROUND(SUM(N5:N472),0)</f>
        <v>226635644</v>
      </c>
      <c r="O473" s="312"/>
      <c r="P473" s="312"/>
      <c r="Q473" s="313"/>
      <c r="R473" s="4">
        <f>SUM(R5:R242)</f>
        <v>31000</v>
      </c>
      <c r="S473" s="3"/>
      <c r="T473" s="3"/>
      <c r="U473" s="3"/>
      <c r="V473" s="3"/>
      <c r="W473" s="3">
        <f>SUM(W5:W472)</f>
        <v>412000</v>
      </c>
      <c r="X473" s="142"/>
    </row>
  </sheetData>
  <autoFilter ref="A4:Q463" xr:uid="{00000000-0009-0000-0000-00000E000000}"/>
  <mergeCells count="2">
    <mergeCell ref="B1:Q1"/>
    <mergeCell ref="S3:T3"/>
  </mergeCells>
  <phoneticPr fontId="3" type="noConversion"/>
  <printOptions horizontalCentered="1"/>
  <pageMargins left="0.35433070866141736" right="0.23622047244094491" top="0.39370078740157483" bottom="0.43307086614173229" header="0.27559055118110237" footer="0.35433070866141736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9</vt:i4>
      </vt:variant>
    </vt:vector>
  </HeadingPairs>
  <TitlesOfParts>
    <vt:vector size="15" baseType="lpstr">
      <vt:lpstr>건물(반도체)</vt:lpstr>
      <vt:lpstr>구축물(반도체)</vt:lpstr>
      <vt:lpstr>기계설비(반도체)</vt:lpstr>
      <vt:lpstr>차량운반(반도체)</vt:lpstr>
      <vt:lpstr>공구와기구(반도체)</vt:lpstr>
      <vt:lpstr>비품(반도체)</vt:lpstr>
      <vt:lpstr>'건물(반도체)'!Print_Area</vt:lpstr>
      <vt:lpstr>'공구와기구(반도체)'!Print_Area</vt:lpstr>
      <vt:lpstr>'구축물(반도체)'!Print_Area</vt:lpstr>
      <vt:lpstr>'기계설비(반도체)'!Print_Area</vt:lpstr>
      <vt:lpstr>'비품(반도체)'!Print_Area</vt:lpstr>
      <vt:lpstr>'차량운반(반도체)'!Print_Area</vt:lpstr>
      <vt:lpstr>'공구와기구(반도체)'!Print_Titles</vt:lpstr>
      <vt:lpstr>'기계설비(반도체)'!Print_Titles</vt:lpstr>
      <vt:lpstr>'비품(반도체)'!Print_Titles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김수민</dc:creator>
  <cp:lastModifiedBy>YUJINOH</cp:lastModifiedBy>
  <cp:lastPrinted>2022-11-07T01:22:06Z</cp:lastPrinted>
  <dcterms:created xsi:type="dcterms:W3CDTF">2019-02-15T08:07:57Z</dcterms:created>
  <dcterms:modified xsi:type="dcterms:W3CDTF">2024-01-09T01:12:20Z</dcterms:modified>
</cp:coreProperties>
</file>