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NOH\Desktop\"/>
    </mc:Choice>
  </mc:AlternateContent>
  <xr:revisionPtr revIDLastSave="0" documentId="8_{E943EC79-08E8-408C-912A-8062108BC4C6}" xr6:coauthVersionLast="47" xr6:coauthVersionMax="47" xr10:uidLastSave="{00000000-0000-0000-0000-000000000000}"/>
  <bookViews>
    <workbookView xWindow="-120" yWindow="-120" windowWidth="29040" windowHeight="15840" xr2:uid="{205467A7-E9AB-4F15-B42A-02843D294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5" i="1"/>
  <c r="O5" i="1"/>
  <c r="P9" i="1"/>
  <c r="P8" i="1"/>
  <c r="O9" i="1"/>
  <c r="O8" i="1"/>
  <c r="L6" i="1" l="1"/>
  <c r="L5" i="1"/>
  <c r="K6" i="1"/>
  <c r="K5" i="1"/>
  <c r="L9" i="1"/>
  <c r="L8" i="1"/>
  <c r="K9" i="1"/>
  <c r="K8" i="1"/>
  <c r="H6" i="1" l="1"/>
  <c r="H5" i="1"/>
  <c r="G5" i="1"/>
  <c r="H9" i="1"/>
  <c r="H8" i="1"/>
  <c r="G9" i="1"/>
  <c r="G8" i="1"/>
  <c r="C6" i="1" l="1"/>
  <c r="C5" i="1"/>
  <c r="C7" i="1" s="1"/>
  <c r="D6" i="1"/>
  <c r="D7" i="1" s="1"/>
  <c r="D5" i="1"/>
  <c r="D9" i="1"/>
  <c r="D8" i="1"/>
  <c r="C9" i="1"/>
  <c r="C8" i="1"/>
  <c r="P10" i="1"/>
  <c r="O10" i="1"/>
  <c r="P7" i="1"/>
  <c r="O7" i="1"/>
  <c r="O11" i="1" s="1"/>
  <c r="L10" i="1"/>
  <c r="K10" i="1"/>
  <c r="L7" i="1"/>
  <c r="K7" i="1"/>
  <c r="H10" i="1"/>
  <c r="G10" i="1"/>
  <c r="H7" i="1"/>
  <c r="G7" i="1"/>
  <c r="G11" i="1" s="1"/>
  <c r="P11" i="1" l="1"/>
  <c r="L11" i="1"/>
  <c r="C10" i="1"/>
  <c r="C11" i="1" s="1"/>
  <c r="D10" i="1"/>
  <c r="D11" i="1" s="1"/>
  <c r="H11" i="1"/>
  <c r="K11" i="1"/>
</calcChain>
</file>

<file path=xl/sharedStrings.xml><?xml version="1.0" encoding="utf-8"?>
<sst xmlns="http://schemas.openxmlformats.org/spreadsheetml/2006/main" count="40" uniqueCount="12">
  <si>
    <t>사용권자산(토지)</t>
    <phoneticPr fontId="2" type="noConversion"/>
  </si>
  <si>
    <t>사용권자산(차량)</t>
    <phoneticPr fontId="2" type="noConversion"/>
  </si>
  <si>
    <t>D&amp;M사업부</t>
    <phoneticPr fontId="2" type="noConversion"/>
  </si>
  <si>
    <t>반도체사업부</t>
    <phoneticPr fontId="2" type="noConversion"/>
  </si>
  <si>
    <t>리스부채(유동)</t>
    <phoneticPr fontId="2" type="noConversion"/>
  </si>
  <si>
    <t>리스부채(비유동)</t>
    <phoneticPr fontId="2" type="noConversion"/>
  </si>
  <si>
    <t>2020년</t>
    <phoneticPr fontId="2" type="noConversion"/>
  </si>
  <si>
    <t>2021년</t>
    <phoneticPr fontId="2" type="noConversion"/>
  </si>
  <si>
    <t>2022년</t>
    <phoneticPr fontId="2" type="noConversion"/>
  </si>
  <si>
    <t>2023년</t>
    <phoneticPr fontId="2" type="noConversion"/>
  </si>
  <si>
    <t>소계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</si>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</sst>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7C0B-16D6-44E4-8991-9945D338A741}">
  <dimension ref="B4:P11"/>
  <sheetViews>
    <sheetView tabSelected="1" workbookViewId="0">
      <selection activeCell="K15" sqref="K15"/>
    </sheetView>
  </sheetViews>
  <sheetFormatPr defaultRowHeight="16.5" x14ac:dyDescent="0.3"/>
  <cols>
    <col min="2" max="4" width="15.625" customWidth="1"/>
    <col min="6" max="8" width="15.625" customWidth="1"/>
    <col min="10" max="12" width="15.625" customWidth="1"/>
    <col min="14" max="16" width="15.625" customWidth="1"/>
  </cols>
  <sheetData>
    <row r="4" spans="2:16" x14ac:dyDescent="0.3">
      <c r="B4" s="1" t="s">
        <v>6</v>
      </c>
      <c r="C4" s="1" t="s">
        <v>2</v>
      </c>
      <c r="D4" s="1" t="s">
        <v>3</v>
      </c>
      <c r="F4" s="1" t="s">
        <v>7</v>
      </c>
      <c r="G4" s="1" t="s">
        <v>2</v>
      </c>
      <c r="H4" s="1" t="s">
        <v>3</v>
      </c>
      <c r="J4" s="1" t="s">
        <v>8</v>
      </c>
      <c r="K4" s="1" t="s">
        <v>2</v>
      </c>
      <c r="L4" s="1" t="s">
        <v>3</v>
      </c>
      <c r="N4" s="1" t="s">
        <v>9</v>
      </c>
      <c r="O4" s="1" t="s">
        <v>2</v>
      </c>
      <c r="P4" s="1" t="s">
        <v>3</v>
      </c>
    </row>
    <row r="5" spans="2:16" x14ac:dyDescent="0.3">
      <c r="B5" s="1" t="s">
        <v>1</v>
      </c>
      <c r="C5" s="2">
        <f>1846087+6330144+11826460</f>
        <v>20002691</v>
      </c>
      <c r="D5" s="2">
        <f>1653569+13615719</f>
        <v>15269288</v>
      </c>
      <c r="F5" s="1" t="s">
        <v>1</v>
      </c>
      <c r="G5" s="2">
        <f>6149752+15294302+11145424</f>
        <v>32589478</v>
      </c>
      <c r="H5" s="2">
        <f>8947467+25883499</f>
        <v>34830966</v>
      </c>
      <c r="J5" s="1" t="s">
        <v>1</v>
      </c>
      <c r="K5" s="2">
        <f>473044+9176582+40866573</f>
        <v>50516199</v>
      </c>
      <c r="L5" s="2">
        <f>4279215+18240423</f>
        <v>22519638</v>
      </c>
      <c r="N5" s="1" t="s">
        <v>1</v>
      </c>
      <c r="O5" s="2">
        <f>3058862+26006001+63821489+63821489</f>
        <v>156707841</v>
      </c>
      <c r="P5" s="2">
        <f>7726534+10597347+63821489</f>
        <v>82145370</v>
      </c>
    </row>
    <row r="6" spans="2:16" x14ac:dyDescent="0.3">
      <c r="B6" s="1" t="s">
        <v>0</v>
      </c>
      <c r="C6" s="2">
        <f>0</f>
        <v>0</v>
      </c>
      <c r="D6" s="2">
        <f>278727800</f>
        <v>278727800</v>
      </c>
      <c r="F6" s="1" t="s">
        <v>0</v>
      </c>
      <c r="G6" s="2">
        <v>0</v>
      </c>
      <c r="H6" s="2">
        <f>272952713</f>
        <v>272952713</v>
      </c>
      <c r="J6" s="1" t="s">
        <v>0</v>
      </c>
      <c r="K6" s="2">
        <f>0</f>
        <v>0</v>
      </c>
      <c r="L6" s="2">
        <f>238463357</f>
        <v>238463357</v>
      </c>
      <c r="N6" s="1" t="s">
        <v>0</v>
      </c>
      <c r="O6" s="2">
        <f>0</f>
        <v>0</v>
      </c>
      <c r="P6" s="2">
        <v>304234022</v>
      </c>
    </row>
    <row r="7" spans="2:16" x14ac:dyDescent="0.3">
      <c r="B7" s="1" t="s">
        <v>10</v>
      </c>
      <c r="C7" s="2">
        <f>SUM(C5:C6)</f>
        <v>20002691</v>
      </c>
      <c r="D7" s="2">
        <f>SUM(D5:D6)</f>
        <v>293997088</v>
      </c>
      <c r="F7" s="1" t="s">
        <v>10</v>
      </c>
      <c r="G7" s="2">
        <f>SUM(G5:G6)</f>
        <v>32589478</v>
      </c>
      <c r="H7" s="2">
        <f>SUM(H5:H6)</f>
        <v>307783679</v>
      </c>
      <c r="J7" s="1" t="s">
        <v>10</v>
      </c>
      <c r="K7" s="2">
        <f>SUM(K5:K6)</f>
        <v>50516199</v>
      </c>
      <c r="L7" s="2">
        <f>SUM(L5:L6)</f>
        <v>260982995</v>
      </c>
      <c r="N7" s="1" t="s">
        <v>10</v>
      </c>
      <c r="O7" s="2">
        <f>SUM(O5:O6)</f>
        <v>156707841</v>
      </c>
      <c r="P7" s="2">
        <f>SUM(P5:P6)</f>
        <v>386379392</v>
      </c>
    </row>
    <row r="8" spans="2:16" x14ac:dyDescent="0.3">
      <c r="B8" s="1" t="s">
        <v>4</v>
      </c>
      <c r="C8" s="2">
        <f>1846087+6330144+5664649</f>
        <v>13840880</v>
      </c>
      <c r="D8" s="2">
        <f>1653569+4629842+28467147</f>
        <v>34750558</v>
      </c>
      <c r="F8" s="1" t="s">
        <v>4</v>
      </c>
      <c r="G8" s="2">
        <f>5813099+6018031+14329702</f>
        <v>26160832</v>
      </c>
      <c r="H8" s="2">
        <f>4745589+7683479+52956023</f>
        <v>65385091</v>
      </c>
      <c r="J8" s="1" t="s">
        <v>4</v>
      </c>
      <c r="K8" s="2">
        <f>489888+6263944+15509179</f>
        <v>22263011</v>
      </c>
      <c r="L8" s="2">
        <f>4444255+7932175+37789970</f>
        <v>50166400</v>
      </c>
      <c r="N8" s="1" t="s">
        <v>4</v>
      </c>
      <c r="O8" s="2">
        <f>3151526+15509179+32653884+32653884</f>
        <v>83968473</v>
      </c>
      <c r="P8" s="2">
        <f>4108414+7932175+32653884+54029005</f>
        <v>98723478</v>
      </c>
    </row>
    <row r="9" spans="2:16" x14ac:dyDescent="0.3">
      <c r="B9" s="1" t="s">
        <v>5</v>
      </c>
      <c r="C9" s="2">
        <f>6304008</f>
        <v>6304008</v>
      </c>
      <c r="D9" s="2">
        <f>9199867+258971023</f>
        <v>268170890</v>
      </c>
      <c r="F9" s="1" t="s">
        <v>5</v>
      </c>
      <c r="G9" s="2">
        <f>490909+9359425+41548282</f>
        <v>51398616</v>
      </c>
      <c r="H9" s="2">
        <f>4454278+18653122+231881815</f>
        <v>254989215</v>
      </c>
      <c r="J9" s="1" t="s">
        <v>5</v>
      </c>
      <c r="K9" s="2">
        <f>0+3073795+26226285</f>
        <v>29300080</v>
      </c>
      <c r="L9" s="2">
        <f>10675839+211720153</f>
        <v>222395992</v>
      </c>
      <c r="N9" s="1" t="s">
        <v>5</v>
      </c>
      <c r="O9" s="2">
        <f>0+11380330+32391160+32391160</f>
        <v>76162650</v>
      </c>
      <c r="P9" s="2">
        <f>3636570+3013640+32391160+254551587</f>
        <v>293592957</v>
      </c>
    </row>
    <row r="10" spans="2:16" x14ac:dyDescent="0.3">
      <c r="B10" s="1" t="s">
        <v>10</v>
      </c>
      <c r="C10" s="2">
        <f>SUM(C8:C9)</f>
        <v>20144888</v>
      </c>
      <c r="D10" s="2">
        <f>SUM(D8:D9)</f>
        <v>302921448</v>
      </c>
      <c r="F10" s="1" t="s">
        <v>10</v>
      </c>
      <c r="G10" s="2">
        <f>SUM(G8:G9)</f>
        <v>77559448</v>
      </c>
      <c r="H10" s="2">
        <f>SUM(H8:H9)</f>
        <v>320374306</v>
      </c>
      <c r="J10" s="1" t="s">
        <v>10</v>
      </c>
      <c r="K10" s="2">
        <f>SUM(K8:K9)</f>
        <v>51563091</v>
      </c>
      <c r="L10" s="2">
        <f>SUM(L8:L9)</f>
        <v>272562392</v>
      </c>
      <c r="N10" s="1" t="s">
        <v>10</v>
      </c>
      <c r="O10" s="2">
        <f>SUM(O8:O9)</f>
        <v>160131123</v>
      </c>
      <c r="P10" s="2">
        <f>SUM(P8:P9)</f>
        <v>392316435</v>
      </c>
    </row>
    <row r="11" spans="2:16" x14ac:dyDescent="0.3">
      <c r="B11" s="1" t="s">
        <v>11</v>
      </c>
      <c r="C11" s="2">
        <f>C7+C10</f>
        <v>40147579</v>
      </c>
      <c r="D11" s="2">
        <f>D7+D10</f>
        <v>596918536</v>
      </c>
      <c r="F11" s="1" t="s">
        <v>11</v>
      </c>
      <c r="G11" s="2">
        <f>G7+G10</f>
        <v>110148926</v>
      </c>
      <c r="H11" s="2">
        <f>H7+H10</f>
        <v>628157985</v>
      </c>
      <c r="J11" s="1" t="s">
        <v>11</v>
      </c>
      <c r="K11" s="2">
        <f>K7+K10</f>
        <v>102079290</v>
      </c>
      <c r="L11" s="2">
        <f>L7+L10</f>
        <v>533545387</v>
      </c>
      <c r="N11" s="1" t="s">
        <v>11</v>
      </c>
      <c r="O11" s="2">
        <f>O7+O10</f>
        <v>316838964</v>
      </c>
      <c r="P11" s="2">
        <f>P7+P10</f>
        <v>778695827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YUJINOH</dc:creator>
  <cp:lastModifiedBy>YUJINOH</cp:lastModifiedBy>
  <dcterms:created xsi:type="dcterms:W3CDTF">2024-01-22T09:58:50Z</dcterms:created>
  <dcterms:modified xsi:type="dcterms:W3CDTF">2024-01-22T10:17:19Z</dcterms:modified>
</cp:coreProperties>
</file>