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UJINOH\Desktop\새 폴더\퇴직급여충당금\"/>
    </mc:Choice>
  </mc:AlternateContent>
  <xr:revisionPtr revIDLastSave="0" documentId="13_ncr:1_{1EBA6C92-FFB9-4D62-98BD-ED47A94B73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1확정급여채무" sheetId="1" r:id="rId1"/>
  </sheets>
  <definedNames>
    <definedName name="_xlnm.Print_Area" localSheetId="0">'21확정급여채무'!$A$1:$G$93</definedName>
    <definedName name="_xlnm.Print_Titles" localSheetId="0">'21확정급여채무'!$1:$1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" l="1"/>
  <c r="C70" i="1"/>
  <c r="D27" i="1" l="1"/>
  <c r="E26" i="1"/>
  <c r="D38" i="1" s="1"/>
  <c r="E25" i="1"/>
  <c r="D32" i="1" s="1"/>
  <c r="E24" i="1"/>
  <c r="D31" i="1" s="1"/>
  <c r="D20" i="1"/>
  <c r="D30" i="1" s="1"/>
  <c r="C20" i="1"/>
  <c r="F19" i="1"/>
  <c r="E18" i="1"/>
  <c r="E17" i="1"/>
  <c r="F17" i="1" s="1"/>
  <c r="E12" i="1"/>
  <c r="E13" i="1" s="1"/>
  <c r="D12" i="1"/>
  <c r="C12" i="1"/>
  <c r="F11" i="1"/>
  <c r="F10" i="1"/>
  <c r="E9" i="1"/>
  <c r="D9" i="1"/>
  <c r="C9" i="1"/>
  <c r="F8" i="1"/>
  <c r="F7" i="1"/>
  <c r="F6" i="1"/>
  <c r="F5" i="1"/>
  <c r="F12" i="1" l="1"/>
  <c r="C13" i="1"/>
  <c r="D13" i="1"/>
  <c r="F9" i="1"/>
  <c r="F13" i="1" s="1"/>
  <c r="E20" i="1"/>
  <c r="D33" i="1" s="1"/>
  <c r="E27" i="1"/>
  <c r="C84" i="1"/>
  <c r="D39" i="1"/>
  <c r="D34" i="1"/>
  <c r="F18" i="1"/>
  <c r="F20" i="1" l="1"/>
  <c r="G18" i="1"/>
  <c r="C92" i="1" l="1"/>
  <c r="D44" i="1"/>
  <c r="C44" i="1"/>
  <c r="E44" i="1" s="1"/>
  <c r="C81" i="1" s="1"/>
  <c r="G17" i="1"/>
  <c r="C85" i="1" s="1"/>
  <c r="G19" i="1"/>
  <c r="C86" i="1"/>
  <c r="C93" i="1" l="1"/>
  <c r="C45" i="1"/>
  <c r="D45" i="1"/>
  <c r="C87" i="1"/>
  <c r="C91" i="1"/>
  <c r="G20" i="1"/>
  <c r="D43" i="1"/>
  <c r="D46" i="1" s="1"/>
  <c r="C43" i="1"/>
  <c r="E43" i="1" l="1"/>
  <c r="C80" i="1" s="1"/>
  <c r="C46" i="1"/>
  <c r="E45" i="1"/>
  <c r="C82" i="1" s="1"/>
  <c r="E46" i="1" l="1"/>
  <c r="E80" i="1" s="1"/>
</calcChain>
</file>

<file path=xl/sharedStrings.xml><?xml version="1.0" encoding="utf-8"?>
<sst xmlns="http://schemas.openxmlformats.org/spreadsheetml/2006/main" count="109" uniqueCount="79">
  <si>
    <t>* 확정급여채무</t>
    <phoneticPr fontId="4" type="noConversion"/>
  </si>
  <si>
    <t>1. K-GAAP 퇴직급여추계액</t>
    <phoneticPr fontId="4" type="noConversion"/>
  </si>
  <si>
    <t>구분</t>
  </si>
  <si>
    <t>2021년 퇴충추계액</t>
    <phoneticPr fontId="4" type="noConversion"/>
  </si>
  <si>
    <t>2020년 퇴충추계액</t>
    <phoneticPr fontId="4" type="noConversion"/>
  </si>
  <si>
    <t>퇴직금 지급액</t>
  </si>
  <si>
    <t>추가 설정액</t>
  </si>
  <si>
    <t>센서사업부</t>
  </si>
  <si>
    <t>센서연구실</t>
  </si>
  <si>
    <t>센서영업부</t>
  </si>
  <si>
    <t>관리부</t>
  </si>
  <si>
    <t>D&amp;M사업부계</t>
  </si>
  <si>
    <t>반도체부문</t>
  </si>
  <si>
    <t>반도체연구실</t>
  </si>
  <si>
    <t>반도체사업부계</t>
  </si>
  <si>
    <t>총   계</t>
  </si>
  <si>
    <t>2. 2021년 결산 확정급여채무 대비</t>
    <phoneticPr fontId="4" type="noConversion"/>
  </si>
  <si>
    <t>구분</t>
    <phoneticPr fontId="4" type="noConversion"/>
  </si>
  <si>
    <t>2020년 퇴충추계액</t>
    <phoneticPr fontId="4" type="noConversion"/>
  </si>
  <si>
    <t>퇴직금 지급액</t>
    <phoneticPr fontId="4" type="noConversion"/>
  </si>
  <si>
    <t>추가 설정액</t>
    <phoneticPr fontId="4" type="noConversion"/>
  </si>
  <si>
    <t>비율</t>
    <phoneticPr fontId="4" type="noConversion"/>
  </si>
  <si>
    <t>판관비</t>
    <phoneticPr fontId="4" type="noConversion"/>
  </si>
  <si>
    <t>노무비(D&amp;M)</t>
    <phoneticPr fontId="4" type="noConversion"/>
  </si>
  <si>
    <t>노무비(반도체)</t>
    <phoneticPr fontId="4" type="noConversion"/>
  </si>
  <si>
    <t>합 계</t>
    <phoneticPr fontId="4" type="noConversion"/>
  </si>
  <si>
    <t xml:space="preserve">3. 계리평가보고서상 2021년도 예상 퇴직급여원가 </t>
    <phoneticPr fontId="4" type="noConversion"/>
  </si>
  <si>
    <t>구 분</t>
    <phoneticPr fontId="4" type="noConversion"/>
  </si>
  <si>
    <t>1년</t>
    <phoneticPr fontId="4" type="noConversion"/>
  </si>
  <si>
    <t>4분기 예상원가</t>
    <phoneticPr fontId="4" type="noConversion"/>
  </si>
  <si>
    <t>당기근무원가</t>
    <phoneticPr fontId="4" type="noConversion"/>
  </si>
  <si>
    <t>이자원가</t>
    <phoneticPr fontId="4" type="noConversion"/>
  </si>
  <si>
    <t>사외적립자산의 기대수익</t>
    <phoneticPr fontId="4" type="noConversion"/>
  </si>
  <si>
    <t>예상 퇴직급여원가</t>
    <phoneticPr fontId="4" type="noConversion"/>
  </si>
  <si>
    <t xml:space="preserve">4. IFRS 확정급여채무 </t>
    <phoneticPr fontId="4" type="noConversion"/>
  </si>
  <si>
    <t>기초확정급여채무</t>
    <phoneticPr fontId="4" type="noConversion"/>
  </si>
  <si>
    <t>당기근무원가</t>
    <phoneticPr fontId="4" type="noConversion"/>
  </si>
  <si>
    <t>이자원가</t>
    <phoneticPr fontId="4" type="noConversion"/>
  </si>
  <si>
    <t>퇴직금 지급액</t>
    <phoneticPr fontId="4" type="noConversion"/>
  </si>
  <si>
    <t>4분기말 확정급여채무</t>
    <phoneticPr fontId="4" type="noConversion"/>
  </si>
  <si>
    <t>5. IFRS 사외적립자산</t>
    <phoneticPr fontId="4" type="noConversion"/>
  </si>
  <si>
    <t>기초가액</t>
    <phoneticPr fontId="4" type="noConversion"/>
  </si>
  <si>
    <t>사외적립자산의 기대수익</t>
    <phoneticPr fontId="4" type="noConversion"/>
  </si>
  <si>
    <t>4분기말 가액</t>
    <phoneticPr fontId="4" type="noConversion"/>
  </si>
  <si>
    <t>6. IFRS 퇴직급여</t>
    <phoneticPr fontId="4" type="noConversion"/>
  </si>
  <si>
    <t>구분</t>
    <phoneticPr fontId="4" type="noConversion"/>
  </si>
  <si>
    <t>당기근무원가</t>
    <phoneticPr fontId="4" type="noConversion"/>
  </si>
  <si>
    <t>이자원가</t>
    <phoneticPr fontId="4" type="noConversion"/>
  </si>
  <si>
    <t>퇴직급여</t>
    <phoneticPr fontId="4" type="noConversion"/>
  </si>
  <si>
    <t>노무비(D&amp;M)</t>
    <phoneticPr fontId="4" type="noConversion"/>
  </si>
  <si>
    <t>합 계</t>
    <phoneticPr fontId="4" type="noConversion"/>
  </si>
  <si>
    <t>7. 1분기 회계처리</t>
    <phoneticPr fontId="4" type="noConversion"/>
  </si>
  <si>
    <t>차변</t>
  </si>
  <si>
    <t>대변</t>
  </si>
  <si>
    <t>퇴직급여/판</t>
  </si>
  <si>
    <t>퇴직급여충당금</t>
  </si>
  <si>
    <t>퇴직급여/노무비(D&amp;M)</t>
  </si>
  <si>
    <t>퇴직급여/노무비(반도체)</t>
  </si>
  <si>
    <t>퇴직연금운용자산</t>
  </si>
  <si>
    <t>8. 2분기 회계처리</t>
    <phoneticPr fontId="4" type="noConversion"/>
  </si>
  <si>
    <t>차변</t>
    <phoneticPr fontId="4" type="noConversion"/>
  </si>
  <si>
    <t>대변</t>
    <phoneticPr fontId="4" type="noConversion"/>
  </si>
  <si>
    <t>9. 3분기 회계처리</t>
    <phoneticPr fontId="4" type="noConversion"/>
  </si>
  <si>
    <t>차변</t>
    <phoneticPr fontId="4" type="noConversion"/>
  </si>
  <si>
    <t>대변</t>
    <phoneticPr fontId="4" type="noConversion"/>
  </si>
  <si>
    <t>10. 4분기 회계처리</t>
    <phoneticPr fontId="4" type="noConversion"/>
  </si>
  <si>
    <t>차변</t>
    <phoneticPr fontId="4" type="noConversion"/>
  </si>
  <si>
    <t>대변</t>
    <phoneticPr fontId="4" type="noConversion"/>
  </si>
  <si>
    <t>퇴직급여충당금</t>
    <phoneticPr fontId="4" type="noConversion"/>
  </si>
  <si>
    <t>보험수리적이익</t>
    <phoneticPr fontId="4" type="noConversion"/>
  </si>
  <si>
    <t>퇴직연금운용자산</t>
    <phoneticPr fontId="4" type="noConversion"/>
  </si>
  <si>
    <t>보험수리적손실</t>
    <phoneticPr fontId="4" type="noConversion"/>
  </si>
  <si>
    <t>보험수리적손실</t>
    <phoneticPr fontId="4" type="noConversion"/>
  </si>
  <si>
    <t>비유동성이연법인세부채</t>
    <phoneticPr fontId="4" type="noConversion"/>
  </si>
  <si>
    <t>지급수수료/판</t>
    <phoneticPr fontId="4" type="noConversion"/>
  </si>
  <si>
    <t>퇴직연금운용자산</t>
    <phoneticPr fontId="4" type="noConversion"/>
  </si>
  <si>
    <t>지급수수료/제조(D&amp;M)</t>
    <phoneticPr fontId="4" type="noConversion"/>
  </si>
  <si>
    <t>(2021 운용관리수수료)</t>
    <phoneticPr fontId="4" type="noConversion"/>
  </si>
  <si>
    <t>지급수수료/제조(반도체)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</si>
</sst>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_ "/>
  </numFmts>
  <fonts count="6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5" fillId="0" borderId="1" xfId="1" applyFont="1" applyBorder="1">
      <alignment vertical="center"/>
    </xf>
    <xf numFmtId="41" fontId="5" fillId="0" borderId="1" xfId="1" applyFont="1" applyFill="1" applyBorder="1">
      <alignment vertical="center"/>
    </xf>
    <xf numFmtId="10" fontId="5" fillId="0" borderId="1" xfId="2" applyNumberFormat="1" applyFont="1" applyBorder="1">
      <alignment vertical="center"/>
    </xf>
    <xf numFmtId="1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41" fontId="5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41" fontId="5" fillId="0" borderId="3" xfId="1" applyFont="1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41" fontId="0" fillId="0" borderId="0" xfId="0" applyNumberFormat="1">
      <alignment vertical="center"/>
    </xf>
    <xf numFmtId="4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41" fontId="0" fillId="2" borderId="3" xfId="0" applyNumberFormat="1" applyFill="1" applyBorder="1">
      <alignment vertical="center"/>
    </xf>
    <xf numFmtId="41" fontId="1" fillId="2" borderId="3" xfId="1" applyFont="1" applyFill="1" applyBorder="1">
      <alignment vertical="center"/>
    </xf>
    <xf numFmtId="0" fontId="0" fillId="3" borderId="2" xfId="0" applyFill="1" applyBorder="1">
      <alignment vertical="center"/>
    </xf>
    <xf numFmtId="41" fontId="1" fillId="3" borderId="3" xfId="1" applyFont="1" applyFill="1" applyBorder="1">
      <alignment vertical="center"/>
    </xf>
    <xf numFmtId="0" fontId="0" fillId="4" borderId="2" xfId="0" applyFill="1" applyBorder="1">
      <alignment vertical="center"/>
    </xf>
    <xf numFmtId="41" fontId="1" fillId="4" borderId="3" xfId="1" applyFont="1" applyFill="1" applyBorder="1">
      <alignment vertical="center"/>
    </xf>
    <xf numFmtId="0" fontId="0" fillId="4" borderId="3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41" fontId="5" fillId="5" borderId="1" xfId="1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zoomScaleNormal="100" workbookViewId="0">
      <selection activeCell="B16" sqref="B16:C20"/>
    </sheetView>
  </sheetViews>
  <sheetFormatPr defaultRowHeight="16.5" x14ac:dyDescent="0.3"/>
  <cols>
    <col min="1" max="1" width="2.375" customWidth="1"/>
    <col min="2" max="2" width="22.125" customWidth="1"/>
    <col min="3" max="3" width="22" customWidth="1"/>
    <col min="4" max="4" width="22.625" customWidth="1"/>
    <col min="5" max="5" width="20.625" customWidth="1"/>
    <col min="6" max="6" width="19.625" customWidth="1"/>
    <col min="7" max="7" width="11.625" bestFit="1" customWidth="1"/>
    <col min="8" max="8" width="9.375" customWidth="1"/>
    <col min="9" max="9" width="17.875" bestFit="1" customWidth="1"/>
  </cols>
  <sheetData>
    <row r="1" spans="1:7" ht="26.25" x14ac:dyDescent="0.3">
      <c r="A1" s="1" t="s">
        <v>0</v>
      </c>
    </row>
    <row r="3" spans="1:7" x14ac:dyDescent="0.3">
      <c r="A3" t="s">
        <v>1</v>
      </c>
    </row>
    <row r="4" spans="1:7" x14ac:dyDescent="0.3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7" x14ac:dyDescent="0.3">
      <c r="B5" s="3" t="s">
        <v>7</v>
      </c>
      <c r="C5" s="4">
        <v>3004653856</v>
      </c>
      <c r="D5" s="4">
        <v>2584952839</v>
      </c>
      <c r="E5" s="4">
        <v>170125726</v>
      </c>
      <c r="F5" s="4">
        <f>C5-D5+E5</f>
        <v>589826743</v>
      </c>
    </row>
    <row r="6" spans="1:7" x14ac:dyDescent="0.3">
      <c r="B6" s="3" t="s">
        <v>8</v>
      </c>
      <c r="C6" s="4">
        <v>1073744148</v>
      </c>
      <c r="D6" s="4">
        <v>998303579</v>
      </c>
      <c r="E6" s="4">
        <v>14225179</v>
      </c>
      <c r="F6" s="4">
        <f>C6-D6+E6</f>
        <v>89665748</v>
      </c>
    </row>
    <row r="7" spans="1:7" x14ac:dyDescent="0.3">
      <c r="B7" s="3" t="s">
        <v>9</v>
      </c>
      <c r="C7" s="4">
        <v>471701703</v>
      </c>
      <c r="D7" s="4">
        <v>430608982</v>
      </c>
      <c r="E7" s="4"/>
      <c r="F7" s="4">
        <f>C7-D7+E7</f>
        <v>41092721</v>
      </c>
    </row>
    <row r="8" spans="1:7" x14ac:dyDescent="0.3">
      <c r="B8" s="3" t="s">
        <v>10</v>
      </c>
      <c r="C8" s="4">
        <v>669700163</v>
      </c>
      <c r="D8" s="4">
        <v>655170706</v>
      </c>
      <c r="E8" s="4">
        <v>56000892</v>
      </c>
      <c r="F8" s="4">
        <f>C8-D8+E8</f>
        <v>70530349</v>
      </c>
    </row>
    <row r="9" spans="1:7" x14ac:dyDescent="0.3">
      <c r="B9" s="3" t="s">
        <v>11</v>
      </c>
      <c r="C9" s="4">
        <f>SUM(C5:C8)</f>
        <v>5219799870</v>
      </c>
      <c r="D9" s="4">
        <f>SUM(D5:D8)</f>
        <v>4669036106</v>
      </c>
      <c r="E9" s="4">
        <f>SUM(E5:E8)</f>
        <v>240351797</v>
      </c>
      <c r="F9" s="4">
        <f>SUM(F5:F8)</f>
        <v>791115561</v>
      </c>
    </row>
    <row r="10" spans="1:7" x14ac:dyDescent="0.3">
      <c r="B10" s="3" t="s">
        <v>12</v>
      </c>
      <c r="C10" s="4">
        <v>1436983709</v>
      </c>
      <c r="D10" s="4">
        <v>1189966227</v>
      </c>
      <c r="E10" s="4">
        <v>66080812</v>
      </c>
      <c r="F10" s="4">
        <f>C10-D10+E10</f>
        <v>313098294</v>
      </c>
    </row>
    <row r="11" spans="1:7" x14ac:dyDescent="0.3">
      <c r="B11" s="3" t="s">
        <v>13</v>
      </c>
      <c r="C11" s="4">
        <v>690134080</v>
      </c>
      <c r="D11" s="4">
        <v>693022280</v>
      </c>
      <c r="E11" s="4">
        <v>93990177</v>
      </c>
      <c r="F11" s="4">
        <f>C11-D11+E11</f>
        <v>91101977</v>
      </c>
    </row>
    <row r="12" spans="1:7" x14ac:dyDescent="0.3">
      <c r="B12" s="3" t="s">
        <v>14</v>
      </c>
      <c r="C12" s="4">
        <f>SUM(C10:C11)</f>
        <v>2127117789</v>
      </c>
      <c r="D12" s="4">
        <f>SUM(D10:D11)</f>
        <v>1882988507</v>
      </c>
      <c r="E12" s="4">
        <f>SUM(E10:E11)</f>
        <v>160070989</v>
      </c>
      <c r="F12" s="4">
        <f>SUM(F10:F11)</f>
        <v>404200271</v>
      </c>
    </row>
    <row r="13" spans="1:7" x14ac:dyDescent="0.3">
      <c r="B13" s="2" t="s">
        <v>15</v>
      </c>
      <c r="C13" s="4">
        <f>C9+C12</f>
        <v>7346917659</v>
      </c>
      <c r="D13" s="4">
        <f>D9+D12</f>
        <v>6552024613</v>
      </c>
      <c r="E13" s="4">
        <f>E9+E12</f>
        <v>400422786</v>
      </c>
      <c r="F13" s="4">
        <f>F9+F12</f>
        <v>1195315832</v>
      </c>
    </row>
    <row r="15" spans="1:7" x14ac:dyDescent="0.3">
      <c r="A15" t="s">
        <v>16</v>
      </c>
    </row>
    <row r="16" spans="1:7" x14ac:dyDescent="0.3">
      <c r="B16" s="28" t="s">
        <v>17</v>
      </c>
      <c r="C16" s="28" t="s">
        <v>3</v>
      </c>
      <c r="D16" s="2" t="s">
        <v>18</v>
      </c>
      <c r="E16" s="2" t="s">
        <v>19</v>
      </c>
      <c r="F16" s="2" t="s">
        <v>20</v>
      </c>
      <c r="G16" s="2" t="s">
        <v>21</v>
      </c>
    </row>
    <row r="17" spans="1:8" x14ac:dyDescent="0.3">
      <c r="B17" s="28" t="s">
        <v>22</v>
      </c>
      <c r="C17" s="29">
        <v>1163875670</v>
      </c>
      <c r="D17" s="5">
        <v>1146805938</v>
      </c>
      <c r="E17" s="4">
        <f>E7+E8</f>
        <v>56000892</v>
      </c>
      <c r="F17" s="4">
        <f>C17-D17+E17</f>
        <v>73070624</v>
      </c>
      <c r="G17" s="6">
        <f>F17/$F$20</f>
        <v>8.7657739907558263E-2</v>
      </c>
      <c r="H17" s="7">
        <v>8.7656999999999999E-2</v>
      </c>
    </row>
    <row r="18" spans="1:8" x14ac:dyDescent="0.3">
      <c r="B18" s="28" t="s">
        <v>23</v>
      </c>
      <c r="C18" s="29">
        <v>4242233645</v>
      </c>
      <c r="D18" s="5">
        <v>3967568117</v>
      </c>
      <c r="E18" s="4">
        <f>170125726+14225179</f>
        <v>184350905</v>
      </c>
      <c r="F18" s="4">
        <f>C18-D18+E18</f>
        <v>459016433</v>
      </c>
      <c r="G18" s="6">
        <f>F18/$F$20</f>
        <v>0.55065005462672856</v>
      </c>
      <c r="H18" s="7">
        <v>0.55059999999999998</v>
      </c>
    </row>
    <row r="19" spans="1:8" x14ac:dyDescent="0.3">
      <c r="B19" s="28" t="s">
        <v>24</v>
      </c>
      <c r="C19" s="29">
        <v>2263111045</v>
      </c>
      <c r="D19" s="5">
        <v>2121678993</v>
      </c>
      <c r="E19" s="4">
        <v>160070989</v>
      </c>
      <c r="F19" s="4">
        <f>C19-D19+E19</f>
        <v>301503041</v>
      </c>
      <c r="G19" s="6">
        <f>F19/$F$20</f>
        <v>0.36169220546571318</v>
      </c>
      <c r="H19" s="7">
        <v>0.36170000000000002</v>
      </c>
    </row>
    <row r="20" spans="1:8" x14ac:dyDescent="0.3">
      <c r="B20" s="28" t="s">
        <v>25</v>
      </c>
      <c r="C20" s="29">
        <f>SUM(C17:C19)</f>
        <v>7669220360</v>
      </c>
      <c r="D20" s="5">
        <f>SUM(D17:D19)</f>
        <v>7236053048</v>
      </c>
      <c r="E20" s="4">
        <f>SUM(E17:E19)</f>
        <v>400422786</v>
      </c>
      <c r="F20" s="4">
        <f>SUM(F17:F19)</f>
        <v>833590098</v>
      </c>
      <c r="G20" s="8">
        <f>SUM(G17:G19)</f>
        <v>1</v>
      </c>
      <c r="H20" s="7"/>
    </row>
    <row r="22" spans="1:8" x14ac:dyDescent="0.3">
      <c r="A22" t="s">
        <v>26</v>
      </c>
    </row>
    <row r="23" spans="1:8" x14ac:dyDescent="0.3">
      <c r="B23" s="9" t="s">
        <v>27</v>
      </c>
      <c r="C23" s="10"/>
      <c r="D23" s="11" t="s">
        <v>28</v>
      </c>
      <c r="E23" s="11" t="s">
        <v>29</v>
      </c>
    </row>
    <row r="24" spans="1:8" x14ac:dyDescent="0.3">
      <c r="B24" s="12" t="s">
        <v>30</v>
      </c>
      <c r="C24" s="13"/>
      <c r="D24" s="14">
        <v>824283673</v>
      </c>
      <c r="E24" s="14">
        <f>ROUND(D24/4*4,0)</f>
        <v>824283673</v>
      </c>
      <c r="F24" s="15"/>
    </row>
    <row r="25" spans="1:8" x14ac:dyDescent="0.3">
      <c r="B25" s="12" t="s">
        <v>31</v>
      </c>
      <c r="C25" s="13"/>
      <c r="D25" s="14">
        <v>133425856</v>
      </c>
      <c r="E25" s="14">
        <f>ROUND(D25/4*4,0)</f>
        <v>133425856</v>
      </c>
      <c r="F25" s="15"/>
    </row>
    <row r="26" spans="1:8" x14ac:dyDescent="0.3">
      <c r="B26" s="16" t="s">
        <v>32</v>
      </c>
      <c r="C26" s="13"/>
      <c r="D26" s="14">
        <v>105764542</v>
      </c>
      <c r="E26" s="14">
        <f>ROUND(D26/4*4,0)</f>
        <v>105764542</v>
      </c>
      <c r="F26" s="15"/>
    </row>
    <row r="27" spans="1:8" x14ac:dyDescent="0.3">
      <c r="B27" s="16" t="s">
        <v>33</v>
      </c>
      <c r="C27" s="13"/>
      <c r="D27" s="14">
        <f>D24+D25-D26</f>
        <v>851944987</v>
      </c>
      <c r="E27" s="14">
        <f>E24+E25-E26</f>
        <v>851944987</v>
      </c>
      <c r="F27" s="15"/>
    </row>
    <row r="29" spans="1:8" x14ac:dyDescent="0.3">
      <c r="A29" t="s">
        <v>34</v>
      </c>
      <c r="D29" s="17"/>
    </row>
    <row r="30" spans="1:8" x14ac:dyDescent="0.3">
      <c r="B30" s="16" t="s">
        <v>35</v>
      </c>
      <c r="C30" s="13"/>
      <c r="D30" s="18">
        <f>D20</f>
        <v>7236053048</v>
      </c>
    </row>
    <row r="31" spans="1:8" x14ac:dyDescent="0.3">
      <c r="B31" s="16" t="s">
        <v>36</v>
      </c>
      <c r="C31" s="13"/>
      <c r="D31" s="18">
        <f>E24</f>
        <v>824283673</v>
      </c>
    </row>
    <row r="32" spans="1:8" x14ac:dyDescent="0.3">
      <c r="B32" s="16" t="s">
        <v>37</v>
      </c>
      <c r="C32" s="13"/>
      <c r="D32" s="18">
        <f>E25</f>
        <v>133425856</v>
      </c>
    </row>
    <row r="33" spans="1:5" x14ac:dyDescent="0.3">
      <c r="B33" s="16" t="s">
        <v>38</v>
      </c>
      <c r="C33" s="13"/>
      <c r="D33" s="18">
        <f>E20</f>
        <v>400422786</v>
      </c>
    </row>
    <row r="34" spans="1:5" x14ac:dyDescent="0.3">
      <c r="B34" s="16" t="s">
        <v>39</v>
      </c>
      <c r="C34" s="13"/>
      <c r="D34" s="18">
        <f>D30+D31+D32-D33</f>
        <v>7793339791</v>
      </c>
    </row>
    <row r="36" spans="1:5" x14ac:dyDescent="0.3">
      <c r="A36" t="s">
        <v>40</v>
      </c>
    </row>
    <row r="37" spans="1:5" x14ac:dyDescent="0.3">
      <c r="B37" s="16" t="s">
        <v>41</v>
      </c>
      <c r="C37" s="19"/>
      <c r="D37" s="14">
        <v>5772492827</v>
      </c>
    </row>
    <row r="38" spans="1:5" x14ac:dyDescent="0.3">
      <c r="B38" s="16" t="s">
        <v>42</v>
      </c>
      <c r="C38" s="19"/>
      <c r="D38" s="14">
        <f>E26</f>
        <v>105764542</v>
      </c>
    </row>
    <row r="39" spans="1:5" x14ac:dyDescent="0.3">
      <c r="B39" s="16" t="s">
        <v>43</v>
      </c>
      <c r="C39" s="19"/>
      <c r="D39" s="14">
        <f>SUM(D37:D38)</f>
        <v>5878257369</v>
      </c>
    </row>
    <row r="41" spans="1:5" x14ac:dyDescent="0.3">
      <c r="A41" t="s">
        <v>44</v>
      </c>
    </row>
    <row r="42" spans="1:5" x14ac:dyDescent="0.3">
      <c r="B42" s="2" t="s">
        <v>45</v>
      </c>
      <c r="C42" s="2" t="s">
        <v>46</v>
      </c>
      <c r="D42" s="2" t="s">
        <v>47</v>
      </c>
      <c r="E42" s="2" t="s">
        <v>48</v>
      </c>
    </row>
    <row r="43" spans="1:5" x14ac:dyDescent="0.3">
      <c r="B43" s="2" t="s">
        <v>22</v>
      </c>
      <c r="C43" s="4">
        <f>$D$31*G17</f>
        <v>72254843.817880809</v>
      </c>
      <c r="D43" s="4">
        <f>$D$32*G17</f>
        <v>11695808.982191322</v>
      </c>
      <c r="E43" s="4">
        <f>C43+D43</f>
        <v>83950652.800072134</v>
      </c>
    </row>
    <row r="44" spans="1:5" x14ac:dyDescent="0.3">
      <c r="B44" s="2" t="s">
        <v>49</v>
      </c>
      <c r="C44" s="4">
        <f>$D$31*G18</f>
        <v>453891849.56537044</v>
      </c>
      <c r="D44" s="4">
        <f>$D$32*G18</f>
        <v>73470954.895018011</v>
      </c>
      <c r="E44" s="4">
        <f>C44+D44</f>
        <v>527362804.46038842</v>
      </c>
    </row>
    <row r="45" spans="1:5" x14ac:dyDescent="0.3">
      <c r="B45" s="2" t="s">
        <v>24</v>
      </c>
      <c r="C45" s="4">
        <f>$D$31*G19</f>
        <v>298136979.61674875</v>
      </c>
      <c r="D45" s="4">
        <f>$D$32*G19</f>
        <v>48259092.122790657</v>
      </c>
      <c r="E45" s="4">
        <f>C45+D45</f>
        <v>346396071.73953938</v>
      </c>
    </row>
    <row r="46" spans="1:5" x14ac:dyDescent="0.3">
      <c r="B46" s="2" t="s">
        <v>50</v>
      </c>
      <c r="C46" s="4">
        <f>SUM(C43:C45)</f>
        <v>824283673</v>
      </c>
      <c r="D46" s="4">
        <f>SUM(D43:D45)</f>
        <v>133425856</v>
      </c>
      <c r="E46" s="4">
        <f>SUM(E43:E45)</f>
        <v>957709529</v>
      </c>
    </row>
    <row r="48" spans="1:5" x14ac:dyDescent="0.3">
      <c r="A48" t="s">
        <v>51</v>
      </c>
    </row>
    <row r="49" spans="1:6" x14ac:dyDescent="0.3">
      <c r="B49" s="9" t="s">
        <v>52</v>
      </c>
      <c r="C49" s="10"/>
      <c r="D49" s="9" t="s">
        <v>53</v>
      </c>
      <c r="E49" s="10"/>
      <c r="F49" s="15"/>
    </row>
    <row r="50" spans="1:6" x14ac:dyDescent="0.3">
      <c r="B50" s="16" t="s">
        <v>54</v>
      </c>
      <c r="C50" s="18">
        <v>36800736.653420329</v>
      </c>
      <c r="D50" s="16" t="s">
        <v>55</v>
      </c>
      <c r="E50" s="18">
        <v>239427382</v>
      </c>
      <c r="F50" s="15"/>
    </row>
    <row r="51" spans="1:6" x14ac:dyDescent="0.3">
      <c r="B51" s="16" t="s">
        <v>56</v>
      </c>
      <c r="C51" s="18">
        <v>129715648.00551035</v>
      </c>
      <c r="D51" s="16"/>
      <c r="E51" s="13"/>
      <c r="F51" s="15"/>
    </row>
    <row r="52" spans="1:6" x14ac:dyDescent="0.3">
      <c r="B52" s="16" t="s">
        <v>57</v>
      </c>
      <c r="C52" s="18">
        <v>72910997.341069326</v>
      </c>
      <c r="D52" s="16"/>
      <c r="E52" s="13"/>
      <c r="F52" s="15"/>
    </row>
    <row r="53" spans="1:6" x14ac:dyDescent="0.3">
      <c r="B53" s="16" t="s">
        <v>58</v>
      </c>
      <c r="C53" s="18">
        <v>26441136</v>
      </c>
      <c r="D53" s="16"/>
      <c r="E53" s="18"/>
      <c r="F53" s="15"/>
    </row>
    <row r="54" spans="1:6" x14ac:dyDescent="0.3">
      <c r="B54" s="16" t="s">
        <v>54</v>
      </c>
      <c r="C54" s="18">
        <v>-4064085.2129155048</v>
      </c>
      <c r="D54" s="16"/>
      <c r="E54" s="18"/>
      <c r="F54" s="15"/>
    </row>
    <row r="55" spans="1:6" x14ac:dyDescent="0.3">
      <c r="B55" s="16" t="s">
        <v>56</v>
      </c>
      <c r="C55" s="18">
        <v>-14325132.996867618</v>
      </c>
      <c r="D55" s="16"/>
      <c r="E55" s="18"/>
      <c r="F55" s="15"/>
    </row>
    <row r="56" spans="1:6" x14ac:dyDescent="0.3">
      <c r="B56" s="16" t="s">
        <v>57</v>
      </c>
      <c r="C56" s="18">
        <v>-8051917.7902168781</v>
      </c>
      <c r="D56" s="16"/>
      <c r="E56" s="18"/>
    </row>
    <row r="58" spans="1:6" x14ac:dyDescent="0.3">
      <c r="A58" t="s">
        <v>59</v>
      </c>
    </row>
    <row r="59" spans="1:6" x14ac:dyDescent="0.3">
      <c r="B59" s="9" t="s">
        <v>60</v>
      </c>
      <c r="C59" s="10"/>
      <c r="D59" s="9" t="s">
        <v>61</v>
      </c>
      <c r="E59" s="10"/>
      <c r="F59" s="15"/>
    </row>
    <row r="60" spans="1:6" x14ac:dyDescent="0.3">
      <c r="B60" s="16" t="s">
        <v>54</v>
      </c>
      <c r="C60" s="18">
        <v>37121401.701094225</v>
      </c>
      <c r="D60" s="16" t="s">
        <v>55</v>
      </c>
      <c r="E60" s="18">
        <v>239427383</v>
      </c>
      <c r="F60" s="15"/>
    </row>
    <row r="61" spans="1:6" x14ac:dyDescent="0.3">
      <c r="B61" s="16" t="s">
        <v>56</v>
      </c>
      <c r="C61" s="18">
        <v>131470441.53483559</v>
      </c>
      <c r="D61" s="16"/>
      <c r="E61" s="13"/>
      <c r="F61" s="15"/>
    </row>
    <row r="62" spans="1:6" x14ac:dyDescent="0.3">
      <c r="B62" s="16" t="s">
        <v>57</v>
      </c>
      <c r="C62" s="18">
        <v>70835538.764070168</v>
      </c>
      <c r="D62" s="16"/>
      <c r="E62" s="13"/>
      <c r="F62" s="15"/>
    </row>
    <row r="63" spans="1:6" x14ac:dyDescent="0.3">
      <c r="B63" s="16" t="s">
        <v>58</v>
      </c>
      <c r="C63" s="18">
        <v>26441135</v>
      </c>
      <c r="D63" s="16"/>
      <c r="E63" s="18"/>
      <c r="F63" s="15"/>
    </row>
    <row r="64" spans="1:6" x14ac:dyDescent="0.3">
      <c r="B64" s="16" t="s">
        <v>54</v>
      </c>
      <c r="C64" s="18">
        <v>-4081791.4094715798</v>
      </c>
      <c r="D64" s="16"/>
      <c r="E64" s="18"/>
      <c r="F64" s="15"/>
    </row>
    <row r="65" spans="1:6" x14ac:dyDescent="0.3">
      <c r="B65" s="16" t="s">
        <v>56</v>
      </c>
      <c r="C65" s="18">
        <v>-14422027.634325357</v>
      </c>
      <c r="D65" s="16"/>
      <c r="E65" s="18"/>
      <c r="F65" s="15"/>
    </row>
    <row r="66" spans="1:6" x14ac:dyDescent="0.3">
      <c r="B66" s="16" t="s">
        <v>57</v>
      </c>
      <c r="C66" s="18">
        <v>-7937315.9562030621</v>
      </c>
      <c r="D66" s="16"/>
      <c r="E66" s="18"/>
    </row>
    <row r="68" spans="1:6" x14ac:dyDescent="0.3">
      <c r="A68" t="s">
        <v>62</v>
      </c>
    </row>
    <row r="69" spans="1:6" x14ac:dyDescent="0.3">
      <c r="B69" s="9" t="s">
        <v>63</v>
      </c>
      <c r="C69" s="10"/>
      <c r="D69" s="9" t="s">
        <v>64</v>
      </c>
      <c r="E69" s="10"/>
      <c r="F69" s="15"/>
    </row>
    <row r="70" spans="1:6" x14ac:dyDescent="0.3">
      <c r="B70" s="16" t="s">
        <v>54</v>
      </c>
      <c r="C70" s="18">
        <f>-18187014.8044228</f>
        <v>-18187014.804422799</v>
      </c>
      <c r="D70" s="16" t="s">
        <v>55</v>
      </c>
      <c r="E70" s="18">
        <f>239427382+1</f>
        <v>239427383</v>
      </c>
      <c r="F70" s="15"/>
    </row>
    <row r="71" spans="1:6" x14ac:dyDescent="0.3">
      <c r="B71" s="16" t="s">
        <v>56</v>
      </c>
      <c r="C71" s="18">
        <v>132408345.94466226</v>
      </c>
      <c r="D71" s="16"/>
      <c r="E71" s="13"/>
      <c r="F71" s="15"/>
    </row>
    <row r="72" spans="1:6" x14ac:dyDescent="0.3">
      <c r="B72" s="16" t="s">
        <v>57</v>
      </c>
      <c r="C72" s="18">
        <v>125206051.85976057</v>
      </c>
      <c r="D72" s="16"/>
      <c r="E72" s="13"/>
      <c r="F72" s="15"/>
    </row>
    <row r="73" spans="1:6" x14ac:dyDescent="0.3">
      <c r="B73" s="16" t="s">
        <v>58</v>
      </c>
      <c r="C73" s="18">
        <v>26441136</v>
      </c>
      <c r="D73" s="16"/>
      <c r="E73" s="18"/>
      <c r="F73" s="15"/>
    </row>
    <row r="74" spans="1:6" x14ac:dyDescent="0.3">
      <c r="B74" s="16" t="s">
        <v>54</v>
      </c>
      <c r="C74" s="18">
        <v>-2051700.6971701605</v>
      </c>
      <c r="D74" s="16"/>
      <c r="E74" s="18"/>
      <c r="F74" s="15"/>
    </row>
    <row r="75" spans="1:6" x14ac:dyDescent="0.3">
      <c r="B75" s="16" t="s">
        <v>56</v>
      </c>
      <c r="C75" s="18">
        <v>-14488852.383382887</v>
      </c>
      <c r="D75" s="16"/>
      <c r="E75" s="18"/>
      <c r="F75" s="15"/>
    </row>
    <row r="76" spans="1:6" x14ac:dyDescent="0.3">
      <c r="B76" s="16" t="s">
        <v>57</v>
      </c>
      <c r="C76" s="18">
        <v>-9900582.9194469526</v>
      </c>
      <c r="D76" s="16"/>
      <c r="E76" s="18"/>
    </row>
    <row r="78" spans="1:6" x14ac:dyDescent="0.3">
      <c r="A78" t="s">
        <v>65</v>
      </c>
    </row>
    <row r="79" spans="1:6" x14ac:dyDescent="0.3">
      <c r="B79" s="9" t="s">
        <v>66</v>
      </c>
      <c r="C79" s="10"/>
      <c r="D79" s="9" t="s">
        <v>67</v>
      </c>
      <c r="E79" s="10"/>
      <c r="F79" s="15"/>
    </row>
    <row r="80" spans="1:6" x14ac:dyDescent="0.3">
      <c r="B80" s="16" t="s">
        <v>54</v>
      </c>
      <c r="C80" s="18">
        <f>E43-C70-C60-C50-1</f>
        <v>28215528.249980375</v>
      </c>
      <c r="D80" s="16" t="s">
        <v>55</v>
      </c>
      <c r="E80" s="18">
        <f>E46-E70-E60-E50</f>
        <v>239427381</v>
      </c>
      <c r="F80" s="15"/>
    </row>
    <row r="81" spans="2:6" x14ac:dyDescent="0.3">
      <c r="B81" s="16" t="s">
        <v>56</v>
      </c>
      <c r="C81" s="18">
        <f>E44-C71-C61-C51</f>
        <v>133768368.97538023</v>
      </c>
      <c r="D81" s="16"/>
      <c r="E81" s="13"/>
      <c r="F81" s="15"/>
    </row>
    <row r="82" spans="2:6" x14ac:dyDescent="0.3">
      <c r="B82" s="16" t="s">
        <v>57</v>
      </c>
      <c r="C82" s="18">
        <f>E45-C72-C62-C52</f>
        <v>77443483.774639323</v>
      </c>
      <c r="D82" s="16"/>
      <c r="E82" s="13"/>
      <c r="F82" s="15"/>
    </row>
    <row r="83" spans="2:6" x14ac:dyDescent="0.3">
      <c r="B83" s="20" t="s">
        <v>68</v>
      </c>
      <c r="C83" s="21">
        <v>124119431</v>
      </c>
      <c r="D83" s="20" t="s">
        <v>69</v>
      </c>
      <c r="E83" s="22">
        <v>124119431</v>
      </c>
    </row>
    <row r="84" spans="2:6" x14ac:dyDescent="0.3">
      <c r="B84" s="16" t="s">
        <v>58</v>
      </c>
      <c r="C84" s="18">
        <f>D38-C73-C63-C53</f>
        <v>26441135</v>
      </c>
      <c r="D84" s="16"/>
      <c r="E84" s="18"/>
      <c r="F84" s="15"/>
    </row>
    <row r="85" spans="2:6" x14ac:dyDescent="0.3">
      <c r="B85" s="16" t="s">
        <v>54</v>
      </c>
      <c r="C85" s="18">
        <f>-$C$84*G17-1</f>
        <v>-2317771.1346906354</v>
      </c>
      <c r="D85" s="16"/>
      <c r="E85" s="18"/>
      <c r="F85" s="15"/>
    </row>
    <row r="86" spans="2:6" x14ac:dyDescent="0.3">
      <c r="B86" s="16" t="s">
        <v>56</v>
      </c>
      <c r="C86" s="18">
        <f>-$C$84*G18</f>
        <v>-14559812.432142705</v>
      </c>
      <c r="D86" s="16"/>
      <c r="E86" s="18"/>
      <c r="F86" s="15"/>
    </row>
    <row r="87" spans="2:6" x14ac:dyDescent="0.3">
      <c r="B87" s="16" t="s">
        <v>57</v>
      </c>
      <c r="C87" s="18">
        <f>-$C$84*G19</f>
        <v>-9563552.4331666604</v>
      </c>
      <c r="D87" s="16"/>
      <c r="E87" s="18"/>
    </row>
    <row r="88" spans="2:6" x14ac:dyDescent="0.3">
      <c r="B88" s="20" t="s">
        <v>70</v>
      </c>
      <c r="C88" s="22">
        <v>-35741059</v>
      </c>
      <c r="D88" s="20"/>
      <c r="E88" s="22"/>
    </row>
    <row r="89" spans="2:6" x14ac:dyDescent="0.3">
      <c r="B89" s="20" t="s">
        <v>71</v>
      </c>
      <c r="C89" s="22">
        <v>35741059</v>
      </c>
      <c r="D89" s="20"/>
      <c r="E89" s="22"/>
    </row>
    <row r="90" spans="2:6" x14ac:dyDescent="0.3">
      <c r="B90" s="23" t="s">
        <v>72</v>
      </c>
      <c r="C90" s="24">
        <v>19443241</v>
      </c>
      <c r="D90" s="23" t="s">
        <v>73</v>
      </c>
      <c r="E90" s="24">
        <v>19443241</v>
      </c>
    </row>
    <row r="91" spans="2:6" x14ac:dyDescent="0.3">
      <c r="B91" s="25" t="s">
        <v>74</v>
      </c>
      <c r="C91" s="26">
        <f>ROUND($E$91*G17,0)</f>
        <v>1231608</v>
      </c>
      <c r="D91" s="25" t="s">
        <v>75</v>
      </c>
      <c r="E91" s="26">
        <v>14050188</v>
      </c>
    </row>
    <row r="92" spans="2:6" x14ac:dyDescent="0.3">
      <c r="B92" s="25" t="s">
        <v>76</v>
      </c>
      <c r="C92" s="26">
        <f>ROUND($E$91*G18,0)</f>
        <v>7736737</v>
      </c>
      <c r="D92" s="25" t="s">
        <v>77</v>
      </c>
      <c r="E92" s="27"/>
    </row>
    <row r="93" spans="2:6" x14ac:dyDescent="0.3">
      <c r="B93" s="25" t="s">
        <v>78</v>
      </c>
      <c r="C93" s="26">
        <f>ROUND($E$91*G19,0)</f>
        <v>5081843</v>
      </c>
      <c r="D93" s="25"/>
      <c r="E93" s="27"/>
    </row>
  </sheetData>
  <phoneticPr fontId="3" type="noConversion"/>
  <printOptions horizontalCentered="1"/>
  <pageMargins left="0.15748031496062992" right="0.15748031496062992" top="0.59055118110236227" bottom="0.31496062992125984" header="0.31496062992125984" footer="0.31496062992125984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21확정급여채무</vt:lpstr>
      <vt:lpstr>'21확정급여채무'!Print_Area</vt:lpstr>
      <vt:lpstr>'21확정급여채무'!Print_Titles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SHIMSEON-PARK</dc:creator>
  <cp:lastModifiedBy>YUJINOH</cp:lastModifiedBy>
  <cp:lastPrinted>2022-01-17T10:05:26Z</cp:lastPrinted>
  <dcterms:created xsi:type="dcterms:W3CDTF">2022-01-17T08:46:41Z</dcterms:created>
  <dcterms:modified xsi:type="dcterms:W3CDTF">2024-01-22T09:40:44Z</dcterms:modified>
</cp:coreProperties>
</file>